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18\IV.módosítás 2018.12.31-ig\"/>
    </mc:Choice>
  </mc:AlternateContent>
  <bookViews>
    <workbookView xWindow="0" yWindow="0" windowWidth="24000" windowHeight="10425" firstSheet="4" activeTab="6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KIAD'!$A$1:$K$110</definedName>
    <definedName name="_xlnm.Print_Area" localSheetId="0">'1.SZ.TÁBL. TÁRSULÁS KON. MÉRLEG'!$A$1:$J$17</definedName>
    <definedName name="_xlnm.Print_Area" localSheetId="2">'2.SZ.TÁBL. BEVÉTELEK'!$A$3:$F$94</definedName>
    <definedName name="_xlnm.Print_Area" localSheetId="3">'3.SZ.TÁBL. SEGÍTŐ SZOLGÁLAT'!$A$1:$AC$117</definedName>
    <definedName name="_xlnm.Print_Area" localSheetId="4">'4.SZ.TÁBL. SZOCIÁLIS NORMATÍVA'!$A$1:$D$32</definedName>
    <definedName name="_xlnm.Print_Area" localSheetId="5">'5.SZ.TÁBL. PÉNZE. ÁTAD - ÁTVÉT'!$A$1:$O$29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B5" i="20" l="1"/>
  <c r="D79" i="2" l="1"/>
  <c r="D83" i="2"/>
  <c r="S88" i="9"/>
  <c r="S78" i="9"/>
  <c r="S83" i="9"/>
  <c r="S69" i="9"/>
  <c r="S63" i="9"/>
  <c r="S58" i="9"/>
  <c r="S54" i="9"/>
  <c r="S43" i="9"/>
  <c r="S42" i="9"/>
  <c r="J16" i="9"/>
  <c r="J92" i="9"/>
  <c r="J85" i="9"/>
  <c r="J88" i="9"/>
  <c r="J78" i="9"/>
  <c r="J75" i="9"/>
  <c r="J83" i="9"/>
  <c r="J73" i="9"/>
  <c r="J72" i="9"/>
  <c r="J69" i="9"/>
  <c r="J63" i="9"/>
  <c r="J59" i="9"/>
  <c r="J48" i="9"/>
  <c r="J45" i="9"/>
  <c r="J54" i="9"/>
  <c r="J43" i="9"/>
  <c r="J42" i="9"/>
  <c r="J20" i="9"/>
  <c r="Y88" i="9"/>
  <c r="Y69" i="9"/>
  <c r="G88" i="9"/>
  <c r="G82" i="9"/>
  <c r="G75" i="9"/>
  <c r="G83" i="9"/>
  <c r="G72" i="9"/>
  <c r="G69" i="9"/>
  <c r="G68" i="9"/>
  <c r="G63" i="9"/>
  <c r="G54" i="9"/>
  <c r="G43" i="9"/>
  <c r="G42" i="9"/>
  <c r="M85" i="9"/>
  <c r="M72" i="9"/>
  <c r="M63" i="9"/>
  <c r="M54" i="9"/>
  <c r="M45" i="9"/>
  <c r="M43" i="9"/>
  <c r="M42" i="9"/>
  <c r="V75" i="9" l="1"/>
  <c r="V73" i="9"/>
  <c r="V72" i="9"/>
  <c r="V68" i="9"/>
  <c r="V63" i="9"/>
  <c r="V50" i="9"/>
  <c r="V48" i="9"/>
  <c r="V43" i="9"/>
  <c r="V54" i="9"/>
  <c r="V42" i="9"/>
  <c r="D76" i="9"/>
  <c r="D75" i="9"/>
  <c r="D72" i="9"/>
  <c r="D63" i="9"/>
  <c r="D43" i="9"/>
  <c r="D42" i="9"/>
  <c r="D54" i="9"/>
  <c r="P88" i="9" l="1"/>
  <c r="P78" i="9"/>
  <c r="P75" i="9"/>
  <c r="P83" i="9"/>
  <c r="P69" i="9"/>
  <c r="P73" i="9"/>
  <c r="P72" i="9"/>
  <c r="P63" i="9"/>
  <c r="P58" i="9"/>
  <c r="P43" i="9"/>
  <c r="P42" i="9"/>
  <c r="P54" i="9"/>
  <c r="B28" i="21" l="1"/>
  <c r="B25" i="21"/>
  <c r="B24" i="21"/>
  <c r="B23" i="21"/>
  <c r="B22" i="21"/>
  <c r="B21" i="21"/>
  <c r="B20" i="21"/>
  <c r="B19" i="21"/>
  <c r="B18" i="21"/>
  <c r="B14" i="21"/>
  <c r="B12" i="21"/>
  <c r="B10" i="21"/>
  <c r="B9" i="21"/>
  <c r="B8" i="21"/>
  <c r="B7" i="21"/>
  <c r="B6" i="21"/>
  <c r="B5" i="21"/>
  <c r="B4" i="21"/>
  <c r="B3" i="21"/>
  <c r="E4" i="22"/>
  <c r="F90" i="1"/>
  <c r="F89" i="1"/>
  <c r="F87" i="1"/>
  <c r="F86" i="1"/>
  <c r="F78" i="1"/>
  <c r="F73" i="1"/>
  <c r="F72" i="1"/>
  <c r="C91" i="2"/>
  <c r="C86" i="2"/>
  <c r="C83" i="2"/>
  <c r="C82" i="2"/>
  <c r="C79" i="2"/>
  <c r="C77" i="2"/>
  <c r="C76" i="2"/>
  <c r="C73" i="2"/>
  <c r="C63" i="2"/>
  <c r="C62" i="2"/>
  <c r="C61" i="2"/>
  <c r="C66" i="2"/>
  <c r="C58" i="2"/>
  <c r="C57" i="2"/>
  <c r="C56" i="2"/>
  <c r="C55" i="2"/>
  <c r="C54" i="2"/>
  <c r="C53" i="2"/>
  <c r="C52" i="2"/>
  <c r="C49" i="2"/>
  <c r="C48" i="2"/>
  <c r="C47" i="2"/>
  <c r="C46" i="2"/>
  <c r="C45" i="2"/>
  <c r="C44" i="2"/>
  <c r="C43" i="2"/>
  <c r="C40" i="2"/>
  <c r="C39" i="2"/>
  <c r="C38" i="2"/>
  <c r="C37" i="2"/>
  <c r="C36" i="2"/>
  <c r="C35" i="2"/>
  <c r="C34" i="2"/>
  <c r="C33" i="2"/>
  <c r="C21" i="2"/>
  <c r="C20" i="2"/>
  <c r="C19" i="2"/>
  <c r="C18" i="2"/>
  <c r="C17" i="2"/>
  <c r="C16" i="2"/>
  <c r="C13" i="2"/>
  <c r="C12" i="2"/>
  <c r="C11" i="2"/>
  <c r="C10" i="2"/>
  <c r="C9" i="2"/>
  <c r="C8" i="2"/>
  <c r="C7" i="2"/>
  <c r="X110" i="9"/>
  <c r="X109" i="9"/>
  <c r="X108" i="9"/>
  <c r="X107" i="9"/>
  <c r="X105" i="9"/>
  <c r="X104" i="9"/>
  <c r="X103" i="9"/>
  <c r="X102" i="9"/>
  <c r="X106" i="9" s="1"/>
  <c r="X101" i="9"/>
  <c r="X100" i="9"/>
  <c r="X99" i="9"/>
  <c r="X97" i="9"/>
  <c r="X96" i="9"/>
  <c r="X92" i="9"/>
  <c r="X91" i="9"/>
  <c r="X90" i="9"/>
  <c r="X89" i="9"/>
  <c r="X88" i="9"/>
  <c r="X86" i="9"/>
  <c r="X85" i="9"/>
  <c r="X87" i="9" s="1"/>
  <c r="X83" i="9"/>
  <c r="X82" i="9"/>
  <c r="X81" i="9"/>
  <c r="X80" i="9"/>
  <c r="X79" i="9"/>
  <c r="X78" i="9"/>
  <c r="X77" i="9"/>
  <c r="X76" i="9"/>
  <c r="X84" i="9" s="1"/>
  <c r="X75" i="9"/>
  <c r="X73" i="9"/>
  <c r="X72" i="9"/>
  <c r="X70" i="9"/>
  <c r="X69" i="9"/>
  <c r="X68" i="9"/>
  <c r="X67" i="9"/>
  <c r="X66" i="9"/>
  <c r="X62" i="9" s="1"/>
  <c r="X65" i="9"/>
  <c r="X64" i="9"/>
  <c r="X63" i="9"/>
  <c r="X59" i="9"/>
  <c r="X60" i="9" s="1"/>
  <c r="X58" i="9"/>
  <c r="X57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56" i="9" s="1"/>
  <c r="X39" i="9"/>
  <c r="X38" i="9"/>
  <c r="X37" i="9"/>
  <c r="X36" i="9"/>
  <c r="X35" i="9"/>
  <c r="X34" i="9"/>
  <c r="X33" i="9"/>
  <c r="X31" i="9"/>
  <c r="X30" i="9"/>
  <c r="X28" i="9"/>
  <c r="X23" i="9"/>
  <c r="X20" i="9"/>
  <c r="X19" i="9"/>
  <c r="X18" i="9"/>
  <c r="X17" i="9"/>
  <c r="X16" i="9"/>
  <c r="X21" i="9" s="1"/>
  <c r="X15" i="9"/>
  <c r="X14" i="9"/>
  <c r="X13" i="9"/>
  <c r="X111" i="9"/>
  <c r="X95" i="9"/>
  <c r="X98" i="9" s="1"/>
  <c r="X93" i="9"/>
  <c r="X74" i="9"/>
  <c r="X71" i="9"/>
  <c r="X32" i="9"/>
  <c r="X26" i="9"/>
  <c r="X24" i="9"/>
  <c r="X11" i="9"/>
  <c r="X7" i="9"/>
  <c r="U110" i="9"/>
  <c r="U109" i="9"/>
  <c r="U108" i="9"/>
  <c r="U107" i="9"/>
  <c r="U105" i="9"/>
  <c r="U104" i="9"/>
  <c r="U103" i="9"/>
  <c r="U102" i="9"/>
  <c r="U106" i="9" s="1"/>
  <c r="U101" i="9"/>
  <c r="U100" i="9"/>
  <c r="U99" i="9"/>
  <c r="U97" i="9"/>
  <c r="U96" i="9"/>
  <c r="U92" i="9"/>
  <c r="U91" i="9"/>
  <c r="U90" i="9"/>
  <c r="U93" i="9" s="1"/>
  <c r="U89" i="9"/>
  <c r="U88" i="9"/>
  <c r="U86" i="9"/>
  <c r="U85" i="9"/>
  <c r="U83" i="9"/>
  <c r="U82" i="9"/>
  <c r="U81" i="9"/>
  <c r="U80" i="9"/>
  <c r="U79" i="9"/>
  <c r="U78" i="9"/>
  <c r="U77" i="9"/>
  <c r="U76" i="9"/>
  <c r="U84" i="9" s="1"/>
  <c r="U75" i="9"/>
  <c r="U73" i="9"/>
  <c r="U72" i="9"/>
  <c r="U70" i="9"/>
  <c r="U71" i="9" s="1"/>
  <c r="U69" i="9"/>
  <c r="U68" i="9"/>
  <c r="U67" i="9"/>
  <c r="U66" i="9"/>
  <c r="U65" i="9"/>
  <c r="U64" i="9"/>
  <c r="U63" i="9"/>
  <c r="U59" i="9"/>
  <c r="U60" i="9" s="1"/>
  <c r="U58" i="9"/>
  <c r="U57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56" i="9" s="1"/>
  <c r="U61" i="9" s="1"/>
  <c r="U39" i="9"/>
  <c r="U38" i="9"/>
  <c r="U37" i="9"/>
  <c r="U36" i="9"/>
  <c r="U32" i="9" s="1"/>
  <c r="U29" i="9" s="1"/>
  <c r="U35" i="9"/>
  <c r="U34" i="9"/>
  <c r="U33" i="9"/>
  <c r="U31" i="9"/>
  <c r="U30" i="9"/>
  <c r="U28" i="9"/>
  <c r="U23" i="9"/>
  <c r="U20" i="9"/>
  <c r="U19" i="9"/>
  <c r="U18" i="9"/>
  <c r="U17" i="9"/>
  <c r="U16" i="9"/>
  <c r="U21" i="9" s="1"/>
  <c r="U15" i="9"/>
  <c r="U14" i="9"/>
  <c r="U13" i="9"/>
  <c r="U111" i="9"/>
  <c r="U95" i="9"/>
  <c r="U87" i="9"/>
  <c r="U74" i="9"/>
  <c r="U62" i="9"/>
  <c r="U26" i="9"/>
  <c r="U24" i="9"/>
  <c r="U11" i="9"/>
  <c r="U7" i="9"/>
  <c r="R110" i="9"/>
  <c r="R109" i="9"/>
  <c r="R108" i="9"/>
  <c r="R107" i="9"/>
  <c r="R105" i="9"/>
  <c r="R104" i="9"/>
  <c r="R103" i="9"/>
  <c r="R102" i="9"/>
  <c r="R106" i="9" s="1"/>
  <c r="R101" i="9"/>
  <c r="R100" i="9"/>
  <c r="R99" i="9"/>
  <c r="R97" i="9"/>
  <c r="R96" i="9"/>
  <c r="R92" i="9"/>
  <c r="R91" i="9"/>
  <c r="R90" i="9"/>
  <c r="R93" i="9" s="1"/>
  <c r="R89" i="9"/>
  <c r="R88" i="9"/>
  <c r="R86" i="9"/>
  <c r="R85" i="9"/>
  <c r="R83" i="9"/>
  <c r="R82" i="9"/>
  <c r="R81" i="9"/>
  <c r="R80" i="9"/>
  <c r="R79" i="9"/>
  <c r="R78" i="9"/>
  <c r="R77" i="9"/>
  <c r="R76" i="9"/>
  <c r="R84" i="9" s="1"/>
  <c r="R75" i="9"/>
  <c r="R73" i="9"/>
  <c r="R72" i="9"/>
  <c r="R70" i="9"/>
  <c r="R71" i="9" s="1"/>
  <c r="R69" i="9"/>
  <c r="R68" i="9"/>
  <c r="R67" i="9"/>
  <c r="R66" i="9"/>
  <c r="R65" i="9"/>
  <c r="R64" i="9"/>
  <c r="R63" i="9"/>
  <c r="R59" i="9"/>
  <c r="R60" i="9" s="1"/>
  <c r="R58" i="9"/>
  <c r="R57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56" i="9" s="1"/>
  <c r="R39" i="9"/>
  <c r="R38" i="9"/>
  <c r="R37" i="9"/>
  <c r="R36" i="9"/>
  <c r="R32" i="9" s="1"/>
  <c r="R35" i="9"/>
  <c r="R34" i="9"/>
  <c r="R33" i="9"/>
  <c r="R31" i="9"/>
  <c r="R30" i="9"/>
  <c r="R28" i="9"/>
  <c r="R23" i="9"/>
  <c r="R20" i="9"/>
  <c r="R19" i="9"/>
  <c r="R18" i="9"/>
  <c r="R17" i="9"/>
  <c r="R16" i="9"/>
  <c r="R21" i="9" s="1"/>
  <c r="R15" i="9"/>
  <c r="R14" i="9"/>
  <c r="R13" i="9"/>
  <c r="R111" i="9"/>
  <c r="R95" i="9"/>
  <c r="R87" i="9"/>
  <c r="R74" i="9"/>
  <c r="R62" i="9"/>
  <c r="R26" i="9"/>
  <c r="R24" i="9"/>
  <c r="R11" i="9"/>
  <c r="R7" i="9"/>
  <c r="O110" i="9"/>
  <c r="O109" i="9"/>
  <c r="O108" i="9"/>
  <c r="O107" i="9"/>
  <c r="O105" i="9"/>
  <c r="O104" i="9"/>
  <c r="O103" i="9"/>
  <c r="O102" i="9"/>
  <c r="O101" i="9"/>
  <c r="O100" i="9"/>
  <c r="O99" i="9"/>
  <c r="O106" i="9" s="1"/>
  <c r="O97" i="9"/>
  <c r="O96" i="9"/>
  <c r="O92" i="9"/>
  <c r="O91" i="9"/>
  <c r="O90" i="9"/>
  <c r="O93" i="9" s="1"/>
  <c r="O89" i="9"/>
  <c r="O88" i="9"/>
  <c r="O86" i="9"/>
  <c r="O85" i="9"/>
  <c r="O83" i="9"/>
  <c r="O82" i="9"/>
  <c r="O81" i="9"/>
  <c r="O80" i="9"/>
  <c r="O79" i="9"/>
  <c r="O78" i="9"/>
  <c r="O77" i="9"/>
  <c r="O76" i="9"/>
  <c r="O84" i="9" s="1"/>
  <c r="O75" i="9"/>
  <c r="O73" i="9"/>
  <c r="O72" i="9"/>
  <c r="O74" i="9" s="1"/>
  <c r="O70" i="9"/>
  <c r="O71" i="9" s="1"/>
  <c r="O94" i="9" s="1"/>
  <c r="O69" i="9"/>
  <c r="O68" i="9"/>
  <c r="O67" i="9"/>
  <c r="O66" i="9"/>
  <c r="O65" i="9"/>
  <c r="O64" i="9"/>
  <c r="O63" i="9"/>
  <c r="O59" i="9"/>
  <c r="O58" i="9"/>
  <c r="O57" i="9"/>
  <c r="O60" i="9" s="1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56" i="9" s="1"/>
  <c r="O39" i="9"/>
  <c r="O38" i="9"/>
  <c r="O37" i="9"/>
  <c r="O36" i="9"/>
  <c r="O32" i="9" s="1"/>
  <c r="O29" i="9" s="1"/>
  <c r="O35" i="9"/>
  <c r="O34" i="9"/>
  <c r="O33" i="9"/>
  <c r="O31" i="9"/>
  <c r="O30" i="9"/>
  <c r="O28" i="9"/>
  <c r="O23" i="9"/>
  <c r="O24" i="9" s="1"/>
  <c r="O20" i="9"/>
  <c r="O19" i="9"/>
  <c r="O18" i="9"/>
  <c r="O17" i="9"/>
  <c r="O16" i="9"/>
  <c r="O21" i="9" s="1"/>
  <c r="O15" i="9"/>
  <c r="O14" i="9"/>
  <c r="O13" i="9"/>
  <c r="O111" i="9"/>
  <c r="O95" i="9"/>
  <c r="O87" i="9"/>
  <c r="O62" i="9"/>
  <c r="O26" i="9"/>
  <c r="O11" i="9"/>
  <c r="O7" i="9"/>
  <c r="L110" i="9"/>
  <c r="L109" i="9"/>
  <c r="L108" i="9"/>
  <c r="L107" i="9"/>
  <c r="L105" i="9"/>
  <c r="L104" i="9"/>
  <c r="L103" i="9"/>
  <c r="L102" i="9"/>
  <c r="L101" i="9"/>
  <c r="L100" i="9"/>
  <c r="L99" i="9"/>
  <c r="L106" i="9" s="1"/>
  <c r="L97" i="9"/>
  <c r="L96" i="9"/>
  <c r="L92" i="9"/>
  <c r="L91" i="9"/>
  <c r="L90" i="9"/>
  <c r="L93" i="9" s="1"/>
  <c r="L89" i="9"/>
  <c r="L88" i="9"/>
  <c r="L86" i="9"/>
  <c r="L85" i="9"/>
  <c r="L83" i="9"/>
  <c r="L82" i="9"/>
  <c r="L81" i="9"/>
  <c r="L80" i="9"/>
  <c r="L79" i="9"/>
  <c r="L78" i="9"/>
  <c r="L77" i="9"/>
  <c r="L76" i="9"/>
  <c r="L84" i="9" s="1"/>
  <c r="L75" i="9"/>
  <c r="L73" i="9"/>
  <c r="L72" i="9"/>
  <c r="L74" i="9" s="1"/>
  <c r="L70" i="9"/>
  <c r="L71" i="9" s="1"/>
  <c r="L69" i="9"/>
  <c r="L68" i="9"/>
  <c r="L67" i="9"/>
  <c r="L66" i="9"/>
  <c r="L65" i="9"/>
  <c r="L64" i="9"/>
  <c r="L63" i="9"/>
  <c r="L59" i="9"/>
  <c r="L58" i="9"/>
  <c r="L57" i="9"/>
  <c r="L60" i="9" s="1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56" i="9" s="1"/>
  <c r="L61" i="9" s="1"/>
  <c r="L39" i="9"/>
  <c r="L38" i="9"/>
  <c r="L37" i="9"/>
  <c r="L36" i="9"/>
  <c r="L32" i="9" s="1"/>
  <c r="L29" i="9" s="1"/>
  <c r="L35" i="9"/>
  <c r="L34" i="9"/>
  <c r="L33" i="9"/>
  <c r="L31" i="9"/>
  <c r="L30" i="9"/>
  <c r="L28" i="9"/>
  <c r="L23" i="9"/>
  <c r="L24" i="9" s="1"/>
  <c r="L20" i="9"/>
  <c r="L19" i="9"/>
  <c r="L18" i="9"/>
  <c r="L17" i="9"/>
  <c r="L16" i="9"/>
  <c r="L15" i="9"/>
  <c r="L14" i="9"/>
  <c r="L13" i="9"/>
  <c r="L21" i="9" s="1"/>
  <c r="L111" i="9"/>
  <c r="L95" i="9"/>
  <c r="L87" i="9"/>
  <c r="L62" i="9"/>
  <c r="L26" i="9"/>
  <c r="L11" i="9"/>
  <c r="L7" i="9"/>
  <c r="I110" i="9"/>
  <c r="I109" i="9"/>
  <c r="I108" i="9"/>
  <c r="I107" i="9"/>
  <c r="I105" i="9"/>
  <c r="I104" i="9"/>
  <c r="I103" i="9"/>
  <c r="I102" i="9"/>
  <c r="I106" i="9" s="1"/>
  <c r="I101" i="9"/>
  <c r="I100" i="9"/>
  <c r="I99" i="9"/>
  <c r="I97" i="9"/>
  <c r="I96" i="9"/>
  <c r="I92" i="9"/>
  <c r="I91" i="9"/>
  <c r="I90" i="9"/>
  <c r="I93" i="9" s="1"/>
  <c r="I89" i="9"/>
  <c r="I88" i="9"/>
  <c r="I86" i="9"/>
  <c r="I85" i="9"/>
  <c r="I83" i="9"/>
  <c r="I82" i="9"/>
  <c r="I81" i="9"/>
  <c r="I80" i="9"/>
  <c r="I79" i="9"/>
  <c r="I78" i="9"/>
  <c r="I77" i="9"/>
  <c r="I76" i="9"/>
  <c r="I84" i="9" s="1"/>
  <c r="I75" i="9"/>
  <c r="I73" i="9"/>
  <c r="I72" i="9"/>
  <c r="I70" i="9"/>
  <c r="I71" i="9" s="1"/>
  <c r="I69" i="9"/>
  <c r="I68" i="9"/>
  <c r="I67" i="9"/>
  <c r="I66" i="9"/>
  <c r="I65" i="9"/>
  <c r="I64" i="9"/>
  <c r="I63" i="9"/>
  <c r="I59" i="9"/>
  <c r="I60" i="9" s="1"/>
  <c r="I58" i="9"/>
  <c r="I57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56" i="9" s="1"/>
  <c r="I61" i="9" s="1"/>
  <c r="I39" i="9"/>
  <c r="I38" i="9"/>
  <c r="I37" i="9"/>
  <c r="I36" i="9"/>
  <c r="I32" i="9" s="1"/>
  <c r="I29" i="9" s="1"/>
  <c r="I40" i="9" s="1"/>
  <c r="I35" i="9"/>
  <c r="I34" i="9"/>
  <c r="I33" i="9"/>
  <c r="I31" i="9"/>
  <c r="I30" i="9"/>
  <c r="I28" i="9"/>
  <c r="I23" i="9"/>
  <c r="I20" i="9"/>
  <c r="I19" i="9"/>
  <c r="I18" i="9"/>
  <c r="I17" i="9"/>
  <c r="I16" i="9"/>
  <c r="I21" i="9" s="1"/>
  <c r="I15" i="9"/>
  <c r="I14" i="9"/>
  <c r="I13" i="9"/>
  <c r="I111" i="9"/>
  <c r="I95" i="9"/>
  <c r="I87" i="9"/>
  <c r="I74" i="9"/>
  <c r="I62" i="9"/>
  <c r="I26" i="9"/>
  <c r="I24" i="9"/>
  <c r="I11" i="9"/>
  <c r="I7" i="9"/>
  <c r="F110" i="9"/>
  <c r="F109" i="9"/>
  <c r="F108" i="9"/>
  <c r="F107" i="9"/>
  <c r="F105" i="9"/>
  <c r="F104" i="9"/>
  <c r="F103" i="9"/>
  <c r="F102" i="9"/>
  <c r="F106" i="9" s="1"/>
  <c r="F101" i="9"/>
  <c r="F100" i="9"/>
  <c r="F99" i="9"/>
  <c r="F97" i="9"/>
  <c r="F96" i="9"/>
  <c r="F92" i="9"/>
  <c r="F91" i="9"/>
  <c r="F90" i="9"/>
  <c r="F93" i="9" s="1"/>
  <c r="F89" i="9"/>
  <c r="F88" i="9"/>
  <c r="F86" i="9"/>
  <c r="F85" i="9"/>
  <c r="F83" i="9"/>
  <c r="F82" i="9"/>
  <c r="F81" i="9"/>
  <c r="F80" i="9"/>
  <c r="F79" i="9"/>
  <c r="F78" i="9"/>
  <c r="F77" i="9"/>
  <c r="F76" i="9"/>
  <c r="F84" i="9" s="1"/>
  <c r="F75" i="9"/>
  <c r="F73" i="9"/>
  <c r="F72" i="9"/>
  <c r="F70" i="9"/>
  <c r="F71" i="9" s="1"/>
  <c r="F69" i="9"/>
  <c r="F68" i="9"/>
  <c r="F67" i="9"/>
  <c r="F66" i="9"/>
  <c r="F65" i="9"/>
  <c r="F64" i="9"/>
  <c r="F63" i="9"/>
  <c r="F59" i="9"/>
  <c r="F60" i="9" s="1"/>
  <c r="F58" i="9"/>
  <c r="F57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56" i="9" s="1"/>
  <c r="F61" i="9" s="1"/>
  <c r="F39" i="9"/>
  <c r="F38" i="9"/>
  <c r="F37" i="9"/>
  <c r="F36" i="9"/>
  <c r="F32" i="9" s="1"/>
  <c r="F29" i="9" s="1"/>
  <c r="F40" i="9" s="1"/>
  <c r="F35" i="9"/>
  <c r="F34" i="9"/>
  <c r="F33" i="9"/>
  <c r="F31" i="9"/>
  <c r="F30" i="9"/>
  <c r="F28" i="9"/>
  <c r="F23" i="9"/>
  <c r="F20" i="9"/>
  <c r="F19" i="9"/>
  <c r="F18" i="9"/>
  <c r="F17" i="9"/>
  <c r="F16" i="9"/>
  <c r="F21" i="9" s="1"/>
  <c r="F15" i="9"/>
  <c r="F14" i="9"/>
  <c r="F13" i="9"/>
  <c r="F111" i="9"/>
  <c r="F95" i="9"/>
  <c r="F87" i="9"/>
  <c r="F74" i="9"/>
  <c r="F62" i="9"/>
  <c r="F26" i="9"/>
  <c r="F24" i="9"/>
  <c r="F11" i="9"/>
  <c r="F7" i="9"/>
  <c r="C110" i="9"/>
  <c r="C109" i="9"/>
  <c r="C108" i="9"/>
  <c r="C107" i="9"/>
  <c r="C105" i="9"/>
  <c r="C104" i="9"/>
  <c r="C103" i="9"/>
  <c r="C102" i="9"/>
  <c r="C101" i="9"/>
  <c r="C100" i="9"/>
  <c r="C99" i="9"/>
  <c r="C97" i="9"/>
  <c r="C96" i="9"/>
  <c r="C92" i="9"/>
  <c r="C91" i="9"/>
  <c r="C90" i="9"/>
  <c r="C89" i="9"/>
  <c r="C88" i="9"/>
  <c r="C86" i="9"/>
  <c r="C85" i="9"/>
  <c r="C83" i="9"/>
  <c r="C82" i="9"/>
  <c r="C81" i="9"/>
  <c r="C80" i="9"/>
  <c r="C79" i="9"/>
  <c r="C78" i="9"/>
  <c r="C77" i="9"/>
  <c r="C76" i="9"/>
  <c r="C75" i="9"/>
  <c r="C73" i="9"/>
  <c r="C72" i="9"/>
  <c r="C70" i="9"/>
  <c r="C69" i="9"/>
  <c r="C68" i="9"/>
  <c r="C67" i="9"/>
  <c r="C66" i="9"/>
  <c r="C65" i="9"/>
  <c r="C64" i="9"/>
  <c r="C63" i="9"/>
  <c r="C59" i="9"/>
  <c r="C58" i="9"/>
  <c r="C57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39" i="9"/>
  <c r="C38" i="9"/>
  <c r="C37" i="9"/>
  <c r="C36" i="9"/>
  <c r="C35" i="9"/>
  <c r="C34" i="9"/>
  <c r="C33" i="9"/>
  <c r="C31" i="9"/>
  <c r="C30" i="9"/>
  <c r="C28" i="9"/>
  <c r="C23" i="9"/>
  <c r="C20" i="9"/>
  <c r="C19" i="9"/>
  <c r="C18" i="9"/>
  <c r="C17" i="9"/>
  <c r="C16" i="9"/>
  <c r="C15" i="9"/>
  <c r="C14" i="9"/>
  <c r="C13" i="9"/>
  <c r="B29" i="18"/>
  <c r="B28" i="18"/>
  <c r="B27" i="18"/>
  <c r="B26" i="18"/>
  <c r="B25" i="18"/>
  <c r="B24" i="18"/>
  <c r="B23" i="18"/>
  <c r="B20" i="18"/>
  <c r="B19" i="18"/>
  <c r="B18" i="18"/>
  <c r="B17" i="18"/>
  <c r="B16" i="18"/>
  <c r="B15" i="18"/>
  <c r="B14" i="18"/>
  <c r="B11" i="18"/>
  <c r="B10" i="18"/>
  <c r="B9" i="18"/>
  <c r="B8" i="18"/>
  <c r="B7" i="18"/>
  <c r="B6" i="18"/>
  <c r="B5" i="18"/>
  <c r="B4" i="18"/>
  <c r="B3" i="18"/>
  <c r="B5" i="13"/>
  <c r="B6" i="13"/>
  <c r="B7" i="13"/>
  <c r="B8" i="13"/>
  <c r="B9" i="13"/>
  <c r="B10" i="13"/>
  <c r="B4" i="13"/>
  <c r="X27" i="9" l="1"/>
  <c r="X29" i="9"/>
  <c r="X40" i="9" s="1"/>
  <c r="X41" i="9" s="1"/>
  <c r="X94" i="9"/>
  <c r="X61" i="9"/>
  <c r="U98" i="9"/>
  <c r="U27" i="9"/>
  <c r="U41" i="9" s="1"/>
  <c r="U40" i="9"/>
  <c r="U94" i="9"/>
  <c r="U113" i="9" s="1"/>
  <c r="U115" i="9" s="1"/>
  <c r="R98" i="9"/>
  <c r="R27" i="9"/>
  <c r="R29" i="9"/>
  <c r="R40" i="9" s="1"/>
  <c r="R41" i="9" s="1"/>
  <c r="R94" i="9"/>
  <c r="R61" i="9"/>
  <c r="O98" i="9"/>
  <c r="O61" i="9"/>
  <c r="O113" i="9" s="1"/>
  <c r="O115" i="9" s="1"/>
  <c r="O27" i="9"/>
  <c r="O40" i="9"/>
  <c r="L94" i="9"/>
  <c r="L98" i="9"/>
  <c r="L113" i="9" s="1"/>
  <c r="L115" i="9" s="1"/>
  <c r="L27" i="9"/>
  <c r="L40" i="9"/>
  <c r="I98" i="9"/>
  <c r="I27" i="9"/>
  <c r="I41" i="9" s="1"/>
  <c r="I94" i="9"/>
  <c r="I113" i="9" s="1"/>
  <c r="I115" i="9" s="1"/>
  <c r="F98" i="9"/>
  <c r="F27" i="9"/>
  <c r="F41" i="9" s="1"/>
  <c r="F94" i="9"/>
  <c r="F113" i="9" s="1"/>
  <c r="F115" i="9" s="1"/>
  <c r="X113" i="9" l="1"/>
  <c r="X115" i="9" s="1"/>
  <c r="R113" i="9"/>
  <c r="R115" i="9" s="1"/>
  <c r="O41" i="9"/>
  <c r="L41" i="9"/>
  <c r="J30" i="9" l="1"/>
  <c r="Y30" i="9"/>
  <c r="G30" i="9"/>
  <c r="V30" i="9" l="1"/>
  <c r="Q23" i="9"/>
  <c r="AC23" i="9" s="1"/>
  <c r="E23" i="1" s="1"/>
  <c r="AB23" i="9"/>
  <c r="D23" i="1" s="1"/>
  <c r="AA23" i="9"/>
  <c r="C23" i="1" s="1"/>
  <c r="F28" i="1"/>
  <c r="C4" i="2"/>
  <c r="D86" i="2" l="1"/>
  <c r="E86" i="2" s="1"/>
  <c r="J21" i="18"/>
  <c r="J30" i="18"/>
  <c r="H19" i="20" l="1"/>
  <c r="G19" i="20"/>
  <c r="H18" i="20"/>
  <c r="G18" i="20"/>
  <c r="AB42" i="9" l="1"/>
  <c r="C95" i="9" l="1"/>
  <c r="F117" i="9" l="1"/>
  <c r="I117" i="9"/>
  <c r="X117" i="9"/>
  <c r="U117" i="9"/>
  <c r="R117" i="9"/>
  <c r="O117" i="9"/>
  <c r="L117" i="9" l="1"/>
  <c r="H22" i="20"/>
  <c r="C20" i="20"/>
  <c r="F19" i="20"/>
  <c r="E19" i="20"/>
  <c r="D19" i="20"/>
  <c r="C19" i="20"/>
  <c r="F18" i="20"/>
  <c r="E18" i="20"/>
  <c r="D18" i="20"/>
  <c r="C18" i="20"/>
  <c r="B26" i="21"/>
  <c r="O28" i="21"/>
  <c r="O14" i="21" l="1"/>
  <c r="C18" i="21"/>
  <c r="C29" i="21" s="1"/>
  <c r="E31" i="9"/>
  <c r="T31" i="9"/>
  <c r="D10" i="13" l="1"/>
  <c r="D9" i="13"/>
  <c r="D8" i="13"/>
  <c r="D7" i="13"/>
  <c r="D6" i="13"/>
  <c r="D4" i="13"/>
  <c r="C11" i="13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O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O3" i="20"/>
  <c r="B10" i="20"/>
  <c r="B29" i="21"/>
  <c r="O23" i="21"/>
  <c r="D15" i="2"/>
  <c r="E21" i="2"/>
  <c r="E20" i="2"/>
  <c r="F20" i="2" s="1"/>
  <c r="E19" i="2"/>
  <c r="F19" i="2" s="1"/>
  <c r="E18" i="2"/>
  <c r="E17" i="2"/>
  <c r="K4" i="18"/>
  <c r="K5" i="18"/>
  <c r="K6" i="18"/>
  <c r="K7" i="18"/>
  <c r="K9" i="18"/>
  <c r="K10" i="18"/>
  <c r="K11" i="18"/>
  <c r="K12" i="18"/>
  <c r="K3" i="18"/>
  <c r="J8" i="18"/>
  <c r="K8" i="18" s="1"/>
  <c r="O6" i="20" l="1"/>
  <c r="D11" i="13"/>
  <c r="C15" i="2"/>
  <c r="F21" i="2"/>
  <c r="J16" i="20"/>
  <c r="N16" i="20"/>
  <c r="I30" i="20"/>
  <c r="M30" i="20"/>
  <c r="C32" i="9"/>
  <c r="E30" i="20"/>
  <c r="O14" i="20"/>
  <c r="O15" i="20" s="1"/>
  <c r="F16" i="20"/>
  <c r="E16" i="2"/>
  <c r="E15" i="2" s="1"/>
  <c r="C16" i="20"/>
  <c r="G16" i="20"/>
  <c r="K16" i="20"/>
  <c r="O24" i="20"/>
  <c r="F30" i="20"/>
  <c r="J30" i="20"/>
  <c r="N30" i="20"/>
  <c r="D16" i="20"/>
  <c r="H16" i="20"/>
  <c r="L16" i="20"/>
  <c r="C30" i="20"/>
  <c r="G30" i="20"/>
  <c r="K30" i="20"/>
  <c r="E16" i="20"/>
  <c r="E32" i="20" s="1"/>
  <c r="I16" i="20"/>
  <c r="M16" i="20"/>
  <c r="O28" i="20"/>
  <c r="D30" i="20"/>
  <c r="H30" i="20"/>
  <c r="L30" i="20"/>
  <c r="J32" i="20" l="1"/>
  <c r="F32" i="20"/>
  <c r="M32" i="20"/>
  <c r="I32" i="20"/>
  <c r="N32" i="20"/>
  <c r="O16" i="20"/>
  <c r="O30" i="20"/>
  <c r="D32" i="20"/>
  <c r="G32" i="20"/>
  <c r="C32" i="20"/>
  <c r="L32" i="20"/>
  <c r="H32" i="20"/>
  <c r="K32" i="20"/>
  <c r="O32" i="20" l="1"/>
  <c r="K23" i="1"/>
  <c r="K22" i="1"/>
  <c r="K10" i="1"/>
  <c r="K8" i="1"/>
  <c r="K3" i="1"/>
  <c r="J25" i="1"/>
  <c r="J23" i="1"/>
  <c r="J22" i="1"/>
  <c r="J10" i="1"/>
  <c r="J8" i="1"/>
  <c r="J3" i="1"/>
  <c r="I90" i="1"/>
  <c r="I87" i="1"/>
  <c r="I25" i="1"/>
  <c r="I23" i="1"/>
  <c r="I22" i="1"/>
  <c r="I10" i="1"/>
  <c r="I8" i="1"/>
  <c r="I3" i="1"/>
  <c r="G18" i="21" l="1"/>
  <c r="J90" i="1" l="1"/>
  <c r="F26" i="21"/>
  <c r="J87" i="1"/>
  <c r="E66" i="2" l="1"/>
  <c r="D65" i="2"/>
  <c r="C65" i="2"/>
  <c r="J89" i="1"/>
  <c r="D30" i="9"/>
  <c r="H21" i="18"/>
  <c r="G21" i="18"/>
  <c r="D62" i="2" s="1"/>
  <c r="F21" i="18"/>
  <c r="D20" i="18"/>
  <c r="C21" i="18"/>
  <c r="B21" i="18"/>
  <c r="H31" i="9"/>
  <c r="AB31" i="9"/>
  <c r="AA31" i="9"/>
  <c r="E65" i="2" l="1"/>
  <c r="F65" i="2" s="1"/>
  <c r="F66" i="2"/>
  <c r="W31" i="9"/>
  <c r="AC31" i="9" s="1"/>
  <c r="B11" i="13"/>
  <c r="D6" i="18"/>
  <c r="C56" i="9"/>
  <c r="I89" i="1"/>
  <c r="E4" i="2" l="1"/>
  <c r="H26" i="21" l="1"/>
  <c r="D79" i="9" l="1"/>
  <c r="Y79" i="9"/>
  <c r="V79" i="9"/>
  <c r="S79" i="9"/>
  <c r="M79" i="9"/>
  <c r="G79" i="9"/>
  <c r="P79" i="9"/>
  <c r="J79" i="9"/>
  <c r="K79" i="9" s="1"/>
  <c r="H87" i="1" l="1"/>
  <c r="K87" i="1" s="1"/>
  <c r="G85" i="1" l="1"/>
  <c r="H59" i="1"/>
  <c r="H25" i="1" l="1"/>
  <c r="K25" i="1" s="1"/>
  <c r="E73" i="2" l="1"/>
  <c r="Z36" i="9"/>
  <c r="AC114" i="9"/>
  <c r="AB114" i="9"/>
  <c r="AA114" i="9"/>
  <c r="AC112" i="9"/>
  <c r="AB112" i="9"/>
  <c r="AA112" i="9"/>
  <c r="AB110" i="9"/>
  <c r="AA110" i="9"/>
  <c r="AB109" i="9"/>
  <c r="AA109" i="9"/>
  <c r="AB108" i="9"/>
  <c r="AA108" i="9"/>
  <c r="AB107" i="9"/>
  <c r="AA107" i="9"/>
  <c r="AB105" i="9"/>
  <c r="AB104" i="9"/>
  <c r="AA104" i="9"/>
  <c r="AB103" i="9"/>
  <c r="AA103" i="9"/>
  <c r="AB102" i="9"/>
  <c r="AB101" i="9"/>
  <c r="AB100" i="9"/>
  <c r="AA100" i="9"/>
  <c r="AB99" i="9"/>
  <c r="AA99" i="9"/>
  <c r="AB97" i="9"/>
  <c r="AA97" i="9"/>
  <c r="AB96" i="9"/>
  <c r="D86" i="1" s="1"/>
  <c r="J86" i="1" s="1"/>
  <c r="AA96" i="9"/>
  <c r="C86" i="1" s="1"/>
  <c r="I86" i="1" s="1"/>
  <c r="AB92" i="9"/>
  <c r="AB91" i="9"/>
  <c r="AA91" i="9"/>
  <c r="AB90" i="9"/>
  <c r="AA90" i="9"/>
  <c r="AB89" i="9"/>
  <c r="AA89" i="9"/>
  <c r="AB86" i="9"/>
  <c r="AA86" i="9"/>
  <c r="AB85" i="9"/>
  <c r="AA81" i="9"/>
  <c r="AB80" i="9"/>
  <c r="AA80" i="9"/>
  <c r="AB77" i="9"/>
  <c r="AA77" i="9"/>
  <c r="AB76" i="9"/>
  <c r="AB75" i="9"/>
  <c r="AB73" i="9"/>
  <c r="AB72" i="9"/>
  <c r="AB70" i="9"/>
  <c r="AB67" i="9"/>
  <c r="AB65" i="9"/>
  <c r="AB64" i="9"/>
  <c r="AB59" i="9"/>
  <c r="AB57" i="9"/>
  <c r="AB55" i="9"/>
  <c r="AB52" i="9"/>
  <c r="AB51" i="9"/>
  <c r="AB50" i="9"/>
  <c r="AB49" i="9"/>
  <c r="AB48" i="9"/>
  <c r="AB47" i="9"/>
  <c r="AB46" i="9"/>
  <c r="AB45" i="9"/>
  <c r="AB44" i="9"/>
  <c r="AB43" i="9"/>
  <c r="AB39" i="9"/>
  <c r="D30" i="2" s="1"/>
  <c r="AB38" i="9"/>
  <c r="D29" i="2" s="1"/>
  <c r="AB37" i="9"/>
  <c r="D28" i="2" s="1"/>
  <c r="AB36" i="9"/>
  <c r="D27" i="2" s="1"/>
  <c r="AB35" i="9"/>
  <c r="D26" i="2" s="1"/>
  <c r="AB34" i="9"/>
  <c r="D25" i="2" s="1"/>
  <c r="AB33" i="9"/>
  <c r="D24" i="2" s="1"/>
  <c r="AB28" i="9"/>
  <c r="AA28" i="9"/>
  <c r="AB20" i="9"/>
  <c r="AA20" i="9"/>
  <c r="AB19" i="9"/>
  <c r="AA19" i="9"/>
  <c r="AB18" i="9"/>
  <c r="AA18" i="9"/>
  <c r="AB17" i="9"/>
  <c r="AA17" i="9"/>
  <c r="AB16" i="9"/>
  <c r="AB15" i="9"/>
  <c r="AA15" i="9"/>
  <c r="AB14" i="9"/>
  <c r="D77" i="2" s="1"/>
  <c r="AA14" i="9"/>
  <c r="AC12" i="9"/>
  <c r="AB12" i="9"/>
  <c r="AA12" i="9"/>
  <c r="X133" i="9"/>
  <c r="Y111" i="9"/>
  <c r="Z110" i="9"/>
  <c r="Z109" i="9"/>
  <c r="Z108" i="9"/>
  <c r="Z107" i="9"/>
  <c r="Y106" i="9"/>
  <c r="Z105" i="9"/>
  <c r="Z104" i="9"/>
  <c r="Z103" i="9"/>
  <c r="Z102" i="9"/>
  <c r="Z101" i="9"/>
  <c r="Z100" i="9"/>
  <c r="Z99" i="9"/>
  <c r="Z97" i="9"/>
  <c r="Z96" i="9"/>
  <c r="Z95" i="9" s="1"/>
  <c r="Y95" i="9"/>
  <c r="Y98" i="9" s="1"/>
  <c r="Z92" i="9"/>
  <c r="Z91" i="9"/>
  <c r="Z90" i="9"/>
  <c r="Z89" i="9"/>
  <c r="Y93" i="9"/>
  <c r="Y87" i="9"/>
  <c r="Z86" i="9"/>
  <c r="Z85" i="9"/>
  <c r="Y84" i="9"/>
  <c r="Z83" i="9"/>
  <c r="Z82" i="9"/>
  <c r="Z81" i="9"/>
  <c r="Z80" i="9"/>
  <c r="Z79" i="9"/>
  <c r="Z78" i="9"/>
  <c r="Z77" i="9"/>
  <c r="Z75" i="9"/>
  <c r="Y74" i="9"/>
  <c r="Z73" i="9"/>
  <c r="Z72" i="9"/>
  <c r="Y71" i="9"/>
  <c r="Z70" i="9"/>
  <c r="Z67" i="9"/>
  <c r="Z66" i="9"/>
  <c r="Z65" i="9"/>
  <c r="Z64" i="9"/>
  <c r="Z63" i="9"/>
  <c r="Y62" i="9"/>
  <c r="Y60" i="9"/>
  <c r="Z59" i="9"/>
  <c r="Z58" i="9"/>
  <c r="Z57" i="9"/>
  <c r="Y56" i="9"/>
  <c r="Y61" i="9" s="1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39" i="9"/>
  <c r="Z37" i="9"/>
  <c r="Z35" i="9"/>
  <c r="Z34" i="9"/>
  <c r="Z33" i="9"/>
  <c r="Y32" i="9"/>
  <c r="Z28" i="9"/>
  <c r="Z26" i="9"/>
  <c r="Y26" i="9"/>
  <c r="Z24" i="9"/>
  <c r="Y24" i="9"/>
  <c r="Y21" i="9"/>
  <c r="Z20" i="9"/>
  <c r="Z19" i="9"/>
  <c r="Z18" i="9"/>
  <c r="Z17" i="9"/>
  <c r="Z16" i="9"/>
  <c r="Z15" i="9"/>
  <c r="Z14" i="9"/>
  <c r="Z13" i="9"/>
  <c r="Z11" i="9"/>
  <c r="Y11" i="9"/>
  <c r="Z7" i="9"/>
  <c r="Y7" i="9"/>
  <c r="AA72" i="9"/>
  <c r="AA101" i="9"/>
  <c r="AA105" i="9"/>
  <c r="AA102" i="9"/>
  <c r="AA70" i="9"/>
  <c r="AA92" i="9"/>
  <c r="F85" i="1"/>
  <c r="H82" i="1"/>
  <c r="Z98" i="9" l="1"/>
  <c r="Y29" i="9"/>
  <c r="Y40" i="9" s="1"/>
  <c r="Y27" i="9"/>
  <c r="Z87" i="9"/>
  <c r="Z106" i="9"/>
  <c r="Z111" i="9"/>
  <c r="AA73" i="9"/>
  <c r="AA42" i="9"/>
  <c r="AA78" i="9"/>
  <c r="AA75" i="9"/>
  <c r="AA13" i="9"/>
  <c r="AA33" i="9"/>
  <c r="AA37" i="9"/>
  <c r="AA82" i="9"/>
  <c r="AA65" i="9"/>
  <c r="Z21" i="9"/>
  <c r="Z27" i="9" s="1"/>
  <c r="AA35" i="9"/>
  <c r="AA39" i="9"/>
  <c r="AA64" i="9"/>
  <c r="AA16" i="9"/>
  <c r="E79" i="2" s="1"/>
  <c r="AA34" i="9"/>
  <c r="AA48" i="9"/>
  <c r="C62" i="9"/>
  <c r="AA67" i="9"/>
  <c r="AA85" i="9"/>
  <c r="AA66" i="9"/>
  <c r="AA83" i="9"/>
  <c r="AA63" i="9"/>
  <c r="AA76" i="9"/>
  <c r="Z30" i="9"/>
  <c r="AA88" i="9"/>
  <c r="Z76" i="9"/>
  <c r="Z84" i="9" s="1"/>
  <c r="Z69" i="9"/>
  <c r="AA69" i="9"/>
  <c r="AA30" i="9"/>
  <c r="Z62" i="9"/>
  <c r="Z56" i="9"/>
  <c r="Z60" i="9"/>
  <c r="Z74" i="9"/>
  <c r="Y94" i="9"/>
  <c r="Y113" i="9" s="1"/>
  <c r="Y115" i="9" s="1"/>
  <c r="Z38" i="9"/>
  <c r="Z32" i="9" s="1"/>
  <c r="Z68" i="9"/>
  <c r="Z88" i="9"/>
  <c r="Y41" i="9" l="1"/>
  <c r="Z61" i="9"/>
  <c r="Y117" i="9"/>
  <c r="X120" i="9"/>
  <c r="Z29" i="9"/>
  <c r="Z40" i="9" s="1"/>
  <c r="Z41" i="9" s="1"/>
  <c r="Z93" i="9"/>
  <c r="Z71" i="9"/>
  <c r="Z94" i="9" l="1"/>
  <c r="Z113" i="9" s="1"/>
  <c r="Z115" i="9" s="1"/>
  <c r="Z117" i="9" s="1"/>
  <c r="O25" i="21" l="1"/>
  <c r="O24" i="21"/>
  <c r="O22" i="21"/>
  <c r="O21" i="21"/>
  <c r="O20" i="21"/>
  <c r="O19" i="21"/>
  <c r="G26" i="21"/>
  <c r="O26" i="21" l="1"/>
  <c r="G29" i="21"/>
  <c r="F74" i="1"/>
  <c r="C28" i="1"/>
  <c r="I28" i="1" s="1"/>
  <c r="D28" i="1"/>
  <c r="J28" i="1" s="1"/>
  <c r="AB58" i="9"/>
  <c r="D48" i="1" s="1"/>
  <c r="J48" i="1" s="1"/>
  <c r="M62" i="9"/>
  <c r="AB53" i="9"/>
  <c r="D43" i="1" s="1"/>
  <c r="J43" i="1" s="1"/>
  <c r="D62" i="9"/>
  <c r="D71" i="9"/>
  <c r="AB68" i="9"/>
  <c r="Q13" i="9"/>
  <c r="E88" i="9"/>
  <c r="J93" i="9"/>
  <c r="J84" i="9"/>
  <c r="V93" i="9"/>
  <c r="P56" i="9"/>
  <c r="D56" i="9"/>
  <c r="S30" i="9"/>
  <c r="P30" i="9"/>
  <c r="M30" i="9"/>
  <c r="H19" i="1"/>
  <c r="H21" i="1" s="1"/>
  <c r="H28" i="1"/>
  <c r="H86" i="1"/>
  <c r="G88" i="1"/>
  <c r="G91" i="1" s="1"/>
  <c r="G83" i="1"/>
  <c r="H73" i="1"/>
  <c r="H72" i="1"/>
  <c r="E82" i="2"/>
  <c r="W28" i="9"/>
  <c r="T28" i="9"/>
  <c r="Q28" i="9"/>
  <c r="N28" i="9"/>
  <c r="K28" i="9"/>
  <c r="H28" i="9"/>
  <c r="E28" i="9"/>
  <c r="H30" i="18"/>
  <c r="G30" i="18"/>
  <c r="D63" i="2" s="1"/>
  <c r="F30" i="18"/>
  <c r="F12" i="18"/>
  <c r="G12" i="18"/>
  <c r="D61" i="2" s="1"/>
  <c r="H12" i="18"/>
  <c r="D29" i="18"/>
  <c r="D28" i="18"/>
  <c r="D27" i="18"/>
  <c r="D26" i="18"/>
  <c r="D25" i="18"/>
  <c r="D24" i="18"/>
  <c r="D23" i="18"/>
  <c r="D19" i="18"/>
  <c r="D18" i="18"/>
  <c r="D17" i="18"/>
  <c r="D16" i="18"/>
  <c r="D15" i="18"/>
  <c r="D14" i="18"/>
  <c r="B12" i="18"/>
  <c r="C30" i="18"/>
  <c r="B30" i="18"/>
  <c r="D4" i="18"/>
  <c r="D5" i="18"/>
  <c r="D7" i="18"/>
  <c r="D8" i="18"/>
  <c r="D9" i="18"/>
  <c r="D10" i="18"/>
  <c r="D11" i="18"/>
  <c r="D3" i="18"/>
  <c r="J85" i="1"/>
  <c r="W110" i="9"/>
  <c r="W109" i="9"/>
  <c r="W108" i="9"/>
  <c r="W107" i="9"/>
  <c r="W105" i="9"/>
  <c r="W104" i="9"/>
  <c r="W103" i="9"/>
  <c r="W102" i="9"/>
  <c r="W101" i="9"/>
  <c r="W100" i="9"/>
  <c r="W99" i="9"/>
  <c r="W97" i="9"/>
  <c r="W96" i="9"/>
  <c r="W95" i="9" s="1"/>
  <c r="W92" i="9"/>
  <c r="W91" i="9"/>
  <c r="W90" i="9"/>
  <c r="W89" i="9"/>
  <c r="W86" i="9"/>
  <c r="W82" i="9"/>
  <c r="W81" i="9"/>
  <c r="W80" i="9"/>
  <c r="W79" i="9"/>
  <c r="W78" i="9"/>
  <c r="W77" i="9"/>
  <c r="W76" i="9"/>
  <c r="W72" i="9"/>
  <c r="W70" i="9"/>
  <c r="W39" i="9"/>
  <c r="W37" i="9"/>
  <c r="W35" i="9"/>
  <c r="W34" i="9"/>
  <c r="W33" i="9"/>
  <c r="W26" i="9"/>
  <c r="W24" i="9"/>
  <c r="W20" i="9"/>
  <c r="W19" i="9"/>
  <c r="W18" i="9"/>
  <c r="W17" i="9"/>
  <c r="W16" i="9"/>
  <c r="W15" i="9"/>
  <c r="W14" i="9"/>
  <c r="W13" i="9"/>
  <c r="W11" i="9"/>
  <c r="W7" i="9"/>
  <c r="T110" i="9"/>
  <c r="T109" i="9"/>
  <c r="T108" i="9"/>
  <c r="T107" i="9"/>
  <c r="T105" i="9"/>
  <c r="T104" i="9"/>
  <c r="T103" i="9"/>
  <c r="T102" i="9"/>
  <c r="T101" i="9"/>
  <c r="T100" i="9"/>
  <c r="T99" i="9"/>
  <c r="T97" i="9"/>
  <c r="T96" i="9"/>
  <c r="T95" i="9" s="1"/>
  <c r="T91" i="9"/>
  <c r="T90" i="9"/>
  <c r="T89" i="9"/>
  <c r="T88" i="9"/>
  <c r="T86" i="9"/>
  <c r="T85" i="9"/>
  <c r="T82" i="9"/>
  <c r="T81" i="9"/>
  <c r="T80" i="9"/>
  <c r="T79" i="9"/>
  <c r="T77" i="9"/>
  <c r="T76" i="9"/>
  <c r="T75" i="9"/>
  <c r="T72" i="9"/>
  <c r="T70" i="9"/>
  <c r="T68" i="9"/>
  <c r="T39" i="9"/>
  <c r="T38" i="9"/>
  <c r="T37" i="9"/>
  <c r="T36" i="9"/>
  <c r="T35" i="9"/>
  <c r="T34" i="9"/>
  <c r="T33" i="9"/>
  <c r="T26" i="9"/>
  <c r="T24" i="9"/>
  <c r="T20" i="9"/>
  <c r="T19" i="9"/>
  <c r="T18" i="9"/>
  <c r="T17" i="9"/>
  <c r="T16" i="9"/>
  <c r="T15" i="9"/>
  <c r="T14" i="9"/>
  <c r="T13" i="9"/>
  <c r="T11" i="9"/>
  <c r="T7" i="9"/>
  <c r="Q110" i="9"/>
  <c r="Q109" i="9"/>
  <c r="Q108" i="9"/>
  <c r="Q107" i="9"/>
  <c r="Q105" i="9"/>
  <c r="Q104" i="9"/>
  <c r="Q103" i="9"/>
  <c r="Q102" i="9"/>
  <c r="Q101" i="9"/>
  <c r="Q100" i="9"/>
  <c r="Q99" i="9"/>
  <c r="Q97" i="9"/>
  <c r="Q96" i="9"/>
  <c r="Q95" i="9" s="1"/>
  <c r="Q91" i="9"/>
  <c r="Q90" i="9"/>
  <c r="Q89" i="9"/>
  <c r="Q86" i="9"/>
  <c r="Q82" i="9"/>
  <c r="Q81" i="9"/>
  <c r="Q80" i="9"/>
  <c r="Q79" i="9"/>
  <c r="Q77" i="9"/>
  <c r="Q76" i="9"/>
  <c r="Q72" i="9"/>
  <c r="Q70" i="9"/>
  <c r="Q68" i="9"/>
  <c r="Q39" i="9"/>
  <c r="Q38" i="9"/>
  <c r="Q37" i="9"/>
  <c r="Q36" i="9"/>
  <c r="Q35" i="9"/>
  <c r="Q34" i="9"/>
  <c r="Q33" i="9"/>
  <c r="Q26" i="9"/>
  <c r="Q24" i="9"/>
  <c r="Q20" i="9"/>
  <c r="Q19" i="9"/>
  <c r="Q18" i="9"/>
  <c r="Q17" i="9"/>
  <c r="Q16" i="9"/>
  <c r="Q15" i="9"/>
  <c r="Q14" i="9"/>
  <c r="Q11" i="9"/>
  <c r="Q7" i="9"/>
  <c r="N110" i="9"/>
  <c r="N109" i="9"/>
  <c r="N108" i="9"/>
  <c r="N107" i="9"/>
  <c r="N105" i="9"/>
  <c r="N104" i="9"/>
  <c r="N103" i="9"/>
  <c r="N102" i="9"/>
  <c r="N101" i="9"/>
  <c r="N100" i="9"/>
  <c r="N99" i="9"/>
  <c r="N97" i="9"/>
  <c r="N96" i="9"/>
  <c r="N95" i="9" s="1"/>
  <c r="N92" i="9"/>
  <c r="N91" i="9"/>
  <c r="N90" i="9"/>
  <c r="N89" i="9"/>
  <c r="N86" i="9"/>
  <c r="N81" i="9"/>
  <c r="N80" i="9"/>
  <c r="N79" i="9"/>
  <c r="N77" i="9"/>
  <c r="N76" i="9"/>
  <c r="N70" i="9"/>
  <c r="N39" i="9"/>
  <c r="N38" i="9"/>
  <c r="N37" i="9"/>
  <c r="N36" i="9"/>
  <c r="N35" i="9"/>
  <c r="N34" i="9"/>
  <c r="N33" i="9"/>
  <c r="N26" i="9"/>
  <c r="N24" i="9"/>
  <c r="N20" i="9"/>
  <c r="N19" i="9"/>
  <c r="N18" i="9"/>
  <c r="N17" i="9"/>
  <c r="N16" i="9"/>
  <c r="N15" i="9"/>
  <c r="N14" i="9"/>
  <c r="N13" i="9"/>
  <c r="N11" i="9"/>
  <c r="N7" i="9"/>
  <c r="K110" i="9"/>
  <c r="K109" i="9"/>
  <c r="K108" i="9"/>
  <c r="K107" i="9"/>
  <c r="K105" i="9"/>
  <c r="K104" i="9"/>
  <c r="K103" i="9"/>
  <c r="K102" i="9"/>
  <c r="K101" i="9"/>
  <c r="K100" i="9"/>
  <c r="K99" i="9"/>
  <c r="K97" i="9"/>
  <c r="K96" i="9"/>
  <c r="K91" i="9"/>
  <c r="K90" i="9"/>
  <c r="K89" i="9"/>
  <c r="K86" i="9"/>
  <c r="K82" i="9"/>
  <c r="K81" i="9"/>
  <c r="K80" i="9"/>
  <c r="K77" i="9"/>
  <c r="K76" i="9"/>
  <c r="K72" i="9"/>
  <c r="K70" i="9"/>
  <c r="K39" i="9"/>
  <c r="K38" i="9"/>
  <c r="K37" i="9"/>
  <c r="K36" i="9"/>
  <c r="K35" i="9"/>
  <c r="K34" i="9"/>
  <c r="K33" i="9"/>
  <c r="K26" i="9"/>
  <c r="K24" i="9"/>
  <c r="K20" i="9"/>
  <c r="K19" i="9"/>
  <c r="K18" i="9"/>
  <c r="K17" i="9"/>
  <c r="K16" i="9"/>
  <c r="K15" i="9"/>
  <c r="K14" i="9"/>
  <c r="K13" i="9"/>
  <c r="K11" i="9"/>
  <c r="K7" i="9"/>
  <c r="H110" i="9"/>
  <c r="H109" i="9"/>
  <c r="H108" i="9"/>
  <c r="H107" i="9"/>
  <c r="H105" i="9"/>
  <c r="H104" i="9"/>
  <c r="H103" i="9"/>
  <c r="H102" i="9"/>
  <c r="H101" i="9"/>
  <c r="H100" i="9"/>
  <c r="H99" i="9"/>
  <c r="H97" i="9"/>
  <c r="H96" i="9"/>
  <c r="H95" i="9" s="1"/>
  <c r="H92" i="9"/>
  <c r="H91" i="9"/>
  <c r="H90" i="9"/>
  <c r="H89" i="9"/>
  <c r="H86" i="9"/>
  <c r="H81" i="9"/>
  <c r="H80" i="9"/>
  <c r="H78" i="9"/>
  <c r="H77" i="9"/>
  <c r="H76" i="9"/>
  <c r="H72" i="9"/>
  <c r="H70" i="9"/>
  <c r="H39" i="9"/>
  <c r="H38" i="9"/>
  <c r="H37" i="9"/>
  <c r="H36" i="9"/>
  <c r="H35" i="9"/>
  <c r="H34" i="9"/>
  <c r="H33" i="9"/>
  <c r="H26" i="9"/>
  <c r="H24" i="9"/>
  <c r="H20" i="9"/>
  <c r="H19" i="9"/>
  <c r="H18" i="9"/>
  <c r="H17" i="9"/>
  <c r="H16" i="9"/>
  <c r="H15" i="9"/>
  <c r="H14" i="9"/>
  <c r="H13" i="9"/>
  <c r="H11" i="9"/>
  <c r="H7" i="9"/>
  <c r="E110" i="9"/>
  <c r="E109" i="9"/>
  <c r="E108" i="9"/>
  <c r="E107" i="9"/>
  <c r="E105" i="9"/>
  <c r="E104" i="9"/>
  <c r="E103" i="9"/>
  <c r="E102" i="9"/>
  <c r="E101" i="9"/>
  <c r="E100" i="9"/>
  <c r="E99" i="9"/>
  <c r="E97" i="9"/>
  <c r="E96" i="9"/>
  <c r="E95" i="9" s="1"/>
  <c r="E91" i="9"/>
  <c r="E90" i="9"/>
  <c r="E89" i="9"/>
  <c r="E86" i="9"/>
  <c r="E82" i="9"/>
  <c r="E81" i="9"/>
  <c r="E80" i="9"/>
  <c r="E79" i="9"/>
  <c r="E77" i="9"/>
  <c r="E72" i="9"/>
  <c r="E70" i="9"/>
  <c r="E34" i="9"/>
  <c r="E35" i="9"/>
  <c r="E36" i="9"/>
  <c r="E37" i="9"/>
  <c r="E38" i="9"/>
  <c r="E39" i="9"/>
  <c r="E33" i="9"/>
  <c r="E14" i="9"/>
  <c r="E15" i="9"/>
  <c r="E16" i="9"/>
  <c r="E17" i="9"/>
  <c r="E18" i="9"/>
  <c r="E19" i="9"/>
  <c r="E20" i="9"/>
  <c r="E13" i="9"/>
  <c r="AC26" i="9"/>
  <c r="AC24" i="9"/>
  <c r="AC11" i="9"/>
  <c r="AC7" i="9"/>
  <c r="AB111" i="9"/>
  <c r="AB106" i="9"/>
  <c r="AB87" i="9"/>
  <c r="AB74" i="9"/>
  <c r="AB32" i="9"/>
  <c r="AB26" i="9"/>
  <c r="AB24" i="9"/>
  <c r="AB11" i="9"/>
  <c r="AB7" i="9"/>
  <c r="V111" i="9"/>
  <c r="V106" i="9"/>
  <c r="V95" i="9"/>
  <c r="V98" i="9" s="1"/>
  <c r="V87" i="9"/>
  <c r="V84" i="9"/>
  <c r="V74" i="9"/>
  <c r="V71" i="9"/>
  <c r="V62" i="9"/>
  <c r="V60" i="9"/>
  <c r="V32" i="9"/>
  <c r="V26" i="9"/>
  <c r="V24" i="9"/>
  <c r="V21" i="9"/>
  <c r="V11" i="9"/>
  <c r="V7" i="9"/>
  <c r="S111" i="9"/>
  <c r="S106" i="9"/>
  <c r="S95" i="9"/>
  <c r="S98" i="9" s="1"/>
  <c r="S93" i="9"/>
  <c r="S87" i="9"/>
  <c r="S84" i="9"/>
  <c r="S74" i="9"/>
  <c r="S71" i="9"/>
  <c r="S32" i="9"/>
  <c r="S26" i="9"/>
  <c r="S24" i="9"/>
  <c r="S21" i="9"/>
  <c r="S11" i="9"/>
  <c r="S7" i="9"/>
  <c r="P111" i="9"/>
  <c r="P106" i="9"/>
  <c r="P95" i="9"/>
  <c r="P98" i="9" s="1"/>
  <c r="P93" i="9"/>
  <c r="P87" i="9"/>
  <c r="P74" i="9"/>
  <c r="P71" i="9"/>
  <c r="P62" i="9"/>
  <c r="P60" i="9"/>
  <c r="P32" i="9"/>
  <c r="P26" i="9"/>
  <c r="P24" i="9"/>
  <c r="P11" i="9"/>
  <c r="P7" i="9"/>
  <c r="M111" i="9"/>
  <c r="M106" i="9"/>
  <c r="M95" i="9"/>
  <c r="M98" i="9" s="1"/>
  <c r="M93" i="9"/>
  <c r="M87" i="9"/>
  <c r="M84" i="9"/>
  <c r="M74" i="9"/>
  <c r="M60" i="9"/>
  <c r="M56" i="9"/>
  <c r="M32" i="9"/>
  <c r="M26" i="9"/>
  <c r="M24" i="9"/>
  <c r="M21" i="9"/>
  <c r="M11" i="9"/>
  <c r="M7" i="9"/>
  <c r="J111" i="9"/>
  <c r="J106" i="9"/>
  <c r="J95" i="9"/>
  <c r="J98" i="9" s="1"/>
  <c r="J87" i="9"/>
  <c r="J74" i="9"/>
  <c r="J71" i="9"/>
  <c r="J60" i="9"/>
  <c r="J32" i="9"/>
  <c r="J26" i="9"/>
  <c r="J24" i="9"/>
  <c r="J21" i="9"/>
  <c r="J11" i="9"/>
  <c r="J7" i="9"/>
  <c r="G111" i="9"/>
  <c r="G106" i="9"/>
  <c r="G95" i="9"/>
  <c r="G98" i="9" s="1"/>
  <c r="G93" i="9"/>
  <c r="G87" i="9"/>
  <c r="G74" i="9"/>
  <c r="G60" i="9"/>
  <c r="G32" i="9"/>
  <c r="G26" i="9"/>
  <c r="G24" i="9"/>
  <c r="G11" i="9"/>
  <c r="G7" i="9"/>
  <c r="E26" i="9"/>
  <c r="E24" i="9"/>
  <c r="E11" i="9"/>
  <c r="E7" i="9"/>
  <c r="D111" i="9"/>
  <c r="D106" i="9"/>
  <c r="D95" i="9"/>
  <c r="D98" i="9" s="1"/>
  <c r="D87" i="9"/>
  <c r="D74" i="9"/>
  <c r="D60" i="9"/>
  <c r="D32" i="9"/>
  <c r="D26" i="9"/>
  <c r="D24" i="9"/>
  <c r="D21" i="9"/>
  <c r="D11" i="9"/>
  <c r="D7" i="9"/>
  <c r="E89" i="2"/>
  <c r="E87" i="2"/>
  <c r="E72" i="2"/>
  <c r="E74" i="2" s="1"/>
  <c r="D89" i="2"/>
  <c r="D87" i="2"/>
  <c r="D72" i="2"/>
  <c r="D74" i="2" s="1"/>
  <c r="D51" i="2"/>
  <c r="D42" i="2"/>
  <c r="D32" i="2"/>
  <c r="D23" i="2"/>
  <c r="D6" i="2"/>
  <c r="H90" i="1"/>
  <c r="K90" i="1" s="1"/>
  <c r="K24" i="1"/>
  <c r="D4" i="22" s="1"/>
  <c r="K9" i="1"/>
  <c r="J26" i="1"/>
  <c r="C12" i="22" s="1"/>
  <c r="J24" i="1"/>
  <c r="C4" i="22" s="1"/>
  <c r="J9" i="1"/>
  <c r="H104" i="1"/>
  <c r="H99" i="1"/>
  <c r="H77" i="1"/>
  <c r="H64" i="1"/>
  <c r="H61" i="1"/>
  <c r="H52" i="1"/>
  <c r="H50" i="1"/>
  <c r="H51" i="1" s="1"/>
  <c r="H26" i="1"/>
  <c r="H24" i="1"/>
  <c r="H9" i="1"/>
  <c r="H11" i="1" s="1"/>
  <c r="G104" i="1"/>
  <c r="G99" i="1"/>
  <c r="G77" i="1"/>
  <c r="G64" i="1"/>
  <c r="G61" i="1"/>
  <c r="G52" i="1"/>
  <c r="G50" i="1"/>
  <c r="G51" i="1" s="1"/>
  <c r="G26" i="1"/>
  <c r="G24" i="1"/>
  <c r="G21" i="1"/>
  <c r="G9" i="1"/>
  <c r="G11" i="1" s="1"/>
  <c r="G5" i="1"/>
  <c r="J5" i="1" s="1"/>
  <c r="E107" i="1"/>
  <c r="E105" i="1"/>
  <c r="K105" i="1" s="1"/>
  <c r="E88" i="1"/>
  <c r="E26" i="1"/>
  <c r="E24" i="1"/>
  <c r="E12" i="1"/>
  <c r="K12" i="1" s="1"/>
  <c r="D107" i="1"/>
  <c r="D105" i="1"/>
  <c r="J105" i="1" s="1"/>
  <c r="D103" i="1"/>
  <c r="J103" i="1" s="1"/>
  <c r="D102" i="1"/>
  <c r="J102" i="1" s="1"/>
  <c r="D101" i="1"/>
  <c r="J101" i="1" s="1"/>
  <c r="D100" i="1"/>
  <c r="J100" i="1" s="1"/>
  <c r="D98" i="1"/>
  <c r="J98" i="1" s="1"/>
  <c r="D97" i="1"/>
  <c r="J97" i="1" s="1"/>
  <c r="D96" i="1"/>
  <c r="J96" i="1" s="1"/>
  <c r="D95" i="1"/>
  <c r="J95" i="1" s="1"/>
  <c r="D94" i="1"/>
  <c r="J94" i="1" s="1"/>
  <c r="D93" i="1"/>
  <c r="J93" i="1" s="1"/>
  <c r="D92" i="1"/>
  <c r="J92" i="1" s="1"/>
  <c r="D88" i="1"/>
  <c r="D82" i="1"/>
  <c r="J82" i="1" s="1"/>
  <c r="D81" i="1"/>
  <c r="J81" i="1" s="1"/>
  <c r="D80" i="1"/>
  <c r="J80" i="1" s="1"/>
  <c r="D79" i="1"/>
  <c r="J79" i="1" s="1"/>
  <c r="D76" i="1"/>
  <c r="J76" i="1" s="1"/>
  <c r="D75" i="1"/>
  <c r="J75" i="1" s="1"/>
  <c r="D70" i="1"/>
  <c r="J70" i="1" s="1"/>
  <c r="D67" i="1"/>
  <c r="J67" i="1" s="1"/>
  <c r="D66" i="1"/>
  <c r="J66" i="1" s="1"/>
  <c r="D65" i="1"/>
  <c r="J65" i="1" s="1"/>
  <c r="D63" i="1"/>
  <c r="J63" i="1" s="1"/>
  <c r="D62" i="1"/>
  <c r="J62" i="1" s="1"/>
  <c r="D60" i="1"/>
  <c r="J60" i="1" s="1"/>
  <c r="D57" i="1"/>
  <c r="J57" i="1" s="1"/>
  <c r="D55" i="1"/>
  <c r="J55" i="1" s="1"/>
  <c r="D54" i="1"/>
  <c r="J54" i="1" s="1"/>
  <c r="D49" i="1"/>
  <c r="J49" i="1" s="1"/>
  <c r="D47" i="1"/>
  <c r="J47" i="1" s="1"/>
  <c r="D45" i="1"/>
  <c r="J45" i="1" s="1"/>
  <c r="D42" i="1"/>
  <c r="J42" i="1" s="1"/>
  <c r="D41" i="1"/>
  <c r="J41" i="1" s="1"/>
  <c r="D40" i="1"/>
  <c r="J40" i="1" s="1"/>
  <c r="D39" i="1"/>
  <c r="J39" i="1" s="1"/>
  <c r="D38" i="1"/>
  <c r="J38" i="1" s="1"/>
  <c r="D37" i="1"/>
  <c r="J37" i="1" s="1"/>
  <c r="D36" i="1"/>
  <c r="J36" i="1" s="1"/>
  <c r="D35" i="1"/>
  <c r="J35" i="1" s="1"/>
  <c r="D34" i="1"/>
  <c r="J34" i="1" s="1"/>
  <c r="D33" i="1"/>
  <c r="J33" i="1" s="1"/>
  <c r="D26" i="1"/>
  <c r="D24" i="1"/>
  <c r="D20" i="1"/>
  <c r="J20" i="1" s="1"/>
  <c r="D19" i="1"/>
  <c r="J19" i="1" s="1"/>
  <c r="D18" i="1"/>
  <c r="J18" i="1" s="1"/>
  <c r="D17" i="1"/>
  <c r="J17" i="1" s="1"/>
  <c r="D16" i="1"/>
  <c r="J16" i="1" s="1"/>
  <c r="D15" i="1"/>
  <c r="J15" i="1" s="1"/>
  <c r="D12" i="1"/>
  <c r="J12" i="1" s="1"/>
  <c r="B13" i="21"/>
  <c r="B11" i="21"/>
  <c r="AC77" i="9" l="1"/>
  <c r="E67" i="1" s="1"/>
  <c r="K67" i="1" s="1"/>
  <c r="AC100" i="9"/>
  <c r="E93" i="1" s="1"/>
  <c r="K93" i="1" s="1"/>
  <c r="AC104" i="9"/>
  <c r="E97" i="1" s="1"/>
  <c r="K97" i="1" s="1"/>
  <c r="AC109" i="9"/>
  <c r="E102" i="1" s="1"/>
  <c r="K102" i="1" s="1"/>
  <c r="D21" i="18"/>
  <c r="E98" i="9"/>
  <c r="AC99" i="9"/>
  <c r="E92" i="1" s="1"/>
  <c r="K92" i="1" s="1"/>
  <c r="AC108" i="9"/>
  <c r="E101" i="1" s="1"/>
  <c r="K101" i="1" s="1"/>
  <c r="AC20" i="9"/>
  <c r="E20" i="1" s="1"/>
  <c r="K20" i="1" s="1"/>
  <c r="AC91" i="9"/>
  <c r="E81" i="1" s="1"/>
  <c r="K81" i="1" s="1"/>
  <c r="B15" i="21"/>
  <c r="M61" i="9"/>
  <c r="B32" i="18"/>
  <c r="E106" i="9"/>
  <c r="AC19" i="9"/>
  <c r="E19" i="1" s="1"/>
  <c r="K19" i="1" s="1"/>
  <c r="AC15" i="9"/>
  <c r="E15" i="1" s="1"/>
  <c r="K15" i="1" s="1"/>
  <c r="AC86" i="9"/>
  <c r="E76" i="1" s="1"/>
  <c r="K76" i="1" s="1"/>
  <c r="H98" i="9"/>
  <c r="T106" i="9"/>
  <c r="H32" i="18"/>
  <c r="E111" i="9"/>
  <c r="AC97" i="9"/>
  <c r="AC107" i="9"/>
  <c r="E100" i="1" s="1"/>
  <c r="K100" i="1" s="1"/>
  <c r="AC17" i="9"/>
  <c r="E17" i="1" s="1"/>
  <c r="K17" i="1" s="1"/>
  <c r="N21" i="9"/>
  <c r="N27" i="9" s="1"/>
  <c r="N98" i="9"/>
  <c r="Q98" i="9"/>
  <c r="T98" i="9"/>
  <c r="W98" i="9"/>
  <c r="G32" i="18"/>
  <c r="E63" i="2"/>
  <c r="F63" i="2" s="1"/>
  <c r="J11" i="1"/>
  <c r="C11" i="22" s="1"/>
  <c r="Q106" i="9"/>
  <c r="K106" i="9"/>
  <c r="K111" i="9"/>
  <c r="N111" i="9"/>
  <c r="Q111" i="9"/>
  <c r="F32" i="18"/>
  <c r="AC18" i="9"/>
  <c r="E18" i="1" s="1"/>
  <c r="K18" i="1" s="1"/>
  <c r="AC37" i="9"/>
  <c r="AC89" i="9"/>
  <c r="E79" i="1" s="1"/>
  <c r="K79" i="1" s="1"/>
  <c r="AC110" i="9"/>
  <c r="E103" i="1" s="1"/>
  <c r="K103" i="1" s="1"/>
  <c r="T21" i="9"/>
  <c r="T32" i="9"/>
  <c r="V27" i="9"/>
  <c r="AC102" i="9"/>
  <c r="E95" i="1" s="1"/>
  <c r="K95" i="1" s="1"/>
  <c r="H111" i="9"/>
  <c r="N106" i="9"/>
  <c r="T87" i="9"/>
  <c r="T111" i="9"/>
  <c r="W106" i="9"/>
  <c r="W111" i="9"/>
  <c r="D61" i="9"/>
  <c r="J29" i="9"/>
  <c r="J40" i="9" s="1"/>
  <c r="AB95" i="9"/>
  <c r="S27" i="9"/>
  <c r="S29" i="9"/>
  <c r="S40" i="9" s="1"/>
  <c r="S41" i="9" s="1"/>
  <c r="AC103" i="9"/>
  <c r="E96" i="1" s="1"/>
  <c r="K96" i="1" s="1"/>
  <c r="M27" i="9"/>
  <c r="P29" i="9"/>
  <c r="P40" i="9" s="1"/>
  <c r="P61" i="9"/>
  <c r="AC90" i="9"/>
  <c r="E80" i="1" s="1"/>
  <c r="K80" i="1" s="1"/>
  <c r="AC80" i="9"/>
  <c r="E70" i="1" s="1"/>
  <c r="K70" i="1" s="1"/>
  <c r="E21" i="9"/>
  <c r="E27" i="9" s="1"/>
  <c r="AC33" i="9"/>
  <c r="K26" i="1"/>
  <c r="D12" i="22" s="1"/>
  <c r="H85" i="1"/>
  <c r="Q18" i="21"/>
  <c r="R18" i="21" s="1"/>
  <c r="AC34" i="9"/>
  <c r="S94" i="9"/>
  <c r="K95" i="9"/>
  <c r="AC96" i="9"/>
  <c r="E86" i="1" s="1"/>
  <c r="K86" i="1" s="1"/>
  <c r="AC39" i="9"/>
  <c r="G62" i="9"/>
  <c r="D93" i="9"/>
  <c r="AC14" i="9"/>
  <c r="E14" i="1" s="1"/>
  <c r="K14" i="1" s="1"/>
  <c r="AB81" i="9"/>
  <c r="H79" i="9"/>
  <c r="AC81" i="9"/>
  <c r="E71" i="1" s="1"/>
  <c r="K71" i="1" s="1"/>
  <c r="S60" i="9"/>
  <c r="S56" i="9"/>
  <c r="V56" i="9"/>
  <c r="V61" i="9" s="1"/>
  <c r="AC35" i="9"/>
  <c r="J27" i="9"/>
  <c r="AC28" i="9"/>
  <c r="AB54" i="9"/>
  <c r="D44" i="1" s="1"/>
  <c r="J44" i="1" s="1"/>
  <c r="D32" i="1"/>
  <c r="J32" i="1" s="1"/>
  <c r="AC16" i="9"/>
  <c r="E16" i="1" s="1"/>
  <c r="K16" i="1" s="1"/>
  <c r="W88" i="9"/>
  <c r="W93" i="9" s="1"/>
  <c r="AC13" i="9"/>
  <c r="E13" i="1" s="1"/>
  <c r="K13" i="1" s="1"/>
  <c r="H74" i="1"/>
  <c r="AB88" i="9"/>
  <c r="D78" i="1" s="1"/>
  <c r="J78" i="1" s="1"/>
  <c r="AB69" i="9"/>
  <c r="D59" i="1" s="1"/>
  <c r="J59" i="1" s="1"/>
  <c r="P84" i="9"/>
  <c r="P94" i="9" s="1"/>
  <c r="AB63" i="9"/>
  <c r="D53" i="1" s="1"/>
  <c r="J53" i="1" s="1"/>
  <c r="G56" i="9"/>
  <c r="G61" i="9" s="1"/>
  <c r="G71" i="9"/>
  <c r="J62" i="9"/>
  <c r="P21" i="9"/>
  <c r="P27" i="9" s="1"/>
  <c r="AB13" i="9"/>
  <c r="D84" i="9"/>
  <c r="D94" i="9" s="1"/>
  <c r="AB78" i="9"/>
  <c r="D68" i="1" s="1"/>
  <c r="J68" i="1" s="1"/>
  <c r="AB83" i="9"/>
  <c r="D73" i="1" s="1"/>
  <c r="J73" i="1" s="1"/>
  <c r="AC70" i="9"/>
  <c r="E60" i="1" s="1"/>
  <c r="K60" i="1" s="1"/>
  <c r="AC101" i="9"/>
  <c r="E94" i="1" s="1"/>
  <c r="K94" i="1" s="1"/>
  <c r="AC105" i="9"/>
  <c r="E98" i="1" s="1"/>
  <c r="K98" i="1" s="1"/>
  <c r="AB66" i="9"/>
  <c r="D56" i="1" s="1"/>
  <c r="J56" i="1" s="1"/>
  <c r="AB82" i="9"/>
  <c r="D72" i="1" s="1"/>
  <c r="J72" i="1" s="1"/>
  <c r="D58" i="1"/>
  <c r="J58" i="1" s="1"/>
  <c r="AB30" i="9"/>
  <c r="AB29" i="9" s="1"/>
  <c r="E83" i="2"/>
  <c r="C5" i="22"/>
  <c r="D14" i="1"/>
  <c r="J14" i="1" s="1"/>
  <c r="E77" i="2"/>
  <c r="M71" i="9"/>
  <c r="M94" i="9" s="1"/>
  <c r="G21" i="9"/>
  <c r="G27" i="9" s="1"/>
  <c r="G84" i="9"/>
  <c r="J56" i="9"/>
  <c r="J61" i="9" s="1"/>
  <c r="T27" i="9"/>
  <c r="G29" i="9"/>
  <c r="G40" i="9" s="1"/>
  <c r="S62" i="9"/>
  <c r="W21" i="9"/>
  <c r="W27" i="9" s="1"/>
  <c r="Q32" i="9"/>
  <c r="Q21" i="9"/>
  <c r="Q27" i="9" s="1"/>
  <c r="N32" i="9"/>
  <c r="K32" i="9"/>
  <c r="K21" i="9"/>
  <c r="K27" i="9" s="1"/>
  <c r="H106" i="9"/>
  <c r="H32" i="9"/>
  <c r="E32" i="9"/>
  <c r="G30" i="1"/>
  <c r="H78" i="1"/>
  <c r="H83" i="1" s="1"/>
  <c r="I13" i="22"/>
  <c r="D50" i="1"/>
  <c r="G74" i="1"/>
  <c r="G84" i="1" s="1"/>
  <c r="H13" i="22"/>
  <c r="K11" i="1"/>
  <c r="D11" i="22" s="1"/>
  <c r="D16" i="22" s="1"/>
  <c r="C16" i="22"/>
  <c r="D104" i="1"/>
  <c r="V29" i="9"/>
  <c r="V40" i="9" s="1"/>
  <c r="AB60" i="9"/>
  <c r="H21" i="9"/>
  <c r="H27" i="9" s="1"/>
  <c r="H30" i="1"/>
  <c r="D64" i="1"/>
  <c r="J94" i="9"/>
  <c r="V94" i="9"/>
  <c r="M29" i="9"/>
  <c r="M40" i="9" s="1"/>
  <c r="M41" i="9" s="1"/>
  <c r="D30" i="18"/>
  <c r="E62" i="2"/>
  <c r="F62" i="2" s="1"/>
  <c r="D77" i="1"/>
  <c r="D99" i="1"/>
  <c r="D27" i="9"/>
  <c r="D29" i="9"/>
  <c r="D40" i="9" s="1"/>
  <c r="D113" i="9" l="1"/>
  <c r="D115" i="9" s="1"/>
  <c r="AB21" i="9"/>
  <c r="AB27" i="9" s="1"/>
  <c r="D76" i="2"/>
  <c r="D13" i="1"/>
  <c r="J13" i="1" s="1"/>
  <c r="M113" i="9"/>
  <c r="M115" i="9" s="1"/>
  <c r="M117" i="9" s="1"/>
  <c r="E104" i="1"/>
  <c r="D85" i="1"/>
  <c r="D91" i="1" s="1"/>
  <c r="AB98" i="9"/>
  <c r="D60" i="2"/>
  <c r="D68" i="2" s="1"/>
  <c r="V41" i="9"/>
  <c r="AC95" i="9"/>
  <c r="E85" i="1" s="1"/>
  <c r="E91" i="1" s="1"/>
  <c r="K98" i="9"/>
  <c r="P113" i="9"/>
  <c r="P115" i="9" s="1"/>
  <c r="P41" i="9"/>
  <c r="AC111" i="9"/>
  <c r="K85" i="1"/>
  <c r="J41" i="9"/>
  <c r="D93" i="2"/>
  <c r="AC21" i="9"/>
  <c r="AC27" i="9" s="1"/>
  <c r="S61" i="9"/>
  <c r="S113" i="9" s="1"/>
  <c r="S115" i="9" s="1"/>
  <c r="S117" i="9" s="1"/>
  <c r="V113" i="9"/>
  <c r="V115" i="9" s="1"/>
  <c r="AB93" i="9"/>
  <c r="AC79" i="9"/>
  <c r="E69" i="1" s="1"/>
  <c r="K69" i="1" s="1"/>
  <c r="G94" i="9"/>
  <c r="G113" i="9" s="1"/>
  <c r="G115" i="9" s="1"/>
  <c r="AB56" i="9"/>
  <c r="AB61" i="9" s="1"/>
  <c r="AB79" i="9"/>
  <c r="D69" i="1" s="1"/>
  <c r="J69" i="1" s="1"/>
  <c r="D71" i="1"/>
  <c r="J71" i="1" s="1"/>
  <c r="D46" i="1"/>
  <c r="D51" i="1" s="1"/>
  <c r="E28" i="1"/>
  <c r="K28" i="1" s="1"/>
  <c r="AC106" i="9"/>
  <c r="AB71" i="9"/>
  <c r="AB62" i="9"/>
  <c r="D83" i="1"/>
  <c r="D61" i="1"/>
  <c r="D52" i="1"/>
  <c r="G41" i="9"/>
  <c r="J88" i="1"/>
  <c r="J91" i="1" s="1"/>
  <c r="J113" i="9"/>
  <c r="J115" i="9" s="1"/>
  <c r="D84" i="2"/>
  <c r="E21" i="1"/>
  <c r="E27" i="1" s="1"/>
  <c r="J30" i="1"/>
  <c r="AB40" i="9"/>
  <c r="D29" i="1"/>
  <c r="G107" i="1" s="1"/>
  <c r="E99" i="1"/>
  <c r="H6" i="22"/>
  <c r="J104" i="1"/>
  <c r="H12" i="22" s="1"/>
  <c r="J99" i="1"/>
  <c r="H11" i="22" s="1"/>
  <c r="J50" i="1"/>
  <c r="H84" i="1"/>
  <c r="J64" i="1"/>
  <c r="D41" i="9"/>
  <c r="G106" i="1"/>
  <c r="AB41" i="9" l="1"/>
  <c r="D117" i="9"/>
  <c r="P117" i="9"/>
  <c r="G6" i="1"/>
  <c r="AC98" i="9"/>
  <c r="V117" i="9"/>
  <c r="D30" i="1"/>
  <c r="D74" i="1"/>
  <c r="D84" i="1" s="1"/>
  <c r="D106" i="1" s="1"/>
  <c r="D108" i="1" s="1"/>
  <c r="J117" i="9"/>
  <c r="J46" i="1"/>
  <c r="J51" i="1" s="1"/>
  <c r="J74" i="1"/>
  <c r="AB84" i="9"/>
  <c r="AB94" i="9" s="1"/>
  <c r="AB113" i="9" s="1"/>
  <c r="AB115" i="9" s="1"/>
  <c r="AB117" i="9" s="1"/>
  <c r="G117" i="9"/>
  <c r="K21" i="1"/>
  <c r="D3" i="22" s="1"/>
  <c r="B4" i="20" s="1"/>
  <c r="J83" i="1"/>
  <c r="J52" i="1"/>
  <c r="H3" i="22" s="1"/>
  <c r="J61" i="1"/>
  <c r="E91" i="2"/>
  <c r="J77" i="1"/>
  <c r="H7" i="22"/>
  <c r="D21" i="1"/>
  <c r="D27" i="1" s="1"/>
  <c r="H16" i="22"/>
  <c r="D70" i="2"/>
  <c r="D90" i="2" s="1"/>
  <c r="D94" i="2" s="1"/>
  <c r="C133" i="9"/>
  <c r="W85" i="9"/>
  <c r="W87" i="9" s="1"/>
  <c r="W83" i="9"/>
  <c r="W75" i="9"/>
  <c r="W73" i="9"/>
  <c r="W74" i="9" s="1"/>
  <c r="W69" i="9"/>
  <c r="W68" i="9"/>
  <c r="T92" i="9"/>
  <c r="T93" i="9" s="1"/>
  <c r="T83" i="9"/>
  <c r="T78" i="9"/>
  <c r="T73" i="9"/>
  <c r="T74" i="9" s="1"/>
  <c r="T69" i="9"/>
  <c r="T71" i="9" s="1"/>
  <c r="Q92" i="9"/>
  <c r="Q85" i="9"/>
  <c r="Q87" i="9" s="1"/>
  <c r="Q83" i="9"/>
  <c r="Q78" i="9"/>
  <c r="Q75" i="9"/>
  <c r="Q73" i="9"/>
  <c r="Q74" i="9" s="1"/>
  <c r="Q69" i="9"/>
  <c r="Q71" i="9" s="1"/>
  <c r="N85" i="9"/>
  <c r="N87" i="9" s="1"/>
  <c r="N83" i="9"/>
  <c r="N82" i="9"/>
  <c r="N78" i="9"/>
  <c r="N75" i="9"/>
  <c r="N73" i="9"/>
  <c r="N72" i="9"/>
  <c r="AC72" i="9" s="1"/>
  <c r="N69" i="9"/>
  <c r="N68" i="9"/>
  <c r="K92" i="9"/>
  <c r="K85" i="9"/>
  <c r="K87" i="9" s="1"/>
  <c r="K83" i="9"/>
  <c r="K78" i="9"/>
  <c r="K75" i="9"/>
  <c r="K73" i="9"/>
  <c r="K74" i="9" s="1"/>
  <c r="K69" i="9"/>
  <c r="H85" i="9"/>
  <c r="H87" i="9" s="1"/>
  <c r="H83" i="9"/>
  <c r="H82" i="9"/>
  <c r="H75" i="9"/>
  <c r="H73" i="9"/>
  <c r="H74" i="9" s="1"/>
  <c r="H69" i="9"/>
  <c r="H68" i="9"/>
  <c r="E92" i="9"/>
  <c r="E85" i="9"/>
  <c r="E83" i="9"/>
  <c r="E78" i="9"/>
  <c r="E76" i="9"/>
  <c r="E75" i="9"/>
  <c r="E73" i="9"/>
  <c r="E69" i="9"/>
  <c r="E68" i="9"/>
  <c r="E93" i="2" l="1"/>
  <c r="F91" i="2"/>
  <c r="J6" i="1"/>
  <c r="J4" i="1" s="1"/>
  <c r="J7" i="1" s="1"/>
  <c r="C2" i="22" s="1"/>
  <c r="G4" i="1"/>
  <c r="G7" i="1" s="1"/>
  <c r="G27" i="1" s="1"/>
  <c r="G31" i="1" s="1"/>
  <c r="D3" i="2"/>
  <c r="D31" i="1"/>
  <c r="J84" i="1"/>
  <c r="H4" i="22" s="1"/>
  <c r="AC83" i="9"/>
  <c r="E73" i="1" s="1"/>
  <c r="K73" i="1" s="1"/>
  <c r="T84" i="9"/>
  <c r="T94" i="9" s="1"/>
  <c r="AC73" i="9"/>
  <c r="E63" i="1" s="1"/>
  <c r="K63" i="1" s="1"/>
  <c r="AC92" i="9"/>
  <c r="AC76" i="9"/>
  <c r="E66" i="1" s="1"/>
  <c r="K66" i="1" s="1"/>
  <c r="K68" i="9"/>
  <c r="AC68" i="9" s="1"/>
  <c r="AA68" i="9"/>
  <c r="AC75" i="9"/>
  <c r="AC85" i="9"/>
  <c r="AC69" i="9"/>
  <c r="E59" i="1" s="1"/>
  <c r="K59" i="1" s="1"/>
  <c r="AC78" i="9"/>
  <c r="E68" i="1" s="1"/>
  <c r="K68" i="1" s="1"/>
  <c r="AC82" i="9"/>
  <c r="E72" i="1" s="1"/>
  <c r="K72" i="1" s="1"/>
  <c r="K104" i="1"/>
  <c r="I12" i="22" s="1"/>
  <c r="B26" i="20" s="1"/>
  <c r="J21" i="1"/>
  <c r="C3" i="22" s="1"/>
  <c r="D110" i="1"/>
  <c r="G108" i="1"/>
  <c r="W84" i="9"/>
  <c r="H84" i="9"/>
  <c r="N84" i="9"/>
  <c r="N71" i="9"/>
  <c r="E84" i="9"/>
  <c r="E87" i="9"/>
  <c r="K84" i="9"/>
  <c r="Q84" i="9"/>
  <c r="E71" i="9"/>
  <c r="E74" i="9"/>
  <c r="N74" i="9"/>
  <c r="H71" i="9"/>
  <c r="W71" i="9"/>
  <c r="E93" i="9"/>
  <c r="H2" i="22"/>
  <c r="W67" i="9"/>
  <c r="W66" i="9"/>
  <c r="W65" i="9"/>
  <c r="W64" i="9"/>
  <c r="W63" i="9"/>
  <c r="W59" i="9"/>
  <c r="W58" i="9"/>
  <c r="W57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T67" i="9"/>
  <c r="T66" i="9"/>
  <c r="T65" i="9"/>
  <c r="T64" i="9"/>
  <c r="T63" i="9"/>
  <c r="T58" i="9"/>
  <c r="T57" i="9"/>
  <c r="T48" i="9"/>
  <c r="T46" i="9"/>
  <c r="T44" i="9"/>
  <c r="T43" i="9"/>
  <c r="T42" i="9"/>
  <c r="Q67" i="9"/>
  <c r="Q66" i="9"/>
  <c r="Q65" i="9"/>
  <c r="Q64" i="9"/>
  <c r="Q63" i="9"/>
  <c r="Q59" i="9"/>
  <c r="Q57" i="9"/>
  <c r="Q55" i="9"/>
  <c r="Q54" i="9"/>
  <c r="Q53" i="9"/>
  <c r="Q52" i="9"/>
  <c r="Q51" i="9"/>
  <c r="Q50" i="9"/>
  <c r="Q49" i="9"/>
  <c r="Q48" i="9"/>
  <c r="Q47" i="9"/>
  <c r="Q45" i="9"/>
  <c r="Q42" i="9"/>
  <c r="N67" i="9"/>
  <c r="N66" i="9"/>
  <c r="N65" i="9"/>
  <c r="N64" i="9"/>
  <c r="N63" i="9"/>
  <c r="N59" i="9"/>
  <c r="N58" i="9"/>
  <c r="N57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K67" i="9"/>
  <c r="K66" i="9"/>
  <c r="K65" i="9"/>
  <c r="K64" i="9"/>
  <c r="K63" i="9"/>
  <c r="K59" i="9"/>
  <c r="K58" i="9"/>
  <c r="K57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H67" i="9"/>
  <c r="H66" i="9"/>
  <c r="H65" i="9"/>
  <c r="H64" i="9"/>
  <c r="H63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E67" i="9"/>
  <c r="E66" i="9"/>
  <c r="E65" i="9"/>
  <c r="E64" i="9"/>
  <c r="E63" i="9"/>
  <c r="E59" i="9"/>
  <c r="E58" i="9"/>
  <c r="E57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C9" i="22" l="1"/>
  <c r="C17" i="22" s="1"/>
  <c r="K71" i="9"/>
  <c r="G110" i="1"/>
  <c r="K30" i="1"/>
  <c r="D5" i="22"/>
  <c r="AC48" i="9"/>
  <c r="E38" i="1" s="1"/>
  <c r="K38" i="1" s="1"/>
  <c r="AC64" i="9"/>
  <c r="E54" i="1" s="1"/>
  <c r="K54" i="1" s="1"/>
  <c r="J106" i="1"/>
  <c r="J108" i="1" s="1"/>
  <c r="AC65" i="9"/>
  <c r="E55" i="1" s="1"/>
  <c r="K55" i="1" s="1"/>
  <c r="AC63" i="9"/>
  <c r="AC67" i="9"/>
  <c r="E57" i="1" s="1"/>
  <c r="K57" i="1" s="1"/>
  <c r="AC42" i="9"/>
  <c r="H57" i="9"/>
  <c r="AC57" i="9" s="1"/>
  <c r="AA57" i="9"/>
  <c r="Q46" i="9"/>
  <c r="AC46" i="9" s="1"/>
  <c r="E36" i="1" s="1"/>
  <c r="K36" i="1" s="1"/>
  <c r="AA46" i="9"/>
  <c r="Q58" i="9"/>
  <c r="AC58" i="9" s="1"/>
  <c r="E48" i="1" s="1"/>
  <c r="K48" i="1" s="1"/>
  <c r="AA58" i="9"/>
  <c r="T47" i="9"/>
  <c r="AA47" i="9"/>
  <c r="T51" i="9"/>
  <c r="AC51" i="9" s="1"/>
  <c r="E41" i="1" s="1"/>
  <c r="K41" i="1" s="1"/>
  <c r="AA51" i="9"/>
  <c r="T55" i="9"/>
  <c r="AC55" i="9" s="1"/>
  <c r="E45" i="1" s="1"/>
  <c r="K45" i="1" s="1"/>
  <c r="AA55" i="9"/>
  <c r="AC66" i="9"/>
  <c r="E56" i="1" s="1"/>
  <c r="K56" i="1" s="1"/>
  <c r="Q44" i="9"/>
  <c r="AC44" i="9" s="1"/>
  <c r="E34" i="1" s="1"/>
  <c r="K34" i="1" s="1"/>
  <c r="AA44" i="9"/>
  <c r="T50" i="9"/>
  <c r="AC50" i="9" s="1"/>
  <c r="E40" i="1" s="1"/>
  <c r="K40" i="1" s="1"/>
  <c r="AA50" i="9"/>
  <c r="T54" i="9"/>
  <c r="AC54" i="9" s="1"/>
  <c r="E44" i="1" s="1"/>
  <c r="K44" i="1" s="1"/>
  <c r="AA54" i="9"/>
  <c r="T59" i="9"/>
  <c r="T60" i="9" s="1"/>
  <c r="AA59" i="9"/>
  <c r="Q43" i="9"/>
  <c r="AA43" i="9"/>
  <c r="T45" i="9"/>
  <c r="AC45" i="9" s="1"/>
  <c r="E35" i="1" s="1"/>
  <c r="K35" i="1" s="1"/>
  <c r="AA45" i="9"/>
  <c r="T49" i="9"/>
  <c r="AC49" i="9" s="1"/>
  <c r="E39" i="1" s="1"/>
  <c r="K39" i="1" s="1"/>
  <c r="AA49" i="9"/>
  <c r="T53" i="9"/>
  <c r="AC53" i="9" s="1"/>
  <c r="E43" i="1" s="1"/>
  <c r="K43" i="1" s="1"/>
  <c r="AA53" i="9"/>
  <c r="AC43" i="9"/>
  <c r="E33" i="1" s="1"/>
  <c r="K33" i="1" s="1"/>
  <c r="AC47" i="9"/>
  <c r="E37" i="1" s="1"/>
  <c r="K37" i="1" s="1"/>
  <c r="T52" i="9"/>
  <c r="AC52" i="9" s="1"/>
  <c r="E42" i="1" s="1"/>
  <c r="K42" i="1" s="1"/>
  <c r="AA52" i="9"/>
  <c r="W60" i="9"/>
  <c r="J27" i="1"/>
  <c r="J31" i="1" s="1"/>
  <c r="W94" i="9"/>
  <c r="K60" i="9"/>
  <c r="H9" i="22"/>
  <c r="H17" i="22" s="1"/>
  <c r="T62" i="9"/>
  <c r="H62" i="9"/>
  <c r="E62" i="9"/>
  <c r="AC74" i="9"/>
  <c r="E62" i="1"/>
  <c r="K62" i="1" s="1"/>
  <c r="N56" i="9"/>
  <c r="K62" i="9"/>
  <c r="Q62" i="9"/>
  <c r="W62" i="9"/>
  <c r="E94" i="9"/>
  <c r="E56" i="9"/>
  <c r="E65" i="1"/>
  <c r="K65" i="1" s="1"/>
  <c r="AC84" i="9"/>
  <c r="H56" i="9"/>
  <c r="K56" i="9"/>
  <c r="N60" i="9"/>
  <c r="W56" i="9"/>
  <c r="N62" i="9"/>
  <c r="E60" i="9"/>
  <c r="E82" i="1"/>
  <c r="K82" i="1" s="1"/>
  <c r="E58" i="1"/>
  <c r="K58" i="1" s="1"/>
  <c r="AC71" i="9"/>
  <c r="AC87" i="9"/>
  <c r="E75" i="1"/>
  <c r="K75" i="1" s="1"/>
  <c r="AC59" i="9" l="1"/>
  <c r="E49" i="1" s="1"/>
  <c r="K49" i="1" s="1"/>
  <c r="B12" i="20"/>
  <c r="B14" i="20" s="1"/>
  <c r="B15" i="20" s="1"/>
  <c r="H60" i="9"/>
  <c r="H61" i="9" s="1"/>
  <c r="Q60" i="9"/>
  <c r="Q56" i="9"/>
  <c r="J110" i="1"/>
  <c r="T56" i="9"/>
  <c r="T61" i="9" s="1"/>
  <c r="T113" i="9" s="1"/>
  <c r="T115" i="9" s="1"/>
  <c r="W61" i="9"/>
  <c r="W113" i="9" s="1"/>
  <c r="W115" i="9" s="1"/>
  <c r="K61" i="9"/>
  <c r="E61" i="1"/>
  <c r="E61" i="9"/>
  <c r="E113" i="9" s="1"/>
  <c r="E115" i="9" s="1"/>
  <c r="N61" i="9"/>
  <c r="E47" i="1"/>
  <c r="K47" i="1" s="1"/>
  <c r="AC60" i="9"/>
  <c r="E74" i="1"/>
  <c r="E53" i="1"/>
  <c r="K53" i="1" s="1"/>
  <c r="AC62" i="9"/>
  <c r="E77" i="1"/>
  <c r="E32" i="1"/>
  <c r="K32" i="1" s="1"/>
  <c r="AC56" i="9"/>
  <c r="E64" i="1"/>
  <c r="Q61" i="9" l="1"/>
  <c r="AC61" i="9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B18" i="20" s="1"/>
  <c r="K52" i="1"/>
  <c r="I3" i="22" s="1"/>
  <c r="B19" i="20" s="1"/>
  <c r="E58" i="2" l="1"/>
  <c r="F58" i="2" s="1"/>
  <c r="H13" i="21" l="1"/>
  <c r="G13" i="21"/>
  <c r="E13" i="21"/>
  <c r="C13" i="21"/>
  <c r="F13" i="21"/>
  <c r="D13" i="21"/>
  <c r="U133" i="9"/>
  <c r="AA133" i="9"/>
  <c r="M18" i="21"/>
  <c r="M29" i="21" s="1"/>
  <c r="L18" i="21"/>
  <c r="L29" i="21" s="1"/>
  <c r="K18" i="21"/>
  <c r="K29" i="21" s="1"/>
  <c r="J18" i="21"/>
  <c r="J29" i="21" s="1"/>
  <c r="I18" i="21"/>
  <c r="I29" i="21" s="1"/>
  <c r="H18" i="21"/>
  <c r="H29" i="21" s="1"/>
  <c r="F18" i="21"/>
  <c r="F29" i="21" s="1"/>
  <c r="E18" i="21"/>
  <c r="E29" i="21" s="1"/>
  <c r="D18" i="21"/>
  <c r="D29" i="21" s="1"/>
  <c r="V127" i="9" l="1"/>
  <c r="Y132" i="9"/>
  <c r="Y130" i="9"/>
  <c r="Y128" i="9"/>
  <c r="Y126" i="9"/>
  <c r="Y131" i="9"/>
  <c r="Y129" i="9"/>
  <c r="Y127" i="9"/>
  <c r="AA38" i="9"/>
  <c r="W38" i="9"/>
  <c r="AC38" i="9" s="1"/>
  <c r="AA36" i="9"/>
  <c r="W36" i="9"/>
  <c r="U18" i="21"/>
  <c r="I13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I15" i="21" s="1"/>
  <c r="M11" i="21"/>
  <c r="C11" i="21"/>
  <c r="C15" i="21" s="1"/>
  <c r="V126" i="9"/>
  <c r="Z126" i="9" s="1"/>
  <c r="V132" i="9"/>
  <c r="V131" i="9"/>
  <c r="V130" i="9"/>
  <c r="V129" i="9"/>
  <c r="V128" i="9"/>
  <c r="C88" i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43" i="2"/>
  <c r="F43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F5" i="1"/>
  <c r="I5" i="1" s="1"/>
  <c r="F30" i="1"/>
  <c r="F26" i="1"/>
  <c r="F24" i="1"/>
  <c r="F21" i="1"/>
  <c r="F9" i="1"/>
  <c r="F11" i="1" s="1"/>
  <c r="I26" i="1"/>
  <c r="B12" i="22" s="1"/>
  <c r="I24" i="1"/>
  <c r="B4" i="22" s="1"/>
  <c r="I9" i="1"/>
  <c r="E40" i="2"/>
  <c r="F40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33" i="2"/>
  <c r="F33" i="2" s="1"/>
  <c r="E8" i="2"/>
  <c r="E9" i="2"/>
  <c r="E10" i="2"/>
  <c r="E11" i="2"/>
  <c r="E12" i="2"/>
  <c r="E13" i="2"/>
  <c r="E7" i="2"/>
  <c r="F104" i="1"/>
  <c r="F99" i="1"/>
  <c r="F83" i="1"/>
  <c r="F77" i="1"/>
  <c r="F64" i="1"/>
  <c r="F61" i="1"/>
  <c r="F52" i="1"/>
  <c r="F50" i="1"/>
  <c r="F51" i="1" s="1"/>
  <c r="C26" i="1"/>
  <c r="C24" i="1"/>
  <c r="C93" i="2"/>
  <c r="F93" i="2" s="1"/>
  <c r="C89" i="2"/>
  <c r="C87" i="2"/>
  <c r="C72" i="2"/>
  <c r="C74" i="2" s="1"/>
  <c r="C152" i="9"/>
  <c r="D147" i="9" s="1"/>
  <c r="O137" i="9" s="1"/>
  <c r="F133" i="9"/>
  <c r="P143" i="9"/>
  <c r="M143" i="9"/>
  <c r="J143" i="9"/>
  <c r="G143" i="9"/>
  <c r="C143" i="9"/>
  <c r="D127" i="9"/>
  <c r="E127" i="9" s="1"/>
  <c r="D128" i="9"/>
  <c r="E128" i="9" s="1"/>
  <c r="D129" i="9"/>
  <c r="E129" i="9" s="1"/>
  <c r="D130" i="9"/>
  <c r="E130" i="9" s="1"/>
  <c r="D131" i="9"/>
  <c r="E131" i="9" s="1"/>
  <c r="D126" i="9"/>
  <c r="E126" i="9" s="1"/>
  <c r="Q88" i="9"/>
  <c r="Q93" i="9" s="1"/>
  <c r="Q94" i="9" s="1"/>
  <c r="Q113" i="9" s="1"/>
  <c r="Q115" i="9" s="1"/>
  <c r="N88" i="9"/>
  <c r="N93" i="9" s="1"/>
  <c r="N94" i="9" s="1"/>
  <c r="N113" i="9" s="1"/>
  <c r="N115" i="9" s="1"/>
  <c r="K88" i="9"/>
  <c r="K93" i="9" s="1"/>
  <c r="K94" i="9" s="1"/>
  <c r="K113" i="9" s="1"/>
  <c r="K115" i="9" s="1"/>
  <c r="H88" i="9"/>
  <c r="Q5" i="21" l="1"/>
  <c r="R5" i="21" s="1"/>
  <c r="F13" i="2"/>
  <c r="F9" i="2"/>
  <c r="F12" i="2"/>
  <c r="F11" i="2"/>
  <c r="F7" i="2"/>
  <c r="F10" i="2"/>
  <c r="E133" i="9"/>
  <c r="F8" i="2"/>
  <c r="W131" i="9"/>
  <c r="Z131" i="9"/>
  <c r="W127" i="9"/>
  <c r="Z127" i="9"/>
  <c r="Y133" i="9"/>
  <c r="W130" i="9"/>
  <c r="Z130" i="9"/>
  <c r="W129" i="9"/>
  <c r="Z129" i="9"/>
  <c r="W128" i="9"/>
  <c r="Z128" i="9"/>
  <c r="W132" i="9"/>
  <c r="Z132" i="9"/>
  <c r="AC88" i="9"/>
  <c r="AC36" i="9"/>
  <c r="AC32" i="9" s="1"/>
  <c r="W32" i="9"/>
  <c r="I11" i="1"/>
  <c r="B11" i="22" s="1"/>
  <c r="H93" i="9"/>
  <c r="H94" i="9" s="1"/>
  <c r="H113" i="9" s="1"/>
  <c r="H115" i="9" s="1"/>
  <c r="E42" i="2"/>
  <c r="E32" i="2"/>
  <c r="E6" i="2"/>
  <c r="E51" i="2"/>
  <c r="C42" i="2"/>
  <c r="C25" i="2"/>
  <c r="E25" i="2" s="1"/>
  <c r="F25" i="2" s="1"/>
  <c r="C24" i="2"/>
  <c r="E24" i="2" s="1"/>
  <c r="F24" i="2" s="1"/>
  <c r="C27" i="2"/>
  <c r="E27" i="2" s="1"/>
  <c r="Q7" i="21" s="1"/>
  <c r="R7" i="21" s="1"/>
  <c r="C28" i="2"/>
  <c r="C26" i="2"/>
  <c r="C6" i="2"/>
  <c r="C32" i="2"/>
  <c r="H89" i="1" s="1"/>
  <c r="K89" i="1" s="1"/>
  <c r="C51" i="2"/>
  <c r="W126" i="9"/>
  <c r="V133" i="9"/>
  <c r="C30" i="2"/>
  <c r="E30" i="2" s="1"/>
  <c r="Q10" i="21" s="1"/>
  <c r="R10" i="21" s="1"/>
  <c r="F84" i="1"/>
  <c r="C29" i="2"/>
  <c r="E29" i="2" s="1"/>
  <c r="F29" i="2" s="1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C20" i="1"/>
  <c r="I20" i="1" s="1"/>
  <c r="C19" i="1"/>
  <c r="I19" i="1" s="1"/>
  <c r="C18" i="1"/>
  <c r="I18" i="1" s="1"/>
  <c r="C17" i="1"/>
  <c r="I17" i="1" s="1"/>
  <c r="C14" i="1"/>
  <c r="I14" i="1" s="1"/>
  <c r="C12" i="1"/>
  <c r="I12" i="1" s="1"/>
  <c r="C107" i="1"/>
  <c r="C105" i="1"/>
  <c r="I105" i="1" s="1"/>
  <c r="C103" i="1"/>
  <c r="I103" i="1" s="1"/>
  <c r="C102" i="1"/>
  <c r="I102" i="1" s="1"/>
  <c r="C101" i="1"/>
  <c r="I101" i="1" s="1"/>
  <c r="C100" i="1"/>
  <c r="I100" i="1" s="1"/>
  <c r="C98" i="1"/>
  <c r="I98" i="1" s="1"/>
  <c r="C97" i="1"/>
  <c r="I97" i="1" s="1"/>
  <c r="C96" i="1"/>
  <c r="I96" i="1" s="1"/>
  <c r="C95" i="1"/>
  <c r="I95" i="1" s="1"/>
  <c r="C94" i="1"/>
  <c r="I94" i="1" s="1"/>
  <c r="C93" i="1"/>
  <c r="I93" i="1" s="1"/>
  <c r="C92" i="1"/>
  <c r="I92" i="1" s="1"/>
  <c r="C82" i="1"/>
  <c r="I82" i="1" s="1"/>
  <c r="C81" i="1"/>
  <c r="I81" i="1" s="1"/>
  <c r="C80" i="1"/>
  <c r="I80" i="1" s="1"/>
  <c r="C79" i="1"/>
  <c r="I79" i="1" s="1"/>
  <c r="C78" i="1"/>
  <c r="I78" i="1" s="1"/>
  <c r="C76" i="1"/>
  <c r="I76" i="1" s="1"/>
  <c r="C75" i="1"/>
  <c r="I75" i="1" s="1"/>
  <c r="C73" i="1"/>
  <c r="I73" i="1" s="1"/>
  <c r="C72" i="1"/>
  <c r="I72" i="1" s="1"/>
  <c r="C71" i="1"/>
  <c r="I71" i="1" s="1"/>
  <c r="C70" i="1"/>
  <c r="I70" i="1" s="1"/>
  <c r="C68" i="1"/>
  <c r="I68" i="1" s="1"/>
  <c r="C67" i="1"/>
  <c r="I67" i="1" s="1"/>
  <c r="C66" i="1"/>
  <c r="I66" i="1" s="1"/>
  <c r="C65" i="1"/>
  <c r="I65" i="1" s="1"/>
  <c r="C63" i="1"/>
  <c r="I63" i="1" s="1"/>
  <c r="C62" i="1"/>
  <c r="I62" i="1" s="1"/>
  <c r="C60" i="1"/>
  <c r="I60" i="1" s="1"/>
  <c r="C59" i="1"/>
  <c r="I59" i="1" s="1"/>
  <c r="C58" i="1"/>
  <c r="I58" i="1" s="1"/>
  <c r="C57" i="1"/>
  <c r="I57" i="1" s="1"/>
  <c r="C56" i="1"/>
  <c r="I56" i="1" s="1"/>
  <c r="C55" i="1"/>
  <c r="I55" i="1" s="1"/>
  <c r="C54" i="1"/>
  <c r="I54" i="1" s="1"/>
  <c r="C49" i="1"/>
  <c r="I49" i="1" s="1"/>
  <c r="C48" i="1"/>
  <c r="I48" i="1" s="1"/>
  <c r="C33" i="1"/>
  <c r="I33" i="1" s="1"/>
  <c r="C34" i="1"/>
  <c r="I34" i="1" s="1"/>
  <c r="C35" i="1"/>
  <c r="I35" i="1" s="1"/>
  <c r="C36" i="1"/>
  <c r="I36" i="1" s="1"/>
  <c r="C37" i="1"/>
  <c r="I37" i="1" s="1"/>
  <c r="C38" i="1"/>
  <c r="I38" i="1" s="1"/>
  <c r="C39" i="1"/>
  <c r="I39" i="1" s="1"/>
  <c r="C40" i="1"/>
  <c r="I40" i="1" s="1"/>
  <c r="C41" i="1"/>
  <c r="I41" i="1" s="1"/>
  <c r="C42" i="1"/>
  <c r="I42" i="1" s="1"/>
  <c r="C43" i="1"/>
  <c r="I43" i="1" s="1"/>
  <c r="C44" i="1"/>
  <c r="I44" i="1" s="1"/>
  <c r="C45" i="1"/>
  <c r="I45" i="1" s="1"/>
  <c r="T30" i="9"/>
  <c r="T29" i="9" s="1"/>
  <c r="T40" i="9" s="1"/>
  <c r="T41" i="9" s="1"/>
  <c r="T117" i="9" s="1"/>
  <c r="Q30" i="9"/>
  <c r="Q29" i="9" s="1"/>
  <c r="Q40" i="9" s="1"/>
  <c r="Q41" i="9" s="1"/>
  <c r="Q117" i="9" s="1"/>
  <c r="N30" i="9"/>
  <c r="N29" i="9" s="1"/>
  <c r="N40" i="9" s="1"/>
  <c r="N41" i="9" s="1"/>
  <c r="N117" i="9" s="1"/>
  <c r="K30" i="9"/>
  <c r="K29" i="9" s="1"/>
  <c r="K40" i="9" s="1"/>
  <c r="K41" i="9" s="1"/>
  <c r="K117" i="9" s="1"/>
  <c r="H30" i="9"/>
  <c r="H29" i="9" s="1"/>
  <c r="H40" i="9" s="1"/>
  <c r="H41" i="9" s="1"/>
  <c r="E61" i="2"/>
  <c r="F61" i="2" s="1"/>
  <c r="AA111" i="9"/>
  <c r="AA79" i="9"/>
  <c r="AA26" i="9"/>
  <c r="AA24" i="9"/>
  <c r="AA11" i="9"/>
  <c r="AA7" i="9"/>
  <c r="C111" i="9"/>
  <c r="C106" i="9"/>
  <c r="C98" i="9"/>
  <c r="C93" i="9"/>
  <c r="C87" i="9"/>
  <c r="C84" i="9"/>
  <c r="C74" i="9"/>
  <c r="C71" i="9"/>
  <c r="C60" i="9"/>
  <c r="C26" i="9"/>
  <c r="C24" i="9"/>
  <c r="C21" i="9"/>
  <c r="C11" i="9"/>
  <c r="C7" i="9"/>
  <c r="Q4" i="21" l="1"/>
  <c r="R4" i="21" s="1"/>
  <c r="Q3" i="21"/>
  <c r="R3" i="21" s="1"/>
  <c r="Q9" i="21"/>
  <c r="R9" i="21" s="1"/>
  <c r="W133" i="9"/>
  <c r="E76" i="2"/>
  <c r="E84" i="2" s="1"/>
  <c r="U5" i="21"/>
  <c r="F30" i="2"/>
  <c r="F27" i="2"/>
  <c r="AA95" i="9"/>
  <c r="AA98" i="9" s="1"/>
  <c r="Z133" i="9"/>
  <c r="AA106" i="9"/>
  <c r="H117" i="9"/>
  <c r="AA93" i="9"/>
  <c r="AA71" i="9"/>
  <c r="F51" i="2"/>
  <c r="F42" i="2"/>
  <c r="F32" i="2"/>
  <c r="F6" i="2"/>
  <c r="E78" i="1"/>
  <c r="K78" i="1" s="1"/>
  <c r="AC93" i="9"/>
  <c r="AC94" i="9" s="1"/>
  <c r="AC113" i="9" s="1"/>
  <c r="AC115" i="9" s="1"/>
  <c r="C99" i="1"/>
  <c r="E26" i="2"/>
  <c r="Q6" i="21" s="1"/>
  <c r="R6" i="21" s="1"/>
  <c r="E28" i="2"/>
  <c r="Q8" i="21" s="1"/>
  <c r="R8" i="21" s="1"/>
  <c r="W30" i="9"/>
  <c r="W29" i="9" s="1"/>
  <c r="W40" i="9" s="1"/>
  <c r="W41" i="9" s="1"/>
  <c r="W117" i="9" s="1"/>
  <c r="E30" i="9"/>
  <c r="C29" i="9"/>
  <c r="C40" i="9" s="1"/>
  <c r="C104" i="1"/>
  <c r="AA32" i="9"/>
  <c r="C23" i="2"/>
  <c r="AA87" i="9"/>
  <c r="AA74" i="9"/>
  <c r="C61" i="9"/>
  <c r="AA84" i="9"/>
  <c r="C69" i="1"/>
  <c r="I69" i="1" s="1"/>
  <c r="C15" i="1"/>
  <c r="I15" i="1" s="1"/>
  <c r="C16" i="1"/>
  <c r="I16" i="1" s="1"/>
  <c r="AA56" i="9"/>
  <c r="C32" i="1"/>
  <c r="I32" i="1" s="1"/>
  <c r="AA60" i="9"/>
  <c r="C47" i="1"/>
  <c r="I47" i="1" s="1"/>
  <c r="AA62" i="9"/>
  <c r="C53" i="1"/>
  <c r="I53" i="1" s="1"/>
  <c r="C61" i="1"/>
  <c r="C64" i="1"/>
  <c r="C77" i="1"/>
  <c r="C83" i="1"/>
  <c r="AA21" i="9"/>
  <c r="AA27" i="9" s="1"/>
  <c r="C13" i="1"/>
  <c r="I13" i="1" s="1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94" i="9"/>
  <c r="D152" i="9"/>
  <c r="C120" i="9"/>
  <c r="F120" i="9"/>
  <c r="I120" i="9"/>
  <c r="L120" i="9"/>
  <c r="O120" i="9"/>
  <c r="R120" i="9"/>
  <c r="U120" i="9"/>
  <c r="B5" i="22"/>
  <c r="E5" i="22" s="1"/>
  <c r="I85" i="1"/>
  <c r="C85" i="1" l="1"/>
  <c r="I143" i="9"/>
  <c r="F76" i="2"/>
  <c r="C91" i="1"/>
  <c r="C74" i="1"/>
  <c r="C84" i="1" s="1"/>
  <c r="F18" i="2"/>
  <c r="F17" i="2"/>
  <c r="F28" i="2"/>
  <c r="F26" i="2"/>
  <c r="U7" i="21"/>
  <c r="U10" i="21"/>
  <c r="O10" i="21" s="1"/>
  <c r="C113" i="9"/>
  <c r="C115" i="9" s="1"/>
  <c r="AC30" i="9"/>
  <c r="AC29" i="9" s="1"/>
  <c r="AC40" i="9" s="1"/>
  <c r="C41" i="9"/>
  <c r="E83" i="1"/>
  <c r="E84" i="1" s="1"/>
  <c r="E106" i="1" s="1"/>
  <c r="E108" i="1" s="1"/>
  <c r="E23" i="2"/>
  <c r="F23" i="2" s="1"/>
  <c r="E29" i="9"/>
  <c r="E40" i="9" s="1"/>
  <c r="E41" i="9" s="1"/>
  <c r="E117" i="9" s="1"/>
  <c r="AA29" i="9"/>
  <c r="L143" i="9"/>
  <c r="F143" i="9"/>
  <c r="AA94" i="9"/>
  <c r="I88" i="1"/>
  <c r="I91" i="1" s="1"/>
  <c r="F88" i="1"/>
  <c r="F91" i="1" s="1"/>
  <c r="F79" i="2"/>
  <c r="G6" i="22"/>
  <c r="C52" i="1"/>
  <c r="C50" i="1"/>
  <c r="C46" i="1"/>
  <c r="AA61" i="9"/>
  <c r="C21" i="1"/>
  <c r="C27" i="1" s="1"/>
  <c r="U3" i="21" l="1"/>
  <c r="U6" i="21"/>
  <c r="U8" i="21"/>
  <c r="U4" i="21"/>
  <c r="U9" i="21"/>
  <c r="C117" i="9"/>
  <c r="F16" i="2"/>
  <c r="I6" i="22"/>
  <c r="B22" i="20" s="1"/>
  <c r="F106" i="1"/>
  <c r="E29" i="1"/>
  <c r="H107" i="1" s="1"/>
  <c r="AC41" i="9"/>
  <c r="AC117" i="9" s="1"/>
  <c r="C29" i="1"/>
  <c r="F107" i="1" s="1"/>
  <c r="AA40" i="9"/>
  <c r="AA41" i="9" s="1"/>
  <c r="AA113" i="9"/>
  <c r="AA115" i="9" s="1"/>
  <c r="C51" i="1"/>
  <c r="C106" i="1" s="1"/>
  <c r="C108" i="1" s="1"/>
  <c r="C84" i="2"/>
  <c r="F84" i="2" s="1"/>
  <c r="I21" i="1"/>
  <c r="G13" i="22"/>
  <c r="C30" i="1" l="1"/>
  <c r="C31" i="1" s="1"/>
  <c r="C110" i="1" s="1"/>
  <c r="J6" i="22"/>
  <c r="F15" i="2"/>
  <c r="C60" i="2"/>
  <c r="C68" i="2" s="1"/>
  <c r="AA117" i="9"/>
  <c r="E30" i="1"/>
  <c r="E31" i="1" s="1"/>
  <c r="E110" i="1" s="1"/>
  <c r="B3" i="22"/>
  <c r="E3" i="22" s="1"/>
  <c r="C12" i="18"/>
  <c r="C32" i="18" s="1"/>
  <c r="K83" i="1" l="1"/>
  <c r="K84" i="1" s="1"/>
  <c r="I4" i="22" s="1"/>
  <c r="B20" i="20" s="1"/>
  <c r="K99" i="1"/>
  <c r="I11" i="22" s="1"/>
  <c r="C3" i="2"/>
  <c r="E60" i="2"/>
  <c r="C70" i="2"/>
  <c r="F6" i="1"/>
  <c r="I104" i="1"/>
  <c r="G12" i="22" s="1"/>
  <c r="I83" i="1"/>
  <c r="I99" i="1"/>
  <c r="G11" i="22" s="1"/>
  <c r="I77" i="1"/>
  <c r="I74" i="1"/>
  <c r="I64" i="1"/>
  <c r="I61" i="1"/>
  <c r="B25" i="20" l="1"/>
  <c r="B28" i="20" s="1"/>
  <c r="J11" i="22"/>
  <c r="E68" i="2"/>
  <c r="F68" i="2" s="1"/>
  <c r="Q12" i="21"/>
  <c r="R12" i="21" s="1"/>
  <c r="F4" i="1"/>
  <c r="F7" i="1" s="1"/>
  <c r="F27" i="1" s="1"/>
  <c r="F31" i="1" s="1"/>
  <c r="I6" i="1"/>
  <c r="I4" i="1" s="1"/>
  <c r="I7" i="1" s="1"/>
  <c r="I16" i="22"/>
  <c r="F60" i="2"/>
  <c r="I84" i="1"/>
  <c r="G4" i="22" s="1"/>
  <c r="J4" i="22" s="1"/>
  <c r="C90" i="2"/>
  <c r="I46" i="1"/>
  <c r="I50" i="1"/>
  <c r="I52" i="1"/>
  <c r="G3" i="22" s="1"/>
  <c r="J3" i="22" s="1"/>
  <c r="D12" i="18"/>
  <c r="D32" i="18" s="1"/>
  <c r="U12" i="21" l="1"/>
  <c r="H6" i="1"/>
  <c r="K6" i="1" s="1"/>
  <c r="C94" i="2"/>
  <c r="I27" i="1"/>
  <c r="B2" i="22"/>
  <c r="I30" i="1"/>
  <c r="I51" i="1"/>
  <c r="G2" i="22" s="1"/>
  <c r="J2" i="22" s="1"/>
  <c r="G7" i="22"/>
  <c r="G9" i="22" l="1"/>
  <c r="I106" i="1"/>
  <c r="I108" i="1" s="1"/>
  <c r="I31" i="1"/>
  <c r="F108" i="1"/>
  <c r="F110" i="1" s="1"/>
  <c r="G16" i="22"/>
  <c r="J16" i="22" s="1"/>
  <c r="B16" i="22"/>
  <c r="B9" i="22"/>
  <c r="I110" i="1" l="1"/>
  <c r="G17" i="22"/>
  <c r="B17" i="22"/>
  <c r="O9" i="21"/>
  <c r="O8" i="21"/>
  <c r="O7" i="21"/>
  <c r="O6" i="21"/>
  <c r="O5" i="21"/>
  <c r="O4" i="21"/>
  <c r="N18" i="21"/>
  <c r="N29" i="21" s="1"/>
  <c r="O18" i="21" l="1"/>
  <c r="O29" i="21" s="1"/>
  <c r="N11" i="21"/>
  <c r="O3" i="21"/>
  <c r="O11" i="21" s="1"/>
  <c r="J13" i="21" l="1"/>
  <c r="J15" i="21" s="1"/>
  <c r="K13" i="21"/>
  <c r="K15" i="21" s="1"/>
  <c r="L13" i="21"/>
  <c r="L15" i="21" s="1"/>
  <c r="M13" i="21"/>
  <c r="M15" i="21" s="1"/>
  <c r="N13" i="21"/>
  <c r="N15" i="21" s="1"/>
  <c r="O12" i="21" l="1"/>
  <c r="O13" i="21" s="1"/>
  <c r="O15" i="21" s="1"/>
  <c r="K88" i="1"/>
  <c r="K91" i="1" s="1"/>
  <c r="H88" i="1"/>
  <c r="H91" i="1" s="1"/>
  <c r="H106" i="1" l="1"/>
  <c r="H108" i="1" s="1"/>
  <c r="K106" i="1"/>
  <c r="K108" i="1" s="1"/>
  <c r="I7" i="22"/>
  <c r="B23" i="20" s="1"/>
  <c r="B24" i="20" s="1"/>
  <c r="B30" i="20" s="1"/>
  <c r="I9" i="22" l="1"/>
  <c r="J9" i="22" s="1"/>
  <c r="J7" i="22"/>
  <c r="I17" i="22" l="1"/>
  <c r="J17" i="22" s="1"/>
  <c r="E3" i="2"/>
  <c r="F3" i="2" s="1"/>
  <c r="E70" i="2"/>
  <c r="F70" i="2" s="1"/>
  <c r="H5" i="1"/>
  <c r="K5" i="1" l="1"/>
  <c r="K4" i="1" s="1"/>
  <c r="K7" i="1" s="1"/>
  <c r="H4" i="1"/>
  <c r="H7" i="1" s="1"/>
  <c r="H27" i="1" s="1"/>
  <c r="H31" i="1" s="1"/>
  <c r="H110" i="1" s="1"/>
  <c r="E90" i="2"/>
  <c r="D2" i="22" l="1"/>
  <c r="B3" i="20" s="1"/>
  <c r="B6" i="20" s="1"/>
  <c r="B16" i="20" s="1"/>
  <c r="B32" i="20" s="1"/>
  <c r="K27" i="1"/>
  <c r="K31" i="1" s="1"/>
  <c r="K110" i="1" s="1"/>
  <c r="F90" i="2"/>
  <c r="E94" i="2"/>
  <c r="F94" i="2" s="1"/>
  <c r="E2" i="22" l="1"/>
  <c r="D9" i="22"/>
  <c r="E9" i="22" s="1"/>
  <c r="D17" i="22" l="1"/>
  <c r="E17" i="22" s="1"/>
</calcChain>
</file>

<file path=xl/sharedStrings.xml><?xml version="1.0" encoding="utf-8"?>
<sst xmlns="http://schemas.openxmlformats.org/spreadsheetml/2006/main" count="794" uniqueCount="374">
  <si>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</si>
  <si>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</si>
  <si>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</si>
  <si>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</si>
  <si>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</si>
  <si>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</si>
  <si>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</si>
  <si>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</si>
  <si>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</si>
  <si>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</si>
  <si>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</si>
  <si>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</si>
  <si>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</si>
  <si>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</si>
  <si>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</si>
  <si>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fajlagos összeg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</si>
  <si>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</si>
  <si>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</si>
  <si>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</si>
  <si>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</si>
  <si>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</si>
  <si>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</si>
  <si>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</si>
  <si>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</si>
  <si>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</si>
  <si>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</si>
  <si>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</si>
  <si>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</si>
  <si>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</si>
  <si>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</si>
  <si>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</si>
  <si>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</si>
  <si>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</si>
  <si>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</si>
  <si>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</si>
  <si>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</si>
  <si>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</si>
  <si>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</si>
  <si>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</si>
  <si>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</si>
  <si>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</si>
  <si>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</si>
  <si>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</si>
  <si>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</si>
  <si>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</si>
  <si>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</si>
  <si>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</si>
  <si>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</si>
  <si>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</si>
  <si>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</si>
  <si>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</si>
  <si>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</si>
  <si>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</si>
  <si>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</si>
  <si>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</si>
  <si>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</si>
  <si>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</si>
  <si>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</si>
  <si>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</si>
  <si>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</si>
  <si>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</si>
  <si>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</si>
  <si>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</si>
  <si>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</si>
  <si>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</si>
  <si>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</si>
  <si>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</si>
  <si>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</si>
  <si>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</si>
  <si>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</si>
  <si>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</si>
  <si>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</si>
  <si>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</si>
  <si>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</si>
  <si>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</si>
  <si>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</si>
  <si>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</si>
  <si>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</si>
  <si>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</si>
  <si>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</si>
  <si>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</si>
  <si>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</si>
  <si>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</si>
  <si>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</si>
  <si>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</si>
  <si>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</si>
  <si>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</si>
  <si>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</si>
  <si>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</si>
  <si>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</si>
  <si>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</si>
  <si>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</si>
  <si>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</si>
  <si>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</si>
  <si>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</si>
  <si>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</si>
  <si>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</si>
  <si>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</si>
  <si>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</si>
  <si>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</si>
  <si>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</si>
  <si>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</si>
  <si>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</si>
  <si>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</si>
  <si>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</si>
  <si>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</si>
  <si>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</si>
  <si>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</si>
  <si>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</si>
  <si>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</si>
  <si>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</si>
  <si>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</si>
  <si>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</si>
  <si>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</si>
  <si>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</si>
  <si>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</si>
  <si>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</si>
  <si>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</si>
  <si>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</si>
  <si>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</si>
  <si>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</si>
  <si>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</si>
  <si>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</si>
  <si>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</si>
  <si>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</si>
  <si>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</si>
  <si>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</si>
  <si>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</si>
  <si>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</si>
  <si>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</si>
  <si>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</si>
  <si>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</si>
  <si>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</si>
  <si>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</si>
  <si>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</si>
  <si>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</si>
  <si>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</si>
  <si>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</si>
  <si>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</si>
  <si>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</si>
  <si>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</si>
  <si>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</si>
  <si>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</si>
  <si>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</si>
  <si>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</si>
  <si>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</si>
  <si>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</si>
  <si>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</si>
  <si>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</si>
  <si>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</si>
  <si>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</si>
  <si>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</si>
  <si>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</si>
  <si>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</si>
  <si>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</si>
  <si>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</si>
  <si>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</si>
  <si>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</si>
  <si>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</si>
  <si>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</si>
  <si>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</si>
  <si>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</si>
  <si>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</si>
  <si>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</si>
  <si>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</si>
  <si>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</si>
  <si>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</si>
  <si>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</si>
  <si>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</si>
  <si>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</si>
  <si>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</si>
  <si>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</si>
  <si>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</si>
  <si>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</si>
  <si>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</si>
  <si>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</si>
  <si>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</si>
  <si>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</si>
  <si>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</si>
  <si>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</si>
  <si>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</si>
  <si>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</si>
  <si>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</si>
  <si>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</si>
  <si>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</si>
  <si>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</si>
  <si>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</si>
  <si>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</si>
  <si>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</si>
  <si>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</si>
  <si>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</si>
  <si>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</si>
  <si>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</si>
  <si>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</si>
  <si>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</si>
  <si>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</si>
  <si>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</si>
  <si>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</si>
  <si>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</si>
  <si>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</si>
  <si>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</si>
  <si>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</si>
  <si>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</si>
  <si>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</si>
  <si>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</si>
  <si>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</si>
  <si>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</si>
  <si>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</si>
  <si>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</si>
  <si>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</si>
  <si>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</si>
  <si>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</si>
  <si>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</si>
  <si>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</si>
  <si>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</si>
  <si>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</si>
  <si>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</si>
  <si>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</si>
  <si>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</si>
  <si>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</si>
  <si>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</si>
  <si>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</si>
  <si>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</si>
  <si>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</si>
  <si>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</si>
  <si>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</si>
  <si>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</si>
  <si>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</si>
  <si>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</si>
  <si>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</si>
  <si>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</si>
  <si>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</si>
  <si>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</si>
  <si>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</si>
  <si>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</si>
  <si>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</si>
  <si>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</si>
  <si>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</si>
  <si>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</si>
  <si>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</si>
  <si>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</si>
  <si>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</si>
  <si>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</si>
  <si>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</si>
  <si>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</si>
  <si>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</si>
  <si>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</si>
  <si>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</si>
  <si>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</si>
  <si>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</si>
  <si>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</si>
  <si>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</si>
  <si>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</si>
  <si>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eredeti Ft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</si>
  <si>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</si>
  <si>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</si>
  <si>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</si>
  <si>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</si>
  <si>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</si>
  <si>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</si>
  <si>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</si>
  <si>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</si>
  <si>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</si>
  <si>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</si>
  <si>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</si>
  <si>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</si>
  <si>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</si>
  <si>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</si>
  <si>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</si>
  <si>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</si>
  <si>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</si>
  <si>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</si>
  <si>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</si>
  <si>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</si>
  <si>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D) Tagdíjhoz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</si>
  <si>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</si>
  <si>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</si>
  <si>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</si>
  <si>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</si>
  <si>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</si>
  <si>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</si>
  <si>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</si>
  <si>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</si>
  <si>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</si>
  <si>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pénzügyi alap tartaléka</t>
  </si>
  <si>
    <t>ebből: pénzmaradvány miatti tartalék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</si>
  <si>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</si>
  <si>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</si>
  <si>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</si>
  <si>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</si>
  <si>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</si>
  <si>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</si>
  <si>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</si>
  <si>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</si>
  <si>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</si>
  <si>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</si>
  <si>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</si>
  <si>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</si>
  <si>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</si>
  <si>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</si>
  <si>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</si>
  <si>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</si>
  <si>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</si>
  <si>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</si>
  <si>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</si>
  <si>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</si>
  <si>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</si>
  <si>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</si>
  <si>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</si>
  <si>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</si>
  <si>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</si>
  <si>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</si>
  <si>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</si>
  <si>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</si>
  <si>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Bérkompenzáció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</si>
  <si>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</si>
  <si>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</si>
  <si>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</si>
  <si>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</si>
  <si>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</si>
  <si>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</si>
  <si>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</si>
  <si>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</si>
  <si>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</si>
  <si>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</si>
  <si>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</si>
  <si>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</si>
  <si>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</si>
  <si>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</si>
  <si>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</si>
  <si>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</si>
  <si>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</si>
  <si>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</si>
  <si>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</si>
  <si>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</si>
  <si>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</si>
  <si>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</si>
  <si>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</si>
  <si>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</si>
  <si>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</si>
  <si>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</si>
  <si>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</si>
  <si>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</si>
  <si>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</si>
  <si>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</si>
  <si>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</si>
  <si>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2018. évi módosítás</t>
  </si>
  <si>
    <t>Társulás és intézményének konszolidált összesítése</t>
  </si>
  <si>
    <t>B) Fogorvosi ügyelethez</t>
  </si>
  <si>
    <t>G) Normatív támogatás átvétel</t>
  </si>
  <si>
    <t>H) 2017.évi elszámolásból adódó befiz. kötelezettség</t>
  </si>
  <si>
    <t>ebből: 2017.évi zárszámadási elszámolás visszautalás</t>
  </si>
  <si>
    <t>2017.évi zárszámadási elszámolás összesen</t>
  </si>
  <si>
    <t>Család-és Gyermekjóléti Központ</t>
  </si>
  <si>
    <t>Család-és Gyermekjóléti Szolgálat</t>
  </si>
  <si>
    <t>Támogató Szolgálat</t>
  </si>
  <si>
    <t>Tanyagondnok</t>
  </si>
  <si>
    <t>Családi bölcsőde</t>
  </si>
  <si>
    <t>ebből: TKT tartalék v. költségvetési felhasználás</t>
  </si>
  <si>
    <t>Ercsi 2017.évi elszámolásból adódó befizetési kötelezettség</t>
  </si>
  <si>
    <t>Martonvásár normatíva visszafizetés</t>
  </si>
  <si>
    <t>Segítő Szolgálat által önkormányzatoknak utalandó</t>
  </si>
  <si>
    <t>III. módosított előirányzat</t>
  </si>
  <si>
    <t>2018. évi III. módosított előirányzat</t>
  </si>
  <si>
    <t>III. módosított ei</t>
  </si>
  <si>
    <t>III. módosított</t>
  </si>
  <si>
    <t>B65</t>
  </si>
  <si>
    <t>2018.évi IV. módosított előirányzat</t>
  </si>
  <si>
    <t>IV. módosított előirányzat</t>
  </si>
  <si>
    <t>2018. évi IV. módosított előirányzat</t>
  </si>
  <si>
    <t>IV. módosított ei</t>
  </si>
  <si>
    <t>2018. évi III. módosított ei.</t>
  </si>
  <si>
    <t>2018. évi IV. módosított ei</t>
  </si>
  <si>
    <t>IV. módosított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</si>
</sst>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</cellStyleXfs>
  <cellXfs count="795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68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80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8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8" xfId="0" applyNumberFormat="1" applyFont="1" applyFill="1" applyBorder="1"/>
    <xf numFmtId="3" fontId="21" fillId="0" borderId="97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2" xfId="0" applyFont="1" applyBorder="1" applyAlignment="1">
      <alignment horizontal="center" vertical="center"/>
    </xf>
    <xf numFmtId="0" fontId="28" fillId="27" borderId="103" xfId="0" applyFont="1" applyFill="1" applyBorder="1" applyAlignment="1">
      <alignment horizontal="center" vertical="center" wrapText="1"/>
    </xf>
    <xf numFmtId="0" fontId="28" fillId="27" borderId="104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3" xfId="0" applyNumberFormat="1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67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/>
    </xf>
    <xf numFmtId="0" fontId="29" fillId="0" borderId="81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32" fillId="0" borderId="67" xfId="0" applyFont="1" applyFill="1" applyBorder="1" applyAlignment="1">
      <alignment vertical="center" wrapText="1"/>
    </xf>
    <xf numFmtId="0" fontId="26" fillId="0" borderId="102" xfId="0" applyFont="1" applyFill="1" applyBorder="1" applyAlignment="1">
      <alignment vertical="center" wrapText="1"/>
    </xf>
    <xf numFmtId="1" fontId="26" fillId="0" borderId="103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0" xfId="0" applyFont="1" applyFill="1" applyBorder="1" applyAlignment="1">
      <alignment horizontal="left" vertical="center"/>
    </xf>
    <xf numFmtId="0" fontId="21" fillId="0" borderId="89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0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3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7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3" xfId="0" applyFont="1" applyFill="1" applyBorder="1" applyAlignment="1">
      <alignment horizontal="left" vertical="center" wrapText="1" indent="5"/>
    </xf>
    <xf numFmtId="0" fontId="21" fillId="0" borderId="82" xfId="0" applyFont="1" applyFill="1" applyBorder="1" applyAlignment="1">
      <alignment horizontal="left" vertical="center" wrapText="1"/>
    </xf>
    <xf numFmtId="0" fontId="21" fillId="0" borderId="83" xfId="0" applyFont="1" applyFill="1" applyBorder="1" applyAlignment="1">
      <alignment horizontal="left" vertical="center" wrapText="1"/>
    </xf>
    <xf numFmtId="0" fontId="21" fillId="0" borderId="115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7" xfId="0" applyNumberFormat="1" applyFont="1" applyFill="1" applyBorder="1" applyAlignment="1">
      <alignment wrapText="1"/>
    </xf>
    <xf numFmtId="0" fontId="28" fillId="0" borderId="115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9" xfId="75" applyFont="1" applyFill="1" applyBorder="1" applyAlignment="1">
      <alignment horizontal="left" vertical="center"/>
    </xf>
    <xf numFmtId="0" fontId="35" fillId="0" borderId="80" xfId="75" applyFont="1" applyFill="1" applyBorder="1" applyAlignment="1">
      <alignment horizontal="left" vertical="center"/>
    </xf>
    <xf numFmtId="0" fontId="35" fillId="0" borderId="90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9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90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78" xfId="0" applyNumberFormat="1" applyFont="1" applyFill="1" applyBorder="1" applyAlignment="1">
      <alignment vertical="center" wrapText="1"/>
    </xf>
    <xf numFmtId="3" fontId="21" fillId="0" borderId="118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97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3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3" xfId="0" applyFont="1" applyFill="1" applyBorder="1" applyAlignment="1">
      <alignment horizontal="left" vertical="center" wrapText="1"/>
    </xf>
    <xf numFmtId="0" fontId="28" fillId="0" borderId="88" xfId="0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0" fontId="28" fillId="0" borderId="93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8" xfId="0" applyNumberFormat="1" applyFont="1" applyFill="1" applyBorder="1" applyAlignment="1">
      <alignment vertical="center" wrapText="1"/>
    </xf>
    <xf numFmtId="3" fontId="29" fillId="0" borderId="116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7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1" fillId="0" borderId="119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5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5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9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9" xfId="54" applyNumberFormat="1" applyFont="1" applyFill="1" applyBorder="1"/>
    <xf numFmtId="3" fontId="28" fillId="0" borderId="35" xfId="0" applyNumberFormat="1" applyFont="1" applyFill="1" applyBorder="1"/>
    <xf numFmtId="3" fontId="21" fillId="0" borderId="143" xfId="54" applyNumberFormat="1" applyFont="1" applyFill="1" applyBorder="1"/>
    <xf numFmtId="3" fontId="21" fillId="0" borderId="97" xfId="0" applyNumberFormat="1" applyFont="1" applyFill="1" applyBorder="1"/>
    <xf numFmtId="0" fontId="28" fillId="0" borderId="92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8" xfId="54" applyNumberFormat="1" applyFont="1" applyFill="1" applyBorder="1"/>
    <xf numFmtId="3" fontId="28" fillId="0" borderId="163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7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7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wrapText="1"/>
    </xf>
    <xf numFmtId="3" fontId="29" fillId="0" borderId="152" xfId="0" applyNumberFormat="1" applyFont="1" applyFill="1" applyBorder="1" applyAlignment="1">
      <alignment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80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80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9" xfId="75" applyFont="1" applyFill="1" applyBorder="1" applyAlignment="1">
      <alignment horizontal="left" vertical="center" wrapText="1"/>
    </xf>
    <xf numFmtId="0" fontId="29" fillId="0" borderId="165" xfId="75" applyFont="1" applyFill="1" applyBorder="1" applyAlignment="1">
      <alignment horizontal="left" vertical="center" wrapText="1"/>
    </xf>
    <xf numFmtId="3" fontId="29" fillId="0" borderId="151" xfId="54" applyNumberFormat="1" applyFont="1" applyFill="1" applyBorder="1" applyAlignment="1">
      <alignment wrapText="1"/>
    </xf>
    <xf numFmtId="3" fontId="29" fillId="0" borderId="152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4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90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03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2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3" xfId="91" applyNumberFormat="1" applyFont="1" applyFill="1" applyBorder="1" applyAlignment="1" applyProtection="1">
      <alignment vertical="center"/>
    </xf>
    <xf numFmtId="3" fontId="28" fillId="0" borderId="176" xfId="91" applyNumberFormat="1" applyFont="1" applyFill="1" applyBorder="1" applyAlignment="1" applyProtection="1">
      <alignment horizontal="center" vertical="center"/>
    </xf>
    <xf numFmtId="3" fontId="28" fillId="0" borderId="119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7" xfId="91" applyNumberFormat="1" applyFont="1" applyFill="1" applyBorder="1" applyAlignment="1" applyProtection="1">
      <alignment horizontal="center" vertical="center"/>
    </xf>
    <xf numFmtId="3" fontId="28" fillId="0" borderId="120" xfId="91" applyNumberFormat="1" applyFont="1" applyFill="1" applyBorder="1" applyAlignment="1" applyProtection="1">
      <alignment horizontal="center" vertical="center"/>
    </xf>
    <xf numFmtId="3" fontId="28" fillId="0" borderId="140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8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0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0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9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0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0" xfId="91" applyNumberFormat="1" applyFont="1" applyFill="1" applyBorder="1" applyAlignment="1" applyProtection="1">
      <alignment horizontal="right" vertical="center"/>
      <protection locked="0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174" xfId="91" applyNumberFormat="1" applyFont="1" applyFill="1" applyBorder="1" applyAlignment="1" applyProtection="1">
      <alignment horizontal="right" vertical="center"/>
    </xf>
    <xf numFmtId="3" fontId="28" fillId="0" borderId="169" xfId="91" applyNumberFormat="1" applyFont="1" applyFill="1" applyBorder="1" applyAlignment="1" applyProtection="1">
      <alignment horizontal="right" vertical="center"/>
    </xf>
    <xf numFmtId="3" fontId="28" fillId="0" borderId="175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7" xfId="0" applyNumberFormat="1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91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8" xfId="54" applyNumberFormat="1" applyFont="1" applyFill="1" applyBorder="1"/>
    <xf numFmtId="3" fontId="29" fillId="0" borderId="78" xfId="0" applyNumberFormat="1" applyFont="1" applyFill="1" applyBorder="1"/>
    <xf numFmtId="3" fontId="29" fillId="0" borderId="136" xfId="0" applyNumberFormat="1" applyFont="1" applyFill="1" applyBorder="1"/>
    <xf numFmtId="3" fontId="21" fillId="0" borderId="136" xfId="0" applyNumberFormat="1" applyFont="1" applyFill="1" applyBorder="1"/>
    <xf numFmtId="3" fontId="28" fillId="0" borderId="140" xfId="0" applyNumberFormat="1" applyFont="1" applyFill="1" applyBorder="1" applyAlignment="1">
      <alignment vertical="center"/>
    </xf>
    <xf numFmtId="3" fontId="21" fillId="0" borderId="120" xfId="0" applyNumberFormat="1" applyFont="1" applyFill="1" applyBorder="1"/>
    <xf numFmtId="3" fontId="28" fillId="0" borderId="140" xfId="0" applyNumberFormat="1" applyFont="1" applyFill="1" applyBorder="1"/>
    <xf numFmtId="3" fontId="21" fillId="0" borderId="144" xfId="0" applyNumberFormat="1" applyFont="1" applyFill="1" applyBorder="1"/>
    <xf numFmtId="3" fontId="28" fillId="0" borderId="140" xfId="54" applyNumberFormat="1" applyFont="1" applyFill="1" applyBorder="1"/>
    <xf numFmtId="3" fontId="28" fillId="0" borderId="164" xfId="0" applyNumberFormat="1" applyFont="1" applyFill="1" applyBorder="1"/>
    <xf numFmtId="3" fontId="28" fillId="0" borderId="148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4" xfId="0" applyNumberFormat="1" applyFont="1" applyFill="1" applyBorder="1" applyAlignment="1">
      <alignment horizontal="center" vertical="center" wrapText="1"/>
    </xf>
    <xf numFmtId="3" fontId="32" fillId="0" borderId="84" xfId="0" applyNumberFormat="1" applyFont="1" applyFill="1" applyBorder="1" applyAlignment="1">
      <alignment horizontal="right" vertical="center"/>
    </xf>
    <xf numFmtId="3" fontId="26" fillId="0" borderId="96" xfId="0" applyNumberFormat="1" applyFont="1" applyFill="1" applyBorder="1" applyAlignment="1">
      <alignment horizontal="right" vertical="center"/>
    </xf>
    <xf numFmtId="1" fontId="26" fillId="0" borderId="10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3" xfId="54" applyNumberFormat="1" applyFont="1" applyBorder="1" applyAlignment="1">
      <alignment vertical="center"/>
    </xf>
    <xf numFmtId="3" fontId="28" fillId="0" borderId="98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3" fontId="21" fillId="0" borderId="119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81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1" fillId="0" borderId="182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81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4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71" xfId="0" applyFont="1" applyFill="1" applyBorder="1"/>
    <xf numFmtId="3" fontId="30" fillId="0" borderId="170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3" fontId="30" fillId="0" borderId="55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30" xfId="0" applyFont="1" applyFill="1" applyBorder="1" applyAlignment="1"/>
    <xf numFmtId="3" fontId="30" fillId="0" borderId="143" xfId="0" applyNumberFormat="1" applyFont="1" applyFill="1" applyBorder="1" applyAlignment="1"/>
    <xf numFmtId="3" fontId="30" fillId="0" borderId="97" xfId="0" applyNumberFormat="1" applyFont="1" applyFill="1" applyBorder="1" applyAlignment="1"/>
    <xf numFmtId="3" fontId="30" fillId="0" borderId="144" xfId="0" applyNumberFormat="1" applyFont="1" applyFill="1" applyBorder="1" applyAlignment="1"/>
    <xf numFmtId="3" fontId="30" fillId="0" borderId="170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73" xfId="0" applyFont="1" applyFill="1" applyBorder="1" applyAlignment="1">
      <alignment vertical="center"/>
    </xf>
    <xf numFmtId="3" fontId="41" fillId="0" borderId="77" xfId="0" applyNumberFormat="1" applyFont="1" applyFill="1" applyBorder="1" applyAlignment="1">
      <alignment vertical="center"/>
    </xf>
    <xf numFmtId="3" fontId="41" fillId="0" borderId="174" xfId="0" applyNumberFormat="1" applyFont="1" applyFill="1" applyBorder="1" applyAlignment="1">
      <alignment vertical="center"/>
    </xf>
    <xf numFmtId="3" fontId="41" fillId="0" borderId="169" xfId="0" applyNumberFormat="1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0" fontId="30" fillId="0" borderId="16" xfId="0" applyFont="1" applyFill="1" applyBorder="1"/>
    <xf numFmtId="3" fontId="30" fillId="0" borderId="78" xfId="0" applyNumberFormat="1" applyFont="1" applyFill="1" applyBorder="1"/>
    <xf numFmtId="1" fontId="30" fillId="0" borderId="0" xfId="0" applyNumberFormat="1" applyFont="1" applyFill="1"/>
    <xf numFmtId="3" fontId="41" fillId="0" borderId="32" xfId="0" applyNumberFormat="1" applyFont="1" applyFill="1" applyBorder="1"/>
    <xf numFmtId="0" fontId="30" fillId="0" borderId="13" xfId="0" applyFont="1" applyFill="1" applyBorder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20" xfId="0" applyNumberFormat="1" applyFont="1" applyFill="1" applyBorder="1"/>
    <xf numFmtId="3" fontId="30" fillId="0" borderId="36" xfId="0" applyNumberFormat="1" applyFont="1" applyFill="1" applyBorder="1"/>
    <xf numFmtId="0" fontId="30" fillId="0" borderId="18" xfId="0" applyFont="1" applyFill="1" applyBorder="1"/>
    <xf numFmtId="3" fontId="30" fillId="0" borderId="171" xfId="0" applyNumberFormat="1" applyFont="1" applyFill="1" applyBorder="1"/>
    <xf numFmtId="3" fontId="30" fillId="0" borderId="136" xfId="0" applyNumberFormat="1" applyFont="1" applyFill="1" applyBorder="1"/>
    <xf numFmtId="3" fontId="30" fillId="0" borderId="172" xfId="0" applyNumberFormat="1" applyFont="1" applyFill="1" applyBorder="1"/>
    <xf numFmtId="3" fontId="30" fillId="0" borderId="162" xfId="0" applyNumberFormat="1" applyFont="1" applyFill="1" applyBorder="1"/>
    <xf numFmtId="3" fontId="30" fillId="0" borderId="163" xfId="0" applyNumberFormat="1" applyFont="1" applyFill="1" applyBorder="1"/>
    <xf numFmtId="3" fontId="30" fillId="0" borderId="164" xfId="0" applyNumberFormat="1" applyFont="1" applyFill="1" applyBorder="1"/>
    <xf numFmtId="3" fontId="30" fillId="0" borderId="178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40" xfId="0" applyNumberFormat="1" applyFont="1" applyFill="1" applyBorder="1"/>
    <xf numFmtId="0" fontId="26" fillId="0" borderId="89" xfId="0" applyFont="1" applyFill="1" applyBorder="1" applyAlignment="1">
      <alignment vertical="center" wrapText="1"/>
    </xf>
    <xf numFmtId="0" fontId="26" fillId="0" borderId="113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6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9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21" fillId="0" borderId="89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0" fontId="21" fillId="0" borderId="80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3" xfId="0" applyNumberFormat="1" applyFont="1" applyBorder="1" applyAlignment="1">
      <alignment vertical="center"/>
    </xf>
    <xf numFmtId="166" fontId="21" fillId="0" borderId="83" xfId="0" applyNumberFormat="1" applyFont="1" applyBorder="1" applyAlignment="1">
      <alignment vertical="center"/>
    </xf>
    <xf numFmtId="0" fontId="34" fillId="27" borderId="90" xfId="0" applyFont="1" applyFill="1" applyBorder="1" applyAlignment="1">
      <alignment vertical="center"/>
    </xf>
    <xf numFmtId="3" fontId="34" fillId="27" borderId="64" xfId="0" applyNumberFormat="1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4" xfId="0" applyNumberFormat="1" applyFont="1" applyBorder="1" applyAlignment="1">
      <alignment vertical="center"/>
    </xf>
    <xf numFmtId="166" fontId="28" fillId="0" borderId="84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166" fontId="21" fillId="0" borderId="87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5" xfId="54" applyNumberFormat="1" applyFont="1" applyBorder="1" applyAlignment="1">
      <alignment vertical="center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3" fontId="21" fillId="0" borderId="65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90" xfId="0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61" xfId="0" applyNumberFormat="1" applyFont="1" applyBorder="1" applyAlignment="1">
      <alignment vertical="center"/>
    </xf>
    <xf numFmtId="166" fontId="28" fillId="0" borderId="94" xfId="0" applyNumberFormat="1" applyFont="1" applyBorder="1" applyAlignment="1">
      <alignment vertical="center"/>
    </xf>
    <xf numFmtId="3" fontId="28" fillId="0" borderId="177" xfId="0" applyNumberFormat="1" applyFont="1" applyBorder="1" applyAlignment="1">
      <alignment vertical="center"/>
    </xf>
    <xf numFmtId="166" fontId="28" fillId="0" borderId="177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10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83" xfId="0" applyNumberFormat="1" applyFont="1" applyFill="1" applyBorder="1" applyAlignment="1">
      <alignment vertical="center" wrapText="1"/>
    </xf>
    <xf numFmtId="3" fontId="26" fillId="0" borderId="165" xfId="0" applyNumberFormat="1" applyFont="1" applyFill="1" applyBorder="1" applyAlignment="1">
      <alignment horizontal="right" vertical="center"/>
    </xf>
    <xf numFmtId="3" fontId="26" fillId="0" borderId="184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85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left" vertical="center"/>
    </xf>
    <xf numFmtId="164" fontId="32" fillId="0" borderId="53" xfId="0" applyNumberFormat="1" applyFont="1" applyFill="1" applyBorder="1" applyAlignment="1">
      <alignment vertical="center" wrapText="1"/>
    </xf>
    <xf numFmtId="164" fontId="26" fillId="0" borderId="66" xfId="0" applyNumberFormat="1" applyFont="1" applyFill="1" applyBorder="1" applyAlignment="1">
      <alignment vertical="center" wrapText="1"/>
    </xf>
    <xf numFmtId="0" fontId="32" fillId="0" borderId="91" xfId="0" applyFont="1" applyFill="1" applyBorder="1" applyAlignment="1">
      <alignment horizontal="left" vertical="center"/>
    </xf>
    <xf numFmtId="164" fontId="32" fillId="0" borderId="93" xfId="0" applyNumberFormat="1" applyFont="1" applyFill="1" applyBorder="1" applyAlignment="1">
      <alignment vertical="center" wrapText="1"/>
    </xf>
    <xf numFmtId="164" fontId="32" fillId="0" borderId="94" xfId="0" applyNumberFormat="1" applyFont="1" applyFill="1" applyBorder="1" applyAlignment="1">
      <alignment vertical="center" wrapText="1"/>
    </xf>
    <xf numFmtId="0" fontId="21" fillId="0" borderId="64" xfId="0" applyFont="1" applyFill="1" applyBorder="1" applyAlignment="1">
      <alignment horizontal="left" indent="6"/>
    </xf>
    <xf numFmtId="0" fontId="30" fillId="0" borderId="173" xfId="0" applyFont="1" applyFill="1" applyBorder="1" applyAlignment="1">
      <alignment vertical="center" wrapText="1"/>
    </xf>
    <xf numFmtId="3" fontId="30" fillId="0" borderId="174" xfId="0" applyNumberFormat="1" applyFont="1" applyFill="1" applyBorder="1" applyAlignment="1">
      <alignment vertical="center"/>
    </xf>
    <xf numFmtId="3" fontId="30" fillId="0" borderId="169" xfId="0" applyNumberFormat="1" applyFont="1" applyFill="1" applyBorder="1" applyAlignment="1">
      <alignment vertical="center"/>
    </xf>
    <xf numFmtId="3" fontId="30" fillId="0" borderId="170" xfId="0" applyNumberFormat="1" applyFont="1" applyFill="1" applyBorder="1" applyAlignment="1">
      <alignment vertical="center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0" fontId="41" fillId="0" borderId="186" xfId="0" applyFont="1" applyFill="1" applyBorder="1" applyAlignment="1">
      <alignment wrapText="1"/>
    </xf>
    <xf numFmtId="3" fontId="30" fillId="0" borderId="28" xfId="0" applyNumberFormat="1" applyFont="1" applyFill="1" applyBorder="1"/>
    <xf numFmtId="3" fontId="30" fillId="0" borderId="31" xfId="0" applyNumberFormat="1" applyFont="1" applyFill="1" applyBorder="1"/>
    <xf numFmtId="3" fontId="30" fillId="0" borderId="95" xfId="0" applyNumberFormat="1" applyFont="1" applyFill="1" applyBorder="1"/>
    <xf numFmtId="3" fontId="30" fillId="0" borderId="85" xfId="0" applyNumberFormat="1" applyFont="1" applyFill="1" applyBorder="1"/>
    <xf numFmtId="0" fontId="30" fillId="0" borderId="16" xfId="0" applyFont="1" applyFill="1" applyBorder="1" applyAlignment="1">
      <alignment wrapText="1"/>
    </xf>
    <xf numFmtId="3" fontId="30" fillId="0" borderId="119" xfId="0" applyNumberFormat="1" applyFont="1" applyFill="1" applyBorder="1"/>
    <xf numFmtId="3" fontId="30" fillId="0" borderId="168" xfId="0" applyNumberFormat="1" applyFont="1" applyFill="1" applyBorder="1"/>
    <xf numFmtId="0" fontId="30" fillId="0" borderId="172" xfId="0" applyFont="1" applyFill="1" applyBorder="1"/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3" fontId="28" fillId="0" borderId="118" xfId="0" applyNumberFormat="1" applyFont="1" applyFill="1" applyBorder="1" applyAlignment="1">
      <alignment vertical="center" wrapText="1"/>
    </xf>
    <xf numFmtId="3" fontId="28" fillId="0" borderId="135" xfId="54" applyNumberFormat="1" applyFont="1" applyFill="1" applyBorder="1"/>
    <xf numFmtId="3" fontId="30" fillId="0" borderId="14" xfId="0" applyNumberFormat="1" applyFont="1" applyFill="1" applyBorder="1"/>
    <xf numFmtId="3" fontId="30" fillId="0" borderId="187" xfId="0" applyNumberFormat="1" applyFont="1" applyFill="1" applyBorder="1"/>
    <xf numFmtId="166" fontId="28" fillId="0" borderId="94" xfId="54" applyNumberFormat="1" applyFont="1" applyFill="1" applyBorder="1"/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9" xfId="0" applyNumberFormat="1" applyFont="1" applyFill="1" applyBorder="1" applyAlignment="1">
      <alignment horizontal="center" vertical="center" wrapText="1"/>
    </xf>
    <xf numFmtId="3" fontId="28" fillId="0" borderId="86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9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10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4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3" fontId="28" fillId="0" borderId="95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1" xfId="54" applyNumberFormat="1" applyFont="1" applyFill="1" applyBorder="1" applyAlignment="1">
      <alignment horizontal="center" vertical="center" wrapText="1"/>
    </xf>
    <xf numFmtId="165" fontId="28" fillId="0" borderId="180" xfId="54" applyNumberFormat="1" applyFont="1" applyFill="1" applyBorder="1" applyAlignment="1">
      <alignment horizontal="center" vertical="center" wrapText="1"/>
    </xf>
    <xf numFmtId="3" fontId="28" fillId="0" borderId="17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7" xfId="0" applyFont="1" applyFill="1" applyBorder="1" applyAlignment="1">
      <alignment horizontal="center" vertical="center"/>
    </xf>
    <xf numFmtId="0" fontId="28" fillId="0" borderId="117" xfId="0" applyFont="1" applyFill="1" applyBorder="1" applyAlignment="1">
      <alignment horizontal="center" vertical="center" wrapText="1"/>
    </xf>
    <xf numFmtId="0" fontId="28" fillId="0" borderId="127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3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166" fontId="28" fillId="0" borderId="127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6" xfId="0" applyFont="1" applyFill="1" applyBorder="1" applyAlignment="1">
      <alignment horizontal="center" vertical="center" wrapText="1"/>
    </xf>
  </cellXfs>
  <cellStyles count="92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2018.%20el&#337;ir&#225;nyzat,%20besz&#225;mol&#243;\Szent%20L&#225;szl&#243;%20V&#246;lgye%20TKT%202018%20&#233;vi%20II%20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8.&#233;v%20IV.m&#243;d\Szent%20L&#225;szl&#243;%20V&#246;lgye%20TKT%202018%20&#233;vi%20III%20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8.&#233;v%20IV.m&#243;d\Ei.%20m&#243;d.2018.12.31-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28">
          <cell r="H28">
            <v>13117</v>
          </cell>
        </row>
      </sheetData>
      <sheetData sheetId="2">
        <row r="4">
          <cell r="E4">
            <v>0</v>
          </cell>
        </row>
      </sheetData>
      <sheetData sheetId="3">
        <row r="13">
          <cell r="E13">
            <v>0</v>
          </cell>
        </row>
      </sheetData>
      <sheetData sheetId="4">
        <row r="3">
          <cell r="D3">
            <v>17000000</v>
          </cell>
        </row>
      </sheetData>
      <sheetData sheetId="5">
        <row r="3">
          <cell r="O3">
            <v>9388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19590</v>
          </cell>
        </row>
        <row r="73">
          <cell r="H73">
            <v>781</v>
          </cell>
        </row>
        <row r="78">
          <cell r="H78">
            <v>602</v>
          </cell>
        </row>
        <row r="86">
          <cell r="H86">
            <v>4578</v>
          </cell>
        </row>
        <row r="87">
          <cell r="H87">
            <v>5398</v>
          </cell>
        </row>
        <row r="89">
          <cell r="H89">
            <v>7640</v>
          </cell>
        </row>
        <row r="90">
          <cell r="H90">
            <v>0</v>
          </cell>
        </row>
      </sheetData>
      <sheetData sheetId="2">
        <row r="7">
          <cell r="E7">
            <v>1713</v>
          </cell>
        </row>
        <row r="8">
          <cell r="E8">
            <v>5069</v>
          </cell>
        </row>
        <row r="9">
          <cell r="E9">
            <v>770</v>
          </cell>
        </row>
        <row r="10">
          <cell r="E10">
            <v>662</v>
          </cell>
        </row>
        <row r="11">
          <cell r="E11">
            <v>3473</v>
          </cell>
        </row>
        <row r="12">
          <cell r="E12">
            <v>2060</v>
          </cell>
        </row>
        <row r="13">
          <cell r="E13">
            <v>1253</v>
          </cell>
        </row>
        <row r="16">
          <cell r="E16">
            <v>437</v>
          </cell>
        </row>
        <row r="17">
          <cell r="E17">
            <v>196</v>
          </cell>
        </row>
        <row r="18">
          <cell r="E18">
            <v>169</v>
          </cell>
        </row>
        <row r="19">
          <cell r="E19">
            <v>885</v>
          </cell>
        </row>
        <row r="20">
          <cell r="E20">
            <v>319</v>
          </cell>
        </row>
        <row r="21">
          <cell r="E21">
            <v>394</v>
          </cell>
        </row>
        <row r="33">
          <cell r="E33">
            <v>281</v>
          </cell>
        </row>
        <row r="34">
          <cell r="E34">
            <v>833</v>
          </cell>
        </row>
        <row r="35">
          <cell r="E35">
            <v>126</v>
          </cell>
        </row>
        <row r="36">
          <cell r="E36">
            <v>109</v>
          </cell>
        </row>
        <row r="37">
          <cell r="E37">
            <v>571</v>
          </cell>
        </row>
        <row r="38">
          <cell r="E38">
            <v>339</v>
          </cell>
        </row>
        <row r="39">
          <cell r="E39">
            <v>206</v>
          </cell>
        </row>
        <row r="40">
          <cell r="E40">
            <v>254</v>
          </cell>
        </row>
        <row r="43">
          <cell r="E43">
            <v>269</v>
          </cell>
        </row>
        <row r="44">
          <cell r="E44">
            <v>512</v>
          </cell>
        </row>
        <row r="45">
          <cell r="E45">
            <v>296</v>
          </cell>
        </row>
        <row r="46">
          <cell r="E46">
            <v>709</v>
          </cell>
        </row>
        <row r="47">
          <cell r="E47">
            <v>269</v>
          </cell>
        </row>
        <row r="48">
          <cell r="E48">
            <v>269</v>
          </cell>
        </row>
        <row r="49">
          <cell r="E49">
            <v>458</v>
          </cell>
        </row>
        <row r="52">
          <cell r="E52">
            <v>524</v>
          </cell>
        </row>
        <row r="53">
          <cell r="E53">
            <v>1551</v>
          </cell>
        </row>
        <row r="54">
          <cell r="E54">
            <v>236</v>
          </cell>
        </row>
        <row r="55">
          <cell r="E55">
            <v>203</v>
          </cell>
        </row>
        <row r="56">
          <cell r="E56">
            <v>630</v>
          </cell>
        </row>
        <row r="57">
          <cell r="E57">
            <v>383</v>
          </cell>
        </row>
        <row r="58">
          <cell r="E58">
            <v>473</v>
          </cell>
        </row>
        <row r="61">
          <cell r="E61">
            <v>75923</v>
          </cell>
        </row>
        <row r="62">
          <cell r="E62">
            <v>1157</v>
          </cell>
        </row>
        <row r="63">
          <cell r="E63">
            <v>14654</v>
          </cell>
        </row>
        <row r="66">
          <cell r="E66">
            <v>1340</v>
          </cell>
        </row>
        <row r="73">
          <cell r="E73">
            <v>0</v>
          </cell>
        </row>
        <row r="76">
          <cell r="E76">
            <v>752</v>
          </cell>
        </row>
        <row r="77">
          <cell r="E77">
            <v>0</v>
          </cell>
        </row>
        <row r="79">
          <cell r="E79">
            <v>10010</v>
          </cell>
        </row>
        <row r="82">
          <cell r="E82">
            <v>0</v>
          </cell>
        </row>
        <row r="83">
          <cell r="E83">
            <v>0</v>
          </cell>
        </row>
        <row r="86">
          <cell r="E86">
            <v>141</v>
          </cell>
        </row>
        <row r="91">
          <cell r="E91">
            <v>13757</v>
          </cell>
        </row>
      </sheetData>
      <sheetData sheetId="3">
        <row r="13">
          <cell r="E13">
            <v>0</v>
          </cell>
          <cell r="H13">
            <v>0</v>
          </cell>
          <cell r="K13">
            <v>0</v>
          </cell>
          <cell r="N13">
            <v>252</v>
          </cell>
          <cell r="Q13">
            <v>0</v>
          </cell>
          <cell r="T13">
            <v>500</v>
          </cell>
          <cell r="W13">
            <v>0</v>
          </cell>
          <cell r="Z13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  <cell r="Z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</row>
        <row r="16">
          <cell r="E16">
            <v>10</v>
          </cell>
          <cell r="H16">
            <v>0</v>
          </cell>
          <cell r="K16">
            <v>3200</v>
          </cell>
          <cell r="N16">
            <v>0</v>
          </cell>
          <cell r="Q16">
            <v>1300</v>
          </cell>
          <cell r="T16">
            <v>0</v>
          </cell>
          <cell r="W16">
            <v>5000</v>
          </cell>
          <cell r="Z16">
            <v>500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</row>
        <row r="23">
          <cell r="Q23">
            <v>141</v>
          </cell>
        </row>
        <row r="28">
          <cell r="E28">
            <v>89</v>
          </cell>
          <cell r="H28">
            <v>0</v>
          </cell>
          <cell r="K28">
            <v>496</v>
          </cell>
          <cell r="N28">
            <v>0</v>
          </cell>
          <cell r="Q28">
            <v>0</v>
          </cell>
          <cell r="T28">
            <v>0</v>
          </cell>
          <cell r="W28">
            <v>0</v>
          </cell>
          <cell r="Z28">
            <v>55</v>
          </cell>
        </row>
        <row r="30">
          <cell r="E30">
            <v>406</v>
          </cell>
          <cell r="H30">
            <v>18471</v>
          </cell>
          <cell r="K30">
            <v>28411</v>
          </cell>
          <cell r="N30">
            <v>21918</v>
          </cell>
          <cell r="Q30">
            <v>12045</v>
          </cell>
          <cell r="T30">
            <v>3416</v>
          </cell>
          <cell r="W30">
            <v>6624</v>
          </cell>
          <cell r="Z30">
            <v>443</v>
          </cell>
        </row>
        <row r="31">
          <cell r="E31">
            <v>74</v>
          </cell>
          <cell r="H31">
            <v>0</v>
          </cell>
          <cell r="T31">
            <v>-220</v>
          </cell>
          <cell r="W31">
            <v>2915</v>
          </cell>
        </row>
        <row r="33">
          <cell r="E33">
            <v>0</v>
          </cell>
          <cell r="H33">
            <v>1671</v>
          </cell>
          <cell r="K33">
            <v>460</v>
          </cell>
          <cell r="N33">
            <v>487</v>
          </cell>
          <cell r="Q33">
            <v>845</v>
          </cell>
          <cell r="T33">
            <v>2701</v>
          </cell>
          <cell r="W33">
            <v>0</v>
          </cell>
          <cell r="Z33">
            <v>0</v>
          </cell>
        </row>
        <row r="34">
          <cell r="E34">
            <v>0</v>
          </cell>
          <cell r="H34">
            <v>751</v>
          </cell>
          <cell r="K34">
            <v>207</v>
          </cell>
          <cell r="N34">
            <v>219</v>
          </cell>
          <cell r="Q34">
            <v>380</v>
          </cell>
          <cell r="T34">
            <v>0</v>
          </cell>
          <cell r="W34">
            <v>0</v>
          </cell>
          <cell r="Z34">
            <v>0</v>
          </cell>
        </row>
        <row r="35">
          <cell r="E35">
            <v>0</v>
          </cell>
          <cell r="H35">
            <v>646</v>
          </cell>
          <cell r="K35">
            <v>178</v>
          </cell>
          <cell r="N35">
            <v>188</v>
          </cell>
          <cell r="Q35">
            <v>327</v>
          </cell>
          <cell r="T35">
            <v>0</v>
          </cell>
          <cell r="W35">
            <v>0</v>
          </cell>
          <cell r="Z35">
            <v>0</v>
          </cell>
        </row>
        <row r="36">
          <cell r="E36">
            <v>2274</v>
          </cell>
          <cell r="H36">
            <v>3388</v>
          </cell>
          <cell r="K36">
            <v>933</v>
          </cell>
          <cell r="N36">
            <v>986</v>
          </cell>
          <cell r="Q36">
            <v>1714</v>
          </cell>
          <cell r="T36">
            <v>0</v>
          </cell>
          <cell r="W36">
            <v>0</v>
          </cell>
          <cell r="Z36">
            <v>543</v>
          </cell>
        </row>
        <row r="37">
          <cell r="E37">
            <v>0</v>
          </cell>
          <cell r="H37">
            <v>2010</v>
          </cell>
          <cell r="K37">
            <v>553</v>
          </cell>
          <cell r="N37">
            <v>585</v>
          </cell>
          <cell r="Q37">
            <v>1017</v>
          </cell>
          <cell r="T37">
            <v>0</v>
          </cell>
          <cell r="W37">
            <v>0</v>
          </cell>
          <cell r="Z37">
            <v>0</v>
          </cell>
        </row>
        <row r="38">
          <cell r="E38">
            <v>0</v>
          </cell>
          <cell r="H38">
            <v>1223</v>
          </cell>
          <cell r="K38">
            <v>337</v>
          </cell>
          <cell r="N38">
            <v>356</v>
          </cell>
          <cell r="Q38">
            <v>618</v>
          </cell>
          <cell r="T38">
            <v>0</v>
          </cell>
          <cell r="W38">
            <v>0</v>
          </cell>
          <cell r="Z38">
            <v>0</v>
          </cell>
        </row>
        <row r="39">
          <cell r="E39">
            <v>0</v>
          </cell>
          <cell r="H39">
            <v>1509</v>
          </cell>
          <cell r="K39">
            <v>416</v>
          </cell>
          <cell r="N39">
            <v>440</v>
          </cell>
          <cell r="Q39">
            <v>0</v>
          </cell>
          <cell r="T39">
            <v>0</v>
          </cell>
          <cell r="W39">
            <v>0</v>
          </cell>
          <cell r="Z39">
            <v>0</v>
          </cell>
        </row>
        <row r="42">
          <cell r="E42">
            <v>1237</v>
          </cell>
          <cell r="H42">
            <v>17842</v>
          </cell>
          <cell r="K42">
            <v>23539</v>
          </cell>
          <cell r="N42">
            <v>15717</v>
          </cell>
          <cell r="Q42">
            <v>9252</v>
          </cell>
          <cell r="T42">
            <v>1836</v>
          </cell>
          <cell r="W42">
            <v>9052</v>
          </cell>
          <cell r="Z42">
            <v>0</v>
          </cell>
        </row>
        <row r="43">
          <cell r="E43">
            <v>0</v>
          </cell>
          <cell r="H43">
            <v>86</v>
          </cell>
          <cell r="K43">
            <v>301</v>
          </cell>
          <cell r="N43">
            <v>154</v>
          </cell>
          <cell r="Q43">
            <v>91</v>
          </cell>
          <cell r="T43">
            <v>67</v>
          </cell>
          <cell r="W43">
            <v>78</v>
          </cell>
          <cell r="Z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  <cell r="Z44">
            <v>0</v>
          </cell>
        </row>
        <row r="45">
          <cell r="E45">
            <v>0</v>
          </cell>
          <cell r="H45">
            <v>700</v>
          </cell>
          <cell r="K45">
            <v>132</v>
          </cell>
          <cell r="N45">
            <v>253</v>
          </cell>
          <cell r="Q45">
            <v>100</v>
          </cell>
          <cell r="T45">
            <v>0</v>
          </cell>
          <cell r="W45">
            <v>0</v>
          </cell>
          <cell r="Z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  <cell r="Z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  <cell r="T47">
            <v>0</v>
          </cell>
          <cell r="W47">
            <v>0</v>
          </cell>
          <cell r="Z47">
            <v>0</v>
          </cell>
        </row>
        <row r="48">
          <cell r="E48">
            <v>30</v>
          </cell>
          <cell r="H48">
            <v>310</v>
          </cell>
          <cell r="K48">
            <v>660</v>
          </cell>
          <cell r="N48">
            <v>300</v>
          </cell>
          <cell r="Q48">
            <v>240</v>
          </cell>
          <cell r="T48">
            <v>60</v>
          </cell>
          <cell r="W48">
            <v>240</v>
          </cell>
          <cell r="Z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  <cell r="Z49">
            <v>0</v>
          </cell>
        </row>
        <row r="50">
          <cell r="E50">
            <v>0</v>
          </cell>
          <cell r="H50">
            <v>51</v>
          </cell>
          <cell r="K50">
            <v>0</v>
          </cell>
          <cell r="N50">
            <v>155</v>
          </cell>
          <cell r="Q50">
            <v>225</v>
          </cell>
          <cell r="T50">
            <v>0</v>
          </cell>
          <cell r="W50">
            <v>50</v>
          </cell>
          <cell r="Z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  <cell r="Z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  <cell r="Z52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  <cell r="T53">
            <v>0</v>
          </cell>
          <cell r="W53">
            <v>0</v>
          </cell>
          <cell r="Z53">
            <v>0</v>
          </cell>
        </row>
        <row r="54">
          <cell r="E54">
            <v>39</v>
          </cell>
          <cell r="H54">
            <v>155</v>
          </cell>
          <cell r="K54">
            <v>380</v>
          </cell>
          <cell r="N54">
            <v>419</v>
          </cell>
          <cell r="Q54">
            <v>210</v>
          </cell>
          <cell r="T54">
            <v>171</v>
          </cell>
          <cell r="W54">
            <v>176</v>
          </cell>
          <cell r="Z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Q55">
            <v>0</v>
          </cell>
          <cell r="T55">
            <v>0</v>
          </cell>
          <cell r="W55">
            <v>0</v>
          </cell>
          <cell r="Z55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0</v>
          </cell>
          <cell r="T57">
            <v>0</v>
          </cell>
          <cell r="W57">
            <v>0</v>
          </cell>
          <cell r="Z57">
            <v>0</v>
          </cell>
        </row>
        <row r="58">
          <cell r="E58">
            <v>0</v>
          </cell>
          <cell r="H58">
            <v>360</v>
          </cell>
          <cell r="K58">
            <v>0</v>
          </cell>
          <cell r="N58">
            <v>0</v>
          </cell>
          <cell r="Q58">
            <v>235</v>
          </cell>
          <cell r="T58">
            <v>729</v>
          </cell>
          <cell r="W58">
            <v>1056</v>
          </cell>
          <cell r="Z58">
            <v>0</v>
          </cell>
        </row>
        <row r="59">
          <cell r="E59">
            <v>0</v>
          </cell>
          <cell r="H59">
            <v>15</v>
          </cell>
          <cell r="K59">
            <v>15</v>
          </cell>
          <cell r="N59">
            <v>25</v>
          </cell>
          <cell r="Q59">
            <v>10</v>
          </cell>
          <cell r="T59">
            <v>0</v>
          </cell>
          <cell r="W59">
            <v>0</v>
          </cell>
          <cell r="Z59">
            <v>0</v>
          </cell>
        </row>
        <row r="63">
          <cell r="E63">
            <v>252</v>
          </cell>
          <cell r="H63">
            <v>3789</v>
          </cell>
          <cell r="K63">
            <v>4959</v>
          </cell>
          <cell r="N63">
            <v>3261</v>
          </cell>
          <cell r="Q63">
            <v>1948</v>
          </cell>
          <cell r="T63">
            <v>550</v>
          </cell>
          <cell r="W63">
            <v>1860</v>
          </cell>
          <cell r="Z63">
            <v>0</v>
          </cell>
        </row>
        <row r="64">
          <cell r="E64">
            <v>43</v>
          </cell>
          <cell r="H64">
            <v>385</v>
          </cell>
          <cell r="K64">
            <v>898</v>
          </cell>
          <cell r="N64">
            <v>430</v>
          </cell>
          <cell r="Q64">
            <v>300</v>
          </cell>
          <cell r="T64">
            <v>86</v>
          </cell>
          <cell r="W64">
            <v>342</v>
          </cell>
          <cell r="Z64">
            <v>0</v>
          </cell>
        </row>
        <row r="65">
          <cell r="E65">
            <v>5</v>
          </cell>
          <cell r="H65">
            <v>49</v>
          </cell>
          <cell r="K65">
            <v>113</v>
          </cell>
          <cell r="N65">
            <v>56</v>
          </cell>
          <cell r="Q65">
            <v>42</v>
          </cell>
          <cell r="T65">
            <v>10</v>
          </cell>
          <cell r="W65">
            <v>40</v>
          </cell>
          <cell r="Z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  <cell r="T66">
            <v>0</v>
          </cell>
          <cell r="W66">
            <v>0</v>
          </cell>
          <cell r="Z66">
            <v>0</v>
          </cell>
        </row>
        <row r="67">
          <cell r="E67">
            <v>5</v>
          </cell>
          <cell r="H67">
            <v>51</v>
          </cell>
          <cell r="K67">
            <v>119</v>
          </cell>
          <cell r="N67">
            <v>58</v>
          </cell>
          <cell r="Q67">
            <v>44</v>
          </cell>
          <cell r="T67">
            <v>11</v>
          </cell>
          <cell r="W67">
            <v>43</v>
          </cell>
          <cell r="Z67">
            <v>0</v>
          </cell>
        </row>
        <row r="68">
          <cell r="E68">
            <v>25</v>
          </cell>
          <cell r="H68">
            <v>95</v>
          </cell>
          <cell r="K68">
            <v>15</v>
          </cell>
          <cell r="N68">
            <v>14</v>
          </cell>
          <cell r="Q68">
            <v>10</v>
          </cell>
          <cell r="T68">
            <v>0</v>
          </cell>
          <cell r="W68">
            <v>39</v>
          </cell>
          <cell r="Z68">
            <v>0</v>
          </cell>
        </row>
        <row r="69">
          <cell r="E69">
            <v>54</v>
          </cell>
          <cell r="H69">
            <v>498</v>
          </cell>
          <cell r="K69">
            <v>905</v>
          </cell>
          <cell r="N69">
            <v>272</v>
          </cell>
          <cell r="Q69">
            <v>1798</v>
          </cell>
          <cell r="T69">
            <v>1045</v>
          </cell>
          <cell r="W69">
            <v>260</v>
          </cell>
          <cell r="Z69">
            <v>5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Q70">
            <v>0</v>
          </cell>
          <cell r="T70">
            <v>0</v>
          </cell>
          <cell r="W70">
            <v>0</v>
          </cell>
          <cell r="Z70">
            <v>0</v>
          </cell>
        </row>
        <row r="72">
          <cell r="E72">
            <v>20</v>
          </cell>
          <cell r="H72">
            <v>40</v>
          </cell>
          <cell r="K72">
            <v>20</v>
          </cell>
          <cell r="N72">
            <v>510</v>
          </cell>
          <cell r="Q72">
            <v>33</v>
          </cell>
          <cell r="T72">
            <v>0</v>
          </cell>
          <cell r="W72">
            <v>20</v>
          </cell>
          <cell r="Z72">
            <v>0</v>
          </cell>
        </row>
        <row r="73">
          <cell r="E73">
            <v>27</v>
          </cell>
          <cell r="H73">
            <v>109</v>
          </cell>
          <cell r="K73">
            <v>69</v>
          </cell>
          <cell r="N73">
            <v>109</v>
          </cell>
          <cell r="Q73">
            <v>57</v>
          </cell>
          <cell r="T73">
            <v>30</v>
          </cell>
          <cell r="W73">
            <v>50</v>
          </cell>
          <cell r="Z73">
            <v>29</v>
          </cell>
        </row>
        <row r="75">
          <cell r="E75">
            <v>273</v>
          </cell>
          <cell r="H75">
            <v>444</v>
          </cell>
          <cell r="K75">
            <v>563</v>
          </cell>
          <cell r="N75">
            <v>434</v>
          </cell>
          <cell r="Q75">
            <v>563</v>
          </cell>
          <cell r="T75">
            <v>0</v>
          </cell>
          <cell r="W75">
            <v>228</v>
          </cell>
          <cell r="Z75">
            <v>0</v>
          </cell>
        </row>
        <row r="76">
          <cell r="E76">
            <v>60</v>
          </cell>
          <cell r="H76">
            <v>0</v>
          </cell>
          <cell r="K76">
            <v>0</v>
          </cell>
          <cell r="N76">
            <v>119</v>
          </cell>
          <cell r="Q76">
            <v>0</v>
          </cell>
          <cell r="T76">
            <v>0</v>
          </cell>
          <cell r="W76">
            <v>20</v>
          </cell>
          <cell r="Z76">
            <v>1155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  <cell r="T77">
            <v>0</v>
          </cell>
          <cell r="W77">
            <v>0</v>
          </cell>
          <cell r="Z77">
            <v>0</v>
          </cell>
        </row>
        <row r="78">
          <cell r="E78">
            <v>10</v>
          </cell>
          <cell r="H78">
            <v>250</v>
          </cell>
          <cell r="K78">
            <v>382</v>
          </cell>
          <cell r="N78">
            <v>7</v>
          </cell>
          <cell r="Q78">
            <v>800</v>
          </cell>
          <cell r="T78">
            <v>971</v>
          </cell>
          <cell r="W78">
            <v>0</v>
          </cell>
          <cell r="Z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  <cell r="Z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  <cell r="Z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  <cell r="T81">
            <v>0</v>
          </cell>
          <cell r="W81">
            <v>0</v>
          </cell>
          <cell r="Z81">
            <v>0</v>
          </cell>
        </row>
        <row r="82">
          <cell r="E82">
            <v>0</v>
          </cell>
          <cell r="H82">
            <v>900</v>
          </cell>
          <cell r="K82">
            <v>0</v>
          </cell>
          <cell r="N82">
            <v>1110</v>
          </cell>
          <cell r="Q82">
            <v>73</v>
          </cell>
          <cell r="T82">
            <v>0</v>
          </cell>
          <cell r="W82">
            <v>50</v>
          </cell>
          <cell r="Z82">
            <v>0</v>
          </cell>
        </row>
        <row r="83">
          <cell r="E83">
            <v>380</v>
          </cell>
          <cell r="H83">
            <v>1360</v>
          </cell>
          <cell r="K83">
            <v>793</v>
          </cell>
          <cell r="N83">
            <v>722</v>
          </cell>
          <cell r="Q83">
            <v>855</v>
          </cell>
          <cell r="T83">
            <v>114</v>
          </cell>
          <cell r="W83">
            <v>210</v>
          </cell>
          <cell r="Z83">
            <v>0</v>
          </cell>
        </row>
        <row r="85">
          <cell r="E85">
            <v>0</v>
          </cell>
          <cell r="H85">
            <v>250</v>
          </cell>
          <cell r="K85">
            <v>60</v>
          </cell>
          <cell r="N85">
            <v>400</v>
          </cell>
          <cell r="Q85">
            <v>150</v>
          </cell>
          <cell r="T85">
            <v>0</v>
          </cell>
          <cell r="W85">
            <v>0</v>
          </cell>
          <cell r="Z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  <cell r="T86">
            <v>0</v>
          </cell>
          <cell r="W86">
            <v>0</v>
          </cell>
          <cell r="Z86">
            <v>0</v>
          </cell>
        </row>
        <row r="88">
          <cell r="E88">
            <v>230</v>
          </cell>
          <cell r="H88">
            <v>950</v>
          </cell>
          <cell r="K88">
            <v>702</v>
          </cell>
          <cell r="N88">
            <v>841</v>
          </cell>
          <cell r="Q88">
            <v>1150</v>
          </cell>
          <cell r="T88">
            <v>652</v>
          </cell>
          <cell r="W88">
            <v>243</v>
          </cell>
          <cell r="Z88">
            <v>297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  <cell r="Z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  <cell r="Z90">
            <v>0</v>
          </cell>
        </row>
        <row r="91">
          <cell r="E91">
            <v>0</v>
          </cell>
          <cell r="H91">
            <v>0</v>
          </cell>
          <cell r="K91">
            <v>0</v>
          </cell>
          <cell r="N91">
            <v>0</v>
          </cell>
          <cell r="Q91">
            <v>0</v>
          </cell>
          <cell r="T91">
            <v>0</v>
          </cell>
          <cell r="W91">
            <v>0</v>
          </cell>
          <cell r="Z91">
            <v>0</v>
          </cell>
        </row>
        <row r="92">
          <cell r="E92">
            <v>0</v>
          </cell>
          <cell r="H92">
            <v>60</v>
          </cell>
          <cell r="K92">
            <v>70</v>
          </cell>
          <cell r="N92">
            <v>0</v>
          </cell>
          <cell r="Q92">
            <v>60</v>
          </cell>
          <cell r="T92">
            <v>65</v>
          </cell>
          <cell r="W92">
            <v>0</v>
          </cell>
          <cell r="Z92">
            <v>0</v>
          </cell>
        </row>
        <row r="96">
          <cell r="E96">
            <v>163</v>
          </cell>
          <cell r="H96">
            <v>0</v>
          </cell>
          <cell r="K96">
            <v>496</v>
          </cell>
          <cell r="N96">
            <v>0</v>
          </cell>
          <cell r="Q96">
            <v>0</v>
          </cell>
          <cell r="T96">
            <v>0</v>
          </cell>
          <cell r="W96">
            <v>450</v>
          </cell>
          <cell r="Z96">
            <v>55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  <cell r="Z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  <cell r="Z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  <cell r="Z100">
            <v>0</v>
          </cell>
        </row>
        <row r="101">
          <cell r="E101">
            <v>0</v>
          </cell>
          <cell r="H101">
            <v>631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  <cell r="Z101">
            <v>0</v>
          </cell>
        </row>
        <row r="102">
          <cell r="E102">
            <v>0</v>
          </cell>
          <cell r="H102">
            <v>93</v>
          </cell>
          <cell r="K102">
            <v>0</v>
          </cell>
          <cell r="N102">
            <v>51</v>
          </cell>
          <cell r="Q102">
            <v>111</v>
          </cell>
          <cell r="T102">
            <v>0</v>
          </cell>
          <cell r="W102">
            <v>25</v>
          </cell>
          <cell r="Z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  <cell r="Z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  <cell r="Z104">
            <v>0</v>
          </cell>
        </row>
        <row r="105">
          <cell r="E105">
            <v>0</v>
          </cell>
          <cell r="H105">
            <v>196</v>
          </cell>
          <cell r="K105">
            <v>0</v>
          </cell>
          <cell r="N105">
            <v>14</v>
          </cell>
          <cell r="Q105">
            <v>30</v>
          </cell>
          <cell r="T105">
            <v>0</v>
          </cell>
          <cell r="W105">
            <v>7</v>
          </cell>
          <cell r="Z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  <cell r="Z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  <cell r="Z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  <cell r="Z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  <cell r="Z110">
            <v>0</v>
          </cell>
        </row>
      </sheetData>
      <sheetData sheetId="4">
        <row r="3">
          <cell r="D3">
            <v>17000000</v>
          </cell>
        </row>
        <row r="4">
          <cell r="D4">
            <v>13771103</v>
          </cell>
        </row>
        <row r="5">
          <cell r="D5">
            <v>442880</v>
          </cell>
        </row>
        <row r="6">
          <cell r="D6">
            <v>50000</v>
          </cell>
        </row>
        <row r="7">
          <cell r="D7">
            <v>25740000</v>
          </cell>
        </row>
        <row r="8">
          <cell r="D8">
            <v>163500</v>
          </cell>
        </row>
        <row r="9">
          <cell r="D9">
            <v>3100000</v>
          </cell>
        </row>
        <row r="10">
          <cell r="D10">
            <v>5616000</v>
          </cell>
        </row>
        <row r="11">
          <cell r="D11">
            <v>10040000</v>
          </cell>
        </row>
        <row r="14">
          <cell r="D14">
            <v>104952</v>
          </cell>
        </row>
        <row r="15">
          <cell r="D15">
            <v>185187</v>
          </cell>
        </row>
        <row r="16">
          <cell r="D16">
            <v>365008</v>
          </cell>
        </row>
        <row r="17">
          <cell r="D17">
            <v>206512</v>
          </cell>
        </row>
        <row r="18">
          <cell r="D18">
            <v>180168</v>
          </cell>
        </row>
        <row r="19">
          <cell r="D19">
            <v>68300</v>
          </cell>
        </row>
        <row r="20">
          <cell r="D20">
            <v>45888</v>
          </cell>
        </row>
        <row r="23">
          <cell r="D23">
            <v>194661</v>
          </cell>
        </row>
        <row r="24">
          <cell r="D24">
            <v>901067</v>
          </cell>
        </row>
        <row r="25">
          <cell r="D25">
            <v>4512436</v>
          </cell>
        </row>
        <row r="26">
          <cell r="D26">
            <v>2259332</v>
          </cell>
        </row>
        <row r="27">
          <cell r="D27">
            <v>4712912</v>
          </cell>
        </row>
        <row r="28">
          <cell r="D28">
            <v>1825595</v>
          </cell>
        </row>
        <row r="29">
          <cell r="D29">
            <v>248936</v>
          </cell>
        </row>
      </sheetData>
      <sheetData sheetId="5">
        <row r="3">
          <cell r="O3">
            <v>9388</v>
          </cell>
        </row>
        <row r="4">
          <cell r="O4">
            <v>3397</v>
          </cell>
        </row>
        <row r="5">
          <cell r="O5">
            <v>7453</v>
          </cell>
        </row>
        <row r="6">
          <cell r="O6">
            <v>2778</v>
          </cell>
        </row>
        <row r="7">
          <cell r="O7">
            <v>15476</v>
          </cell>
        </row>
        <row r="8">
          <cell r="O8">
            <v>7463</v>
          </cell>
        </row>
        <row r="9">
          <cell r="O9">
            <v>4964</v>
          </cell>
        </row>
        <row r="10">
          <cell r="O10">
            <v>3944</v>
          </cell>
        </row>
        <row r="12">
          <cell r="O12">
            <v>91734</v>
          </cell>
        </row>
        <row r="14">
          <cell r="O14">
            <v>1340</v>
          </cell>
        </row>
        <row r="18">
          <cell r="O18">
            <v>4578</v>
          </cell>
        </row>
        <row r="19">
          <cell r="O19">
            <v>1456</v>
          </cell>
        </row>
        <row r="20">
          <cell r="O20">
            <v>213</v>
          </cell>
        </row>
        <row r="21">
          <cell r="O21">
            <v>182</v>
          </cell>
        </row>
        <row r="22">
          <cell r="O22">
            <v>1922</v>
          </cell>
        </row>
        <row r="23">
          <cell r="O23">
            <v>564</v>
          </cell>
        </row>
        <row r="24">
          <cell r="O24">
            <v>348</v>
          </cell>
        </row>
        <row r="25">
          <cell r="O25">
            <v>713</v>
          </cell>
        </row>
        <row r="28">
          <cell r="O28">
            <v>1164</v>
          </cell>
        </row>
      </sheetData>
      <sheetData sheetId="6"/>
      <sheetData sheetId="7">
        <row r="4">
          <cell r="D4">
            <v>0.5</v>
          </cell>
        </row>
        <row r="5">
          <cell r="D5">
            <v>6.5</v>
          </cell>
        </row>
        <row r="6">
          <cell r="D6">
            <v>10.5</v>
          </cell>
        </row>
        <row r="7">
          <cell r="D7">
            <v>5</v>
          </cell>
        </row>
        <row r="8">
          <cell r="D8">
            <v>3.5</v>
          </cell>
        </row>
        <row r="9">
          <cell r="D9">
            <v>1</v>
          </cell>
        </row>
        <row r="10">
          <cell r="D10">
            <v>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/>
      <sheetData sheetId="2">
        <row r="4">
          <cell r="W4">
            <v>217</v>
          </cell>
        </row>
        <row r="5">
          <cell r="I5">
            <v>217</v>
          </cell>
        </row>
        <row r="7">
          <cell r="E7">
            <v>19</v>
          </cell>
          <cell r="F7">
            <v>3</v>
          </cell>
        </row>
        <row r="8">
          <cell r="E8">
            <v>25</v>
          </cell>
          <cell r="F8">
            <v>5</v>
          </cell>
        </row>
        <row r="9">
          <cell r="E9">
            <v>17</v>
          </cell>
          <cell r="F9">
            <v>4</v>
          </cell>
        </row>
        <row r="10">
          <cell r="E10">
            <v>17</v>
          </cell>
          <cell r="F10">
            <v>3</v>
          </cell>
        </row>
        <row r="11">
          <cell r="E11">
            <v>6</v>
          </cell>
          <cell r="F11">
            <v>1</v>
          </cell>
        </row>
        <row r="12">
          <cell r="E12">
            <v>5</v>
          </cell>
          <cell r="F12">
            <v>1</v>
          </cell>
        </row>
        <row r="13">
          <cell r="E13">
            <v>10</v>
          </cell>
          <cell r="F13">
            <v>2</v>
          </cell>
        </row>
        <row r="15">
          <cell r="E15">
            <v>453</v>
          </cell>
          <cell r="F15">
            <v>88</v>
          </cell>
        </row>
        <row r="17">
          <cell r="E17">
            <v>178</v>
          </cell>
          <cell r="F17">
            <v>35</v>
          </cell>
        </row>
        <row r="18">
          <cell r="E18">
            <v>534</v>
          </cell>
          <cell r="F18">
            <v>104</v>
          </cell>
        </row>
        <row r="19">
          <cell r="E19">
            <v>87</v>
          </cell>
          <cell r="F19">
            <v>17</v>
          </cell>
        </row>
        <row r="20">
          <cell r="E20">
            <v>18</v>
          </cell>
          <cell r="F20">
            <v>4</v>
          </cell>
        </row>
        <row r="21">
          <cell r="E21">
            <v>186</v>
          </cell>
          <cell r="F21">
            <v>36</v>
          </cell>
        </row>
        <row r="22">
          <cell r="H22">
            <v>4</v>
          </cell>
        </row>
        <row r="23">
          <cell r="G23">
            <v>-4</v>
          </cell>
        </row>
        <row r="24">
          <cell r="I24">
            <v>50</v>
          </cell>
        </row>
        <row r="25">
          <cell r="J25">
            <v>-50</v>
          </cell>
        </row>
        <row r="26">
          <cell r="H26">
            <v>1</v>
          </cell>
        </row>
        <row r="27">
          <cell r="I27">
            <v>-1</v>
          </cell>
        </row>
        <row r="28">
          <cell r="H28">
            <v>1</v>
          </cell>
        </row>
        <row r="29">
          <cell r="H29">
            <v>-1</v>
          </cell>
        </row>
        <row r="30">
          <cell r="E30">
            <v>102</v>
          </cell>
        </row>
        <row r="31">
          <cell r="E31">
            <v>-102</v>
          </cell>
        </row>
        <row r="32">
          <cell r="H32">
            <v>42</v>
          </cell>
        </row>
        <row r="33">
          <cell r="I33">
            <v>-42</v>
          </cell>
        </row>
        <row r="34">
          <cell r="H34">
            <v>2</v>
          </cell>
        </row>
        <row r="35">
          <cell r="H35">
            <v>-2</v>
          </cell>
        </row>
        <row r="36">
          <cell r="I36">
            <v>31</v>
          </cell>
        </row>
        <row r="37">
          <cell r="I37">
            <v>-31</v>
          </cell>
        </row>
        <row r="38">
          <cell r="E38">
            <v>212</v>
          </cell>
        </row>
        <row r="39">
          <cell r="E39">
            <v>-212</v>
          </cell>
        </row>
        <row r="40">
          <cell r="E40">
            <v>188</v>
          </cell>
        </row>
        <row r="41">
          <cell r="E41">
            <v>207</v>
          </cell>
        </row>
        <row r="42">
          <cell r="E42">
            <v>25</v>
          </cell>
        </row>
        <row r="43">
          <cell r="E43">
            <v>158</v>
          </cell>
        </row>
        <row r="44">
          <cell r="E44">
            <v>425</v>
          </cell>
        </row>
        <row r="45">
          <cell r="E45">
            <v>167</v>
          </cell>
        </row>
        <row r="46">
          <cell r="E46">
            <v>13</v>
          </cell>
        </row>
        <row r="47">
          <cell r="E47">
            <v>-188</v>
          </cell>
        </row>
        <row r="48">
          <cell r="E48">
            <v>-207</v>
          </cell>
        </row>
        <row r="49">
          <cell r="E49">
            <v>-25</v>
          </cell>
        </row>
        <row r="50">
          <cell r="E50">
            <v>-158</v>
          </cell>
        </row>
        <row r="51">
          <cell r="E51">
            <v>-425</v>
          </cell>
        </row>
        <row r="52">
          <cell r="E52">
            <v>-167</v>
          </cell>
        </row>
        <row r="53">
          <cell r="E53">
            <v>-13</v>
          </cell>
        </row>
        <row r="55">
          <cell r="E55">
            <v>19</v>
          </cell>
          <cell r="F55">
            <v>3</v>
          </cell>
        </row>
        <row r="56">
          <cell r="E56">
            <v>25</v>
          </cell>
          <cell r="F56">
            <v>5</v>
          </cell>
        </row>
        <row r="57">
          <cell r="E57">
            <v>17</v>
          </cell>
          <cell r="F57">
            <v>4</v>
          </cell>
        </row>
        <row r="58">
          <cell r="E58">
            <v>17</v>
          </cell>
          <cell r="F58">
            <v>3</v>
          </cell>
        </row>
        <row r="59">
          <cell r="E59">
            <v>6</v>
          </cell>
          <cell r="F59">
            <v>1</v>
          </cell>
        </row>
        <row r="60">
          <cell r="E60">
            <v>5</v>
          </cell>
          <cell r="F60">
            <v>1</v>
          </cell>
        </row>
        <row r="61">
          <cell r="E61">
            <v>10</v>
          </cell>
          <cell r="F61">
            <v>2</v>
          </cell>
        </row>
        <row r="63">
          <cell r="E63">
            <v>470</v>
          </cell>
          <cell r="F63">
            <v>92</v>
          </cell>
        </row>
        <row r="65">
          <cell r="E65">
            <v>178</v>
          </cell>
          <cell r="F65">
            <v>35</v>
          </cell>
        </row>
        <row r="66">
          <cell r="E66">
            <v>592</v>
          </cell>
          <cell r="F66">
            <v>116</v>
          </cell>
        </row>
        <row r="67">
          <cell r="E67">
            <v>102</v>
          </cell>
          <cell r="F67">
            <v>20</v>
          </cell>
        </row>
        <row r="68">
          <cell r="E68">
            <v>18</v>
          </cell>
          <cell r="F68">
            <v>3</v>
          </cell>
        </row>
        <row r="69">
          <cell r="E69">
            <v>191</v>
          </cell>
          <cell r="F69">
            <v>37</v>
          </cell>
        </row>
        <row r="70">
          <cell r="E70">
            <v>40</v>
          </cell>
        </row>
        <row r="71">
          <cell r="E71">
            <v>-40</v>
          </cell>
        </row>
        <row r="72">
          <cell r="H72">
            <v>2</v>
          </cell>
        </row>
        <row r="73">
          <cell r="G73">
            <v>-2</v>
          </cell>
        </row>
        <row r="74">
          <cell r="I74">
            <v>60</v>
          </cell>
        </row>
        <row r="75">
          <cell r="I75">
            <v>-60</v>
          </cell>
        </row>
        <row r="76">
          <cell r="H76">
            <v>1</v>
          </cell>
        </row>
        <row r="77">
          <cell r="I77">
            <v>-1</v>
          </cell>
        </row>
        <row r="78">
          <cell r="E78">
            <v>15</v>
          </cell>
        </row>
        <row r="79">
          <cell r="E79">
            <v>-15</v>
          </cell>
        </row>
        <row r="80">
          <cell r="H80">
            <v>1</v>
          </cell>
        </row>
        <row r="81">
          <cell r="H81">
            <v>-1</v>
          </cell>
        </row>
        <row r="82">
          <cell r="E82">
            <v>128</v>
          </cell>
        </row>
        <row r="83">
          <cell r="K83">
            <v>2</v>
          </cell>
        </row>
        <row r="84">
          <cell r="E84">
            <v>-130</v>
          </cell>
        </row>
        <row r="85">
          <cell r="G85">
            <v>19</v>
          </cell>
        </row>
        <row r="86">
          <cell r="H86">
            <v>44</v>
          </cell>
        </row>
        <row r="87">
          <cell r="I87">
            <v>-63</v>
          </cell>
        </row>
        <row r="88">
          <cell r="H88">
            <v>1</v>
          </cell>
        </row>
        <row r="89">
          <cell r="H89">
            <v>-1</v>
          </cell>
        </row>
        <row r="90">
          <cell r="E90">
            <v>176</v>
          </cell>
        </row>
        <row r="91">
          <cell r="F91">
            <v>78</v>
          </cell>
        </row>
        <row r="92">
          <cell r="G92">
            <v>15</v>
          </cell>
        </row>
        <row r="93">
          <cell r="I93">
            <v>-269</v>
          </cell>
        </row>
        <row r="95">
          <cell r="E95">
            <v>32</v>
          </cell>
          <cell r="F95">
            <v>6</v>
          </cell>
        </row>
        <row r="97">
          <cell r="E97">
            <v>408</v>
          </cell>
          <cell r="F97">
            <v>79</v>
          </cell>
        </row>
        <row r="99">
          <cell r="E99">
            <v>178</v>
          </cell>
          <cell r="F99">
            <v>35</v>
          </cell>
        </row>
        <row r="100">
          <cell r="E100">
            <v>593</v>
          </cell>
          <cell r="F100">
            <v>116</v>
          </cell>
        </row>
        <row r="101">
          <cell r="E101">
            <v>96</v>
          </cell>
          <cell r="F101">
            <v>19</v>
          </cell>
        </row>
        <row r="102">
          <cell r="E102">
            <v>18</v>
          </cell>
          <cell r="F102">
            <v>3</v>
          </cell>
        </row>
        <row r="103">
          <cell r="E103">
            <v>190</v>
          </cell>
          <cell r="F103">
            <v>38</v>
          </cell>
        </row>
        <row r="104">
          <cell r="E104">
            <v>468</v>
          </cell>
        </row>
        <row r="105">
          <cell r="E105">
            <v>-858</v>
          </cell>
        </row>
        <row r="107">
          <cell r="E107">
            <v>61</v>
          </cell>
        </row>
        <row r="108">
          <cell r="E108">
            <v>-61</v>
          </cell>
        </row>
        <row r="109">
          <cell r="E109">
            <v>27</v>
          </cell>
        </row>
        <row r="110">
          <cell r="E110">
            <v>-27</v>
          </cell>
        </row>
        <row r="111">
          <cell r="E111">
            <v>50</v>
          </cell>
        </row>
        <row r="112">
          <cell r="E112">
            <v>-50</v>
          </cell>
        </row>
        <row r="113">
          <cell r="J113">
            <v>5</v>
          </cell>
        </row>
        <row r="114">
          <cell r="G114">
            <v>-5</v>
          </cell>
        </row>
        <row r="115">
          <cell r="G115">
            <v>41</v>
          </cell>
        </row>
        <row r="116">
          <cell r="I116">
            <v>-41</v>
          </cell>
        </row>
        <row r="117">
          <cell r="H117">
            <v>1</v>
          </cell>
        </row>
        <row r="118">
          <cell r="H118">
            <v>-1</v>
          </cell>
        </row>
        <row r="119">
          <cell r="G119">
            <v>97</v>
          </cell>
        </row>
        <row r="120">
          <cell r="G120">
            <v>12</v>
          </cell>
        </row>
        <row r="121">
          <cell r="H121">
            <v>44</v>
          </cell>
        </row>
        <row r="122">
          <cell r="I122">
            <v>33</v>
          </cell>
        </row>
        <row r="123">
          <cell r="J123">
            <v>-186</v>
          </cell>
        </row>
        <row r="124">
          <cell r="E124">
            <v>40</v>
          </cell>
        </row>
        <row r="125">
          <cell r="K125">
            <v>38</v>
          </cell>
        </row>
        <row r="126">
          <cell r="H126">
            <v>-78</v>
          </cell>
        </row>
        <row r="127">
          <cell r="E127">
            <v>20</v>
          </cell>
        </row>
        <row r="128">
          <cell r="H128">
            <v>1</v>
          </cell>
        </row>
        <row r="129">
          <cell r="I129">
            <v>-21</v>
          </cell>
        </row>
        <row r="130">
          <cell r="E130">
            <v>119</v>
          </cell>
        </row>
        <row r="131">
          <cell r="E131">
            <v>-119</v>
          </cell>
        </row>
        <row r="132">
          <cell r="H132">
            <v>3</v>
          </cell>
        </row>
        <row r="133">
          <cell r="H133">
            <v>-3</v>
          </cell>
        </row>
        <row r="134">
          <cell r="I134">
            <v>39</v>
          </cell>
        </row>
        <row r="135">
          <cell r="I135">
            <v>120</v>
          </cell>
        </row>
        <row r="136">
          <cell r="G136">
            <v>-159</v>
          </cell>
        </row>
        <row r="137">
          <cell r="E137">
            <v>123</v>
          </cell>
        </row>
        <row r="138">
          <cell r="F138">
            <v>83</v>
          </cell>
        </row>
        <row r="139">
          <cell r="E139">
            <v>-206</v>
          </cell>
        </row>
        <row r="140">
          <cell r="I140">
            <v>311</v>
          </cell>
        </row>
        <row r="141">
          <cell r="I141">
            <v>-132</v>
          </cell>
        </row>
        <row r="142">
          <cell r="J142">
            <v>-179</v>
          </cell>
        </row>
        <row r="143">
          <cell r="E143">
            <v>1538</v>
          </cell>
        </row>
        <row r="144">
          <cell r="W144">
            <v>9</v>
          </cell>
        </row>
        <row r="145">
          <cell r="I145">
            <v>-13</v>
          </cell>
        </row>
        <row r="146">
          <cell r="F146">
            <v>-243</v>
          </cell>
        </row>
        <row r="147">
          <cell r="G147">
            <v>-228</v>
          </cell>
        </row>
        <row r="148">
          <cell r="I148">
            <v>-283</v>
          </cell>
        </row>
        <row r="149">
          <cell r="I149">
            <v>-213</v>
          </cell>
        </row>
        <row r="150">
          <cell r="J150">
            <v>-250</v>
          </cell>
        </row>
        <row r="151">
          <cell r="E151">
            <v>-70</v>
          </cell>
        </row>
        <row r="152">
          <cell r="E152">
            <v>-60</v>
          </cell>
        </row>
        <row r="153">
          <cell r="K153">
            <v>-52</v>
          </cell>
        </row>
        <row r="154">
          <cell r="K154">
            <v>-66</v>
          </cell>
        </row>
        <row r="155">
          <cell r="H155">
            <v>-19</v>
          </cell>
        </row>
        <row r="156">
          <cell r="E156">
            <v>-15</v>
          </cell>
        </row>
        <row r="157">
          <cell r="E157">
            <v>-17</v>
          </cell>
        </row>
        <row r="158">
          <cell r="H158">
            <v>1</v>
          </cell>
        </row>
        <row r="159">
          <cell r="H159">
            <v>-1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26"/>
  <sheetViews>
    <sheetView workbookViewId="0">
      <selection activeCell="F25" sqref="F25"/>
    </sheetView>
  </sheetViews>
  <sheetFormatPr defaultColWidth="9.140625" defaultRowHeight="12.75" x14ac:dyDescent="0.2"/>
  <cols>
    <col min="1" max="1" width="37.7109375" style="645" customWidth="1"/>
    <col min="2" max="4" width="11.28515625" style="645" customWidth="1"/>
    <col min="5" max="5" width="8" style="645" customWidth="1"/>
    <col min="6" max="6" width="37.7109375" style="645" customWidth="1"/>
    <col min="7" max="9" width="11.28515625" style="645" customWidth="1"/>
    <col min="10" max="10" width="8.28515625" style="645" customWidth="1"/>
    <col min="11" max="16384" width="9.140625" style="645"/>
  </cols>
  <sheetData>
    <row r="1" spans="1:11" ht="42.75" customHeight="1" x14ac:dyDescent="0.2">
      <c r="A1" s="111" t="s">
        <v>24</v>
      </c>
      <c r="B1" s="112" t="s">
        <v>363</v>
      </c>
      <c r="C1" s="113" t="s">
        <v>346</v>
      </c>
      <c r="D1" s="509" t="s">
        <v>367</v>
      </c>
      <c r="E1" s="509" t="s">
        <v>305</v>
      </c>
      <c r="F1" s="510" t="s">
        <v>52</v>
      </c>
      <c r="G1" s="112" t="s">
        <v>363</v>
      </c>
      <c r="H1" s="113" t="s">
        <v>346</v>
      </c>
      <c r="I1" s="509" t="s">
        <v>367</v>
      </c>
      <c r="J1" s="117" t="s">
        <v>305</v>
      </c>
    </row>
    <row r="2" spans="1:11" ht="16.149999999999999" customHeight="1" x14ac:dyDescent="0.2">
      <c r="A2" s="646" t="s">
        <v>56</v>
      </c>
      <c r="B2" s="647">
        <f>+'1.1.SZ.TÁBL. BEV - KIAD'!I7</f>
        <v>147937</v>
      </c>
      <c r="C2" s="648">
        <f>+'1.1.SZ.TÁBL. BEV - KIAD'!J7</f>
        <v>5251</v>
      </c>
      <c r="D2" s="649">
        <f>+'1.1.SZ.TÁBL. BEV - KIAD'!K7</f>
        <v>153188</v>
      </c>
      <c r="E2" s="650">
        <f>+D2/B2</f>
        <v>1.0354948390193124</v>
      </c>
      <c r="F2" s="651" t="s">
        <v>38</v>
      </c>
      <c r="G2" s="647">
        <f>+'1.1.SZ.TÁBL. BEV - KIAD'!I51</f>
        <v>86753</v>
      </c>
      <c r="H2" s="648">
        <f>+'1.1.SZ.TÁBL. BEV - KIAD'!J51</f>
        <v>5857</v>
      </c>
      <c r="I2" s="649">
        <f>+'1.1.SZ.TÁBL. BEV - KIAD'!K51</f>
        <v>92610</v>
      </c>
      <c r="J2" s="652">
        <f>+I2/G2</f>
        <v>1.0675135153827533</v>
      </c>
    </row>
    <row r="3" spans="1:11" ht="16.149999999999999" customHeight="1" x14ac:dyDescent="0.2">
      <c r="A3" s="653" t="s">
        <v>58</v>
      </c>
      <c r="B3" s="654">
        <f>+'1.1.SZ.TÁBL. BEV - KIAD'!I21</f>
        <v>10762</v>
      </c>
      <c r="C3" s="655">
        <f>+'1.1.SZ.TÁBL. BEV - KIAD'!J21</f>
        <v>226</v>
      </c>
      <c r="D3" s="656">
        <f>+'1.1.SZ.TÁBL. BEV - KIAD'!K21</f>
        <v>10988</v>
      </c>
      <c r="E3" s="650">
        <f t="shared" ref="E3:E5" si="0">+D3/B3</f>
        <v>1.0209998141609367</v>
      </c>
      <c r="F3" s="657" t="s">
        <v>57</v>
      </c>
      <c r="G3" s="658">
        <f>+'1.1.SZ.TÁBL. BEV - KIAD'!I52</f>
        <v>19749</v>
      </c>
      <c r="H3" s="659">
        <f>+'1.1.SZ.TÁBL. BEV - KIAD'!J52</f>
        <v>839</v>
      </c>
      <c r="I3" s="656">
        <f>+'1.1.SZ.TÁBL. BEV - KIAD'!K52</f>
        <v>20588</v>
      </c>
      <c r="J3" s="652">
        <f t="shared" ref="J3:J7" si="1">+I3/G3</f>
        <v>1.0424831637044913</v>
      </c>
    </row>
    <row r="4" spans="1:11" ht="16.149999999999999" customHeight="1" x14ac:dyDescent="0.2">
      <c r="A4" s="653" t="s">
        <v>282</v>
      </c>
      <c r="B4" s="660">
        <f>+'1.1.SZ.TÁBL. BEV - KIAD'!I24</f>
        <v>141</v>
      </c>
      <c r="C4" s="661">
        <f>+'1.1.SZ.TÁBL. BEV - KIAD'!J24</f>
        <v>0</v>
      </c>
      <c r="D4" s="656">
        <f>+'1.1.SZ.TÁBL. BEV - KIAD'!K24</f>
        <v>141</v>
      </c>
      <c r="E4" s="650">
        <f t="shared" si="0"/>
        <v>1</v>
      </c>
      <c r="F4" s="657" t="s">
        <v>59</v>
      </c>
      <c r="G4" s="654">
        <f>+'1.1.SZ.TÁBL. BEV - KIAD'!I84</f>
        <v>46157</v>
      </c>
      <c r="H4" s="655">
        <f>+'1.1.SZ.TÁBL. BEV - KIAD'!J84</f>
        <v>-1219</v>
      </c>
      <c r="I4" s="656">
        <f>+'1.1.SZ.TÁBL. BEV - KIAD'!K84</f>
        <v>44938</v>
      </c>
      <c r="J4" s="652">
        <f t="shared" si="1"/>
        <v>0.97359013800723615</v>
      </c>
    </row>
    <row r="5" spans="1:11" ht="16.149999999999999" customHeight="1" x14ac:dyDescent="0.2">
      <c r="A5" s="653" t="s">
        <v>61</v>
      </c>
      <c r="B5" s="660">
        <f>+'1.1.SZ.TÁBL. BEV - KIAD'!I28</f>
        <v>13757</v>
      </c>
      <c r="C5" s="661">
        <f>+'1.1.SZ.TÁBL. BEV - KIAD'!J28</f>
        <v>0</v>
      </c>
      <c r="D5" s="656">
        <f>+'1.1.SZ.TÁBL. BEV - KIAD'!K28</f>
        <v>13757</v>
      </c>
      <c r="E5" s="650">
        <f t="shared" si="0"/>
        <v>1</v>
      </c>
      <c r="F5" s="662" t="s">
        <v>60</v>
      </c>
      <c r="G5" s="660"/>
      <c r="H5" s="661"/>
      <c r="I5" s="656"/>
      <c r="J5" s="652"/>
    </row>
    <row r="6" spans="1:11" ht="16.149999999999999" customHeight="1" x14ac:dyDescent="0.2">
      <c r="A6" s="653"/>
      <c r="B6" s="660"/>
      <c r="C6" s="661"/>
      <c r="D6" s="656"/>
      <c r="E6" s="663"/>
      <c r="F6" s="657" t="s">
        <v>62</v>
      </c>
      <c r="G6" s="654">
        <f>+'1.1.SZ.TÁBL. BEV - KIAD'!I85</f>
        <v>11140</v>
      </c>
      <c r="H6" s="661">
        <f>+'1.1.SZ.TÁBL. BEV - KIAD'!J85</f>
        <v>0</v>
      </c>
      <c r="I6" s="656">
        <f>+'1.1.SZ.TÁBL. BEV - KIAD'!K85</f>
        <v>11140</v>
      </c>
      <c r="J6" s="652">
        <f t="shared" si="1"/>
        <v>1</v>
      </c>
    </row>
    <row r="7" spans="1:11" ht="16.149999999999999" customHeight="1" x14ac:dyDescent="0.2">
      <c r="A7" s="653"/>
      <c r="B7" s="660"/>
      <c r="C7" s="661"/>
      <c r="D7" s="656"/>
      <c r="E7" s="663"/>
      <c r="F7" s="662" t="s">
        <v>63</v>
      </c>
      <c r="G7" s="660">
        <f>+'1.1.SZ.TÁBL. BEV - KIAD'!I88</f>
        <v>7640</v>
      </c>
      <c r="H7" s="655">
        <f>+'1.1.SZ.TÁBL. BEV - KIAD'!J88</f>
        <v>0</v>
      </c>
      <c r="I7" s="656">
        <f>+'1.1.SZ.TÁBL. BEV - KIAD'!K88</f>
        <v>7640</v>
      </c>
      <c r="J7" s="652">
        <f t="shared" si="1"/>
        <v>1</v>
      </c>
    </row>
    <row r="8" spans="1:11" ht="16.149999999999999" customHeight="1" x14ac:dyDescent="0.2">
      <c r="A8" s="664"/>
      <c r="B8" s="665"/>
      <c r="C8" s="666"/>
      <c r="D8" s="667"/>
      <c r="E8" s="668"/>
      <c r="F8" s="669"/>
      <c r="G8" s="670"/>
      <c r="H8" s="671"/>
      <c r="I8" s="667"/>
      <c r="J8" s="652"/>
    </row>
    <row r="9" spans="1:11" ht="16.149999999999999" customHeight="1" x14ac:dyDescent="0.2">
      <c r="A9" s="118" t="s">
        <v>71</v>
      </c>
      <c r="B9" s="119">
        <f>SUM(B2:B8)</f>
        <v>172597</v>
      </c>
      <c r="C9" s="120">
        <f t="shared" ref="C9:D9" si="2">SUM(C2:C8)</f>
        <v>5477</v>
      </c>
      <c r="D9" s="672">
        <f t="shared" si="2"/>
        <v>178074</v>
      </c>
      <c r="E9" s="673">
        <f>+D9/B9</f>
        <v>1.0317328806410309</v>
      </c>
      <c r="F9" s="511" t="s">
        <v>73</v>
      </c>
      <c r="G9" s="119">
        <f>SUM(G2:G8)</f>
        <v>171439</v>
      </c>
      <c r="H9" s="120">
        <f>SUM(H2:H8)</f>
        <v>5477</v>
      </c>
      <c r="I9" s="672">
        <f>SUM(I2:I8)</f>
        <v>176916</v>
      </c>
      <c r="J9" s="674">
        <f>+I9/G9</f>
        <v>1.031947223210588</v>
      </c>
    </row>
    <row r="10" spans="1:11" ht="16.149999999999999" customHeight="1" x14ac:dyDescent="0.2">
      <c r="A10" s="123"/>
      <c r="B10" s="124"/>
      <c r="C10" s="125"/>
      <c r="D10" s="675"/>
      <c r="E10" s="676"/>
      <c r="F10" s="512"/>
      <c r="G10" s="124"/>
      <c r="H10" s="125"/>
      <c r="I10" s="675"/>
      <c r="J10" s="677"/>
    </row>
    <row r="11" spans="1:11" ht="16.149999999999999" customHeight="1" x14ac:dyDescent="0.2">
      <c r="A11" s="646" t="s">
        <v>64</v>
      </c>
      <c r="B11" s="647">
        <f>+'1.1.SZ.TÁBL. BEV - KIAD'!I11</f>
        <v>0</v>
      </c>
      <c r="C11" s="648">
        <f>+'1.1.SZ.TÁBL. BEV - KIAD'!J11</f>
        <v>0</v>
      </c>
      <c r="D11" s="649">
        <f>+'1.1.SZ.TÁBL. BEV - KIAD'!K11</f>
        <v>0</v>
      </c>
      <c r="E11" s="650"/>
      <c r="F11" s="651" t="s">
        <v>65</v>
      </c>
      <c r="G11" s="678">
        <f>+'1.1.SZ.TÁBL. BEV - KIAD'!I99</f>
        <v>1158</v>
      </c>
      <c r="H11" s="679">
        <f>+'1.1.SZ.TÁBL. BEV - KIAD'!J99</f>
        <v>0</v>
      </c>
      <c r="I11" s="649">
        <f>+'1.1.SZ.TÁBL. BEV - KIAD'!K99</f>
        <v>1158</v>
      </c>
      <c r="J11" s="652">
        <f t="shared" ref="J11" si="3">+I11/G11</f>
        <v>1</v>
      </c>
      <c r="K11" s="680"/>
    </row>
    <row r="12" spans="1:11" ht="16.149999999999999" customHeight="1" x14ac:dyDescent="0.2">
      <c r="A12" s="681" t="s">
        <v>283</v>
      </c>
      <c r="B12" s="654">
        <f>+'1.1.SZ.TÁBL. BEV - KIAD'!I26</f>
        <v>0</v>
      </c>
      <c r="C12" s="655">
        <f>+'1.1.SZ.TÁBL. BEV - KIAD'!J26</f>
        <v>0</v>
      </c>
      <c r="D12" s="656">
        <f>+'1.1.SZ.TÁBL. BEV - KIAD'!K26</f>
        <v>0</v>
      </c>
      <c r="E12" s="650"/>
      <c r="F12" s="657" t="s">
        <v>66</v>
      </c>
      <c r="G12" s="682">
        <f>+'1.1.SZ.TÁBL. BEV - KIAD'!I104</f>
        <v>0</v>
      </c>
      <c r="H12" s="683">
        <f>+'1.1.SZ.TÁBL. BEV - KIAD'!J104</f>
        <v>0</v>
      </c>
      <c r="I12" s="656">
        <f>+'1.1.SZ.TÁBL. BEV - KIAD'!K104</f>
        <v>0</v>
      </c>
      <c r="J12" s="684"/>
      <c r="K12" s="680"/>
    </row>
    <row r="13" spans="1:11" ht="16.149999999999999" customHeight="1" x14ac:dyDescent="0.2">
      <c r="A13" s="653" t="s">
        <v>67</v>
      </c>
      <c r="B13" s="654"/>
      <c r="C13" s="655"/>
      <c r="D13" s="656"/>
      <c r="E13" s="663"/>
      <c r="F13" s="657" t="s">
        <v>68</v>
      </c>
      <c r="G13" s="682">
        <f>+'1.1.SZ.TÁBL. BEV - KIAD'!I105</f>
        <v>0</v>
      </c>
      <c r="H13" s="683">
        <f>+'1.1.SZ.TÁBL. BEV - KIAD'!J105</f>
        <v>0</v>
      </c>
      <c r="I13" s="656">
        <f>+'1.1.SZ.TÁBL. BEV - KIAD'!K105</f>
        <v>0</v>
      </c>
      <c r="J13" s="684"/>
      <c r="K13" s="680"/>
    </row>
    <row r="14" spans="1:11" ht="16.149999999999999" customHeight="1" x14ac:dyDescent="0.2">
      <c r="A14" s="653"/>
      <c r="B14" s="660"/>
      <c r="C14" s="661"/>
      <c r="D14" s="656"/>
      <c r="E14" s="663"/>
      <c r="F14" s="657" t="s">
        <v>69</v>
      </c>
      <c r="G14" s="685"/>
      <c r="H14" s="683"/>
      <c r="I14" s="656"/>
      <c r="J14" s="684"/>
      <c r="K14" s="680"/>
    </row>
    <row r="15" spans="1:11" ht="16.149999999999999" customHeight="1" x14ac:dyDescent="0.2">
      <c r="A15" s="686"/>
      <c r="B15" s="687"/>
      <c r="C15" s="688"/>
      <c r="D15" s="667"/>
      <c r="E15" s="668"/>
      <c r="F15" s="689"/>
      <c r="G15" s="690"/>
      <c r="H15" s="691"/>
      <c r="I15" s="667"/>
      <c r="J15" s="692"/>
    </row>
    <row r="16" spans="1:11" ht="16.149999999999999" customHeight="1" thickBot="1" x14ac:dyDescent="0.25">
      <c r="A16" s="114" t="s">
        <v>72</v>
      </c>
      <c r="B16" s="115">
        <f>SUM(B11:B15)</f>
        <v>0</v>
      </c>
      <c r="C16" s="116">
        <f t="shared" ref="C16:D16" si="4">SUM(C11:C15)</f>
        <v>0</v>
      </c>
      <c r="D16" s="693">
        <f t="shared" si="4"/>
        <v>0</v>
      </c>
      <c r="E16" s="673"/>
      <c r="F16" s="513" t="s">
        <v>74</v>
      </c>
      <c r="G16" s="539">
        <f>SUM(G11:G15)</f>
        <v>1158</v>
      </c>
      <c r="H16" s="540">
        <f t="shared" ref="H16:I16" si="5">SUM(H11:H15)</f>
        <v>0</v>
      </c>
      <c r="I16" s="693">
        <f t="shared" si="5"/>
        <v>1158</v>
      </c>
      <c r="J16" s="694">
        <f>+I16/G16</f>
        <v>1</v>
      </c>
    </row>
    <row r="17" spans="1:11" ht="16.149999999999999" customHeight="1" thickBot="1" x14ac:dyDescent="0.25">
      <c r="A17" s="121" t="s">
        <v>70</v>
      </c>
      <c r="B17" s="122">
        <f>B9+B16</f>
        <v>172597</v>
      </c>
      <c r="C17" s="110">
        <f t="shared" ref="C17:D17" si="6">C9+C16</f>
        <v>5477</v>
      </c>
      <c r="D17" s="695">
        <f t="shared" si="6"/>
        <v>178074</v>
      </c>
      <c r="E17" s="696">
        <f>+D17/B17</f>
        <v>1.0317328806410309</v>
      </c>
      <c r="F17" s="514" t="s">
        <v>70</v>
      </c>
      <c r="G17" s="541">
        <f>G9+G16</f>
        <v>172597</v>
      </c>
      <c r="H17" s="542">
        <f t="shared" ref="H17:I17" si="7">H9+H16</f>
        <v>5477</v>
      </c>
      <c r="I17" s="695">
        <f t="shared" si="7"/>
        <v>178074</v>
      </c>
      <c r="J17" s="697">
        <f>+I17/G17</f>
        <v>1.0317328806410309</v>
      </c>
      <c r="K17" s="680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3" orientation="landscape" r:id="rId1"/>
  <headerFooter>
    <oddHeader>&amp;L&amp;"Times New Roman,Félkövér"&amp;13Szent László Völgye TKT&amp;C&amp;"Times New Roman,Félkövér"&amp;16 2018. ÉVI IV. KÖLTSÉGVETÉS MÓDOSÍTÁS&amp;R1. sz. táblázat&amp;12TÁRSULÁS KONSZOLIDÁLT MÉRLEGE&amp;10Adatok: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W112"/>
  <sheetViews>
    <sheetView zoomScaleNormal="100" workbookViewId="0">
      <pane xSplit="2" ySplit="2" topLeftCell="C83" activePane="bottomRight" state="frozen"/>
      <selection activeCell="C3" sqref="C3"/>
      <selection pane="topRight" activeCell="C3" sqref="C3"/>
      <selection pane="bottomLeft" activeCell="C3" sqref="C3"/>
      <selection pane="bottomRight" activeCell="D16" sqref="D16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5" width="11" style="28" customWidth="1"/>
    <col min="6" max="10" width="11" style="14" customWidth="1"/>
    <col min="11" max="11" width="11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28" customFormat="1" ht="36" customHeight="1" x14ac:dyDescent="0.2">
      <c r="A1" s="756" t="s">
        <v>114</v>
      </c>
      <c r="B1" s="758" t="s">
        <v>138</v>
      </c>
      <c r="C1" s="747" t="s">
        <v>54</v>
      </c>
      <c r="D1" s="748"/>
      <c r="E1" s="749"/>
      <c r="F1" s="744" t="s">
        <v>55</v>
      </c>
      <c r="G1" s="745"/>
      <c r="H1" s="746"/>
      <c r="I1" s="744" t="s">
        <v>347</v>
      </c>
      <c r="J1" s="745"/>
      <c r="K1" s="746"/>
      <c r="M1" s="129"/>
    </row>
    <row r="2" spans="1:13" s="130" customFormat="1" ht="39" customHeight="1" x14ac:dyDescent="0.15">
      <c r="A2" s="757"/>
      <c r="B2" s="759"/>
      <c r="C2" s="138" t="s">
        <v>362</v>
      </c>
      <c r="D2" s="139" t="s">
        <v>312</v>
      </c>
      <c r="E2" s="134" t="s">
        <v>368</v>
      </c>
      <c r="F2" s="138" t="s">
        <v>362</v>
      </c>
      <c r="G2" s="139" t="s">
        <v>312</v>
      </c>
      <c r="H2" s="134" t="s">
        <v>368</v>
      </c>
      <c r="I2" s="138" t="s">
        <v>362</v>
      </c>
      <c r="J2" s="139" t="s">
        <v>312</v>
      </c>
      <c r="K2" s="134" t="s">
        <v>368</v>
      </c>
      <c r="M2" s="131"/>
    </row>
    <row r="3" spans="1:13" ht="13.5" customHeight="1" x14ac:dyDescent="0.2">
      <c r="A3" s="140" t="s">
        <v>115</v>
      </c>
      <c r="B3" s="163" t="s">
        <v>75</v>
      </c>
      <c r="C3" s="49"/>
      <c r="D3" s="61"/>
      <c r="E3" s="108"/>
      <c r="F3" s="49"/>
      <c r="G3" s="61"/>
      <c r="H3" s="108"/>
      <c r="I3" s="49">
        <f>+C3+F3</f>
        <v>0</v>
      </c>
      <c r="J3" s="61">
        <f>+D3+G3</f>
        <v>0</v>
      </c>
      <c r="K3" s="108">
        <f>+E3+H3</f>
        <v>0</v>
      </c>
    </row>
    <row r="4" spans="1:13" ht="13.5" customHeight="1" x14ac:dyDescent="0.2">
      <c r="A4" s="141" t="s">
        <v>116</v>
      </c>
      <c r="B4" s="164" t="s">
        <v>76</v>
      </c>
      <c r="C4" s="51"/>
      <c r="D4" s="57"/>
      <c r="E4" s="108"/>
      <c r="F4" s="51">
        <f t="shared" ref="F4:K4" si="0">+SUM(F5:F6)</f>
        <v>147937</v>
      </c>
      <c r="G4" s="57">
        <f t="shared" si="0"/>
        <v>5251</v>
      </c>
      <c r="H4" s="25">
        <f t="shared" si="0"/>
        <v>153188</v>
      </c>
      <c r="I4" s="49">
        <f t="shared" si="0"/>
        <v>147937</v>
      </c>
      <c r="J4" s="57">
        <f t="shared" si="0"/>
        <v>5251</v>
      </c>
      <c r="K4" s="25">
        <f t="shared" si="0"/>
        <v>153188</v>
      </c>
    </row>
    <row r="5" spans="1:13" s="269" customFormat="1" ht="13.5" customHeight="1" x14ac:dyDescent="0.2">
      <c r="A5" s="143"/>
      <c r="B5" s="144" t="s">
        <v>77</v>
      </c>
      <c r="C5" s="356"/>
      <c r="D5" s="357"/>
      <c r="E5" s="108"/>
      <c r="F5" s="356">
        <f>+'2.SZ.TÁBL. BEVÉTELEK'!C4</f>
        <v>0</v>
      </c>
      <c r="G5" s="357">
        <f>+'2.SZ.TÁBL. BEVÉTELEK'!D4</f>
        <v>0</v>
      </c>
      <c r="H5" s="358">
        <f>+'2.SZ.TÁBL. BEVÉTELEK'!E4</f>
        <v>0</v>
      </c>
      <c r="I5" s="359">
        <f t="shared" ref="I5:K6" si="1">+C5+F5</f>
        <v>0</v>
      </c>
      <c r="J5" s="357">
        <f t="shared" si="1"/>
        <v>0</v>
      </c>
      <c r="K5" s="358">
        <f t="shared" si="1"/>
        <v>0</v>
      </c>
      <c r="M5" s="360"/>
    </row>
    <row r="6" spans="1:13" s="261" customFormat="1" ht="13.5" customHeight="1" x14ac:dyDescent="0.2">
      <c r="A6" s="153"/>
      <c r="B6" s="165" t="s">
        <v>78</v>
      </c>
      <c r="C6" s="361"/>
      <c r="D6" s="362"/>
      <c r="E6" s="363"/>
      <c r="F6" s="361">
        <f>+'2.SZ.TÁBL. BEVÉTELEK'!C68</f>
        <v>147937</v>
      </c>
      <c r="G6" s="362">
        <f>+'2.SZ.TÁBL. BEVÉTELEK'!D68</f>
        <v>5251</v>
      </c>
      <c r="H6" s="363">
        <f>+'2.SZ.TÁBL. BEVÉTELEK'!E68</f>
        <v>153188</v>
      </c>
      <c r="I6" s="359">
        <f t="shared" si="1"/>
        <v>147937</v>
      </c>
      <c r="J6" s="362">
        <f t="shared" si="1"/>
        <v>5251</v>
      </c>
      <c r="K6" s="363">
        <f t="shared" si="1"/>
        <v>153188</v>
      </c>
      <c r="L6" s="364"/>
      <c r="M6" s="364"/>
    </row>
    <row r="7" spans="1:13" s="3" customFormat="1" ht="13.5" customHeight="1" x14ac:dyDescent="0.2">
      <c r="A7" s="132" t="s">
        <v>117</v>
      </c>
      <c r="B7" s="127" t="s">
        <v>79</v>
      </c>
      <c r="C7" s="380"/>
      <c r="D7" s="381"/>
      <c r="E7" s="382"/>
      <c r="F7" s="383">
        <f t="shared" ref="F7:K7" si="2">+F3+F4</f>
        <v>147937</v>
      </c>
      <c r="G7" s="384">
        <f t="shared" si="2"/>
        <v>5251</v>
      </c>
      <c r="H7" s="385">
        <f t="shared" si="2"/>
        <v>153188</v>
      </c>
      <c r="I7" s="380">
        <f t="shared" si="2"/>
        <v>147937</v>
      </c>
      <c r="J7" s="381">
        <f t="shared" si="2"/>
        <v>5251</v>
      </c>
      <c r="K7" s="382">
        <f t="shared" si="2"/>
        <v>153188</v>
      </c>
      <c r="M7" s="4"/>
    </row>
    <row r="8" spans="1:13" ht="13.5" customHeight="1" x14ac:dyDescent="0.2">
      <c r="A8" s="154" t="s">
        <v>118</v>
      </c>
      <c r="B8" s="166" t="s">
        <v>113</v>
      </c>
      <c r="C8" s="49"/>
      <c r="D8" s="61"/>
      <c r="E8" s="108"/>
      <c r="F8" s="6"/>
      <c r="G8" s="59"/>
      <c r="H8" s="60"/>
      <c r="I8" s="49">
        <f>+C8+F8</f>
        <v>0</v>
      </c>
      <c r="J8" s="61">
        <f>+D8+G8</f>
        <v>0</v>
      </c>
      <c r="K8" s="108">
        <f>+E8+H8</f>
        <v>0</v>
      </c>
    </row>
    <row r="9" spans="1:13" ht="13.5" customHeight="1" x14ac:dyDescent="0.2">
      <c r="A9" s="141" t="s">
        <v>119</v>
      </c>
      <c r="B9" s="164" t="s">
        <v>80</v>
      </c>
      <c r="C9" s="51"/>
      <c r="D9" s="57"/>
      <c r="E9" s="25"/>
      <c r="F9" s="7">
        <f>+F10</f>
        <v>0</v>
      </c>
      <c r="G9" s="126">
        <f>+G10</f>
        <v>0</v>
      </c>
      <c r="H9" s="5">
        <f>+H10</f>
        <v>0</v>
      </c>
      <c r="I9" s="49">
        <f>+SUM(I10)</f>
        <v>0</v>
      </c>
      <c r="J9" s="57">
        <f>+SUM(J10)</f>
        <v>0</v>
      </c>
      <c r="K9" s="25">
        <f>+SUM(K10)</f>
        <v>0</v>
      </c>
    </row>
    <row r="10" spans="1:13" s="269" customFormat="1" ht="13.5" customHeight="1" x14ac:dyDescent="0.2">
      <c r="A10" s="153"/>
      <c r="B10" s="165" t="s">
        <v>78</v>
      </c>
      <c r="C10" s="361"/>
      <c r="D10" s="362"/>
      <c r="E10" s="363"/>
      <c r="F10" s="365"/>
      <c r="G10" s="366"/>
      <c r="H10" s="367"/>
      <c r="I10" s="359">
        <f>+C10+F10</f>
        <v>0</v>
      </c>
      <c r="J10" s="362">
        <f>+D10+G10</f>
        <v>0</v>
      </c>
      <c r="K10" s="363">
        <f>+E10+H10</f>
        <v>0</v>
      </c>
      <c r="M10" s="360"/>
    </row>
    <row r="11" spans="1:13" s="3" customFormat="1" ht="13.5" customHeight="1" x14ac:dyDescent="0.2">
      <c r="A11" s="132" t="s">
        <v>120</v>
      </c>
      <c r="B11" s="127" t="s">
        <v>81</v>
      </c>
      <c r="C11" s="380"/>
      <c r="D11" s="381"/>
      <c r="E11" s="382"/>
      <c r="F11" s="383">
        <f t="shared" ref="F11:K11" si="3">+F8+F9</f>
        <v>0</v>
      </c>
      <c r="G11" s="384">
        <f t="shared" si="3"/>
        <v>0</v>
      </c>
      <c r="H11" s="385">
        <f t="shared" si="3"/>
        <v>0</v>
      </c>
      <c r="I11" s="380">
        <f t="shared" si="3"/>
        <v>0</v>
      </c>
      <c r="J11" s="381">
        <f t="shared" si="3"/>
        <v>0</v>
      </c>
      <c r="K11" s="382">
        <f t="shared" si="3"/>
        <v>0</v>
      </c>
      <c r="M11" s="4"/>
    </row>
    <row r="12" spans="1:13" ht="13.5" customHeight="1" x14ac:dyDescent="0.2">
      <c r="A12" s="154" t="s">
        <v>121</v>
      </c>
      <c r="B12" s="166" t="s">
        <v>82</v>
      </c>
      <c r="C12" s="49">
        <f>+'3.SZ.TÁBL. SEGÍTŐ SZOLGÁLAT'!AA12</f>
        <v>0</v>
      </c>
      <c r="D12" s="61">
        <f>+'3.SZ.TÁBL. SEGÍTŐ SZOLGÁLAT'!AB12</f>
        <v>0</v>
      </c>
      <c r="E12" s="108">
        <f>+'3.SZ.TÁBL. SEGÍTŐ SZOLGÁLAT'!AC12</f>
        <v>0</v>
      </c>
      <c r="F12" s="6"/>
      <c r="G12" s="61"/>
      <c r="H12" s="108"/>
      <c r="I12" s="49">
        <f t="shared" ref="I12:I20" si="4">+C12+F12</f>
        <v>0</v>
      </c>
      <c r="J12" s="61">
        <f t="shared" ref="J12:J20" si="5">+D12+G12</f>
        <v>0</v>
      </c>
      <c r="K12" s="108">
        <f t="shared" ref="K12:K20" si="6">+E12+H12</f>
        <v>0</v>
      </c>
    </row>
    <row r="13" spans="1:13" ht="13.5" customHeight="1" x14ac:dyDescent="0.2">
      <c r="A13" s="141" t="s">
        <v>122</v>
      </c>
      <c r="B13" s="164" t="s">
        <v>83</v>
      </c>
      <c r="C13" s="51">
        <f>+'3.SZ.TÁBL. SEGÍTŐ SZOLGÁLAT'!AA13</f>
        <v>752</v>
      </c>
      <c r="D13" s="57">
        <f>+'3.SZ.TÁBL. SEGÍTŐ SZOLGÁLAT'!AB13</f>
        <v>0</v>
      </c>
      <c r="E13" s="25">
        <f>+'3.SZ.TÁBL. SEGÍTŐ SZOLGÁLAT'!AC13</f>
        <v>752</v>
      </c>
      <c r="F13" s="7"/>
      <c r="G13" s="126"/>
      <c r="H13" s="5"/>
      <c r="I13" s="51">
        <f t="shared" si="4"/>
        <v>752</v>
      </c>
      <c r="J13" s="57">
        <f t="shared" si="5"/>
        <v>0</v>
      </c>
      <c r="K13" s="25">
        <f t="shared" si="6"/>
        <v>752</v>
      </c>
    </row>
    <row r="14" spans="1:13" ht="13.5" customHeight="1" x14ac:dyDescent="0.2">
      <c r="A14" s="141" t="s">
        <v>123</v>
      </c>
      <c r="B14" s="164" t="s">
        <v>84</v>
      </c>
      <c r="C14" s="51">
        <f>+'3.SZ.TÁBL. SEGÍTŐ SZOLGÁLAT'!AA14</f>
        <v>0</v>
      </c>
      <c r="D14" s="57">
        <f>+'3.SZ.TÁBL. SEGÍTŐ SZOLGÁLAT'!AB14</f>
        <v>0</v>
      </c>
      <c r="E14" s="25">
        <f>+'3.SZ.TÁBL. SEGÍTŐ SZOLGÁLAT'!AC14</f>
        <v>0</v>
      </c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">
      <c r="A15" s="141" t="s">
        <v>124</v>
      </c>
      <c r="B15" s="164" t="s">
        <v>85</v>
      </c>
      <c r="C15" s="51">
        <f>+'3.SZ.TÁBL. SEGÍTŐ SZOLGÁLAT'!AA15</f>
        <v>0</v>
      </c>
      <c r="D15" s="57">
        <f>+'3.SZ.TÁBL. SEGÍTŐ SZOLGÁLAT'!AB15</f>
        <v>0</v>
      </c>
      <c r="E15" s="25">
        <f>+'3.SZ.TÁBL. SEGÍTŐ SZOLGÁLAT'!AC15</f>
        <v>0</v>
      </c>
      <c r="F15" s="7"/>
      <c r="G15" s="126"/>
      <c r="H15" s="5"/>
      <c r="I15" s="51">
        <f t="shared" si="4"/>
        <v>0</v>
      </c>
      <c r="J15" s="126">
        <f t="shared" si="5"/>
        <v>0</v>
      </c>
      <c r="K15" s="5">
        <f t="shared" si="6"/>
        <v>0</v>
      </c>
    </row>
    <row r="16" spans="1:13" ht="13.5" customHeight="1" x14ac:dyDescent="0.2">
      <c r="A16" s="141" t="s">
        <v>125</v>
      </c>
      <c r="B16" s="164" t="s">
        <v>86</v>
      </c>
      <c r="C16" s="51">
        <f>+'3.SZ.TÁBL. SEGÍTŐ SZOLGÁLAT'!AA16</f>
        <v>10010</v>
      </c>
      <c r="D16" s="57">
        <f>+'3.SZ.TÁBL. SEGÍTŐ SZOLGÁLAT'!AB16</f>
        <v>9</v>
      </c>
      <c r="E16" s="25">
        <f>+'3.SZ.TÁBL. SEGÍTŐ SZOLGÁLAT'!AC16</f>
        <v>10019</v>
      </c>
      <c r="F16" s="7"/>
      <c r="G16" s="126"/>
      <c r="H16" s="5"/>
      <c r="I16" s="51">
        <f t="shared" si="4"/>
        <v>10010</v>
      </c>
      <c r="J16" s="126">
        <f t="shared" si="5"/>
        <v>9</v>
      </c>
      <c r="K16" s="5">
        <f t="shared" si="6"/>
        <v>10019</v>
      </c>
    </row>
    <row r="17" spans="1:13" ht="13.5" customHeight="1" x14ac:dyDescent="0.2">
      <c r="A17" s="141" t="s">
        <v>126</v>
      </c>
      <c r="B17" s="164" t="s">
        <v>87</v>
      </c>
      <c r="C17" s="51">
        <f>+'3.SZ.TÁBL. SEGÍTŐ SZOLGÁLAT'!AA17</f>
        <v>0</v>
      </c>
      <c r="D17" s="57">
        <f>+'3.SZ.TÁBL. SEGÍTŐ SZOLGÁLAT'!AB17</f>
        <v>0</v>
      </c>
      <c r="E17" s="25">
        <f>+'3.SZ.TÁBL. SEGÍTŐ SZOLGÁLAT'!AC17</f>
        <v>0</v>
      </c>
      <c r="F17" s="7"/>
      <c r="G17" s="126"/>
      <c r="H17" s="5"/>
      <c r="I17" s="51">
        <f t="shared" si="4"/>
        <v>0</v>
      </c>
      <c r="J17" s="126">
        <f t="shared" si="5"/>
        <v>0</v>
      </c>
      <c r="K17" s="5">
        <f t="shared" si="6"/>
        <v>0</v>
      </c>
    </row>
    <row r="18" spans="1:13" ht="13.5" customHeight="1" x14ac:dyDescent="0.2">
      <c r="A18" s="141" t="s">
        <v>127</v>
      </c>
      <c r="B18" s="164" t="s">
        <v>88</v>
      </c>
      <c r="C18" s="51">
        <f>+'3.SZ.TÁBL. SEGÍTŐ SZOLGÁLAT'!AA18</f>
        <v>0</v>
      </c>
      <c r="D18" s="57">
        <f>+'3.SZ.TÁBL. SEGÍTŐ SZOLGÁLAT'!AB18</f>
        <v>0</v>
      </c>
      <c r="E18" s="25">
        <f>+'3.SZ.TÁBL. SEGÍTŐ SZOLGÁLAT'!AC18</f>
        <v>0</v>
      </c>
      <c r="F18" s="7"/>
      <c r="G18" s="126"/>
      <c r="H18" s="5"/>
      <c r="I18" s="51">
        <f t="shared" si="4"/>
        <v>0</v>
      </c>
      <c r="J18" s="126">
        <f t="shared" si="5"/>
        <v>0</v>
      </c>
      <c r="K18" s="5">
        <f t="shared" si="6"/>
        <v>0</v>
      </c>
    </row>
    <row r="19" spans="1:13" ht="13.5" customHeight="1" x14ac:dyDescent="0.2">
      <c r="A19" s="141" t="s">
        <v>128</v>
      </c>
      <c r="B19" s="164" t="s">
        <v>89</v>
      </c>
      <c r="C19" s="51">
        <f>+'3.SZ.TÁBL. SEGÍTŐ SZOLGÁLAT'!AA19</f>
        <v>0</v>
      </c>
      <c r="D19" s="57">
        <f>+'3.SZ.TÁBL. SEGÍTŐ SZOLGÁLAT'!AB19</f>
        <v>0</v>
      </c>
      <c r="E19" s="25">
        <f>+'3.SZ.TÁBL. SEGÍTŐ SZOLGÁLAT'!AC19</f>
        <v>0</v>
      </c>
      <c r="F19" s="7"/>
      <c r="G19" s="126"/>
      <c r="H19" s="5">
        <f>SUM(F19:G19)</f>
        <v>0</v>
      </c>
      <c r="I19" s="51">
        <f t="shared" si="4"/>
        <v>0</v>
      </c>
      <c r="J19" s="126">
        <f t="shared" si="5"/>
        <v>0</v>
      </c>
      <c r="K19" s="5">
        <f t="shared" si="6"/>
        <v>0</v>
      </c>
    </row>
    <row r="20" spans="1:13" ht="13.5" customHeight="1" x14ac:dyDescent="0.2">
      <c r="A20" s="156" t="s">
        <v>129</v>
      </c>
      <c r="B20" s="167" t="s">
        <v>90</v>
      </c>
      <c r="C20" s="52">
        <f>+'3.SZ.TÁBL. SEGÍTŐ SZOLGÁLAT'!AA20</f>
        <v>0</v>
      </c>
      <c r="D20" s="58">
        <f>+'3.SZ.TÁBL. SEGÍTŐ SZOLGÁLAT'!AB20</f>
        <v>217</v>
      </c>
      <c r="E20" s="26">
        <f>+'3.SZ.TÁBL. SEGÍTŐ SZOLGÁLAT'!AC20</f>
        <v>217</v>
      </c>
      <c r="F20" s="155"/>
      <c r="G20" s="170"/>
      <c r="H20" s="157"/>
      <c r="I20" s="52">
        <f t="shared" si="4"/>
        <v>0</v>
      </c>
      <c r="J20" s="170">
        <f t="shared" si="5"/>
        <v>217</v>
      </c>
      <c r="K20" s="157">
        <f t="shared" si="6"/>
        <v>217</v>
      </c>
    </row>
    <row r="21" spans="1:13" s="3" customFormat="1" ht="13.5" customHeight="1" x14ac:dyDescent="0.2">
      <c r="A21" s="132" t="s">
        <v>130</v>
      </c>
      <c r="B21" s="127" t="s">
        <v>91</v>
      </c>
      <c r="C21" s="270">
        <f t="shared" ref="C21:K21" si="7">SUM(C12:C20)</f>
        <v>10762</v>
      </c>
      <c r="D21" s="381">
        <f t="shared" si="7"/>
        <v>226</v>
      </c>
      <c r="E21" s="382">
        <f t="shared" si="7"/>
        <v>10988</v>
      </c>
      <c r="F21" s="270">
        <f t="shared" si="7"/>
        <v>0</v>
      </c>
      <c r="G21" s="384">
        <f t="shared" si="7"/>
        <v>0</v>
      </c>
      <c r="H21" s="385">
        <f t="shared" si="7"/>
        <v>0</v>
      </c>
      <c r="I21" s="380">
        <f t="shared" si="7"/>
        <v>10762</v>
      </c>
      <c r="J21" s="384">
        <f>SUM(J12:J20)</f>
        <v>226</v>
      </c>
      <c r="K21" s="385">
        <f t="shared" si="7"/>
        <v>10988</v>
      </c>
      <c r="M21" s="4"/>
    </row>
    <row r="22" spans="1:13" s="3" customFormat="1" ht="13.5" customHeight="1" x14ac:dyDescent="0.2">
      <c r="A22" s="132" t="s">
        <v>131</v>
      </c>
      <c r="B22" s="127" t="s">
        <v>92</v>
      </c>
      <c r="C22" s="270"/>
      <c r="D22" s="381"/>
      <c r="E22" s="382"/>
      <c r="F22" s="383"/>
      <c r="G22" s="384"/>
      <c r="H22" s="385"/>
      <c r="I22" s="380">
        <f t="shared" ref="I22:K23" si="8">+C22+F22</f>
        <v>0</v>
      </c>
      <c r="J22" s="384">
        <f t="shared" si="8"/>
        <v>0</v>
      </c>
      <c r="K22" s="385">
        <f t="shared" si="8"/>
        <v>0</v>
      </c>
      <c r="M22" s="4"/>
    </row>
    <row r="23" spans="1:13" ht="13.5" customHeight="1" x14ac:dyDescent="0.2">
      <c r="A23" s="158" t="s">
        <v>366</v>
      </c>
      <c r="B23" s="168" t="s">
        <v>93</v>
      </c>
      <c r="C23" s="231">
        <f>+'3.SZ.TÁBL. SEGÍTŐ SZOLGÁLAT'!AA23</f>
        <v>141</v>
      </c>
      <c r="D23" s="107">
        <f>+'3.SZ.TÁBL. SEGÍTŐ SZOLGÁLAT'!AB23</f>
        <v>0</v>
      </c>
      <c r="E23" s="159">
        <f>+'3.SZ.TÁBL. SEGÍTŐ SZOLGÁLAT'!AC23</f>
        <v>141</v>
      </c>
      <c r="F23" s="8"/>
      <c r="G23" s="171"/>
      <c r="H23" s="109"/>
      <c r="I23" s="50">
        <f t="shared" si="8"/>
        <v>141</v>
      </c>
      <c r="J23" s="171">
        <f t="shared" si="8"/>
        <v>0</v>
      </c>
      <c r="K23" s="109">
        <f t="shared" si="8"/>
        <v>141</v>
      </c>
    </row>
    <row r="24" spans="1:13" s="3" customFormat="1" ht="13.5" customHeight="1" x14ac:dyDescent="0.2">
      <c r="A24" s="132" t="s">
        <v>132</v>
      </c>
      <c r="B24" s="127" t="s">
        <v>251</v>
      </c>
      <c r="C24" s="270">
        <f t="shared" ref="C24:K24" si="9">+C23</f>
        <v>141</v>
      </c>
      <c r="D24" s="381">
        <f t="shared" si="9"/>
        <v>0</v>
      </c>
      <c r="E24" s="382">
        <f t="shared" si="9"/>
        <v>141</v>
      </c>
      <c r="F24" s="270">
        <f t="shared" si="9"/>
        <v>0</v>
      </c>
      <c r="G24" s="384">
        <f t="shared" si="9"/>
        <v>0</v>
      </c>
      <c r="H24" s="382">
        <f t="shared" si="9"/>
        <v>0</v>
      </c>
      <c r="I24" s="380">
        <f t="shared" si="9"/>
        <v>141</v>
      </c>
      <c r="J24" s="381">
        <f t="shared" si="9"/>
        <v>0</v>
      </c>
      <c r="K24" s="382">
        <f t="shared" si="9"/>
        <v>141</v>
      </c>
      <c r="M24" s="4"/>
    </row>
    <row r="25" spans="1:13" ht="13.5" customHeight="1" x14ac:dyDescent="0.2">
      <c r="A25" s="158" t="s">
        <v>133</v>
      </c>
      <c r="B25" s="168" t="s">
        <v>94</v>
      </c>
      <c r="C25" s="231"/>
      <c r="D25" s="107"/>
      <c r="E25" s="159"/>
      <c r="F25" s="8"/>
      <c r="G25" s="171"/>
      <c r="H25" s="109">
        <f>SUM(F25:G25)</f>
        <v>0</v>
      </c>
      <c r="I25" s="50">
        <f>+C25+F25</f>
        <v>0</v>
      </c>
      <c r="J25" s="171">
        <f>+D25+G25</f>
        <v>0</v>
      </c>
      <c r="K25" s="109">
        <f>+E25+H25</f>
        <v>0</v>
      </c>
    </row>
    <row r="26" spans="1:13" s="3" customFormat="1" ht="13.5" customHeight="1" x14ac:dyDescent="0.2">
      <c r="A26" s="132" t="s">
        <v>134</v>
      </c>
      <c r="B26" s="127" t="s">
        <v>252</v>
      </c>
      <c r="C26" s="270">
        <f t="shared" ref="C26:K26" si="10">+C25</f>
        <v>0</v>
      </c>
      <c r="D26" s="381">
        <f t="shared" si="10"/>
        <v>0</v>
      </c>
      <c r="E26" s="382">
        <f t="shared" si="10"/>
        <v>0</v>
      </c>
      <c r="F26" s="270">
        <f t="shared" si="10"/>
        <v>0</v>
      </c>
      <c r="G26" s="384">
        <f t="shared" si="10"/>
        <v>0</v>
      </c>
      <c r="H26" s="385">
        <f t="shared" si="10"/>
        <v>0</v>
      </c>
      <c r="I26" s="380">
        <f t="shared" si="10"/>
        <v>0</v>
      </c>
      <c r="J26" s="384">
        <f t="shared" si="10"/>
        <v>0</v>
      </c>
      <c r="K26" s="385">
        <f t="shared" si="10"/>
        <v>0</v>
      </c>
      <c r="M26" s="4"/>
    </row>
    <row r="27" spans="1:13" s="3" customFormat="1" ht="13.5" customHeight="1" x14ac:dyDescent="0.2">
      <c r="A27" s="132" t="s">
        <v>135</v>
      </c>
      <c r="B27" s="127" t="s">
        <v>95</v>
      </c>
      <c r="C27" s="270">
        <f t="shared" ref="C27:K27" si="11">+C7+C11+C21+C22+C24+C26</f>
        <v>10903</v>
      </c>
      <c r="D27" s="381">
        <f t="shared" si="11"/>
        <v>226</v>
      </c>
      <c r="E27" s="382">
        <f t="shared" si="11"/>
        <v>11129</v>
      </c>
      <c r="F27" s="270">
        <f t="shared" si="11"/>
        <v>147937</v>
      </c>
      <c r="G27" s="384">
        <f t="shared" si="11"/>
        <v>5251</v>
      </c>
      <c r="H27" s="385">
        <f t="shared" si="11"/>
        <v>153188</v>
      </c>
      <c r="I27" s="380">
        <f t="shared" si="11"/>
        <v>158840</v>
      </c>
      <c r="J27" s="384">
        <f t="shared" si="11"/>
        <v>5477</v>
      </c>
      <c r="K27" s="385">
        <f t="shared" si="11"/>
        <v>164317</v>
      </c>
      <c r="M27" s="4"/>
    </row>
    <row r="28" spans="1:13" s="3" customFormat="1" ht="13.5" customHeight="1" x14ac:dyDescent="0.2">
      <c r="A28" s="133" t="s">
        <v>136</v>
      </c>
      <c r="B28" s="127" t="s">
        <v>96</v>
      </c>
      <c r="C28" s="270">
        <f>+'3.SZ.TÁBL. SEGÍTŐ SZOLGÁLAT'!AA28</f>
        <v>640</v>
      </c>
      <c r="D28" s="381">
        <f>+'3.SZ.TÁBL. SEGÍTŐ SZOLGÁLAT'!AB28</f>
        <v>0</v>
      </c>
      <c r="E28" s="382">
        <f>+'3.SZ.TÁBL. SEGÍTŐ SZOLGÁLAT'!AC28</f>
        <v>640</v>
      </c>
      <c r="F28" s="383">
        <f>+'[3]1.1.SZ.TÁBL. BEV - KIAD'!$H$28</f>
        <v>13117</v>
      </c>
      <c r="G28" s="384"/>
      <c r="H28" s="385">
        <f>SUM(F28:G28)</f>
        <v>13117</v>
      </c>
      <c r="I28" s="380">
        <f>+C28+F28</f>
        <v>13757</v>
      </c>
      <c r="J28" s="384">
        <f>+D28+G28</f>
        <v>0</v>
      </c>
      <c r="K28" s="385">
        <f>+E28+H28</f>
        <v>13757</v>
      </c>
      <c r="M28" s="4"/>
    </row>
    <row r="29" spans="1:13" s="3" customFormat="1" ht="13.5" customHeight="1" x14ac:dyDescent="0.2">
      <c r="A29" s="415" t="s">
        <v>249</v>
      </c>
      <c r="B29" s="416" t="s">
        <v>250</v>
      </c>
      <c r="C29" s="417">
        <f>+'3.SZ.TÁBL. SEGÍTŐ SZOLGÁLAT'!AA29</f>
        <v>122465</v>
      </c>
      <c r="D29" s="418">
        <f>+'3.SZ.TÁBL. SEGÍTŐ SZOLGÁLAT'!AB29</f>
        <v>5251</v>
      </c>
      <c r="E29" s="419">
        <f>+'3.SZ.TÁBL. SEGÍTŐ SZOLGÁLAT'!AC29</f>
        <v>127716</v>
      </c>
      <c r="F29" s="421"/>
      <c r="G29" s="422"/>
      <c r="H29" s="423"/>
      <c r="I29" s="420"/>
      <c r="J29" s="422"/>
      <c r="K29" s="423"/>
      <c r="M29" s="4"/>
    </row>
    <row r="30" spans="1:13" s="3" customFormat="1" ht="13.5" customHeight="1" thickBot="1" x14ac:dyDescent="0.25">
      <c r="A30" s="135" t="s">
        <v>137</v>
      </c>
      <c r="B30" s="172" t="s">
        <v>97</v>
      </c>
      <c r="C30" s="335">
        <f t="shared" ref="C30:H30" si="12">SUM(C28:C29)</f>
        <v>123105</v>
      </c>
      <c r="D30" s="336">
        <f t="shared" si="12"/>
        <v>5251</v>
      </c>
      <c r="E30" s="337">
        <f t="shared" si="12"/>
        <v>128356</v>
      </c>
      <c r="F30" s="335">
        <f t="shared" si="12"/>
        <v>13117</v>
      </c>
      <c r="G30" s="338">
        <f t="shared" si="12"/>
        <v>0</v>
      </c>
      <c r="H30" s="339">
        <f t="shared" si="12"/>
        <v>13117</v>
      </c>
      <c r="I30" s="335">
        <f>+I28+I29</f>
        <v>13757</v>
      </c>
      <c r="J30" s="338">
        <f>+J28+J29</f>
        <v>0</v>
      </c>
      <c r="K30" s="339">
        <f>+K28+K29</f>
        <v>13757</v>
      </c>
      <c r="M30" s="4"/>
    </row>
    <row r="31" spans="1:13" s="3" customFormat="1" ht="13.5" customHeight="1" thickBot="1" x14ac:dyDescent="0.25">
      <c r="A31" s="752" t="s">
        <v>0</v>
      </c>
      <c r="B31" s="753"/>
      <c r="C31" s="340">
        <f t="shared" ref="C31:K31" si="13">+C27+C30</f>
        <v>134008</v>
      </c>
      <c r="D31" s="341">
        <f t="shared" si="13"/>
        <v>5477</v>
      </c>
      <c r="E31" s="342">
        <f t="shared" si="13"/>
        <v>139485</v>
      </c>
      <c r="F31" s="340">
        <f t="shared" si="13"/>
        <v>161054</v>
      </c>
      <c r="G31" s="182">
        <f t="shared" si="13"/>
        <v>5251</v>
      </c>
      <c r="H31" s="183">
        <f t="shared" si="13"/>
        <v>166305</v>
      </c>
      <c r="I31" s="340">
        <f t="shared" si="13"/>
        <v>172597</v>
      </c>
      <c r="J31" s="182">
        <f t="shared" si="13"/>
        <v>5477</v>
      </c>
      <c r="K31" s="183">
        <f t="shared" si="13"/>
        <v>178074</v>
      </c>
      <c r="M31" s="4"/>
    </row>
    <row r="32" spans="1:13" ht="13.5" customHeight="1" x14ac:dyDescent="0.2">
      <c r="A32" s="184" t="s">
        <v>155</v>
      </c>
      <c r="B32" s="160" t="s">
        <v>156</v>
      </c>
      <c r="C32" s="207">
        <f>+'3.SZ.TÁBL. SEGÍTŐ SZOLGÁLAT'!AA42</f>
        <v>78475</v>
      </c>
      <c r="D32" s="61">
        <f>+'3.SZ.TÁBL. SEGÍTŐ SZOLGÁLAT'!AB42</f>
        <v>3528</v>
      </c>
      <c r="E32" s="108">
        <f>+'3.SZ.TÁBL. SEGÍTŐ SZOLGÁLAT'!AC42</f>
        <v>82003</v>
      </c>
      <c r="F32" s="6"/>
      <c r="G32" s="59"/>
      <c r="H32" s="60"/>
      <c r="I32" s="49">
        <f t="shared" ref="I32:I45" si="14">+C32+F32</f>
        <v>78475</v>
      </c>
      <c r="J32" s="59">
        <f t="shared" ref="J32:J45" si="15">+D32+G32</f>
        <v>3528</v>
      </c>
      <c r="K32" s="60">
        <f t="shared" ref="K32:K45" si="16">+E32+H32</f>
        <v>82003</v>
      </c>
    </row>
    <row r="33" spans="1:13" ht="13.5" customHeight="1" x14ac:dyDescent="0.2">
      <c r="A33" s="185" t="s">
        <v>157</v>
      </c>
      <c r="B33" s="145" t="s">
        <v>158</v>
      </c>
      <c r="C33" s="200">
        <f>+'3.SZ.TÁBL. SEGÍTŐ SZOLGÁLAT'!AA43</f>
        <v>777</v>
      </c>
      <c r="D33" s="57">
        <f>+'3.SZ.TÁBL. SEGÍTŐ SZOLGÁLAT'!AB43</f>
        <v>1216</v>
      </c>
      <c r="E33" s="25">
        <f>+'3.SZ.TÁBL. SEGÍTŐ SZOLGÁLAT'!AC43</f>
        <v>1993</v>
      </c>
      <c r="F33" s="7"/>
      <c r="G33" s="126"/>
      <c r="H33" s="5"/>
      <c r="I33" s="51">
        <f t="shared" si="14"/>
        <v>777</v>
      </c>
      <c r="J33" s="126">
        <f t="shared" si="15"/>
        <v>1216</v>
      </c>
      <c r="K33" s="5">
        <f t="shared" si="16"/>
        <v>1993</v>
      </c>
    </row>
    <row r="34" spans="1:13" ht="13.5" customHeight="1" x14ac:dyDescent="0.2">
      <c r="A34" s="185" t="s">
        <v>159</v>
      </c>
      <c r="B34" s="145" t="s">
        <v>160</v>
      </c>
      <c r="C34" s="200">
        <f>+'3.SZ.TÁBL. SEGÍTŐ SZOLGÁLAT'!AA44</f>
        <v>0</v>
      </c>
      <c r="D34" s="57">
        <f>+'3.SZ.TÁBL. SEGÍTŐ SZOLGÁLAT'!AB44</f>
        <v>0</v>
      </c>
      <c r="E34" s="25">
        <f>+'3.SZ.TÁBL. SEGÍTŐ SZOLGÁLAT'!AC44</f>
        <v>0</v>
      </c>
      <c r="F34" s="7"/>
      <c r="G34" s="126"/>
      <c r="H34" s="5"/>
      <c r="I34" s="51">
        <f t="shared" si="14"/>
        <v>0</v>
      </c>
      <c r="J34" s="126">
        <f t="shared" si="15"/>
        <v>0</v>
      </c>
      <c r="K34" s="5">
        <f t="shared" si="16"/>
        <v>0</v>
      </c>
    </row>
    <row r="35" spans="1:13" ht="13.5" customHeight="1" x14ac:dyDescent="0.2">
      <c r="A35" s="185" t="s">
        <v>161</v>
      </c>
      <c r="B35" s="145" t="s">
        <v>162</v>
      </c>
      <c r="C35" s="200">
        <f>+'3.SZ.TÁBL. SEGÍTŐ SZOLGÁLAT'!AA45</f>
        <v>1185</v>
      </c>
      <c r="D35" s="57">
        <f>+'3.SZ.TÁBL. SEGÍTŐ SZOLGÁLAT'!AB45</f>
        <v>200</v>
      </c>
      <c r="E35" s="25">
        <f>+'3.SZ.TÁBL. SEGÍTŐ SZOLGÁLAT'!AC45</f>
        <v>1385</v>
      </c>
      <c r="F35" s="7"/>
      <c r="G35" s="126"/>
      <c r="H35" s="5"/>
      <c r="I35" s="51">
        <f t="shared" si="14"/>
        <v>1185</v>
      </c>
      <c r="J35" s="126">
        <f t="shared" si="15"/>
        <v>200</v>
      </c>
      <c r="K35" s="5">
        <f t="shared" si="16"/>
        <v>1385</v>
      </c>
    </row>
    <row r="36" spans="1:13" ht="13.5" customHeight="1" x14ac:dyDescent="0.2">
      <c r="A36" s="185" t="s">
        <v>163</v>
      </c>
      <c r="B36" s="145" t="s">
        <v>164</v>
      </c>
      <c r="C36" s="200">
        <f>+'3.SZ.TÁBL. SEGÍTŐ SZOLGÁLAT'!AA46</f>
        <v>0</v>
      </c>
      <c r="D36" s="57">
        <f>+'3.SZ.TÁBL. SEGÍTŐ SZOLGÁLAT'!AB46</f>
        <v>0</v>
      </c>
      <c r="E36" s="25">
        <f>+'3.SZ.TÁBL. SEGÍTŐ SZOLGÁLAT'!AC46</f>
        <v>0</v>
      </c>
      <c r="F36" s="7"/>
      <c r="G36" s="57"/>
      <c r="H36" s="25"/>
      <c r="I36" s="51">
        <f t="shared" si="14"/>
        <v>0</v>
      </c>
      <c r="J36" s="126">
        <f t="shared" si="15"/>
        <v>0</v>
      </c>
      <c r="K36" s="5">
        <f t="shared" si="16"/>
        <v>0</v>
      </c>
    </row>
    <row r="37" spans="1:13" ht="13.5" customHeight="1" x14ac:dyDescent="0.2">
      <c r="A37" s="185" t="s">
        <v>165</v>
      </c>
      <c r="B37" s="145" t="s">
        <v>1</v>
      </c>
      <c r="C37" s="200">
        <f>+'3.SZ.TÁBL. SEGÍTŐ SZOLGÁLAT'!AA47</f>
        <v>0</v>
      </c>
      <c r="D37" s="57">
        <f>+'3.SZ.TÁBL. SEGÍTŐ SZOLGÁLAT'!AB47</f>
        <v>0</v>
      </c>
      <c r="E37" s="25">
        <f>+'3.SZ.TÁBL. SEGÍTŐ SZOLGÁLAT'!AC47</f>
        <v>0</v>
      </c>
      <c r="F37" s="7"/>
      <c r="G37" s="126"/>
      <c r="H37" s="5"/>
      <c r="I37" s="51">
        <f t="shared" si="14"/>
        <v>0</v>
      </c>
      <c r="J37" s="126">
        <f t="shared" si="15"/>
        <v>0</v>
      </c>
      <c r="K37" s="5">
        <f t="shared" si="16"/>
        <v>0</v>
      </c>
    </row>
    <row r="38" spans="1:13" ht="13.5" customHeight="1" x14ac:dyDescent="0.2">
      <c r="A38" s="185" t="s">
        <v>166</v>
      </c>
      <c r="B38" s="145" t="s">
        <v>167</v>
      </c>
      <c r="C38" s="200">
        <f>+'3.SZ.TÁBL. SEGÍTŐ SZOLGÁLAT'!AA48</f>
        <v>1840</v>
      </c>
      <c r="D38" s="57">
        <f>+'3.SZ.TÁBL. SEGÍTŐ SZOLGÁLAT'!AB48</f>
        <v>-45</v>
      </c>
      <c r="E38" s="25">
        <f>+'3.SZ.TÁBL. SEGÍTŐ SZOLGÁLAT'!AC48</f>
        <v>1795</v>
      </c>
      <c r="F38" s="7"/>
      <c r="G38" s="126"/>
      <c r="H38" s="5"/>
      <c r="I38" s="51">
        <f t="shared" si="14"/>
        <v>1840</v>
      </c>
      <c r="J38" s="126">
        <f t="shared" si="15"/>
        <v>-45</v>
      </c>
      <c r="K38" s="5">
        <f t="shared" si="16"/>
        <v>1795</v>
      </c>
    </row>
    <row r="39" spans="1:13" ht="13.5" customHeight="1" x14ac:dyDescent="0.2">
      <c r="A39" s="185" t="s">
        <v>168</v>
      </c>
      <c r="B39" s="145" t="s">
        <v>169</v>
      </c>
      <c r="C39" s="200">
        <f>+'3.SZ.TÁBL. SEGÍTŐ SZOLGÁLAT'!AA49</f>
        <v>0</v>
      </c>
      <c r="D39" s="57">
        <f>+'3.SZ.TÁBL. SEGÍTŐ SZOLGÁLAT'!AB49</f>
        <v>0</v>
      </c>
      <c r="E39" s="25">
        <f>+'3.SZ.TÁBL. SEGÍTŐ SZOLGÁLAT'!AC49</f>
        <v>0</v>
      </c>
      <c r="F39" s="7"/>
      <c r="G39" s="126"/>
      <c r="H39" s="5"/>
      <c r="I39" s="51">
        <f t="shared" si="14"/>
        <v>0</v>
      </c>
      <c r="J39" s="126">
        <f t="shared" si="15"/>
        <v>0</v>
      </c>
      <c r="K39" s="5">
        <f t="shared" si="16"/>
        <v>0</v>
      </c>
    </row>
    <row r="40" spans="1:13" ht="13.5" customHeight="1" x14ac:dyDescent="0.2">
      <c r="A40" s="185" t="s">
        <v>170</v>
      </c>
      <c r="B40" s="145" t="s">
        <v>2</v>
      </c>
      <c r="C40" s="200">
        <f>+'3.SZ.TÁBL. SEGÍTŐ SZOLGÁLAT'!AA50</f>
        <v>481</v>
      </c>
      <c r="D40" s="57">
        <f>+'3.SZ.TÁBL. SEGÍTŐ SZOLGÁLAT'!AB50</f>
        <v>-15</v>
      </c>
      <c r="E40" s="25">
        <f>+'3.SZ.TÁBL. SEGÍTŐ SZOLGÁLAT'!AC50</f>
        <v>466</v>
      </c>
      <c r="F40" s="7"/>
      <c r="G40" s="57"/>
      <c r="H40" s="25"/>
      <c r="I40" s="51">
        <f t="shared" si="14"/>
        <v>481</v>
      </c>
      <c r="J40" s="57">
        <f t="shared" si="15"/>
        <v>-15</v>
      </c>
      <c r="K40" s="25">
        <f t="shared" si="16"/>
        <v>466</v>
      </c>
    </row>
    <row r="41" spans="1:13" ht="13.5" customHeight="1" x14ac:dyDescent="0.2">
      <c r="A41" s="185" t="s">
        <v>171</v>
      </c>
      <c r="B41" s="145" t="s">
        <v>172</v>
      </c>
      <c r="C41" s="200">
        <f>+'3.SZ.TÁBL. SEGÍTŐ SZOLGÁLAT'!AA51</f>
        <v>0</v>
      </c>
      <c r="D41" s="57">
        <f>+'3.SZ.TÁBL. SEGÍTŐ SZOLGÁLAT'!AB51</f>
        <v>0</v>
      </c>
      <c r="E41" s="25">
        <f>+'3.SZ.TÁBL. SEGÍTŐ SZOLGÁLAT'!AC51</f>
        <v>0</v>
      </c>
      <c r="F41" s="7"/>
      <c r="G41" s="57"/>
      <c r="H41" s="25"/>
      <c r="I41" s="51">
        <f t="shared" si="14"/>
        <v>0</v>
      </c>
      <c r="J41" s="126">
        <f t="shared" si="15"/>
        <v>0</v>
      </c>
      <c r="K41" s="5">
        <f t="shared" si="16"/>
        <v>0</v>
      </c>
    </row>
    <row r="42" spans="1:13" ht="13.5" customHeight="1" x14ac:dyDescent="0.2">
      <c r="A42" s="185" t="s">
        <v>173</v>
      </c>
      <c r="B42" s="145" t="s">
        <v>174</v>
      </c>
      <c r="C42" s="200">
        <f>+'3.SZ.TÁBL. SEGÍTŐ SZOLGÁLAT'!AA52</f>
        <v>0</v>
      </c>
      <c r="D42" s="57">
        <f>+'3.SZ.TÁBL. SEGÍTŐ SZOLGÁLAT'!AB52</f>
        <v>0</v>
      </c>
      <c r="E42" s="25">
        <f>+'3.SZ.TÁBL. SEGÍTŐ SZOLGÁLAT'!AC52</f>
        <v>0</v>
      </c>
      <c r="F42" s="7"/>
      <c r="G42" s="126"/>
      <c r="H42" s="5"/>
      <c r="I42" s="51">
        <f t="shared" si="14"/>
        <v>0</v>
      </c>
      <c r="J42" s="126">
        <f t="shared" si="15"/>
        <v>0</v>
      </c>
      <c r="K42" s="5">
        <f t="shared" si="16"/>
        <v>0</v>
      </c>
    </row>
    <row r="43" spans="1:13" ht="13.5" customHeight="1" x14ac:dyDescent="0.2">
      <c r="A43" s="185" t="s">
        <v>175</v>
      </c>
      <c r="B43" s="145" t="s">
        <v>176</v>
      </c>
      <c r="C43" s="200">
        <f>+'3.SZ.TÁBL. SEGÍTŐ SZOLGÁLAT'!AA53</f>
        <v>0</v>
      </c>
      <c r="D43" s="57">
        <f>+'3.SZ.TÁBL. SEGÍTŐ SZOLGÁLAT'!AB53</f>
        <v>0</v>
      </c>
      <c r="E43" s="25">
        <f>+'3.SZ.TÁBL. SEGÍTŐ SZOLGÁLAT'!AC53</f>
        <v>0</v>
      </c>
      <c r="F43" s="7"/>
      <c r="G43" s="126"/>
      <c r="H43" s="5"/>
      <c r="I43" s="51">
        <f t="shared" si="14"/>
        <v>0</v>
      </c>
      <c r="J43" s="126">
        <f t="shared" si="15"/>
        <v>0</v>
      </c>
      <c r="K43" s="5">
        <f t="shared" si="16"/>
        <v>0</v>
      </c>
    </row>
    <row r="44" spans="1:13" ht="13.5" customHeight="1" x14ac:dyDescent="0.2">
      <c r="A44" s="185" t="s">
        <v>177</v>
      </c>
      <c r="B44" s="145" t="s">
        <v>178</v>
      </c>
      <c r="C44" s="200">
        <f>+'3.SZ.TÁBL. SEGÍTŐ SZOLGÁLAT'!AA54</f>
        <v>1550</v>
      </c>
      <c r="D44" s="57">
        <f>+'3.SZ.TÁBL. SEGÍTŐ SZOLGÁLAT'!AB54</f>
        <v>318</v>
      </c>
      <c r="E44" s="25">
        <f>+'3.SZ.TÁBL. SEGÍTŐ SZOLGÁLAT'!AC54</f>
        <v>1868</v>
      </c>
      <c r="F44" s="7"/>
      <c r="G44" s="126"/>
      <c r="H44" s="5"/>
      <c r="I44" s="51">
        <f t="shared" si="14"/>
        <v>1550</v>
      </c>
      <c r="J44" s="126">
        <f t="shared" si="15"/>
        <v>318</v>
      </c>
      <c r="K44" s="5">
        <f t="shared" si="16"/>
        <v>1868</v>
      </c>
    </row>
    <row r="45" spans="1:13" ht="13.5" customHeight="1" x14ac:dyDescent="0.2">
      <c r="A45" s="186" t="s">
        <v>177</v>
      </c>
      <c r="B45" s="161" t="s">
        <v>179</v>
      </c>
      <c r="C45" s="221">
        <f>+'3.SZ.TÁBL. SEGÍTŐ SZOLGÁLAT'!AA55</f>
        <v>0</v>
      </c>
      <c r="D45" s="58">
        <f>+'3.SZ.TÁBL. SEGÍTŐ SZOLGÁLAT'!AB55</f>
        <v>0</v>
      </c>
      <c r="E45" s="26">
        <f>+'3.SZ.TÁBL. SEGÍTŐ SZOLGÁLAT'!AC55</f>
        <v>0</v>
      </c>
      <c r="F45" s="15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">
      <c r="A46" s="187" t="s">
        <v>139</v>
      </c>
      <c r="B46" s="162" t="s">
        <v>98</v>
      </c>
      <c r="C46" s="270">
        <f t="shared" ref="C46:E46" si="17">+SUM(C32:C44)</f>
        <v>84308</v>
      </c>
      <c r="D46" s="381">
        <f t="shared" si="17"/>
        <v>5202</v>
      </c>
      <c r="E46" s="382">
        <f t="shared" si="17"/>
        <v>89510</v>
      </c>
      <c r="F46" s="383"/>
      <c r="G46" s="384"/>
      <c r="H46" s="385"/>
      <c r="I46" s="380">
        <f>SUM(I32:I45)</f>
        <v>84308</v>
      </c>
      <c r="J46" s="384">
        <f>SUM(J32:J45)</f>
        <v>5202</v>
      </c>
      <c r="K46" s="385">
        <f>SUM(K32:K45)</f>
        <v>89510</v>
      </c>
      <c r="M46" s="4"/>
    </row>
    <row r="47" spans="1:13" ht="13.5" customHeight="1" x14ac:dyDescent="0.2">
      <c r="A47" s="184" t="s">
        <v>180</v>
      </c>
      <c r="B47" s="160" t="s">
        <v>181</v>
      </c>
      <c r="C47" s="207">
        <f>+'3.SZ.TÁBL. SEGÍTŐ SZOLGÁLAT'!AA57</f>
        <v>0</v>
      </c>
      <c r="D47" s="61">
        <f>+'3.SZ.TÁBL. SEGÍTŐ SZOLGÁLAT'!AB57</f>
        <v>0</v>
      </c>
      <c r="E47" s="108">
        <f>+'3.SZ.TÁBL. SEGÍTŐ SZOLGÁLAT'!AC57</f>
        <v>0</v>
      </c>
      <c r="F47" s="6"/>
      <c r="G47" s="61"/>
      <c r="H47" s="108"/>
      <c r="I47" s="49">
        <f t="shared" ref="I47:K49" si="18">+C47+F47</f>
        <v>0</v>
      </c>
      <c r="J47" s="61">
        <f t="shared" si="18"/>
        <v>0</v>
      </c>
      <c r="K47" s="108">
        <f t="shared" si="18"/>
        <v>0</v>
      </c>
    </row>
    <row r="48" spans="1:13" ht="13.5" customHeight="1" x14ac:dyDescent="0.2">
      <c r="A48" s="185" t="s">
        <v>182</v>
      </c>
      <c r="B48" s="145" t="s">
        <v>183</v>
      </c>
      <c r="C48" s="200">
        <f>+'3.SZ.TÁBL. SEGÍTŐ SZOLGÁLAT'!AA58</f>
        <v>2380</v>
      </c>
      <c r="D48" s="57">
        <f>+'3.SZ.TÁBL. SEGÍTŐ SZOLGÁLAT'!AB58</f>
        <v>670</v>
      </c>
      <c r="E48" s="25">
        <f>+'3.SZ.TÁBL. SEGÍTŐ SZOLGÁLAT'!AC58</f>
        <v>3050</v>
      </c>
      <c r="F48" s="7"/>
      <c r="G48" s="126"/>
      <c r="H48" s="5"/>
      <c r="I48" s="51">
        <f t="shared" si="18"/>
        <v>2380</v>
      </c>
      <c r="J48" s="126">
        <f t="shared" si="18"/>
        <v>670</v>
      </c>
      <c r="K48" s="5">
        <f t="shared" si="18"/>
        <v>3050</v>
      </c>
    </row>
    <row r="49" spans="1:23" ht="13.5" customHeight="1" x14ac:dyDescent="0.2">
      <c r="A49" s="186" t="s">
        <v>184</v>
      </c>
      <c r="B49" s="161" t="s">
        <v>185</v>
      </c>
      <c r="C49" s="221">
        <f>+'3.SZ.TÁBL. SEGÍTŐ SZOLGÁLAT'!AA59</f>
        <v>65</v>
      </c>
      <c r="D49" s="58">
        <f>+'3.SZ.TÁBL. SEGÍTŐ SZOLGÁLAT'!AB59</f>
        <v>-15</v>
      </c>
      <c r="E49" s="26">
        <f>+'3.SZ.TÁBL. SEGÍTŐ SZOLGÁLAT'!AC59</f>
        <v>50</v>
      </c>
      <c r="F49" s="155"/>
      <c r="G49" s="173"/>
      <c r="H49" s="174"/>
      <c r="I49" s="52">
        <f t="shared" si="18"/>
        <v>65</v>
      </c>
      <c r="J49" s="170">
        <f t="shared" si="18"/>
        <v>-15</v>
      </c>
      <c r="K49" s="157">
        <f t="shared" si="18"/>
        <v>50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">
      <c r="A50" s="187" t="s">
        <v>140</v>
      </c>
      <c r="B50" s="162" t="s">
        <v>99</v>
      </c>
      <c r="C50" s="270">
        <f t="shared" ref="C50:E50" si="19">SUM(C47:C49)</f>
        <v>2445</v>
      </c>
      <c r="D50" s="381">
        <f t="shared" si="19"/>
        <v>655</v>
      </c>
      <c r="E50" s="382">
        <f t="shared" si="19"/>
        <v>3100</v>
      </c>
      <c r="F50" s="270">
        <f t="shared" ref="F50:G50" si="20">SUM(F47:F49)</f>
        <v>0</v>
      </c>
      <c r="G50" s="386">
        <f t="shared" si="20"/>
        <v>0</v>
      </c>
      <c r="H50" s="387">
        <f t="shared" ref="H50" si="21">SUM(H47:H49)</f>
        <v>0</v>
      </c>
      <c r="I50" s="380">
        <f>SUM(I47:I49)</f>
        <v>2445</v>
      </c>
      <c r="J50" s="384">
        <f>SUM(J47:J49)</f>
        <v>655</v>
      </c>
      <c r="K50" s="385">
        <f>SUM(K47:K49)</f>
        <v>3100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">
      <c r="A51" s="187" t="s">
        <v>141</v>
      </c>
      <c r="B51" s="162" t="s">
        <v>100</v>
      </c>
      <c r="C51" s="270">
        <f t="shared" ref="C51:K51" si="22">+C46+C50</f>
        <v>86753</v>
      </c>
      <c r="D51" s="381">
        <f t="shared" si="22"/>
        <v>5857</v>
      </c>
      <c r="E51" s="382">
        <f t="shared" si="22"/>
        <v>92610</v>
      </c>
      <c r="F51" s="270">
        <f t="shared" si="22"/>
        <v>0</v>
      </c>
      <c r="G51" s="384">
        <f t="shared" si="22"/>
        <v>0</v>
      </c>
      <c r="H51" s="385">
        <f t="shared" si="22"/>
        <v>0</v>
      </c>
      <c r="I51" s="380">
        <f t="shared" si="22"/>
        <v>86753</v>
      </c>
      <c r="J51" s="384">
        <f t="shared" si="22"/>
        <v>5857</v>
      </c>
      <c r="K51" s="385">
        <f t="shared" si="22"/>
        <v>92610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87" t="s">
        <v>142</v>
      </c>
      <c r="B52" s="162" t="s">
        <v>101</v>
      </c>
      <c r="C52" s="270">
        <f t="shared" ref="C52:K52" si="23">+SUM(C53:C57)</f>
        <v>19749</v>
      </c>
      <c r="D52" s="381">
        <f t="shared" si="23"/>
        <v>839</v>
      </c>
      <c r="E52" s="382">
        <f t="shared" si="23"/>
        <v>20588</v>
      </c>
      <c r="F52" s="270">
        <f t="shared" si="23"/>
        <v>0</v>
      </c>
      <c r="G52" s="384">
        <f t="shared" si="23"/>
        <v>0</v>
      </c>
      <c r="H52" s="385">
        <f t="shared" si="23"/>
        <v>0</v>
      </c>
      <c r="I52" s="380">
        <f t="shared" si="23"/>
        <v>19749</v>
      </c>
      <c r="J52" s="384">
        <f t="shared" si="23"/>
        <v>839</v>
      </c>
      <c r="K52" s="385">
        <f t="shared" si="23"/>
        <v>20588</v>
      </c>
      <c r="M52" s="4"/>
    </row>
    <row r="53" spans="1:23" s="269" customFormat="1" ht="13.5" customHeight="1" x14ac:dyDescent="0.2">
      <c r="A53" s="188" t="s">
        <v>142</v>
      </c>
      <c r="B53" s="175" t="s">
        <v>243</v>
      </c>
      <c r="C53" s="283">
        <f>+'3.SZ.TÁBL. SEGÍTŐ SZOLGÁLAT'!AA63</f>
        <v>16619</v>
      </c>
      <c r="D53" s="368">
        <f>+'3.SZ.TÁBL. SEGÍTŐ SZOLGÁLAT'!AB63</f>
        <v>839</v>
      </c>
      <c r="E53" s="369">
        <f>+'3.SZ.TÁBL. SEGÍTŐ SZOLGÁLAT'!AC63</f>
        <v>17458</v>
      </c>
      <c r="F53" s="370"/>
      <c r="G53" s="371"/>
      <c r="H53" s="372"/>
      <c r="I53" s="359">
        <f t="shared" ref="I53:K60" si="24">+C53+F53</f>
        <v>16619</v>
      </c>
      <c r="J53" s="371">
        <f t="shared" si="24"/>
        <v>839</v>
      </c>
      <c r="K53" s="372">
        <f t="shared" si="24"/>
        <v>17458</v>
      </c>
      <c r="M53" s="360"/>
    </row>
    <row r="54" spans="1:23" s="269" customFormat="1" ht="13.5" customHeight="1" x14ac:dyDescent="0.2">
      <c r="A54" s="189" t="s">
        <v>142</v>
      </c>
      <c r="B54" s="147" t="s">
        <v>244</v>
      </c>
      <c r="C54" s="259">
        <f>+'3.SZ.TÁBL. SEGÍTŐ SZOLGÁLAT'!AA64</f>
        <v>2484</v>
      </c>
      <c r="D54" s="357">
        <f>+'3.SZ.TÁBL. SEGÍTŐ SZOLGÁLAT'!AB64</f>
        <v>0</v>
      </c>
      <c r="E54" s="358">
        <f>+'3.SZ.TÁBL. SEGÍTŐ SZOLGÁLAT'!AC64</f>
        <v>2484</v>
      </c>
      <c r="F54" s="373"/>
      <c r="G54" s="374"/>
      <c r="H54" s="375"/>
      <c r="I54" s="356">
        <f t="shared" si="24"/>
        <v>2484</v>
      </c>
      <c r="J54" s="374">
        <f t="shared" si="24"/>
        <v>0</v>
      </c>
      <c r="K54" s="375">
        <f t="shared" si="24"/>
        <v>2484</v>
      </c>
      <c r="M54" s="360"/>
    </row>
    <row r="55" spans="1:23" s="269" customFormat="1" ht="13.5" customHeight="1" x14ac:dyDescent="0.2">
      <c r="A55" s="189" t="s">
        <v>142</v>
      </c>
      <c r="B55" s="147" t="s">
        <v>245</v>
      </c>
      <c r="C55" s="259">
        <f>+'3.SZ.TÁBL. SEGÍTŐ SZOLGÁLAT'!AA65</f>
        <v>315</v>
      </c>
      <c r="D55" s="357">
        <f>+'3.SZ.TÁBL. SEGÍTŐ SZOLGÁLAT'!AB65</f>
        <v>0</v>
      </c>
      <c r="E55" s="358">
        <f>+'3.SZ.TÁBL. SEGÍTŐ SZOLGÁLAT'!AC65</f>
        <v>315</v>
      </c>
      <c r="F55" s="373"/>
      <c r="G55" s="374"/>
      <c r="H55" s="375"/>
      <c r="I55" s="356">
        <f t="shared" si="24"/>
        <v>315</v>
      </c>
      <c r="J55" s="374">
        <f t="shared" si="24"/>
        <v>0</v>
      </c>
      <c r="K55" s="375">
        <f t="shared" si="24"/>
        <v>315</v>
      </c>
      <c r="M55" s="360"/>
    </row>
    <row r="56" spans="1:23" s="269" customFormat="1" ht="13.5" customHeight="1" x14ac:dyDescent="0.2">
      <c r="A56" s="189" t="s">
        <v>142</v>
      </c>
      <c r="B56" s="147" t="s">
        <v>324</v>
      </c>
      <c r="C56" s="259">
        <f>+'3.SZ.TÁBL. SEGÍTŐ SZOLGÁLAT'!AA66</f>
        <v>0</v>
      </c>
      <c r="D56" s="357">
        <f>+'3.SZ.TÁBL. SEGÍTŐ SZOLGÁLAT'!AB66</f>
        <v>0</v>
      </c>
      <c r="E56" s="358">
        <f>+'3.SZ.TÁBL. SEGÍTŐ SZOLGÁLAT'!AC66</f>
        <v>0</v>
      </c>
      <c r="F56" s="373"/>
      <c r="G56" s="374"/>
      <c r="H56" s="375"/>
      <c r="I56" s="356">
        <f t="shared" si="24"/>
        <v>0</v>
      </c>
      <c r="J56" s="374">
        <f t="shared" si="24"/>
        <v>0</v>
      </c>
      <c r="K56" s="375">
        <f t="shared" si="24"/>
        <v>0</v>
      </c>
      <c r="M56" s="360"/>
    </row>
    <row r="57" spans="1:23" s="269" customFormat="1" ht="13.5" customHeight="1" x14ac:dyDescent="0.2">
      <c r="A57" s="189" t="s">
        <v>142</v>
      </c>
      <c r="B57" s="147" t="s">
        <v>246</v>
      </c>
      <c r="C57" s="259">
        <f>+'3.SZ.TÁBL. SEGÍTŐ SZOLGÁLAT'!AA67</f>
        <v>331</v>
      </c>
      <c r="D57" s="357">
        <f>+'3.SZ.TÁBL. SEGÍTŐ SZOLGÁLAT'!AB67</f>
        <v>0</v>
      </c>
      <c r="E57" s="358">
        <f>+'3.SZ.TÁBL. SEGÍTŐ SZOLGÁLAT'!AC67</f>
        <v>331</v>
      </c>
      <c r="F57" s="373"/>
      <c r="G57" s="374"/>
      <c r="H57" s="375"/>
      <c r="I57" s="356">
        <f t="shared" si="24"/>
        <v>331</v>
      </c>
      <c r="J57" s="374">
        <f t="shared" si="24"/>
        <v>0</v>
      </c>
      <c r="K57" s="375">
        <f t="shared" si="24"/>
        <v>331</v>
      </c>
      <c r="M57" s="360"/>
    </row>
    <row r="58" spans="1:23" ht="13.5" customHeight="1" x14ac:dyDescent="0.2">
      <c r="A58" s="185" t="s">
        <v>186</v>
      </c>
      <c r="B58" s="145" t="s">
        <v>187</v>
      </c>
      <c r="C58" s="207">
        <f>+'3.SZ.TÁBL. SEGÍTŐ SZOLGÁLAT'!AA68</f>
        <v>198</v>
      </c>
      <c r="D58" s="57">
        <f>+'3.SZ.TÁBL. SEGÍTŐ SZOLGÁLAT'!AB68</f>
        <v>138</v>
      </c>
      <c r="E58" s="25">
        <f>+'3.SZ.TÁBL. SEGÍTŐ SZOLGÁLAT'!AC68</f>
        <v>336</v>
      </c>
      <c r="F58" s="7"/>
      <c r="G58" s="126"/>
      <c r="H58" s="5"/>
      <c r="I58" s="51">
        <f t="shared" si="24"/>
        <v>198</v>
      </c>
      <c r="J58" s="126">
        <f t="shared" si="24"/>
        <v>138</v>
      </c>
      <c r="K58" s="5">
        <f t="shared" si="24"/>
        <v>336</v>
      </c>
    </row>
    <row r="59" spans="1:23" ht="13.5" customHeight="1" x14ac:dyDescent="0.2">
      <c r="A59" s="185" t="s">
        <v>188</v>
      </c>
      <c r="B59" s="145" t="s">
        <v>189</v>
      </c>
      <c r="C59" s="200">
        <f>+'3.SZ.TÁBL. SEGÍTŐ SZOLGÁLAT'!AA69</f>
        <v>4837</v>
      </c>
      <c r="D59" s="57">
        <f>+'3.SZ.TÁBL. SEGÍTŐ SZOLGÁLAT'!AB69</f>
        <v>-352</v>
      </c>
      <c r="E59" s="25">
        <f>+'3.SZ.TÁBL. SEGÍTŐ SZOLGÁLAT'!AC69</f>
        <v>4485</v>
      </c>
      <c r="F59" s="7"/>
      <c r="G59" s="126"/>
      <c r="H59" s="5">
        <f>SUM(F59:G59)</f>
        <v>0</v>
      </c>
      <c r="I59" s="51">
        <f t="shared" si="24"/>
        <v>4837</v>
      </c>
      <c r="J59" s="126">
        <f t="shared" si="24"/>
        <v>-352</v>
      </c>
      <c r="K59" s="5">
        <f t="shared" si="24"/>
        <v>4485</v>
      </c>
    </row>
    <row r="60" spans="1:23" ht="13.5" customHeight="1" x14ac:dyDescent="0.2">
      <c r="A60" s="186" t="s">
        <v>190</v>
      </c>
      <c r="B60" s="161" t="s">
        <v>191</v>
      </c>
      <c r="C60" s="221">
        <f>+'3.SZ.TÁBL. SEGÍTŐ SZOLGÁLAT'!AA70</f>
        <v>0</v>
      </c>
      <c r="D60" s="58">
        <f>+'3.SZ.TÁBL. SEGÍTŐ SZOLGÁLAT'!AB70</f>
        <v>0</v>
      </c>
      <c r="E60" s="26">
        <f>+'3.SZ.TÁBL. SEGÍTŐ SZOLGÁLAT'!AC70</f>
        <v>0</v>
      </c>
      <c r="F60" s="155"/>
      <c r="G60" s="170"/>
      <c r="H60" s="157"/>
      <c r="I60" s="52">
        <f t="shared" si="24"/>
        <v>0</v>
      </c>
      <c r="J60" s="170">
        <f t="shared" si="24"/>
        <v>0</v>
      </c>
      <c r="K60" s="157">
        <f t="shared" si="24"/>
        <v>0</v>
      </c>
    </row>
    <row r="61" spans="1:23" s="3" customFormat="1" ht="13.5" customHeight="1" x14ac:dyDescent="0.2">
      <c r="A61" s="187" t="s">
        <v>143</v>
      </c>
      <c r="B61" s="162" t="s">
        <v>102</v>
      </c>
      <c r="C61" s="270">
        <f t="shared" ref="C61:H61" si="25">SUM(C58:C60)</f>
        <v>5035</v>
      </c>
      <c r="D61" s="386">
        <f t="shared" si="25"/>
        <v>-214</v>
      </c>
      <c r="E61" s="387">
        <f t="shared" si="25"/>
        <v>4821</v>
      </c>
      <c r="F61" s="270">
        <f t="shared" si="25"/>
        <v>0</v>
      </c>
      <c r="G61" s="384">
        <f t="shared" si="25"/>
        <v>0</v>
      </c>
      <c r="H61" s="385">
        <f t="shared" si="25"/>
        <v>0</v>
      </c>
      <c r="I61" s="380">
        <f>+SUM(I58:I60)</f>
        <v>5035</v>
      </c>
      <c r="J61" s="384">
        <f>+SUM(J58:J60)</f>
        <v>-214</v>
      </c>
      <c r="K61" s="385">
        <f>+SUM(K58:K60)</f>
        <v>4821</v>
      </c>
      <c r="M61" s="4"/>
    </row>
    <row r="62" spans="1:23" ht="13.5" customHeight="1" x14ac:dyDescent="0.2">
      <c r="A62" s="184" t="s">
        <v>192</v>
      </c>
      <c r="B62" s="160" t="s">
        <v>193</v>
      </c>
      <c r="C62" s="207">
        <f>+'3.SZ.TÁBL. SEGÍTŐ SZOLGÁLAT'!AA72</f>
        <v>643</v>
      </c>
      <c r="D62" s="176">
        <f>+'3.SZ.TÁBL. SEGÍTŐ SZOLGÁLAT'!AB72</f>
        <v>71</v>
      </c>
      <c r="E62" s="177">
        <f>+'3.SZ.TÁBL. SEGÍTŐ SZOLGÁLAT'!AC72</f>
        <v>714</v>
      </c>
      <c r="F62" s="6"/>
      <c r="G62" s="59"/>
      <c r="H62" s="60"/>
      <c r="I62" s="49">
        <f t="shared" ref="I62:K63" si="26">+C62+F62</f>
        <v>643</v>
      </c>
      <c r="J62" s="59">
        <f t="shared" si="26"/>
        <v>71</v>
      </c>
      <c r="K62" s="60">
        <f t="shared" si="26"/>
        <v>714</v>
      </c>
    </row>
    <row r="63" spans="1:23" ht="13.5" customHeight="1" x14ac:dyDescent="0.2">
      <c r="A63" s="186" t="s">
        <v>194</v>
      </c>
      <c r="B63" s="161" t="s">
        <v>195</v>
      </c>
      <c r="C63" s="221">
        <f>+'3.SZ.TÁBL. SEGÍTŐ SZOLGÁLAT'!AA73</f>
        <v>480</v>
      </c>
      <c r="D63" s="173">
        <f>+'3.SZ.TÁBL. SEGÍTŐ SZOLGÁLAT'!AB73</f>
        <v>-29</v>
      </c>
      <c r="E63" s="174">
        <f>+'3.SZ.TÁBL. SEGÍTŐ SZOLGÁLAT'!AC73</f>
        <v>451</v>
      </c>
      <c r="F63" s="155"/>
      <c r="G63" s="170"/>
      <c r="H63" s="157"/>
      <c r="I63" s="52">
        <f t="shared" si="26"/>
        <v>480</v>
      </c>
      <c r="J63" s="170">
        <f t="shared" si="26"/>
        <v>-29</v>
      </c>
      <c r="K63" s="157">
        <f t="shared" si="26"/>
        <v>451</v>
      </c>
    </row>
    <row r="64" spans="1:23" s="3" customFormat="1" ht="13.5" customHeight="1" x14ac:dyDescent="0.2">
      <c r="A64" s="187" t="s">
        <v>144</v>
      </c>
      <c r="B64" s="162" t="s">
        <v>103</v>
      </c>
      <c r="C64" s="270">
        <f t="shared" ref="C64:H64" si="27">SUM(C62:C63)</f>
        <v>1123</v>
      </c>
      <c r="D64" s="386">
        <f t="shared" si="27"/>
        <v>42</v>
      </c>
      <c r="E64" s="387">
        <f t="shared" si="27"/>
        <v>1165</v>
      </c>
      <c r="F64" s="270">
        <f t="shared" si="27"/>
        <v>0</v>
      </c>
      <c r="G64" s="384">
        <f t="shared" si="27"/>
        <v>0</v>
      </c>
      <c r="H64" s="385">
        <f t="shared" si="27"/>
        <v>0</v>
      </c>
      <c r="I64" s="380">
        <f>+SUM(I62:I63)</f>
        <v>1123</v>
      </c>
      <c r="J64" s="384">
        <f>+SUM(J62:J63)</f>
        <v>42</v>
      </c>
      <c r="K64" s="385">
        <f>+SUM(K62:K63)</f>
        <v>1165</v>
      </c>
      <c r="M64" s="4"/>
    </row>
    <row r="65" spans="1:13" ht="13.5" customHeight="1" x14ac:dyDescent="0.2">
      <c r="A65" s="184" t="s">
        <v>196</v>
      </c>
      <c r="B65" s="160" t="s">
        <v>197</v>
      </c>
      <c r="C65" s="207">
        <f>+'3.SZ.TÁBL. SEGÍTŐ SZOLGÁLAT'!AA75</f>
        <v>2505</v>
      </c>
      <c r="D65" s="176">
        <f>+'3.SZ.TÁBL. SEGÍTŐ SZOLGÁLAT'!AB75</f>
        <v>-448</v>
      </c>
      <c r="E65" s="177">
        <f>+'3.SZ.TÁBL. SEGÍTŐ SZOLGÁLAT'!AC75</f>
        <v>2057</v>
      </c>
      <c r="F65" s="6"/>
      <c r="G65" s="59"/>
      <c r="H65" s="60"/>
      <c r="I65" s="49">
        <f t="shared" ref="I65:I73" si="28">+C65+F65</f>
        <v>2505</v>
      </c>
      <c r="J65" s="59">
        <f t="shared" ref="J65:J73" si="29">+D65+G65</f>
        <v>-448</v>
      </c>
      <c r="K65" s="60">
        <f t="shared" ref="K65:K73" si="30">+E65+H65</f>
        <v>2057</v>
      </c>
    </row>
    <row r="66" spans="1:13" ht="13.5" customHeight="1" x14ac:dyDescent="0.2">
      <c r="A66" s="185" t="s">
        <v>198</v>
      </c>
      <c r="B66" s="145" t="s">
        <v>3</v>
      </c>
      <c r="C66" s="200">
        <f>+'3.SZ.TÁBL. SEGÍTŐ SZOLGÁLAT'!AA76</f>
        <v>1354</v>
      </c>
      <c r="D66" s="146">
        <f>+'3.SZ.TÁBL. SEGÍTŐ SZOLGÁLAT'!AB76</f>
        <v>-22</v>
      </c>
      <c r="E66" s="169">
        <f>+'3.SZ.TÁBL. SEGÍTŐ SZOLGÁLAT'!AC76</f>
        <v>1332</v>
      </c>
      <c r="F66" s="7"/>
      <c r="G66" s="126"/>
      <c r="H66" s="5"/>
      <c r="I66" s="51">
        <f t="shared" si="28"/>
        <v>1354</v>
      </c>
      <c r="J66" s="126">
        <f t="shared" si="29"/>
        <v>-22</v>
      </c>
      <c r="K66" s="5">
        <f t="shared" si="30"/>
        <v>1332</v>
      </c>
    </row>
    <row r="67" spans="1:13" ht="13.5" customHeight="1" x14ac:dyDescent="0.2">
      <c r="A67" s="185" t="s">
        <v>199</v>
      </c>
      <c r="B67" s="145" t="s">
        <v>200</v>
      </c>
      <c r="C67" s="200">
        <f>+'3.SZ.TÁBL. SEGÍTŐ SZOLGÁLAT'!AA77</f>
        <v>0</v>
      </c>
      <c r="D67" s="146">
        <f>+'3.SZ.TÁBL. SEGÍTŐ SZOLGÁLAT'!AB77</f>
        <v>0</v>
      </c>
      <c r="E67" s="169">
        <f>+'3.SZ.TÁBL. SEGÍTŐ SZOLGÁLAT'!AC77</f>
        <v>0</v>
      </c>
      <c r="F67" s="7"/>
      <c r="G67" s="126"/>
      <c r="H67" s="5"/>
      <c r="I67" s="51">
        <f t="shared" si="28"/>
        <v>0</v>
      </c>
      <c r="J67" s="126">
        <f t="shared" si="29"/>
        <v>0</v>
      </c>
      <c r="K67" s="5">
        <f t="shared" si="30"/>
        <v>0</v>
      </c>
    </row>
    <row r="68" spans="1:13" ht="13.5" customHeight="1" x14ac:dyDescent="0.2">
      <c r="A68" s="185" t="s">
        <v>201</v>
      </c>
      <c r="B68" s="145" t="s">
        <v>202</v>
      </c>
      <c r="C68" s="200">
        <f>+'3.SZ.TÁBL. SEGÍTŐ SZOLGÁLAT'!AA78</f>
        <v>2420</v>
      </c>
      <c r="D68" s="146">
        <f>+'3.SZ.TÁBL. SEGÍTŐ SZOLGÁLAT'!AB78</f>
        <v>-389</v>
      </c>
      <c r="E68" s="169">
        <f>+'3.SZ.TÁBL. SEGÍTŐ SZOLGÁLAT'!AC78</f>
        <v>2031</v>
      </c>
      <c r="F68" s="7"/>
      <c r="G68" s="126"/>
      <c r="H68" s="5"/>
      <c r="I68" s="51">
        <f t="shared" si="28"/>
        <v>2420</v>
      </c>
      <c r="J68" s="126">
        <f t="shared" si="29"/>
        <v>-389</v>
      </c>
      <c r="K68" s="5">
        <f t="shared" si="30"/>
        <v>2031</v>
      </c>
    </row>
    <row r="69" spans="1:13" ht="13.5" customHeight="1" x14ac:dyDescent="0.2">
      <c r="A69" s="185" t="s">
        <v>203</v>
      </c>
      <c r="B69" s="145" t="s">
        <v>204</v>
      </c>
      <c r="C69" s="200">
        <f>+'3.SZ.TÁBL. SEGÍTŐ SZOLGÁLAT'!AA79</f>
        <v>0</v>
      </c>
      <c r="D69" s="146">
        <f>+'3.SZ.TÁBL. SEGÍTŐ SZOLGÁLAT'!AB79</f>
        <v>0</v>
      </c>
      <c r="E69" s="169">
        <f>+'3.SZ.TÁBL. SEGÍTŐ SZOLGÁLAT'!AC79</f>
        <v>0</v>
      </c>
      <c r="F69" s="7"/>
      <c r="G69" s="126"/>
      <c r="H69" s="5"/>
      <c r="I69" s="51">
        <f t="shared" si="28"/>
        <v>0</v>
      </c>
      <c r="J69" s="126">
        <f t="shared" si="29"/>
        <v>0</v>
      </c>
      <c r="K69" s="5">
        <f t="shared" si="30"/>
        <v>0</v>
      </c>
    </row>
    <row r="70" spans="1:13" s="269" customFormat="1" ht="13.5" customHeight="1" x14ac:dyDescent="0.2">
      <c r="A70" s="189" t="s">
        <v>203</v>
      </c>
      <c r="B70" s="147" t="s">
        <v>247</v>
      </c>
      <c r="C70" s="259">
        <f>+'3.SZ.TÁBL. SEGÍTŐ SZOLGÁLAT'!AA80</f>
        <v>0</v>
      </c>
      <c r="D70" s="376">
        <f>+'3.SZ.TÁBL. SEGÍTŐ SZOLGÁLAT'!AB80</f>
        <v>0</v>
      </c>
      <c r="E70" s="377">
        <f>+'3.SZ.TÁBL. SEGÍTŐ SZOLGÁLAT'!AC80</f>
        <v>0</v>
      </c>
      <c r="F70" s="373"/>
      <c r="G70" s="374"/>
      <c r="H70" s="375"/>
      <c r="I70" s="356">
        <f t="shared" si="28"/>
        <v>0</v>
      </c>
      <c r="J70" s="374">
        <f t="shared" si="29"/>
        <v>0</v>
      </c>
      <c r="K70" s="375">
        <f t="shared" si="30"/>
        <v>0</v>
      </c>
      <c r="M70" s="360"/>
    </row>
    <row r="71" spans="1:13" s="269" customFormat="1" ht="13.5" customHeight="1" x14ac:dyDescent="0.2">
      <c r="A71" s="189" t="s">
        <v>203</v>
      </c>
      <c r="B71" s="147" t="s">
        <v>248</v>
      </c>
      <c r="C71" s="259">
        <f>+'3.SZ.TÁBL. SEGÍTŐ SZOLGÁLAT'!AA81</f>
        <v>0</v>
      </c>
      <c r="D71" s="376">
        <f>+'3.SZ.TÁBL. SEGÍTŐ SZOLGÁLAT'!AB81</f>
        <v>0</v>
      </c>
      <c r="E71" s="377">
        <f>+'3.SZ.TÁBL. SEGÍTŐ SZOLGÁLAT'!AC81</f>
        <v>0</v>
      </c>
      <c r="F71" s="373"/>
      <c r="G71" s="374"/>
      <c r="H71" s="375"/>
      <c r="I71" s="356">
        <f t="shared" si="28"/>
        <v>0</v>
      </c>
      <c r="J71" s="374">
        <f t="shared" si="29"/>
        <v>0</v>
      </c>
      <c r="K71" s="375">
        <f t="shared" si="30"/>
        <v>0</v>
      </c>
      <c r="M71" s="360"/>
    </row>
    <row r="72" spans="1:13" ht="13.5" customHeight="1" x14ac:dyDescent="0.2">
      <c r="A72" s="185" t="s">
        <v>205</v>
      </c>
      <c r="B72" s="145" t="s">
        <v>206</v>
      </c>
      <c r="C72" s="200">
        <f>+'3.SZ.TÁBL. SEGÍTŐ SZOLGÁLAT'!AA82</f>
        <v>2133</v>
      </c>
      <c r="D72" s="146">
        <f>+'3.SZ.TÁBL. SEGÍTŐ SZOLGÁLAT'!AB82</f>
        <v>33</v>
      </c>
      <c r="E72" s="169">
        <f>+'3.SZ.TÁBL. SEGÍTŐ SZOLGÁLAT'!AC82</f>
        <v>2166</v>
      </c>
      <c r="F72" s="7">
        <f>+'[4]1.1.SZ.TÁBL. BEV - KIAD'!$H72</f>
        <v>19590</v>
      </c>
      <c r="G72" s="126"/>
      <c r="H72" s="5">
        <f>SUM(F72:G72)</f>
        <v>19590</v>
      </c>
      <c r="I72" s="51">
        <f t="shared" si="28"/>
        <v>21723</v>
      </c>
      <c r="J72" s="126">
        <f t="shared" si="29"/>
        <v>33</v>
      </c>
      <c r="K72" s="5">
        <f t="shared" si="30"/>
        <v>21756</v>
      </c>
    </row>
    <row r="73" spans="1:13" ht="29.25" customHeight="1" x14ac:dyDescent="0.2">
      <c r="A73" s="186" t="s">
        <v>207</v>
      </c>
      <c r="B73" s="161" t="s">
        <v>327</v>
      </c>
      <c r="C73" s="221">
        <f>+'3.SZ.TÁBL. SEGÍTŐ SZOLGÁLAT'!AA83</f>
        <v>4434</v>
      </c>
      <c r="D73" s="173">
        <f>+'3.SZ.TÁBL. SEGÍTŐ SZOLGÁLAT'!AB83</f>
        <v>517</v>
      </c>
      <c r="E73" s="174">
        <f>+'3.SZ.TÁBL. SEGÍTŐ SZOLGÁLAT'!AC83</f>
        <v>4951</v>
      </c>
      <c r="F73" s="7">
        <f>+'[4]1.1.SZ.TÁBL. BEV - KIAD'!$H73</f>
        <v>781</v>
      </c>
      <c r="G73" s="170"/>
      <c r="H73" s="157">
        <f>SUM(F73:G73)</f>
        <v>781</v>
      </c>
      <c r="I73" s="52">
        <f t="shared" si="28"/>
        <v>5215</v>
      </c>
      <c r="J73" s="170">
        <f t="shared" si="29"/>
        <v>517</v>
      </c>
      <c r="K73" s="157">
        <f t="shared" si="30"/>
        <v>5732</v>
      </c>
    </row>
    <row r="74" spans="1:13" s="3" customFormat="1" ht="13.5" customHeight="1" x14ac:dyDescent="0.2">
      <c r="A74" s="187" t="s">
        <v>145</v>
      </c>
      <c r="B74" s="162" t="s">
        <v>104</v>
      </c>
      <c r="C74" s="270">
        <f>+SUM(C65:C69,C72:C73)</f>
        <v>12846</v>
      </c>
      <c r="D74" s="386">
        <f>+SUM(D65:D69,D72:D73)</f>
        <v>-309</v>
      </c>
      <c r="E74" s="387">
        <f t="shared" ref="E74" si="31">+SUM(E65:E69,E72:E73)</f>
        <v>12537</v>
      </c>
      <c r="F74" s="270">
        <f>+SUM(F65:F69,F72:F73)</f>
        <v>20371</v>
      </c>
      <c r="G74" s="386">
        <f>+SUM(G65:G69,G72:G73)</f>
        <v>0</v>
      </c>
      <c r="H74" s="387">
        <f t="shared" ref="H74" si="32">+SUM(H65:H69,H72:H73)</f>
        <v>20371</v>
      </c>
      <c r="I74" s="270">
        <f>+SUM(I65:I69,I72:I73)</f>
        <v>33217</v>
      </c>
      <c r="J74" s="386">
        <f>+SUM(J65:J69,J72:J73)</f>
        <v>-309</v>
      </c>
      <c r="K74" s="387">
        <f t="shared" ref="K74" si="33">+SUM(K65:K69,K72:K73)</f>
        <v>32908</v>
      </c>
      <c r="M74" s="4"/>
    </row>
    <row r="75" spans="1:13" ht="13.5" customHeight="1" x14ac:dyDescent="0.2">
      <c r="A75" s="184" t="s">
        <v>208</v>
      </c>
      <c r="B75" s="160" t="s">
        <v>209</v>
      </c>
      <c r="C75" s="207">
        <f>+'3.SZ.TÁBL. SEGÍTŐ SZOLGÁLAT'!AA85</f>
        <v>860</v>
      </c>
      <c r="D75" s="176">
        <f>+'3.SZ.TÁBL. SEGÍTŐ SZOLGÁLAT'!AB85</f>
        <v>-12</v>
      </c>
      <c r="E75" s="177">
        <f>+'3.SZ.TÁBL. SEGÍTŐ SZOLGÁLAT'!AC85</f>
        <v>848</v>
      </c>
      <c r="F75" s="6"/>
      <c r="G75" s="59"/>
      <c r="H75" s="60"/>
      <c r="I75" s="49">
        <f t="shared" ref="I75:K76" si="34">+C75+F75</f>
        <v>860</v>
      </c>
      <c r="J75" s="59">
        <f t="shared" si="34"/>
        <v>-12</v>
      </c>
      <c r="K75" s="60">
        <f t="shared" si="34"/>
        <v>848</v>
      </c>
    </row>
    <row r="76" spans="1:13" ht="13.5" customHeight="1" x14ac:dyDescent="0.2">
      <c r="A76" s="186" t="s">
        <v>210</v>
      </c>
      <c r="B76" s="161" t="s">
        <v>211</v>
      </c>
      <c r="C76" s="221">
        <f>+'3.SZ.TÁBL. SEGÍTŐ SZOLGÁLAT'!AA86</f>
        <v>0</v>
      </c>
      <c r="D76" s="173">
        <f>+'3.SZ.TÁBL. SEGÍTŐ SZOLGÁLAT'!AB86</f>
        <v>0</v>
      </c>
      <c r="E76" s="174">
        <f>+'3.SZ.TÁBL. SEGÍTŐ SZOLGÁLAT'!AC86</f>
        <v>0</v>
      </c>
      <c r="F76" s="155"/>
      <c r="G76" s="170"/>
      <c r="H76" s="157"/>
      <c r="I76" s="52">
        <f t="shared" si="34"/>
        <v>0</v>
      </c>
      <c r="J76" s="170">
        <f t="shared" si="34"/>
        <v>0</v>
      </c>
      <c r="K76" s="157">
        <f t="shared" si="34"/>
        <v>0</v>
      </c>
    </row>
    <row r="77" spans="1:13" s="3" customFormat="1" ht="13.5" customHeight="1" x14ac:dyDescent="0.2">
      <c r="A77" s="187" t="s">
        <v>146</v>
      </c>
      <c r="B77" s="162" t="s">
        <v>105</v>
      </c>
      <c r="C77" s="270">
        <f t="shared" ref="C77:K77" si="35">+SUM(C75:C76)</f>
        <v>860</v>
      </c>
      <c r="D77" s="386">
        <f t="shared" si="35"/>
        <v>-12</v>
      </c>
      <c r="E77" s="387">
        <f t="shared" si="35"/>
        <v>848</v>
      </c>
      <c r="F77" s="270">
        <f t="shared" si="35"/>
        <v>0</v>
      </c>
      <c r="G77" s="384">
        <f t="shared" si="35"/>
        <v>0</v>
      </c>
      <c r="H77" s="385">
        <f t="shared" si="35"/>
        <v>0</v>
      </c>
      <c r="I77" s="380">
        <f t="shared" si="35"/>
        <v>860</v>
      </c>
      <c r="J77" s="384">
        <f t="shared" si="35"/>
        <v>-12</v>
      </c>
      <c r="K77" s="385">
        <f t="shared" si="35"/>
        <v>848</v>
      </c>
      <c r="M77" s="4"/>
    </row>
    <row r="78" spans="1:13" ht="13.5" customHeight="1" x14ac:dyDescent="0.2">
      <c r="A78" s="184" t="s">
        <v>212</v>
      </c>
      <c r="B78" s="160" t="s">
        <v>213</v>
      </c>
      <c r="C78" s="207">
        <f>+'3.SZ.TÁBL. SEGÍTŐ SZOLGÁLAT'!AA88</f>
        <v>5065</v>
      </c>
      <c r="D78" s="176">
        <f>+'3.SZ.TÁBL. SEGÍTŐ SZOLGÁLAT'!AB88</f>
        <v>-660</v>
      </c>
      <c r="E78" s="177">
        <f>+'3.SZ.TÁBL. SEGÍTŐ SZOLGÁLAT'!AC88</f>
        <v>4405</v>
      </c>
      <c r="F78" s="7">
        <f>+'[4]1.1.SZ.TÁBL. BEV - KIAD'!$H78</f>
        <v>602</v>
      </c>
      <c r="G78" s="59"/>
      <c r="H78" s="60">
        <f>SUM(F78:G78)</f>
        <v>602</v>
      </c>
      <c r="I78" s="49">
        <f t="shared" ref="I78:K82" si="36">+C78+F78</f>
        <v>5667</v>
      </c>
      <c r="J78" s="59">
        <f t="shared" si="36"/>
        <v>-660</v>
      </c>
      <c r="K78" s="60">
        <f t="shared" si="36"/>
        <v>5007</v>
      </c>
    </row>
    <row r="79" spans="1:13" ht="13.5" customHeight="1" x14ac:dyDescent="0.2">
      <c r="A79" s="185" t="s">
        <v>214</v>
      </c>
      <c r="B79" s="145" t="s">
        <v>215</v>
      </c>
      <c r="C79" s="200">
        <f>+'3.SZ.TÁBL. SEGÍTŐ SZOLGÁLAT'!AA89</f>
        <v>0</v>
      </c>
      <c r="D79" s="146">
        <f>+'3.SZ.TÁBL. SEGÍTŐ SZOLGÁLAT'!AB89</f>
        <v>0</v>
      </c>
      <c r="E79" s="169">
        <f>+'3.SZ.TÁBL. SEGÍTŐ SZOLGÁLAT'!AC89</f>
        <v>0</v>
      </c>
      <c r="F79" s="7"/>
      <c r="G79" s="126"/>
      <c r="H79" s="5"/>
      <c r="I79" s="51">
        <f t="shared" si="36"/>
        <v>0</v>
      </c>
      <c r="J79" s="126">
        <f t="shared" si="36"/>
        <v>0</v>
      </c>
      <c r="K79" s="5">
        <f t="shared" si="36"/>
        <v>0</v>
      </c>
    </row>
    <row r="80" spans="1:13" ht="13.5" customHeight="1" x14ac:dyDescent="0.2">
      <c r="A80" s="185" t="s">
        <v>216</v>
      </c>
      <c r="B80" s="145" t="s">
        <v>217</v>
      </c>
      <c r="C80" s="200">
        <f>+'3.SZ.TÁBL. SEGÍTŐ SZOLGÁLAT'!AA90</f>
        <v>0</v>
      </c>
      <c r="D80" s="146">
        <f>+'3.SZ.TÁBL. SEGÍTŐ SZOLGÁLAT'!AB90</f>
        <v>0</v>
      </c>
      <c r="E80" s="169">
        <f>+'3.SZ.TÁBL. SEGÍTŐ SZOLGÁLAT'!AC90</f>
        <v>0</v>
      </c>
      <c r="F80" s="7"/>
      <c r="G80" s="126"/>
      <c r="H80" s="5"/>
      <c r="I80" s="51">
        <f t="shared" si="36"/>
        <v>0</v>
      </c>
      <c r="J80" s="126">
        <f t="shared" si="36"/>
        <v>0</v>
      </c>
      <c r="K80" s="5">
        <f t="shared" si="36"/>
        <v>0</v>
      </c>
    </row>
    <row r="81" spans="1:13" ht="13.5" customHeight="1" x14ac:dyDescent="0.2">
      <c r="A81" s="185" t="s">
        <v>218</v>
      </c>
      <c r="B81" s="145" t="s">
        <v>219</v>
      </c>
      <c r="C81" s="200">
        <f>+'3.SZ.TÁBL. SEGÍTŐ SZOLGÁLAT'!AA91</f>
        <v>0</v>
      </c>
      <c r="D81" s="146">
        <f>+'3.SZ.TÁBL. SEGÍTŐ SZOLGÁLAT'!AB91</f>
        <v>0</v>
      </c>
      <c r="E81" s="169">
        <f>+'3.SZ.TÁBL. SEGÍTŐ SZOLGÁLAT'!AC91</f>
        <v>0</v>
      </c>
      <c r="F81" s="7"/>
      <c r="G81" s="126"/>
      <c r="H81" s="5"/>
      <c r="I81" s="51">
        <f t="shared" si="36"/>
        <v>0</v>
      </c>
      <c r="J81" s="126">
        <f t="shared" si="36"/>
        <v>0</v>
      </c>
      <c r="K81" s="5">
        <f t="shared" si="36"/>
        <v>0</v>
      </c>
    </row>
    <row r="82" spans="1:13" ht="13.5" customHeight="1" x14ac:dyDescent="0.2">
      <c r="A82" s="186" t="s">
        <v>220</v>
      </c>
      <c r="B82" s="161" t="s">
        <v>306</v>
      </c>
      <c r="C82" s="221">
        <f>+'3.SZ.TÁBL. SEGÍTŐ SZOLGÁLAT'!AA92</f>
        <v>255</v>
      </c>
      <c r="D82" s="173">
        <f>+'3.SZ.TÁBL. SEGÍTŐ SZOLGÁLAT'!AB92</f>
        <v>-66</v>
      </c>
      <c r="E82" s="174">
        <f>+'3.SZ.TÁBL. SEGÍTŐ SZOLGÁLAT'!AC92</f>
        <v>189</v>
      </c>
      <c r="F82" s="155"/>
      <c r="G82" s="170"/>
      <c r="H82" s="157">
        <f>SUM(F82:G82)</f>
        <v>0</v>
      </c>
      <c r="I82" s="52">
        <f t="shared" si="36"/>
        <v>255</v>
      </c>
      <c r="J82" s="170">
        <f t="shared" si="36"/>
        <v>-66</v>
      </c>
      <c r="K82" s="157">
        <f t="shared" si="36"/>
        <v>189</v>
      </c>
    </row>
    <row r="83" spans="1:13" s="3" customFormat="1" ht="13.5" customHeight="1" x14ac:dyDescent="0.2">
      <c r="A83" s="187" t="s">
        <v>147</v>
      </c>
      <c r="B83" s="162" t="s">
        <v>106</v>
      </c>
      <c r="C83" s="270">
        <f t="shared" ref="C83:H83" si="37">SUM(C78:C82)</f>
        <v>5320</v>
      </c>
      <c r="D83" s="386">
        <f t="shared" si="37"/>
        <v>-726</v>
      </c>
      <c r="E83" s="387">
        <f t="shared" si="37"/>
        <v>4594</v>
      </c>
      <c r="F83" s="270">
        <f t="shared" si="37"/>
        <v>602</v>
      </c>
      <c r="G83" s="384">
        <f t="shared" si="37"/>
        <v>0</v>
      </c>
      <c r="H83" s="385">
        <f t="shared" si="37"/>
        <v>602</v>
      </c>
      <c r="I83" s="380">
        <f>+SUM(I78:I82)</f>
        <v>5922</v>
      </c>
      <c r="J83" s="384">
        <f>+SUM(J78:J82)</f>
        <v>-726</v>
      </c>
      <c r="K83" s="385">
        <f>+SUM(K78:K82)</f>
        <v>5196</v>
      </c>
      <c r="M83" s="4"/>
    </row>
    <row r="84" spans="1:13" s="3" customFormat="1" ht="13.5" customHeight="1" x14ac:dyDescent="0.2">
      <c r="A84" s="187" t="s">
        <v>148</v>
      </c>
      <c r="B84" s="162" t="s">
        <v>107</v>
      </c>
      <c r="C84" s="270">
        <f t="shared" ref="C84:K84" si="38">+C61+C64+C74+C77+C83</f>
        <v>25184</v>
      </c>
      <c r="D84" s="386">
        <f t="shared" si="38"/>
        <v>-1219</v>
      </c>
      <c r="E84" s="387">
        <f t="shared" si="38"/>
        <v>23965</v>
      </c>
      <c r="F84" s="270">
        <f t="shared" si="38"/>
        <v>20973</v>
      </c>
      <c r="G84" s="384">
        <f t="shared" si="38"/>
        <v>0</v>
      </c>
      <c r="H84" s="385">
        <f t="shared" si="38"/>
        <v>20973</v>
      </c>
      <c r="I84" s="380">
        <f t="shared" si="38"/>
        <v>46157</v>
      </c>
      <c r="J84" s="384">
        <f t="shared" si="38"/>
        <v>-1219</v>
      </c>
      <c r="K84" s="385">
        <f t="shared" si="38"/>
        <v>44938</v>
      </c>
      <c r="M84" s="4"/>
    </row>
    <row r="85" spans="1:13" ht="13.5" customHeight="1" x14ac:dyDescent="0.2">
      <c r="A85" s="184" t="s">
        <v>260</v>
      </c>
      <c r="B85" s="178" t="s">
        <v>261</v>
      </c>
      <c r="C85" s="207">
        <f>+'3.SZ.TÁBL. SEGÍTŐ SZOLGÁLAT'!AA95</f>
        <v>1164</v>
      </c>
      <c r="D85" s="176">
        <f>+'3.SZ.TÁBL. SEGÍTŐ SZOLGÁLAT'!AB95</f>
        <v>0</v>
      </c>
      <c r="E85" s="177">
        <f>+'3.SZ.TÁBL. SEGÍTŐ SZOLGÁLAT'!AC95</f>
        <v>1164</v>
      </c>
      <c r="F85" s="546">
        <f>+SUM(F86:F87)</f>
        <v>9976</v>
      </c>
      <c r="G85" s="59">
        <f>SUM(G86:G87)</f>
        <v>0</v>
      </c>
      <c r="H85" s="547">
        <f>SUM(H86:H87)</f>
        <v>9976</v>
      </c>
      <c r="I85" s="49">
        <f>SUM(I86:I87)</f>
        <v>11140</v>
      </c>
      <c r="J85" s="59">
        <f>SUM(J86:J87)</f>
        <v>0</v>
      </c>
      <c r="K85" s="60">
        <f>SUM(K86:K87)</f>
        <v>11140</v>
      </c>
    </row>
    <row r="86" spans="1:13" s="269" customFormat="1" x14ac:dyDescent="0.2">
      <c r="A86" s="190" t="s">
        <v>260</v>
      </c>
      <c r="B86" s="179" t="s">
        <v>307</v>
      </c>
      <c r="C86" s="207">
        <f>+'3.SZ.TÁBL. SEGÍTŐ SZOLGÁLAT'!AA96</f>
        <v>1164</v>
      </c>
      <c r="D86" s="176">
        <f>+'3.SZ.TÁBL. SEGÍTŐ SZOLGÁLAT'!AB96</f>
        <v>0</v>
      </c>
      <c r="E86" s="177">
        <f>+'3.SZ.TÁBL. SEGÍTŐ SZOLGÁLAT'!AC96</f>
        <v>1164</v>
      </c>
      <c r="F86" s="7">
        <f>+'[4]1.1.SZ.TÁBL. BEV - KIAD'!$H86</f>
        <v>4578</v>
      </c>
      <c r="G86" s="366"/>
      <c r="H86" s="367">
        <f>SUM(F86:G86)</f>
        <v>4578</v>
      </c>
      <c r="I86" s="361">
        <f t="shared" ref="I86:K87" si="39">+C86+F86</f>
        <v>5742</v>
      </c>
      <c r="J86" s="366">
        <f t="shared" si="39"/>
        <v>0</v>
      </c>
      <c r="K86" s="367">
        <f t="shared" si="39"/>
        <v>5742</v>
      </c>
      <c r="M86" s="360"/>
    </row>
    <row r="87" spans="1:13" s="269" customFormat="1" x14ac:dyDescent="0.2">
      <c r="A87" s="190" t="s">
        <v>260</v>
      </c>
      <c r="B87" s="179" t="s">
        <v>351</v>
      </c>
      <c r="C87" s="271"/>
      <c r="D87" s="378"/>
      <c r="E87" s="379"/>
      <c r="F87" s="7">
        <f>+'[4]1.1.SZ.TÁBL. BEV - KIAD'!$H87</f>
        <v>5398</v>
      </c>
      <c r="G87" s="366"/>
      <c r="H87" s="367">
        <f>SUM(F87:G87)</f>
        <v>5398</v>
      </c>
      <c r="I87" s="361">
        <f t="shared" si="39"/>
        <v>5398</v>
      </c>
      <c r="J87" s="366">
        <f t="shared" si="39"/>
        <v>0</v>
      </c>
      <c r="K87" s="367">
        <f t="shared" si="39"/>
        <v>5398</v>
      </c>
      <c r="M87" s="360"/>
    </row>
    <row r="88" spans="1:13" ht="13.5" customHeight="1" x14ac:dyDescent="0.2">
      <c r="A88" s="406" t="s">
        <v>313</v>
      </c>
      <c r="B88" s="407" t="s">
        <v>263</v>
      </c>
      <c r="C88" s="200">
        <f t="shared" ref="C88:K88" si="40">+SUM(C89:C90)</f>
        <v>0</v>
      </c>
      <c r="D88" s="146">
        <f t="shared" si="40"/>
        <v>0</v>
      </c>
      <c r="E88" s="169">
        <f t="shared" si="40"/>
        <v>0</v>
      </c>
      <c r="F88" s="200">
        <f t="shared" si="40"/>
        <v>7640</v>
      </c>
      <c r="G88" s="126">
        <f t="shared" si="40"/>
        <v>0</v>
      </c>
      <c r="H88" s="5">
        <f t="shared" si="40"/>
        <v>7640</v>
      </c>
      <c r="I88" s="200">
        <f t="shared" si="40"/>
        <v>7640</v>
      </c>
      <c r="J88" s="126">
        <f t="shared" si="40"/>
        <v>0</v>
      </c>
      <c r="K88" s="5">
        <f t="shared" si="40"/>
        <v>7640</v>
      </c>
    </row>
    <row r="89" spans="1:13" s="269" customFormat="1" ht="13.5" customHeight="1" x14ac:dyDescent="0.2">
      <c r="A89" s="408"/>
      <c r="B89" s="409" t="s">
        <v>284</v>
      </c>
      <c r="C89" s="259"/>
      <c r="D89" s="376"/>
      <c r="E89" s="377"/>
      <c r="F89" s="7">
        <f>+'[4]1.1.SZ.TÁBL. BEV - KIAD'!$H89</f>
        <v>7640</v>
      </c>
      <c r="G89" s="374"/>
      <c r="H89" s="375">
        <f>SUM(F89:G89)</f>
        <v>7640</v>
      </c>
      <c r="I89" s="361">
        <f t="shared" ref="I89:K90" si="41">+C89+F89</f>
        <v>7640</v>
      </c>
      <c r="J89" s="374">
        <f t="shared" si="41"/>
        <v>0</v>
      </c>
      <c r="K89" s="375">
        <f t="shared" si="41"/>
        <v>7640</v>
      </c>
      <c r="M89" s="360"/>
    </row>
    <row r="90" spans="1:13" s="269" customFormat="1" ht="13.5" customHeight="1" x14ac:dyDescent="0.2">
      <c r="A90" s="410"/>
      <c r="B90" s="411" t="s">
        <v>285</v>
      </c>
      <c r="C90" s="266"/>
      <c r="D90" s="412"/>
      <c r="E90" s="413"/>
      <c r="F90" s="7">
        <f>+'[4]1.1.SZ.TÁBL. BEV - KIAD'!$H90</f>
        <v>0</v>
      </c>
      <c r="G90" s="398"/>
      <c r="H90" s="399">
        <f>SUM(F90:G90)</f>
        <v>0</v>
      </c>
      <c r="I90" s="361">
        <f t="shared" si="41"/>
        <v>0</v>
      </c>
      <c r="J90" s="398">
        <f t="shared" si="41"/>
        <v>0</v>
      </c>
      <c r="K90" s="399">
        <f t="shared" si="41"/>
        <v>0</v>
      </c>
      <c r="M90" s="360"/>
    </row>
    <row r="91" spans="1:13" s="3" customFormat="1" ht="13.5" customHeight="1" x14ac:dyDescent="0.2">
      <c r="A91" s="187" t="s">
        <v>149</v>
      </c>
      <c r="B91" s="162" t="s">
        <v>108</v>
      </c>
      <c r="C91" s="270">
        <f>+C85+C88</f>
        <v>1164</v>
      </c>
      <c r="D91" s="273">
        <f t="shared" ref="D91:E91" si="42">+D85+D88</f>
        <v>0</v>
      </c>
      <c r="E91" s="274">
        <f t="shared" si="42"/>
        <v>1164</v>
      </c>
      <c r="F91" s="270">
        <f>+F85+F88</f>
        <v>17616</v>
      </c>
      <c r="G91" s="273">
        <f>+G85+G88</f>
        <v>0</v>
      </c>
      <c r="H91" s="274">
        <f>+H85+H88</f>
        <v>17616</v>
      </c>
      <c r="I91" s="270">
        <f>+I85+I88</f>
        <v>18780</v>
      </c>
      <c r="J91" s="273">
        <f t="shared" ref="J91:K91" si="43">+J85+J88</f>
        <v>0</v>
      </c>
      <c r="K91" s="274">
        <f t="shared" si="43"/>
        <v>18780</v>
      </c>
      <c r="M91" s="4"/>
    </row>
    <row r="92" spans="1:13" ht="13.5" customHeight="1" x14ac:dyDescent="0.2">
      <c r="A92" s="184" t="s">
        <v>221</v>
      </c>
      <c r="B92" s="160" t="s">
        <v>222</v>
      </c>
      <c r="C92" s="207">
        <f>+'3.SZ.TÁBL. SEGÍTŐ SZOLGÁLAT'!AA99</f>
        <v>0</v>
      </c>
      <c r="D92" s="176">
        <f>+'3.SZ.TÁBL. SEGÍTŐ SZOLGÁLAT'!AB99</f>
        <v>0</v>
      </c>
      <c r="E92" s="177">
        <f>+'3.SZ.TÁBL. SEGÍTŐ SZOLGÁLAT'!AC99</f>
        <v>0</v>
      </c>
      <c r="F92" s="6"/>
      <c r="G92" s="59"/>
      <c r="H92" s="60"/>
      <c r="I92" s="49">
        <f t="shared" ref="I92:K98" si="44">+C92+F92</f>
        <v>0</v>
      </c>
      <c r="J92" s="59">
        <f t="shared" si="44"/>
        <v>0</v>
      </c>
      <c r="K92" s="60">
        <f t="shared" si="44"/>
        <v>0</v>
      </c>
    </row>
    <row r="93" spans="1:13" ht="13.5" customHeight="1" x14ac:dyDescent="0.2">
      <c r="A93" s="185" t="s">
        <v>223</v>
      </c>
      <c r="B93" s="145" t="s">
        <v>224</v>
      </c>
      <c r="C93" s="200">
        <f>+'3.SZ.TÁBL. SEGÍTŐ SZOLGÁLAT'!AA100</f>
        <v>0</v>
      </c>
      <c r="D93" s="146">
        <f>+'3.SZ.TÁBL. SEGÍTŐ SZOLGÁLAT'!AB100</f>
        <v>0</v>
      </c>
      <c r="E93" s="169">
        <f>+'3.SZ.TÁBL. SEGÍTŐ SZOLGÁLAT'!AC100</f>
        <v>0</v>
      </c>
      <c r="F93" s="7"/>
      <c r="G93" s="126"/>
      <c r="H93" s="5"/>
      <c r="I93" s="51">
        <f t="shared" si="44"/>
        <v>0</v>
      </c>
      <c r="J93" s="126">
        <f t="shared" si="44"/>
        <v>0</v>
      </c>
      <c r="K93" s="5">
        <f t="shared" si="44"/>
        <v>0</v>
      </c>
    </row>
    <row r="94" spans="1:13" ht="13.5" customHeight="1" x14ac:dyDescent="0.2">
      <c r="A94" s="185" t="s">
        <v>225</v>
      </c>
      <c r="B94" s="145" t="s">
        <v>226</v>
      </c>
      <c r="C94" s="200">
        <f>+'3.SZ.TÁBL. SEGÍTŐ SZOLGÁLAT'!AA101</f>
        <v>631</v>
      </c>
      <c r="D94" s="146">
        <f>+'3.SZ.TÁBL. SEGÍTŐ SZOLGÁLAT'!AB101</f>
        <v>0</v>
      </c>
      <c r="E94" s="169">
        <f>+'3.SZ.TÁBL. SEGÍTŐ SZOLGÁLAT'!AC101</f>
        <v>631</v>
      </c>
      <c r="F94" s="7"/>
      <c r="G94" s="126"/>
      <c r="H94" s="5"/>
      <c r="I94" s="51">
        <f t="shared" si="44"/>
        <v>631</v>
      </c>
      <c r="J94" s="126">
        <f t="shared" si="44"/>
        <v>0</v>
      </c>
      <c r="K94" s="5">
        <f t="shared" si="44"/>
        <v>631</v>
      </c>
    </row>
    <row r="95" spans="1:13" ht="13.5" customHeight="1" x14ac:dyDescent="0.2">
      <c r="A95" s="185" t="s">
        <v>227</v>
      </c>
      <c r="B95" s="145" t="s">
        <v>228</v>
      </c>
      <c r="C95" s="200">
        <f>+'3.SZ.TÁBL. SEGÍTŐ SZOLGÁLAT'!AA102</f>
        <v>280</v>
      </c>
      <c r="D95" s="146">
        <f>+'3.SZ.TÁBL. SEGÍTŐ SZOLGÁLAT'!AB102</f>
        <v>0</v>
      </c>
      <c r="E95" s="169">
        <f>+'3.SZ.TÁBL. SEGÍTŐ SZOLGÁLAT'!AC102</f>
        <v>280</v>
      </c>
      <c r="F95" s="7"/>
      <c r="G95" s="126"/>
      <c r="H95" s="5"/>
      <c r="I95" s="51">
        <f t="shared" si="44"/>
        <v>280</v>
      </c>
      <c r="J95" s="126">
        <f t="shared" si="44"/>
        <v>0</v>
      </c>
      <c r="K95" s="5">
        <f t="shared" si="44"/>
        <v>280</v>
      </c>
    </row>
    <row r="96" spans="1:13" ht="13.5" customHeight="1" x14ac:dyDescent="0.2">
      <c r="A96" s="185" t="s">
        <v>229</v>
      </c>
      <c r="B96" s="145" t="s">
        <v>230</v>
      </c>
      <c r="C96" s="200">
        <f>+'3.SZ.TÁBL. SEGÍTŐ SZOLGÁLAT'!AA103</f>
        <v>0</v>
      </c>
      <c r="D96" s="146">
        <f>+'3.SZ.TÁBL. SEGÍTŐ SZOLGÁLAT'!AB103</f>
        <v>0</v>
      </c>
      <c r="E96" s="169">
        <f>+'3.SZ.TÁBL. SEGÍTŐ SZOLGÁLAT'!AC103</f>
        <v>0</v>
      </c>
      <c r="F96" s="7"/>
      <c r="G96" s="126"/>
      <c r="H96" s="5"/>
      <c r="I96" s="51">
        <f t="shared" si="44"/>
        <v>0</v>
      </c>
      <c r="J96" s="126">
        <f t="shared" si="44"/>
        <v>0</v>
      </c>
      <c r="K96" s="5">
        <f t="shared" si="44"/>
        <v>0</v>
      </c>
    </row>
    <row r="97" spans="1:20" ht="13.5" customHeight="1" x14ac:dyDescent="0.2">
      <c r="A97" s="185" t="s">
        <v>231</v>
      </c>
      <c r="B97" s="145" t="s">
        <v>232</v>
      </c>
      <c r="C97" s="200">
        <f>+'3.SZ.TÁBL. SEGÍTŐ SZOLGÁLAT'!AA104</f>
        <v>0</v>
      </c>
      <c r="D97" s="146">
        <f>+'3.SZ.TÁBL. SEGÍTŐ SZOLGÁLAT'!AB104</f>
        <v>0</v>
      </c>
      <c r="E97" s="169">
        <f>+'3.SZ.TÁBL. SEGÍTŐ SZOLGÁLAT'!AC104</f>
        <v>0</v>
      </c>
      <c r="F97" s="7"/>
      <c r="G97" s="126"/>
      <c r="H97" s="5"/>
      <c r="I97" s="51">
        <f t="shared" si="44"/>
        <v>0</v>
      </c>
      <c r="J97" s="126">
        <f t="shared" si="44"/>
        <v>0</v>
      </c>
      <c r="K97" s="5">
        <f t="shared" si="44"/>
        <v>0</v>
      </c>
    </row>
    <row r="98" spans="1:20" ht="13.5" customHeight="1" x14ac:dyDescent="0.2">
      <c r="A98" s="186" t="s">
        <v>233</v>
      </c>
      <c r="B98" s="161" t="s">
        <v>234</v>
      </c>
      <c r="C98" s="221">
        <f>+'3.SZ.TÁBL. SEGÍTŐ SZOLGÁLAT'!AA105</f>
        <v>247</v>
      </c>
      <c r="D98" s="173">
        <f>+'3.SZ.TÁBL. SEGÍTŐ SZOLGÁLAT'!AB105</f>
        <v>0</v>
      </c>
      <c r="E98" s="174">
        <f>+'3.SZ.TÁBL. SEGÍTŐ SZOLGÁLAT'!AC105</f>
        <v>247</v>
      </c>
      <c r="F98" s="155"/>
      <c r="G98" s="170"/>
      <c r="H98" s="157"/>
      <c r="I98" s="52">
        <f t="shared" si="44"/>
        <v>247</v>
      </c>
      <c r="J98" s="170">
        <f t="shared" si="44"/>
        <v>0</v>
      </c>
      <c r="K98" s="157">
        <f t="shared" si="44"/>
        <v>247</v>
      </c>
    </row>
    <row r="99" spans="1:20" s="3" customFormat="1" ht="13.5" customHeight="1" x14ac:dyDescent="0.2">
      <c r="A99" s="187" t="s">
        <v>150</v>
      </c>
      <c r="B99" s="162" t="s">
        <v>65</v>
      </c>
      <c r="C99" s="270">
        <f t="shared" ref="C99:H99" si="45">SUM(C92:C98)</f>
        <v>1158</v>
      </c>
      <c r="D99" s="386">
        <f t="shared" si="45"/>
        <v>0</v>
      </c>
      <c r="E99" s="387">
        <f t="shared" si="45"/>
        <v>1158</v>
      </c>
      <c r="F99" s="270">
        <f t="shared" si="45"/>
        <v>0</v>
      </c>
      <c r="G99" s="384">
        <f t="shared" si="45"/>
        <v>0</v>
      </c>
      <c r="H99" s="385">
        <f t="shared" si="45"/>
        <v>0</v>
      </c>
      <c r="I99" s="380">
        <f>+SUM(I92:I98)</f>
        <v>1158</v>
      </c>
      <c r="J99" s="384">
        <f>+SUM(J92:J98)</f>
        <v>0</v>
      </c>
      <c r="K99" s="385">
        <f>+SUM(K92:K98)</f>
        <v>1158</v>
      </c>
      <c r="M99" s="4"/>
    </row>
    <row r="100" spans="1:20" ht="13.5" customHeight="1" x14ac:dyDescent="0.2">
      <c r="A100" s="184" t="s">
        <v>235</v>
      </c>
      <c r="B100" s="160" t="s">
        <v>236</v>
      </c>
      <c r="C100" s="207">
        <f>+'3.SZ.TÁBL. SEGÍTŐ SZOLGÁLAT'!AA107</f>
        <v>0</v>
      </c>
      <c r="D100" s="176">
        <f>+'3.SZ.TÁBL. SEGÍTŐ SZOLGÁLAT'!AB107</f>
        <v>0</v>
      </c>
      <c r="E100" s="177">
        <f>+'3.SZ.TÁBL. SEGÍTŐ SZOLGÁLAT'!AC107</f>
        <v>0</v>
      </c>
      <c r="F100" s="6"/>
      <c r="G100" s="59"/>
      <c r="H100" s="60"/>
      <c r="I100" s="49">
        <f t="shared" ref="I100:K103" si="46">+C100+F100</f>
        <v>0</v>
      </c>
      <c r="J100" s="59">
        <f t="shared" si="46"/>
        <v>0</v>
      </c>
      <c r="K100" s="60">
        <f t="shared" si="46"/>
        <v>0</v>
      </c>
    </row>
    <row r="101" spans="1:20" ht="13.5" customHeight="1" x14ac:dyDescent="0.2">
      <c r="A101" s="185" t="s">
        <v>237</v>
      </c>
      <c r="B101" s="145" t="s">
        <v>238</v>
      </c>
      <c r="C101" s="200">
        <f>+'3.SZ.TÁBL. SEGÍTŐ SZOLGÁLAT'!AA108</f>
        <v>0</v>
      </c>
      <c r="D101" s="146">
        <f>+'3.SZ.TÁBL. SEGÍTŐ SZOLGÁLAT'!AB108</f>
        <v>0</v>
      </c>
      <c r="E101" s="169">
        <f>+'3.SZ.TÁBL. SEGÍTŐ SZOLGÁLAT'!AC108</f>
        <v>0</v>
      </c>
      <c r="F101" s="7"/>
      <c r="G101" s="126"/>
      <c r="H101" s="5"/>
      <c r="I101" s="51">
        <f t="shared" si="46"/>
        <v>0</v>
      </c>
      <c r="J101" s="126">
        <f t="shared" si="46"/>
        <v>0</v>
      </c>
      <c r="K101" s="5">
        <f t="shared" si="46"/>
        <v>0</v>
      </c>
    </row>
    <row r="102" spans="1:20" ht="13.5" customHeight="1" x14ac:dyDescent="0.2">
      <c r="A102" s="185" t="s">
        <v>239</v>
      </c>
      <c r="B102" s="145" t="s">
        <v>240</v>
      </c>
      <c r="C102" s="200">
        <f>+'3.SZ.TÁBL. SEGÍTŐ SZOLGÁLAT'!AA109</f>
        <v>0</v>
      </c>
      <c r="D102" s="146">
        <f>+'3.SZ.TÁBL. SEGÍTŐ SZOLGÁLAT'!AB109</f>
        <v>0</v>
      </c>
      <c r="E102" s="169">
        <f>+'3.SZ.TÁBL. SEGÍTŐ SZOLGÁLAT'!AC109</f>
        <v>0</v>
      </c>
      <c r="F102" s="7"/>
      <c r="G102" s="126"/>
      <c r="H102" s="5"/>
      <c r="I102" s="51">
        <f t="shared" si="46"/>
        <v>0</v>
      </c>
      <c r="J102" s="126">
        <f t="shared" si="46"/>
        <v>0</v>
      </c>
      <c r="K102" s="5">
        <f t="shared" si="46"/>
        <v>0</v>
      </c>
    </row>
    <row r="103" spans="1:20" ht="13.5" customHeight="1" x14ac:dyDescent="0.2">
      <c r="A103" s="186" t="s">
        <v>241</v>
      </c>
      <c r="B103" s="161" t="s">
        <v>242</v>
      </c>
      <c r="C103" s="221">
        <f>+'3.SZ.TÁBL. SEGÍTŐ SZOLGÁLAT'!AA110</f>
        <v>0</v>
      </c>
      <c r="D103" s="173">
        <f>+'3.SZ.TÁBL. SEGÍTŐ SZOLGÁLAT'!AB110</f>
        <v>0</v>
      </c>
      <c r="E103" s="174">
        <f>+'3.SZ.TÁBL. SEGÍTŐ SZOLGÁLAT'!AC110</f>
        <v>0</v>
      </c>
      <c r="F103" s="155"/>
      <c r="G103" s="170"/>
      <c r="H103" s="157"/>
      <c r="I103" s="52">
        <f t="shared" si="46"/>
        <v>0</v>
      </c>
      <c r="J103" s="170">
        <f t="shared" si="46"/>
        <v>0</v>
      </c>
      <c r="K103" s="157">
        <f t="shared" si="46"/>
        <v>0</v>
      </c>
    </row>
    <row r="104" spans="1:20" s="3" customFormat="1" ht="13.5" customHeight="1" x14ac:dyDescent="0.2">
      <c r="A104" s="187" t="s">
        <v>151</v>
      </c>
      <c r="B104" s="162" t="s">
        <v>109</v>
      </c>
      <c r="C104" s="270">
        <f t="shared" ref="C104:H104" si="47">SUM(C100:C103)</f>
        <v>0</v>
      </c>
      <c r="D104" s="386">
        <f t="shared" si="47"/>
        <v>0</v>
      </c>
      <c r="E104" s="387">
        <f t="shared" si="47"/>
        <v>0</v>
      </c>
      <c r="F104" s="270">
        <f t="shared" si="47"/>
        <v>0</v>
      </c>
      <c r="G104" s="384">
        <f t="shared" si="47"/>
        <v>0</v>
      </c>
      <c r="H104" s="385">
        <f t="shared" si="47"/>
        <v>0</v>
      </c>
      <c r="I104" s="380">
        <f>+SUM(I100:I103)</f>
        <v>0</v>
      </c>
      <c r="J104" s="384">
        <f>+SUM(J100:J103)</f>
        <v>0</v>
      </c>
      <c r="K104" s="385">
        <f>+SUM(K100:K103)</f>
        <v>0</v>
      </c>
      <c r="M104" s="4"/>
    </row>
    <row r="105" spans="1:20" s="3" customFormat="1" ht="13.5" customHeight="1" x14ac:dyDescent="0.2">
      <c r="A105" s="187" t="s">
        <v>152</v>
      </c>
      <c r="B105" s="162" t="s">
        <v>110</v>
      </c>
      <c r="C105" s="270">
        <f>+'3.SZ.TÁBL. SEGÍTŐ SZOLGÁLAT'!AA112</f>
        <v>0</v>
      </c>
      <c r="D105" s="386">
        <f>+'3.SZ.TÁBL. SEGÍTŐ SZOLGÁLAT'!AB112</f>
        <v>0</v>
      </c>
      <c r="E105" s="387">
        <f>+'3.SZ.TÁBL. SEGÍTŐ SZOLGÁLAT'!AC112</f>
        <v>0</v>
      </c>
      <c r="F105" s="383"/>
      <c r="G105" s="384"/>
      <c r="H105" s="385"/>
      <c r="I105" s="380">
        <f>+C105+F105</f>
        <v>0</v>
      </c>
      <c r="J105" s="384">
        <f>+D105+G105</f>
        <v>0</v>
      </c>
      <c r="K105" s="385">
        <f>+E105+H105</f>
        <v>0</v>
      </c>
      <c r="M105" s="4"/>
    </row>
    <row r="106" spans="1:20" s="3" customFormat="1" ht="13.5" customHeight="1" x14ac:dyDescent="0.2">
      <c r="A106" s="191" t="s">
        <v>153</v>
      </c>
      <c r="B106" s="162" t="s">
        <v>111</v>
      </c>
      <c r="C106" s="270">
        <f t="shared" ref="C106:K106" si="48">+C51+C52+C84+C91+C99+C104+C105</f>
        <v>134008</v>
      </c>
      <c r="D106" s="386">
        <f t="shared" si="48"/>
        <v>5477</v>
      </c>
      <c r="E106" s="387">
        <f t="shared" si="48"/>
        <v>139485</v>
      </c>
      <c r="F106" s="270">
        <f t="shared" si="48"/>
        <v>38589</v>
      </c>
      <c r="G106" s="384">
        <f t="shared" si="48"/>
        <v>0</v>
      </c>
      <c r="H106" s="385">
        <f t="shared" si="48"/>
        <v>38589</v>
      </c>
      <c r="I106" s="380">
        <f t="shared" si="48"/>
        <v>172597</v>
      </c>
      <c r="J106" s="384">
        <f t="shared" si="48"/>
        <v>5477</v>
      </c>
      <c r="K106" s="385">
        <f t="shared" si="48"/>
        <v>178074</v>
      </c>
      <c r="M106" s="4"/>
    </row>
    <row r="107" spans="1:20" s="3" customFormat="1" ht="13.5" customHeight="1" thickBot="1" x14ac:dyDescent="0.25">
      <c r="A107" s="424" t="s">
        <v>286</v>
      </c>
      <c r="B107" s="425" t="s">
        <v>112</v>
      </c>
      <c r="C107" s="426">
        <f>+'3.SZ.TÁBL. SEGÍTŐ SZOLGÁLAT'!AA114</f>
        <v>0</v>
      </c>
      <c r="D107" s="427">
        <f>+'3.SZ.TÁBL. SEGÍTŐ SZOLGÁLAT'!AB114</f>
        <v>0</v>
      </c>
      <c r="E107" s="428">
        <f>+'3.SZ.TÁBL. SEGÍTŐ SZOLGÁLAT'!AC114</f>
        <v>0</v>
      </c>
      <c r="F107" s="429">
        <f>+C29</f>
        <v>122465</v>
      </c>
      <c r="G107" s="430">
        <f>+D29</f>
        <v>5251</v>
      </c>
      <c r="H107" s="428">
        <f>+E29</f>
        <v>127716</v>
      </c>
      <c r="I107" s="431"/>
      <c r="J107" s="430"/>
      <c r="K107" s="428"/>
      <c r="L107" s="4"/>
    </row>
    <row r="108" spans="1:20" s="3" customFormat="1" ht="13.5" customHeight="1" thickBot="1" x14ac:dyDescent="0.25">
      <c r="A108" s="754" t="s">
        <v>254</v>
      </c>
      <c r="B108" s="755"/>
      <c r="C108" s="278">
        <f t="shared" ref="C108:H108" si="49">+SUM(C106:C107)</f>
        <v>134008</v>
      </c>
      <c r="D108" s="180">
        <f t="shared" si="49"/>
        <v>5477</v>
      </c>
      <c r="E108" s="181">
        <f t="shared" si="49"/>
        <v>139485</v>
      </c>
      <c r="F108" s="278">
        <f t="shared" si="49"/>
        <v>161054</v>
      </c>
      <c r="G108" s="182">
        <f t="shared" si="49"/>
        <v>5251</v>
      </c>
      <c r="H108" s="183">
        <f t="shared" si="49"/>
        <v>166305</v>
      </c>
      <c r="I108" s="11">
        <f>+I106+I107</f>
        <v>172597</v>
      </c>
      <c r="J108" s="182">
        <f>+J106+J107</f>
        <v>5477</v>
      </c>
      <c r="K108" s="183">
        <f>+K106+K107</f>
        <v>178074</v>
      </c>
      <c r="M108" s="4"/>
    </row>
    <row r="109" spans="1:20" s="3" customFormat="1" ht="13.5" customHeight="1" thickBot="1" x14ac:dyDescent="0.25">
      <c r="B109" s="388"/>
      <c r="C109" s="389"/>
      <c r="D109" s="389"/>
      <c r="E109" s="389"/>
      <c r="F109" s="390"/>
      <c r="G109" s="390"/>
      <c r="H109" s="390"/>
      <c r="I109" s="390"/>
      <c r="J109" s="390"/>
      <c r="K109" s="390"/>
      <c r="M109" s="4"/>
    </row>
    <row r="110" spans="1:20" s="293" customFormat="1" ht="13.5" customHeight="1" thickBot="1" x14ac:dyDescent="0.25">
      <c r="A110" s="750" t="s">
        <v>264</v>
      </c>
      <c r="B110" s="751"/>
      <c r="C110" s="296">
        <f t="shared" ref="C110:K110" si="50">+C31-C108</f>
        <v>0</v>
      </c>
      <c r="D110" s="279">
        <f t="shared" si="50"/>
        <v>0</v>
      </c>
      <c r="E110" s="297">
        <f t="shared" si="50"/>
        <v>0</v>
      </c>
      <c r="F110" s="296">
        <f t="shared" si="50"/>
        <v>0</v>
      </c>
      <c r="G110" s="279">
        <f t="shared" si="50"/>
        <v>0</v>
      </c>
      <c r="H110" s="297">
        <f t="shared" si="50"/>
        <v>0</v>
      </c>
      <c r="I110" s="296">
        <f t="shared" si="50"/>
        <v>0</v>
      </c>
      <c r="J110" s="279">
        <f t="shared" si="50"/>
        <v>0</v>
      </c>
      <c r="K110" s="280">
        <f t="shared" si="50"/>
        <v>0</v>
      </c>
      <c r="L110" s="396"/>
      <c r="M110" s="397"/>
      <c r="N110" s="397"/>
      <c r="O110" s="397"/>
      <c r="P110" s="397"/>
      <c r="Q110" s="397"/>
      <c r="R110" s="397"/>
      <c r="S110" s="397"/>
      <c r="T110" s="397"/>
    </row>
    <row r="111" spans="1:20" ht="13.5" customHeight="1" x14ac:dyDescent="0.2"/>
    <row r="112" spans="1:20" ht="13.5" customHeight="1" x14ac:dyDescent="0.2"/>
  </sheetData>
  <mergeCells count="8">
    <mergeCell ref="I1:K1"/>
    <mergeCell ref="C1:E1"/>
    <mergeCell ref="F1:H1"/>
    <mergeCell ref="A110:B110"/>
    <mergeCell ref="A31:B31"/>
    <mergeCell ref="A108:B108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2" orientation="landscape" r:id="rId1"/>
  <headerFooter alignWithMargins="0">
    <oddHeader>&amp;L&amp;"Times New Roman,Félkövér"&amp;13Szent László Völgye TKT&amp;C&amp;"Times New Roman,Félkövér"&amp;16 2018. ÉVI IV. KÖLTSÉGVETÉS MÓDOSÍTÁS&amp;R1/1. sz. táblázatTÁRSULÁS ÉS INTÉZMÉNYEK BEVÉTELEK - KIADÁSOKAdatok: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94"/>
  <sheetViews>
    <sheetView topLeftCell="A57" workbookViewId="0">
      <selection activeCell="D61" sqref="D61:D63"/>
    </sheetView>
  </sheetViews>
  <sheetFormatPr defaultColWidth="8.85546875" defaultRowHeight="12.95" customHeight="1" x14ac:dyDescent="0.2"/>
  <cols>
    <col min="1" max="1" width="6.5703125" style="12" customWidth="1"/>
    <col min="2" max="2" width="54.5703125" style="1" customWidth="1"/>
    <col min="3" max="5" width="10.42578125" style="43" customWidth="1"/>
    <col min="6" max="6" width="7.7109375" style="526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769" t="s">
        <v>114</v>
      </c>
      <c r="B1" s="771" t="s">
        <v>138</v>
      </c>
      <c r="C1" s="762" t="s">
        <v>363</v>
      </c>
      <c r="D1" s="760" t="s">
        <v>346</v>
      </c>
      <c r="E1" s="767" t="s">
        <v>369</v>
      </c>
      <c r="F1" s="765" t="s">
        <v>305</v>
      </c>
      <c r="G1" s="392"/>
    </row>
    <row r="2" spans="1:14" ht="31.5" customHeight="1" x14ac:dyDescent="0.2">
      <c r="A2" s="770"/>
      <c r="B2" s="772"/>
      <c r="C2" s="763"/>
      <c r="D2" s="761"/>
      <c r="E2" s="768"/>
      <c r="F2" s="766"/>
      <c r="G2" s="392"/>
    </row>
    <row r="3" spans="1:14" s="42" customFormat="1" ht="14.25" customHeight="1" x14ac:dyDescent="0.2">
      <c r="A3" s="141" t="s">
        <v>116</v>
      </c>
      <c r="B3" s="142" t="s">
        <v>76</v>
      </c>
      <c r="C3" s="307">
        <f>+C4+C68</f>
        <v>147937</v>
      </c>
      <c r="D3" s="136">
        <f>+D4+D68</f>
        <v>5251</v>
      </c>
      <c r="E3" s="515">
        <f>+E4+E68</f>
        <v>153188</v>
      </c>
      <c r="F3" s="527">
        <f>+E3/C3</f>
        <v>1.0354948390193124</v>
      </c>
      <c r="G3" s="43"/>
      <c r="H3" s="44"/>
      <c r="I3" s="329"/>
      <c r="J3" s="20"/>
      <c r="K3" s="20"/>
      <c r="M3" s="20"/>
      <c r="N3" s="20"/>
    </row>
    <row r="4" spans="1:14" s="42" customFormat="1" ht="14.25" customHeight="1" x14ac:dyDescent="0.2">
      <c r="A4" s="143"/>
      <c r="B4" s="355" t="s">
        <v>280</v>
      </c>
      <c r="C4" s="308">
        <f>+'[3]2.SZ.TÁBL. BEVÉTELEK'!$E$4</f>
        <v>0</v>
      </c>
      <c r="D4" s="137"/>
      <c r="E4" s="515">
        <f>+SUM(C4:D4)</f>
        <v>0</v>
      </c>
      <c r="F4" s="527"/>
      <c r="G4" s="44"/>
      <c r="H4" s="44"/>
      <c r="I4" s="534"/>
      <c r="J4" s="20"/>
      <c r="K4" s="20"/>
      <c r="M4" s="20"/>
      <c r="N4" s="20"/>
    </row>
    <row r="5" spans="1:14" s="42" customFormat="1" ht="14.25" customHeight="1" x14ac:dyDescent="0.2">
      <c r="A5" s="153"/>
      <c r="B5" s="332" t="s">
        <v>281</v>
      </c>
      <c r="C5" s="313"/>
      <c r="D5" s="314"/>
      <c r="E5" s="515"/>
      <c r="F5" s="527"/>
      <c r="G5" s="44"/>
      <c r="H5" s="44"/>
      <c r="I5" s="329"/>
      <c r="J5" s="20"/>
      <c r="K5" s="764"/>
      <c r="M5" s="20"/>
      <c r="N5" s="20"/>
    </row>
    <row r="6" spans="1:14" s="42" customFormat="1" ht="14.25" customHeight="1" x14ac:dyDescent="0.2">
      <c r="A6" s="153"/>
      <c r="B6" s="331" t="s">
        <v>275</v>
      </c>
      <c r="C6" s="309">
        <f>SUM(C7:C13)</f>
        <v>15000</v>
      </c>
      <c r="D6" s="310">
        <f>SUM(D7:D13)</f>
        <v>0</v>
      </c>
      <c r="E6" s="518">
        <f>SUM(E7:E13)</f>
        <v>15000</v>
      </c>
      <c r="F6" s="527">
        <f t="shared" ref="F6:F66" si="0">+E6/C6</f>
        <v>1</v>
      </c>
      <c r="G6" s="44"/>
      <c r="H6" s="18"/>
      <c r="I6" s="20"/>
      <c r="J6" s="20"/>
      <c r="K6" s="764"/>
      <c r="M6" s="20"/>
      <c r="N6" s="20"/>
    </row>
    <row r="7" spans="1:14" s="312" customFormat="1" ht="14.25" customHeight="1" x14ac:dyDescent="0.2">
      <c r="A7" s="153"/>
      <c r="B7" s="333" t="s">
        <v>266</v>
      </c>
      <c r="C7" s="309">
        <f>+'[4]2.SZ.TÁBL. BEVÉTELEK'!$E7</f>
        <v>1713</v>
      </c>
      <c r="D7" s="310"/>
      <c r="E7" s="518">
        <f>SUM(C7:D7)</f>
        <v>1713</v>
      </c>
      <c r="F7" s="527">
        <f t="shared" si="0"/>
        <v>1</v>
      </c>
      <c r="G7" s="44"/>
      <c r="H7" s="311"/>
      <c r="I7" s="329"/>
      <c r="J7" s="330"/>
      <c r="K7" s="345"/>
      <c r="L7" s="347"/>
      <c r="M7" s="20"/>
      <c r="N7" s="48"/>
    </row>
    <row r="8" spans="1:14" ht="14.25" customHeight="1" x14ac:dyDescent="0.2">
      <c r="A8" s="153"/>
      <c r="B8" s="333" t="s">
        <v>267</v>
      </c>
      <c r="C8" s="309">
        <f>+'[4]2.SZ.TÁBL. BEVÉTELEK'!$E8</f>
        <v>5069</v>
      </c>
      <c r="D8" s="310"/>
      <c r="E8" s="518">
        <f t="shared" ref="E8:E13" si="1">SUM(C8:D8)</f>
        <v>5069</v>
      </c>
      <c r="F8" s="527">
        <f t="shared" si="0"/>
        <v>1</v>
      </c>
      <c r="G8" s="44"/>
      <c r="I8" s="329"/>
      <c r="J8" s="330"/>
      <c r="K8" s="345"/>
      <c r="L8" s="347"/>
    </row>
    <row r="9" spans="1:14" ht="14.25" customHeight="1" x14ac:dyDescent="0.2">
      <c r="A9" s="153"/>
      <c r="B9" s="333" t="s">
        <v>272</v>
      </c>
      <c r="C9" s="309">
        <f>+'[4]2.SZ.TÁBL. BEVÉTELEK'!$E9</f>
        <v>770</v>
      </c>
      <c r="D9" s="310"/>
      <c r="E9" s="518">
        <f t="shared" si="1"/>
        <v>770</v>
      </c>
      <c r="F9" s="527">
        <f t="shared" si="0"/>
        <v>1</v>
      </c>
      <c r="G9" s="44"/>
      <c r="I9" s="329"/>
      <c r="J9" s="330"/>
      <c r="K9" s="345"/>
      <c r="L9" s="347"/>
    </row>
    <row r="10" spans="1:14" ht="14.25" customHeight="1" x14ac:dyDescent="0.2">
      <c r="A10" s="153"/>
      <c r="B10" s="333" t="s">
        <v>268</v>
      </c>
      <c r="C10" s="309">
        <f>+'[4]2.SZ.TÁBL. BEVÉTELEK'!$E10</f>
        <v>662</v>
      </c>
      <c r="D10" s="310"/>
      <c r="E10" s="518">
        <f t="shared" si="1"/>
        <v>662</v>
      </c>
      <c r="F10" s="527">
        <f t="shared" si="0"/>
        <v>1</v>
      </c>
      <c r="G10" s="44"/>
      <c r="I10" s="329"/>
      <c r="J10" s="330"/>
      <c r="K10" s="345"/>
      <c r="L10" s="347"/>
    </row>
    <row r="11" spans="1:14" ht="14.25" customHeight="1" x14ac:dyDescent="0.2">
      <c r="A11" s="153"/>
      <c r="B11" s="333" t="s">
        <v>269</v>
      </c>
      <c r="C11" s="309">
        <f>+'[4]2.SZ.TÁBL. BEVÉTELEK'!$E11</f>
        <v>3473</v>
      </c>
      <c r="D11" s="310"/>
      <c r="E11" s="518">
        <f t="shared" si="1"/>
        <v>3473</v>
      </c>
      <c r="F11" s="527">
        <f t="shared" si="0"/>
        <v>1</v>
      </c>
      <c r="G11" s="44"/>
      <c r="I11" s="329"/>
      <c r="J11" s="330"/>
      <c r="K11" s="345"/>
      <c r="L11" s="347"/>
    </row>
    <row r="12" spans="1:14" ht="14.25" customHeight="1" x14ac:dyDescent="0.2">
      <c r="A12" s="153"/>
      <c r="B12" s="333" t="s">
        <v>270</v>
      </c>
      <c r="C12" s="309">
        <f>+'[4]2.SZ.TÁBL. BEVÉTELEK'!$E12</f>
        <v>2060</v>
      </c>
      <c r="D12" s="310"/>
      <c r="E12" s="518">
        <f t="shared" si="1"/>
        <v>2060</v>
      </c>
      <c r="F12" s="527">
        <f t="shared" si="0"/>
        <v>1</v>
      </c>
      <c r="G12" s="44"/>
      <c r="I12" s="329"/>
      <c r="J12" s="330"/>
      <c r="K12" s="345"/>
      <c r="L12" s="347"/>
    </row>
    <row r="13" spans="1:14" ht="14.25" customHeight="1" x14ac:dyDescent="0.2">
      <c r="A13" s="153"/>
      <c r="B13" s="333" t="s">
        <v>271</v>
      </c>
      <c r="C13" s="309">
        <f>+'[4]2.SZ.TÁBL. BEVÉTELEK'!$E13</f>
        <v>1253</v>
      </c>
      <c r="D13" s="310"/>
      <c r="E13" s="518">
        <f t="shared" si="1"/>
        <v>1253</v>
      </c>
      <c r="F13" s="527">
        <f t="shared" si="0"/>
        <v>1</v>
      </c>
      <c r="G13" s="44"/>
      <c r="I13" s="329"/>
      <c r="J13" s="330"/>
      <c r="K13" s="345"/>
      <c r="L13" s="347"/>
    </row>
    <row r="14" spans="1:14" s="42" customFormat="1" ht="14.25" customHeight="1" x14ac:dyDescent="0.2">
      <c r="A14" s="153"/>
      <c r="B14" s="215"/>
      <c r="C14" s="313"/>
      <c r="D14" s="314"/>
      <c r="E14" s="517"/>
      <c r="F14" s="527"/>
      <c r="G14" s="44"/>
      <c r="H14" s="44"/>
      <c r="I14" s="329"/>
      <c r="K14" s="346"/>
      <c r="L14" s="348"/>
      <c r="M14" s="349"/>
      <c r="N14" s="20"/>
    </row>
    <row r="15" spans="1:14" ht="14.25" customHeight="1" x14ac:dyDescent="0.2">
      <c r="A15" s="156"/>
      <c r="B15" s="331" t="s">
        <v>348</v>
      </c>
      <c r="C15" s="309">
        <f>SUM(C16:C21)</f>
        <v>2400</v>
      </c>
      <c r="D15" s="310">
        <f>SUM(D16:D21)</f>
        <v>0</v>
      </c>
      <c r="E15" s="518">
        <f>SUM(E16:E21)</f>
        <v>2400</v>
      </c>
      <c r="F15" s="527">
        <f t="shared" si="0"/>
        <v>1</v>
      </c>
      <c r="G15" s="18"/>
      <c r="I15" s="329"/>
    </row>
    <row r="16" spans="1:14" ht="14.25" customHeight="1" x14ac:dyDescent="0.2">
      <c r="A16" s="156"/>
      <c r="B16" s="708" t="s">
        <v>266</v>
      </c>
      <c r="C16" s="309">
        <f>+'[4]2.SZ.TÁBL. BEVÉTELEK'!$E16</f>
        <v>437</v>
      </c>
      <c r="D16" s="310"/>
      <c r="E16" s="518">
        <f>SUM(C16:D16)</f>
        <v>437</v>
      </c>
      <c r="F16" s="527">
        <f t="shared" si="0"/>
        <v>1</v>
      </c>
      <c r="G16" s="18"/>
      <c r="I16" s="329"/>
    </row>
    <row r="17" spans="1:14" ht="14.25" customHeight="1" x14ac:dyDescent="0.2">
      <c r="A17" s="156"/>
      <c r="B17" s="708" t="s">
        <v>272</v>
      </c>
      <c r="C17" s="309">
        <f>+'[4]2.SZ.TÁBL. BEVÉTELEK'!$E17</f>
        <v>196</v>
      </c>
      <c r="D17" s="310"/>
      <c r="E17" s="518">
        <f t="shared" ref="E17:E21" si="2">SUM(C17:D17)</f>
        <v>196</v>
      </c>
      <c r="F17" s="527">
        <f t="shared" si="0"/>
        <v>1</v>
      </c>
      <c r="G17" s="18"/>
    </row>
    <row r="18" spans="1:14" ht="14.25" customHeight="1" x14ac:dyDescent="0.2">
      <c r="A18" s="156"/>
      <c r="B18" s="708" t="s">
        <v>268</v>
      </c>
      <c r="C18" s="309">
        <f>+'[4]2.SZ.TÁBL. BEVÉTELEK'!$E18</f>
        <v>169</v>
      </c>
      <c r="D18" s="310"/>
      <c r="E18" s="518">
        <f t="shared" si="2"/>
        <v>169</v>
      </c>
      <c r="F18" s="527">
        <f t="shared" si="0"/>
        <v>1</v>
      </c>
      <c r="G18" s="18"/>
    </row>
    <row r="19" spans="1:14" ht="14.25" customHeight="1" x14ac:dyDescent="0.2">
      <c r="A19" s="156"/>
      <c r="B19" s="708" t="s">
        <v>269</v>
      </c>
      <c r="C19" s="309">
        <f>+'[4]2.SZ.TÁBL. BEVÉTELEK'!$E19</f>
        <v>885</v>
      </c>
      <c r="D19" s="310"/>
      <c r="E19" s="518">
        <f t="shared" si="2"/>
        <v>885</v>
      </c>
      <c r="F19" s="527">
        <f t="shared" si="0"/>
        <v>1</v>
      </c>
      <c r="G19" s="18"/>
    </row>
    <row r="20" spans="1:14" ht="14.25" customHeight="1" x14ac:dyDescent="0.2">
      <c r="A20" s="156"/>
      <c r="B20" s="708" t="s">
        <v>10</v>
      </c>
      <c r="C20" s="309">
        <f>+'[4]2.SZ.TÁBL. BEVÉTELEK'!$E20</f>
        <v>319</v>
      </c>
      <c r="D20" s="310"/>
      <c r="E20" s="518">
        <f t="shared" si="2"/>
        <v>319</v>
      </c>
      <c r="F20" s="527">
        <f t="shared" si="0"/>
        <v>1</v>
      </c>
      <c r="G20" s="18"/>
    </row>
    <row r="21" spans="1:14" ht="14.25" customHeight="1" x14ac:dyDescent="0.2">
      <c r="A21" s="156"/>
      <c r="B21" s="708" t="s">
        <v>257</v>
      </c>
      <c r="C21" s="309">
        <f>+'[4]2.SZ.TÁBL. BEVÉTELEK'!$E21</f>
        <v>394</v>
      </c>
      <c r="D21" s="310"/>
      <c r="E21" s="518">
        <f t="shared" si="2"/>
        <v>394</v>
      </c>
      <c r="F21" s="527">
        <f t="shared" si="0"/>
        <v>1</v>
      </c>
      <c r="G21" s="18"/>
    </row>
    <row r="22" spans="1:14" ht="14.25" customHeight="1" x14ac:dyDescent="0.2">
      <c r="A22" s="156"/>
      <c r="B22" s="344"/>
      <c r="C22" s="309"/>
      <c r="D22" s="310"/>
      <c r="E22" s="518"/>
      <c r="F22" s="527"/>
      <c r="G22" s="18"/>
    </row>
    <row r="23" spans="1:14" ht="14.25" customHeight="1" x14ac:dyDescent="0.2">
      <c r="A23" s="156"/>
      <c r="B23" s="331" t="s">
        <v>273</v>
      </c>
      <c r="C23" s="309">
        <f>+SUM(C24:C30)</f>
        <v>27962</v>
      </c>
      <c r="D23" s="310">
        <f>+SUM(D24:D30)</f>
        <v>0</v>
      </c>
      <c r="E23" s="518">
        <f>+SUM(E24:E30)</f>
        <v>27962</v>
      </c>
      <c r="F23" s="527">
        <f t="shared" si="0"/>
        <v>1</v>
      </c>
      <c r="G23" s="18"/>
    </row>
    <row r="24" spans="1:14" ht="14.25" customHeight="1" x14ac:dyDescent="0.2">
      <c r="A24" s="156"/>
      <c r="B24" s="333" t="s">
        <v>266</v>
      </c>
      <c r="C24" s="309">
        <f>+'3.SZ.TÁBL. SEGÍTŐ SZOLGÁLAT'!AA33</f>
        <v>6164</v>
      </c>
      <c r="D24" s="310">
        <f>+'3.SZ.TÁBL. SEGÍTŐ SZOLGÁLAT'!AB33</f>
        <v>0</v>
      </c>
      <c r="E24" s="518">
        <f>SUM(C24:D24)</f>
        <v>6164</v>
      </c>
      <c r="F24" s="527">
        <f t="shared" si="0"/>
        <v>1</v>
      </c>
      <c r="G24" s="18"/>
    </row>
    <row r="25" spans="1:14" ht="14.25" customHeight="1" x14ac:dyDescent="0.2">
      <c r="A25" s="156"/>
      <c r="B25" s="333" t="s">
        <v>272</v>
      </c>
      <c r="C25" s="309">
        <f>+'3.SZ.TÁBL. SEGÍTŐ SZOLGÁLAT'!AA34</f>
        <v>1557</v>
      </c>
      <c r="D25" s="310">
        <f>+'3.SZ.TÁBL. SEGÍTŐ SZOLGÁLAT'!AB34</f>
        <v>0</v>
      </c>
      <c r="E25" s="518">
        <f t="shared" ref="E25:E30" si="3">SUM(C25:D25)</f>
        <v>1557</v>
      </c>
      <c r="F25" s="527">
        <f t="shared" si="0"/>
        <v>1</v>
      </c>
      <c r="G25" s="18"/>
    </row>
    <row r="26" spans="1:14" ht="14.25" customHeight="1" x14ac:dyDescent="0.2">
      <c r="A26" s="156"/>
      <c r="B26" s="333" t="s">
        <v>268</v>
      </c>
      <c r="C26" s="309">
        <f>+'3.SZ.TÁBL. SEGÍTŐ SZOLGÁLAT'!AA35</f>
        <v>1339</v>
      </c>
      <c r="D26" s="310">
        <f>+'3.SZ.TÁBL. SEGÍTŐ SZOLGÁLAT'!AB35</f>
        <v>0</v>
      </c>
      <c r="E26" s="518">
        <f t="shared" si="3"/>
        <v>1339</v>
      </c>
      <c r="F26" s="527">
        <f t="shared" si="0"/>
        <v>1</v>
      </c>
      <c r="G26" s="18"/>
      <c r="J26" s="343"/>
      <c r="K26" s="343"/>
    </row>
    <row r="27" spans="1:14" ht="14.25" customHeight="1" x14ac:dyDescent="0.2">
      <c r="A27" s="156"/>
      <c r="B27" s="333" t="s">
        <v>269</v>
      </c>
      <c r="C27" s="309">
        <f>+'3.SZ.TÁBL. SEGÍTŐ SZOLGÁLAT'!AA36</f>
        <v>9838</v>
      </c>
      <c r="D27" s="310">
        <f>+'3.SZ.TÁBL. SEGÍTŐ SZOLGÁLAT'!AB36</f>
        <v>0</v>
      </c>
      <c r="E27" s="518">
        <f t="shared" si="3"/>
        <v>9838</v>
      </c>
      <c r="F27" s="527">
        <f t="shared" si="0"/>
        <v>1</v>
      </c>
      <c r="G27" s="18"/>
      <c r="I27" s="343"/>
      <c r="L27" s="343"/>
    </row>
    <row r="28" spans="1:14" ht="14.25" customHeight="1" x14ac:dyDescent="0.2">
      <c r="A28" s="156"/>
      <c r="B28" s="333" t="s">
        <v>270</v>
      </c>
      <c r="C28" s="309">
        <f>+'3.SZ.TÁBL. SEGÍTŐ SZOLGÁLAT'!AA37</f>
        <v>4165</v>
      </c>
      <c r="D28" s="310">
        <f>+'3.SZ.TÁBL. SEGÍTŐ SZOLGÁLAT'!AB37</f>
        <v>0</v>
      </c>
      <c r="E28" s="518">
        <f t="shared" si="3"/>
        <v>4165</v>
      </c>
      <c r="F28" s="527">
        <f t="shared" si="0"/>
        <v>1</v>
      </c>
      <c r="G28" s="18"/>
    </row>
    <row r="29" spans="1:14" s="343" customFormat="1" ht="14.25" customHeight="1" x14ac:dyDescent="0.2">
      <c r="A29" s="156"/>
      <c r="B29" s="333" t="s">
        <v>271</v>
      </c>
      <c r="C29" s="309">
        <f>+'3.SZ.TÁBL. SEGÍTŐ SZOLGÁLAT'!AA38</f>
        <v>2534</v>
      </c>
      <c r="D29" s="310">
        <f>+'3.SZ.TÁBL. SEGÍTŐ SZOLGÁLAT'!AB38</f>
        <v>0</v>
      </c>
      <c r="E29" s="518">
        <f t="shared" si="3"/>
        <v>2534</v>
      </c>
      <c r="F29" s="527">
        <f t="shared" si="0"/>
        <v>1</v>
      </c>
      <c r="G29" s="18"/>
      <c r="H29" s="19"/>
      <c r="I29" s="20"/>
      <c r="J29" s="20"/>
      <c r="K29" s="20"/>
      <c r="L29" s="20"/>
      <c r="M29" s="20"/>
      <c r="N29" s="20"/>
    </row>
    <row r="30" spans="1:14" s="343" customFormat="1" ht="14.25" customHeight="1" x14ac:dyDescent="0.2">
      <c r="A30" s="156"/>
      <c r="B30" s="334" t="s">
        <v>257</v>
      </c>
      <c r="C30" s="309">
        <f>+'3.SZ.TÁBL. SEGÍTŐ SZOLGÁLAT'!AA39</f>
        <v>2365</v>
      </c>
      <c r="D30" s="310">
        <f>+'3.SZ.TÁBL. SEGÍTŐ SZOLGÁLAT'!AB39</f>
        <v>0</v>
      </c>
      <c r="E30" s="518">
        <f t="shared" si="3"/>
        <v>2365</v>
      </c>
      <c r="F30" s="527">
        <f t="shared" si="0"/>
        <v>1</v>
      </c>
      <c r="G30" s="18"/>
      <c r="H30" s="19"/>
      <c r="I30" s="20"/>
      <c r="J30" s="20"/>
      <c r="K30" s="20"/>
      <c r="L30" s="20"/>
      <c r="M30" s="20"/>
      <c r="N30" s="20"/>
    </row>
    <row r="31" spans="1:14" s="328" customFormat="1" ht="14.25" customHeight="1" x14ac:dyDescent="0.25">
      <c r="A31" s="153"/>
      <c r="B31" s="334"/>
      <c r="C31" s="313"/>
      <c r="D31" s="314"/>
      <c r="E31" s="517"/>
      <c r="F31" s="527"/>
      <c r="G31" s="44"/>
      <c r="H31" s="19"/>
      <c r="I31" s="20"/>
      <c r="J31" s="20"/>
      <c r="K31" s="764"/>
      <c r="L31" s="20"/>
      <c r="M31" s="20"/>
      <c r="N31" s="20"/>
    </row>
    <row r="32" spans="1:14" s="328" customFormat="1" ht="14.25" customHeight="1" x14ac:dyDescent="0.25">
      <c r="A32" s="153"/>
      <c r="B32" s="331" t="s">
        <v>274</v>
      </c>
      <c r="C32" s="309">
        <f>SUM(C33:C40)</f>
        <v>2719</v>
      </c>
      <c r="D32" s="310">
        <f>SUM(D33:D40)</f>
        <v>0</v>
      </c>
      <c r="E32" s="518">
        <f>SUM(E33:E40)</f>
        <v>2719</v>
      </c>
      <c r="F32" s="527">
        <f t="shared" si="0"/>
        <v>1</v>
      </c>
      <c r="G32" s="44"/>
      <c r="H32" s="327"/>
      <c r="I32" s="20"/>
      <c r="J32" s="20"/>
      <c r="K32" s="764"/>
      <c r="L32" s="20"/>
      <c r="M32" s="20"/>
      <c r="N32" s="20"/>
    </row>
    <row r="33" spans="1:16" s="328" customFormat="1" ht="14.25" customHeight="1" x14ac:dyDescent="0.25">
      <c r="A33" s="153"/>
      <c r="B33" s="333" t="s">
        <v>266</v>
      </c>
      <c r="C33" s="309">
        <f>+'[4]2.SZ.TÁBL. BEVÉTELEK'!$E33</f>
        <v>281</v>
      </c>
      <c r="D33" s="310"/>
      <c r="E33" s="518">
        <f>SUM(C33:D33)</f>
        <v>281</v>
      </c>
      <c r="F33" s="527">
        <f t="shared" si="0"/>
        <v>1</v>
      </c>
      <c r="G33" s="44"/>
      <c r="H33" s="18"/>
      <c r="I33" s="20"/>
      <c r="J33" s="20"/>
      <c r="K33" s="345"/>
      <c r="L33" s="18"/>
      <c r="M33" s="20"/>
      <c r="N33" s="20"/>
    </row>
    <row r="34" spans="1:16" s="328" customFormat="1" ht="14.25" customHeight="1" x14ac:dyDescent="0.25">
      <c r="A34" s="153"/>
      <c r="B34" s="333" t="s">
        <v>267</v>
      </c>
      <c r="C34" s="309">
        <f>+'[4]2.SZ.TÁBL. BEVÉTELEK'!$E34</f>
        <v>833</v>
      </c>
      <c r="D34" s="310"/>
      <c r="E34" s="518">
        <f t="shared" ref="E34:E40" si="4">SUM(C34:D34)</f>
        <v>833</v>
      </c>
      <c r="F34" s="527">
        <f t="shared" si="0"/>
        <v>1</v>
      </c>
      <c r="G34" s="44"/>
      <c r="H34" s="18"/>
      <c r="I34" s="20"/>
      <c r="J34" s="20"/>
      <c r="K34" s="345"/>
      <c r="L34" s="18"/>
      <c r="M34" s="20"/>
      <c r="N34" s="20"/>
    </row>
    <row r="35" spans="1:16" s="328" customFormat="1" ht="14.25" customHeight="1" x14ac:dyDescent="0.25">
      <c r="A35" s="153"/>
      <c r="B35" s="333" t="s">
        <v>272</v>
      </c>
      <c r="C35" s="309">
        <f>+'[4]2.SZ.TÁBL. BEVÉTELEK'!$E35</f>
        <v>126</v>
      </c>
      <c r="D35" s="310"/>
      <c r="E35" s="518">
        <f t="shared" si="4"/>
        <v>126</v>
      </c>
      <c r="F35" s="527">
        <f t="shared" si="0"/>
        <v>1</v>
      </c>
      <c r="G35" s="44"/>
      <c r="H35" s="18"/>
      <c r="I35" s="20"/>
      <c r="J35" s="20"/>
      <c r="K35" s="345"/>
      <c r="L35" s="18"/>
      <c r="M35" s="20"/>
      <c r="N35" s="20"/>
    </row>
    <row r="36" spans="1:16" s="328" customFormat="1" ht="14.25" customHeight="1" x14ac:dyDescent="0.25">
      <c r="A36" s="153"/>
      <c r="B36" s="333" t="s">
        <v>268</v>
      </c>
      <c r="C36" s="309">
        <f>+'[4]2.SZ.TÁBL. BEVÉTELEK'!$E36</f>
        <v>109</v>
      </c>
      <c r="D36" s="310"/>
      <c r="E36" s="518">
        <f t="shared" si="4"/>
        <v>109</v>
      </c>
      <c r="F36" s="527">
        <f t="shared" si="0"/>
        <v>1</v>
      </c>
      <c r="G36" s="44"/>
      <c r="H36" s="18"/>
      <c r="I36" s="20"/>
      <c r="J36" s="20"/>
      <c r="K36" s="345"/>
      <c r="L36" s="18"/>
      <c r="M36" s="20"/>
      <c r="N36" s="20"/>
    </row>
    <row r="37" spans="1:16" s="328" customFormat="1" ht="14.25" customHeight="1" x14ac:dyDescent="0.25">
      <c r="A37" s="153"/>
      <c r="B37" s="333" t="s">
        <v>269</v>
      </c>
      <c r="C37" s="309">
        <f>+'[4]2.SZ.TÁBL. BEVÉTELEK'!$E37</f>
        <v>571</v>
      </c>
      <c r="D37" s="310"/>
      <c r="E37" s="518">
        <f t="shared" si="4"/>
        <v>571</v>
      </c>
      <c r="F37" s="527">
        <f t="shared" si="0"/>
        <v>1</v>
      </c>
      <c r="G37" s="44"/>
      <c r="H37" s="18"/>
      <c r="I37" s="20"/>
      <c r="J37" s="20"/>
      <c r="K37" s="345"/>
      <c r="L37" s="18"/>
      <c r="M37" s="20"/>
      <c r="N37" s="20"/>
    </row>
    <row r="38" spans="1:16" s="328" customFormat="1" ht="14.25" customHeight="1" x14ac:dyDescent="0.25">
      <c r="A38" s="153"/>
      <c r="B38" s="333" t="s">
        <v>270</v>
      </c>
      <c r="C38" s="309">
        <f>+'[4]2.SZ.TÁBL. BEVÉTELEK'!$E38</f>
        <v>339</v>
      </c>
      <c r="D38" s="310"/>
      <c r="E38" s="518">
        <f t="shared" si="4"/>
        <v>339</v>
      </c>
      <c r="F38" s="527">
        <f t="shared" si="0"/>
        <v>1</v>
      </c>
      <c r="G38" s="44"/>
      <c r="H38" s="18"/>
      <c r="I38" s="20"/>
      <c r="J38" s="20"/>
      <c r="K38" s="345"/>
      <c r="L38" s="18"/>
      <c r="M38" s="20"/>
      <c r="N38" s="20"/>
    </row>
    <row r="39" spans="1:16" s="328" customFormat="1" ht="14.25" customHeight="1" x14ac:dyDescent="0.25">
      <c r="A39" s="153"/>
      <c r="B39" s="333" t="s">
        <v>271</v>
      </c>
      <c r="C39" s="309">
        <f>+'[4]2.SZ.TÁBL. BEVÉTELEK'!$E39</f>
        <v>206</v>
      </c>
      <c r="D39" s="310"/>
      <c r="E39" s="518">
        <f t="shared" si="4"/>
        <v>206</v>
      </c>
      <c r="F39" s="527">
        <f t="shared" si="0"/>
        <v>1</v>
      </c>
      <c r="G39" s="44"/>
      <c r="H39" s="18"/>
      <c r="I39" s="20"/>
      <c r="J39" s="20"/>
      <c r="K39" s="345"/>
      <c r="L39" s="18"/>
      <c r="M39" s="20"/>
      <c r="N39" s="20"/>
    </row>
    <row r="40" spans="1:16" s="328" customFormat="1" ht="14.25" customHeight="1" x14ac:dyDescent="0.25">
      <c r="A40" s="153"/>
      <c r="B40" s="334" t="s">
        <v>257</v>
      </c>
      <c r="C40" s="309">
        <f>+'[4]2.SZ.TÁBL. BEVÉTELEK'!$E40</f>
        <v>254</v>
      </c>
      <c r="D40" s="310"/>
      <c r="E40" s="518">
        <f t="shared" si="4"/>
        <v>254</v>
      </c>
      <c r="F40" s="527">
        <f t="shared" si="0"/>
        <v>1</v>
      </c>
      <c r="G40" s="44"/>
      <c r="H40" s="327"/>
      <c r="I40" s="20"/>
      <c r="J40" s="48"/>
      <c r="K40" s="303"/>
      <c r="L40" s="18"/>
      <c r="M40" s="303"/>
      <c r="N40" s="20"/>
    </row>
    <row r="41" spans="1:16" s="328" customFormat="1" ht="14.25" customHeight="1" x14ac:dyDescent="0.25">
      <c r="A41" s="153"/>
      <c r="B41" s="334"/>
      <c r="C41" s="313"/>
      <c r="D41" s="310"/>
      <c r="E41" s="518"/>
      <c r="F41" s="527"/>
      <c r="G41" s="44"/>
      <c r="H41" s="327"/>
      <c r="I41" s="20"/>
      <c r="J41" s="20"/>
      <c r="K41" s="346"/>
      <c r="L41" s="18"/>
      <c r="M41" s="18"/>
      <c r="N41" s="20"/>
    </row>
    <row r="42" spans="1:16" s="328" customFormat="1" ht="14.25" customHeight="1" x14ac:dyDescent="0.25">
      <c r="A42" s="153"/>
      <c r="B42" s="331" t="s">
        <v>278</v>
      </c>
      <c r="C42" s="309">
        <f>+SUM(C43:C49)</f>
        <v>2782</v>
      </c>
      <c r="D42" s="310">
        <f>+SUM(D43:D49)</f>
        <v>0</v>
      </c>
      <c r="E42" s="518">
        <f>+SUM(E43:E49)</f>
        <v>2782</v>
      </c>
      <c r="F42" s="527">
        <f t="shared" si="0"/>
        <v>1</v>
      </c>
      <c r="G42" s="44"/>
      <c r="H42" s="327"/>
      <c r="I42" s="20"/>
      <c r="J42" s="20"/>
      <c r="K42" s="346"/>
      <c r="L42" s="18"/>
      <c r="M42" s="18"/>
      <c r="N42" s="20"/>
    </row>
    <row r="43" spans="1:16" s="328" customFormat="1" ht="14.25" customHeight="1" x14ac:dyDescent="0.25">
      <c r="A43" s="153"/>
      <c r="B43" s="333" t="s">
        <v>266</v>
      </c>
      <c r="C43" s="309">
        <f>+'[4]2.SZ.TÁBL. BEVÉTELEK'!$E43</f>
        <v>269</v>
      </c>
      <c r="D43" s="310"/>
      <c r="E43" s="518">
        <f>SUM(C43:D43)</f>
        <v>269</v>
      </c>
      <c r="F43" s="527">
        <f t="shared" si="0"/>
        <v>1</v>
      </c>
      <c r="G43" s="44"/>
      <c r="H43" s="18"/>
      <c r="I43" s="20"/>
      <c r="J43" s="20"/>
      <c r="K43" s="346"/>
      <c r="L43" s="18"/>
      <c r="M43" s="18"/>
      <c r="N43" s="20"/>
    </row>
    <row r="44" spans="1:16" s="328" customFormat="1" ht="14.25" customHeight="1" x14ac:dyDescent="0.25">
      <c r="A44" s="153"/>
      <c r="B44" s="333" t="s">
        <v>272</v>
      </c>
      <c r="C44" s="309">
        <f>+'[4]2.SZ.TÁBL. BEVÉTELEK'!$E44</f>
        <v>512</v>
      </c>
      <c r="D44" s="310"/>
      <c r="E44" s="518">
        <f t="shared" ref="E44:E49" si="5">SUM(C44:D44)</f>
        <v>512</v>
      </c>
      <c r="F44" s="527">
        <f t="shared" si="0"/>
        <v>1</v>
      </c>
      <c r="G44" s="44"/>
      <c r="H44" s="18"/>
      <c r="I44" s="20"/>
      <c r="J44" s="20"/>
      <c r="K44" s="346"/>
      <c r="L44" s="18"/>
      <c r="M44" s="18"/>
      <c r="N44" s="20"/>
      <c r="O44" s="20"/>
      <c r="P44" s="20"/>
    </row>
    <row r="45" spans="1:16" s="328" customFormat="1" ht="14.25" customHeight="1" x14ac:dyDescent="0.25">
      <c r="A45" s="153"/>
      <c r="B45" s="333" t="s">
        <v>268</v>
      </c>
      <c r="C45" s="309">
        <f>+'[4]2.SZ.TÁBL. BEVÉTELEK'!$E45</f>
        <v>296</v>
      </c>
      <c r="D45" s="310"/>
      <c r="E45" s="518">
        <f t="shared" si="5"/>
        <v>296</v>
      </c>
      <c r="F45" s="527">
        <f t="shared" si="0"/>
        <v>1</v>
      </c>
      <c r="G45" s="44"/>
      <c r="H45" s="18"/>
      <c r="I45" s="20"/>
      <c r="J45" s="20"/>
      <c r="K45" s="346"/>
      <c r="L45" s="18"/>
      <c r="M45" s="18"/>
      <c r="N45" s="20"/>
      <c r="O45" s="20"/>
      <c r="P45" s="20"/>
    </row>
    <row r="46" spans="1:16" s="328" customFormat="1" ht="14.25" customHeight="1" x14ac:dyDescent="0.25">
      <c r="A46" s="153"/>
      <c r="B46" s="333" t="s">
        <v>269</v>
      </c>
      <c r="C46" s="309">
        <f>+'[4]2.SZ.TÁBL. BEVÉTELEK'!$E46</f>
        <v>709</v>
      </c>
      <c r="D46" s="310"/>
      <c r="E46" s="518">
        <f t="shared" si="5"/>
        <v>709</v>
      </c>
      <c r="F46" s="527">
        <f t="shared" si="0"/>
        <v>1</v>
      </c>
      <c r="G46" s="44"/>
      <c r="H46" s="18"/>
      <c r="I46" s="20"/>
      <c r="J46" s="20"/>
      <c r="K46" s="346"/>
      <c r="L46" s="18"/>
      <c r="M46" s="18"/>
      <c r="N46" s="20"/>
      <c r="O46" s="20"/>
      <c r="P46" s="20"/>
    </row>
    <row r="47" spans="1:16" s="328" customFormat="1" ht="14.25" customHeight="1" x14ac:dyDescent="0.25">
      <c r="A47" s="153"/>
      <c r="B47" s="333" t="s">
        <v>270</v>
      </c>
      <c r="C47" s="309">
        <f>+'[4]2.SZ.TÁBL. BEVÉTELEK'!$E47</f>
        <v>269</v>
      </c>
      <c r="D47" s="310"/>
      <c r="E47" s="518">
        <f t="shared" si="5"/>
        <v>269</v>
      </c>
      <c r="F47" s="527">
        <f t="shared" si="0"/>
        <v>1</v>
      </c>
      <c r="G47" s="44"/>
      <c r="H47" s="18"/>
      <c r="I47" s="20"/>
      <c r="J47" s="20"/>
      <c r="K47" s="346"/>
      <c r="L47" s="18"/>
      <c r="M47" s="18"/>
      <c r="N47" s="20"/>
    </row>
    <row r="48" spans="1:16" s="328" customFormat="1" ht="14.25" customHeight="1" x14ac:dyDescent="0.25">
      <c r="A48" s="153"/>
      <c r="B48" s="333" t="s">
        <v>271</v>
      </c>
      <c r="C48" s="309">
        <f>+'[4]2.SZ.TÁBL. BEVÉTELEK'!$E48</f>
        <v>269</v>
      </c>
      <c r="D48" s="310"/>
      <c r="E48" s="518">
        <f t="shared" si="5"/>
        <v>269</v>
      </c>
      <c r="F48" s="527">
        <f t="shared" si="0"/>
        <v>1</v>
      </c>
      <c r="G48" s="44"/>
      <c r="H48" s="18"/>
      <c r="I48" s="20"/>
      <c r="J48" s="20"/>
      <c r="K48" s="346"/>
      <c r="L48" s="18"/>
      <c r="M48" s="18"/>
      <c r="N48" s="20"/>
    </row>
    <row r="49" spans="1:15" s="328" customFormat="1" ht="14.25" customHeight="1" x14ac:dyDescent="0.25">
      <c r="A49" s="153"/>
      <c r="B49" s="334" t="s">
        <v>257</v>
      </c>
      <c r="C49" s="309">
        <f>+'[4]2.SZ.TÁBL. BEVÉTELEK'!$E49</f>
        <v>458</v>
      </c>
      <c r="D49" s="310"/>
      <c r="E49" s="518">
        <f t="shared" si="5"/>
        <v>458</v>
      </c>
      <c r="F49" s="527">
        <f t="shared" si="0"/>
        <v>1</v>
      </c>
      <c r="G49" s="44"/>
      <c r="H49" s="18"/>
      <c r="I49" s="20"/>
      <c r="J49" s="20"/>
      <c r="K49" s="346"/>
      <c r="L49" s="18"/>
      <c r="M49" s="18"/>
      <c r="N49" s="20"/>
    </row>
    <row r="50" spans="1:15" s="328" customFormat="1" ht="14.25" customHeight="1" x14ac:dyDescent="0.25">
      <c r="A50" s="153"/>
      <c r="B50" s="391"/>
      <c r="C50" s="313"/>
      <c r="D50" s="310"/>
      <c r="E50" s="518"/>
      <c r="F50" s="527"/>
      <c r="G50" s="44"/>
      <c r="H50" s="18"/>
      <c r="I50" s="20"/>
      <c r="J50" s="48"/>
      <c r="K50" s="346"/>
      <c r="L50" s="18"/>
      <c r="M50" s="18"/>
      <c r="N50" s="20"/>
    </row>
    <row r="51" spans="1:15" s="328" customFormat="1" ht="14.25" customHeight="1" x14ac:dyDescent="0.25">
      <c r="A51" s="153"/>
      <c r="B51" s="331" t="s">
        <v>279</v>
      </c>
      <c r="C51" s="309">
        <f>+SUM(C52:C58)</f>
        <v>4000</v>
      </c>
      <c r="D51" s="310">
        <f>+SUM(D52:D58)</f>
        <v>0</v>
      </c>
      <c r="E51" s="518">
        <f>+SUM(E52:E58)</f>
        <v>4000</v>
      </c>
      <c r="F51" s="527">
        <f t="shared" si="0"/>
        <v>1</v>
      </c>
      <c r="G51" s="44"/>
      <c r="H51" s="18"/>
      <c r="I51" s="20"/>
      <c r="J51" s="48"/>
      <c r="K51" s="346"/>
      <c r="L51" s="18"/>
      <c r="M51" s="18"/>
      <c r="N51" s="20"/>
    </row>
    <row r="52" spans="1:15" s="328" customFormat="1" ht="14.25" customHeight="1" x14ac:dyDescent="0.25">
      <c r="A52" s="153"/>
      <c r="B52" s="333" t="s">
        <v>266</v>
      </c>
      <c r="C52" s="309">
        <f>+'[4]2.SZ.TÁBL. BEVÉTELEK'!$E52</f>
        <v>524</v>
      </c>
      <c r="D52" s="310"/>
      <c r="E52" s="518">
        <f>SUM(C52:D52)</f>
        <v>524</v>
      </c>
      <c r="F52" s="527">
        <f t="shared" si="0"/>
        <v>1</v>
      </c>
      <c r="G52" s="44"/>
      <c r="H52" s="18"/>
      <c r="I52" s="20"/>
      <c r="J52" s="20"/>
      <c r="K52" s="346"/>
      <c r="L52" s="18"/>
      <c r="M52" s="18"/>
      <c r="N52" s="20"/>
      <c r="O52" s="20"/>
    </row>
    <row r="53" spans="1:15" s="328" customFormat="1" ht="14.25" customHeight="1" x14ac:dyDescent="0.25">
      <c r="A53" s="153"/>
      <c r="B53" s="333" t="s">
        <v>267</v>
      </c>
      <c r="C53" s="309">
        <f>+'[4]2.SZ.TÁBL. BEVÉTELEK'!$E53</f>
        <v>1551</v>
      </c>
      <c r="D53" s="310"/>
      <c r="E53" s="518">
        <f t="shared" ref="E53:E58" si="6">SUM(C53:D53)</f>
        <v>1551</v>
      </c>
      <c r="F53" s="527">
        <f t="shared" si="0"/>
        <v>1</v>
      </c>
      <c r="G53" s="44"/>
      <c r="H53" s="18"/>
      <c r="I53" s="20"/>
      <c r="J53" s="20"/>
      <c r="K53" s="20"/>
      <c r="L53" s="18"/>
      <c r="M53" s="20"/>
      <c r="N53" s="20"/>
      <c r="O53" s="20"/>
    </row>
    <row r="54" spans="1:15" ht="12.75" x14ac:dyDescent="0.2">
      <c r="A54" s="153"/>
      <c r="B54" s="333" t="s">
        <v>272</v>
      </c>
      <c r="C54" s="309">
        <f>+'[4]2.SZ.TÁBL. BEVÉTELEK'!$E54</f>
        <v>236</v>
      </c>
      <c r="D54" s="310"/>
      <c r="E54" s="518">
        <f t="shared" si="6"/>
        <v>236</v>
      </c>
      <c r="F54" s="527">
        <f t="shared" si="0"/>
        <v>1</v>
      </c>
      <c r="G54" s="44"/>
      <c r="K54" s="350"/>
      <c r="L54" s="64"/>
    </row>
    <row r="55" spans="1:15" ht="12.95" customHeight="1" x14ac:dyDescent="0.2">
      <c r="A55" s="153"/>
      <c r="B55" s="333" t="s">
        <v>268</v>
      </c>
      <c r="C55" s="309">
        <f>+'[4]2.SZ.TÁBL. BEVÉTELEK'!$E55</f>
        <v>203</v>
      </c>
      <c r="D55" s="310"/>
      <c r="E55" s="518">
        <f t="shared" si="6"/>
        <v>203</v>
      </c>
      <c r="F55" s="527">
        <f t="shared" si="0"/>
        <v>1</v>
      </c>
      <c r="G55" s="44"/>
      <c r="K55" s="350"/>
      <c r="L55" s="64"/>
    </row>
    <row r="56" spans="1:15" ht="12.95" customHeight="1" x14ac:dyDescent="0.2">
      <c r="A56" s="153"/>
      <c r="B56" s="333" t="s">
        <v>270</v>
      </c>
      <c r="C56" s="309">
        <f>+'[4]2.SZ.TÁBL. BEVÉTELEK'!$E56</f>
        <v>630</v>
      </c>
      <c r="D56" s="310"/>
      <c r="E56" s="518">
        <f t="shared" si="6"/>
        <v>630</v>
      </c>
      <c r="F56" s="527">
        <f t="shared" si="0"/>
        <v>1</v>
      </c>
      <c r="G56" s="44"/>
      <c r="K56" s="350"/>
      <c r="L56" s="64"/>
    </row>
    <row r="57" spans="1:15" ht="12.95" customHeight="1" x14ac:dyDescent="0.2">
      <c r="A57" s="153"/>
      <c r="B57" s="333" t="s">
        <v>271</v>
      </c>
      <c r="C57" s="309">
        <f>+'[4]2.SZ.TÁBL. BEVÉTELEK'!$E57</f>
        <v>383</v>
      </c>
      <c r="D57" s="310"/>
      <c r="E57" s="518">
        <f t="shared" si="6"/>
        <v>383</v>
      </c>
      <c r="F57" s="527">
        <f t="shared" si="0"/>
        <v>1</v>
      </c>
      <c r="G57" s="44"/>
      <c r="K57" s="350"/>
      <c r="L57" s="64"/>
    </row>
    <row r="58" spans="1:15" ht="12.95" customHeight="1" x14ac:dyDescent="0.2">
      <c r="A58" s="153"/>
      <c r="B58" s="334" t="s">
        <v>257</v>
      </c>
      <c r="C58" s="309">
        <f>+'[4]2.SZ.TÁBL. BEVÉTELEK'!$E58</f>
        <v>473</v>
      </c>
      <c r="D58" s="310"/>
      <c r="E58" s="518">
        <f t="shared" si="6"/>
        <v>473</v>
      </c>
      <c r="F58" s="527">
        <f t="shared" si="0"/>
        <v>1</v>
      </c>
      <c r="G58" s="44"/>
      <c r="L58" s="18"/>
    </row>
    <row r="59" spans="1:15" ht="12.95" customHeight="1" x14ac:dyDescent="0.2">
      <c r="A59" s="153"/>
      <c r="B59" s="334"/>
      <c r="C59" s="313"/>
      <c r="D59" s="310"/>
      <c r="E59" s="518"/>
      <c r="F59" s="527"/>
      <c r="G59" s="44"/>
      <c r="L59" s="18"/>
    </row>
    <row r="60" spans="1:15" ht="12.95" customHeight="1" x14ac:dyDescent="0.2">
      <c r="A60" s="153"/>
      <c r="B60" s="331" t="s">
        <v>349</v>
      </c>
      <c r="C60" s="309">
        <f>+SUM(C61:C63)</f>
        <v>91734</v>
      </c>
      <c r="D60" s="310">
        <f>+SUM(D61:D63)</f>
        <v>5251</v>
      </c>
      <c r="E60" s="518">
        <f>+SUM(E61:E63)</f>
        <v>96985</v>
      </c>
      <c r="F60" s="527">
        <f t="shared" si="0"/>
        <v>1.0572415898140275</v>
      </c>
      <c r="G60" s="44"/>
      <c r="J60" s="351"/>
      <c r="K60" s="345"/>
      <c r="L60" s="347"/>
      <c r="M60" s="64"/>
      <c r="N60" s="346"/>
    </row>
    <row r="61" spans="1:15" ht="12.95" customHeight="1" x14ac:dyDescent="0.2">
      <c r="A61" s="153"/>
      <c r="B61" s="334" t="s">
        <v>276</v>
      </c>
      <c r="C61" s="309">
        <f>+'[4]2.SZ.TÁBL. BEVÉTELEK'!$E61</f>
        <v>75923</v>
      </c>
      <c r="D61" s="310">
        <f>+'4.SZ.TÁBL. SZOCIÁLIS NORMATÍVA'!G12</f>
        <v>-390</v>
      </c>
      <c r="E61" s="518">
        <f>SUM(C61:D61)</f>
        <v>75533</v>
      </c>
      <c r="F61" s="527">
        <f t="shared" si="0"/>
        <v>0.99486321668005739</v>
      </c>
      <c r="G61" s="44"/>
      <c r="J61" s="351"/>
      <c r="K61" s="303"/>
      <c r="L61" s="347"/>
      <c r="M61" s="64"/>
      <c r="N61" s="346"/>
    </row>
    <row r="62" spans="1:15" ht="12.95" customHeight="1" x14ac:dyDescent="0.2">
      <c r="A62" s="153"/>
      <c r="B62" s="334" t="s">
        <v>314</v>
      </c>
      <c r="C62" s="309">
        <f>+'[4]2.SZ.TÁBL. BEVÉTELEK'!$E62</f>
        <v>1157</v>
      </c>
      <c r="D62" s="310">
        <f>+'4.SZ.TÁBL. SZOCIÁLIS NORMATÍVA'!G21</f>
        <v>274</v>
      </c>
      <c r="E62" s="518">
        <f t="shared" ref="E62:E63" si="7">SUM(C62:D62)</f>
        <v>1431</v>
      </c>
      <c r="F62" s="527">
        <f t="shared" si="0"/>
        <v>1.2368193604148661</v>
      </c>
      <c r="G62" s="44"/>
      <c r="J62" s="352"/>
      <c r="K62" s="303"/>
      <c r="L62" s="350"/>
      <c r="M62" s="64"/>
      <c r="N62" s="346"/>
    </row>
    <row r="63" spans="1:15" ht="12.95" customHeight="1" x14ac:dyDescent="0.2">
      <c r="A63" s="153"/>
      <c r="B63" s="334" t="s">
        <v>323</v>
      </c>
      <c r="C63" s="309">
        <f>+'[4]2.SZ.TÁBL. BEVÉTELEK'!$E63</f>
        <v>14654</v>
      </c>
      <c r="D63" s="310">
        <f>+'4.SZ.TÁBL. SZOCIÁLIS NORMATÍVA'!G30</f>
        <v>5367</v>
      </c>
      <c r="E63" s="518">
        <f t="shared" si="7"/>
        <v>20021</v>
      </c>
      <c r="F63" s="527">
        <f t="shared" si="0"/>
        <v>1.366248123379282</v>
      </c>
      <c r="G63" s="44"/>
    </row>
    <row r="64" spans="1:15" ht="12.95" customHeight="1" x14ac:dyDescent="0.2">
      <c r="A64" s="153"/>
      <c r="B64" s="334"/>
      <c r="C64" s="313"/>
      <c r="D64" s="310"/>
      <c r="E64" s="518"/>
      <c r="F64" s="549"/>
      <c r="G64" s="44"/>
    </row>
    <row r="65" spans="1:14" ht="12.95" customHeight="1" x14ac:dyDescent="0.2">
      <c r="A65" s="153"/>
      <c r="B65" s="331" t="s">
        <v>350</v>
      </c>
      <c r="C65" s="309">
        <f>+C66</f>
        <v>1340</v>
      </c>
      <c r="D65" s="310">
        <f>+D66</f>
        <v>0</v>
      </c>
      <c r="E65" s="518">
        <f>+E66</f>
        <v>1340</v>
      </c>
      <c r="F65" s="527">
        <f t="shared" si="0"/>
        <v>1</v>
      </c>
      <c r="G65" s="18"/>
      <c r="H65" s="353"/>
      <c r="I65" s="42"/>
      <c r="K65" s="345"/>
      <c r="L65" s="347"/>
      <c r="M65" s="64"/>
      <c r="N65" s="346"/>
    </row>
    <row r="66" spans="1:14" ht="12.95" customHeight="1" x14ac:dyDescent="0.2">
      <c r="A66" s="153"/>
      <c r="B66" s="719" t="s">
        <v>5</v>
      </c>
      <c r="C66" s="309">
        <f>+'[4]2.SZ.TÁBL. BEVÉTELEK'!$E66</f>
        <v>1340</v>
      </c>
      <c r="D66" s="310"/>
      <c r="E66" s="518">
        <f>SUM(C66:D66)</f>
        <v>1340</v>
      </c>
      <c r="F66" s="527">
        <f t="shared" si="0"/>
        <v>1</v>
      </c>
      <c r="G66" s="19"/>
      <c r="H66" s="353"/>
      <c r="I66" s="42"/>
      <c r="K66" s="345"/>
      <c r="L66" s="347"/>
      <c r="M66" s="64"/>
      <c r="N66" s="346"/>
    </row>
    <row r="67" spans="1:14" ht="12.95" customHeight="1" x14ac:dyDescent="0.2">
      <c r="A67" s="153"/>
      <c r="B67" s="334"/>
      <c r="C67" s="313"/>
      <c r="D67" s="310"/>
      <c r="E67" s="518"/>
      <c r="F67" s="549"/>
      <c r="G67" s="18"/>
      <c r="H67" s="353"/>
      <c r="K67" s="345"/>
      <c r="L67" s="347"/>
      <c r="M67" s="64"/>
      <c r="N67" s="346"/>
    </row>
    <row r="68" spans="1:14" ht="12.95" customHeight="1" x14ac:dyDescent="0.2">
      <c r="A68" s="153"/>
      <c r="B68" s="354" t="s">
        <v>277</v>
      </c>
      <c r="C68" s="309">
        <f>+C6+C15+C23+C32+C42+C51+C60+C65</f>
        <v>147937</v>
      </c>
      <c r="D68" s="310">
        <f>+D6+D15+D23+D32+D42+D51+D60+D65</f>
        <v>5251</v>
      </c>
      <c r="E68" s="518">
        <f>+E6+E15+E23+E32+E42+E51+E60+E65</f>
        <v>153188</v>
      </c>
      <c r="F68" s="549">
        <f t="shared" ref="F68:F94" si="8">+E68/C68</f>
        <v>1.0354948390193124</v>
      </c>
      <c r="G68" s="18"/>
      <c r="H68" s="353"/>
      <c r="J68" s="351"/>
      <c r="K68" s="303"/>
      <c r="L68" s="347"/>
      <c r="M68" s="64"/>
      <c r="N68" s="346"/>
    </row>
    <row r="69" spans="1:14" ht="12.95" customHeight="1" x14ac:dyDescent="0.2">
      <c r="A69" s="153"/>
      <c r="B69" s="215"/>
      <c r="C69" s="313"/>
      <c r="D69" s="314"/>
      <c r="E69" s="517"/>
      <c r="F69" s="549"/>
      <c r="G69" s="18"/>
      <c r="H69" s="353"/>
      <c r="I69" s="352"/>
      <c r="L69" s="347"/>
      <c r="M69" s="64"/>
      <c r="N69" s="346"/>
    </row>
    <row r="70" spans="1:14" ht="12.95" customHeight="1" x14ac:dyDescent="0.2">
      <c r="A70" s="132" t="s">
        <v>117</v>
      </c>
      <c r="B70" s="223" t="s">
        <v>79</v>
      </c>
      <c r="C70" s="316">
        <f>+C4+C68</f>
        <v>147937</v>
      </c>
      <c r="D70" s="317">
        <f>+D4+D68</f>
        <v>5251</v>
      </c>
      <c r="E70" s="519">
        <f>+E4+E68</f>
        <v>153188</v>
      </c>
      <c r="F70" s="554">
        <f t="shared" si="8"/>
        <v>1.0354948390193124</v>
      </c>
      <c r="G70" s="18"/>
      <c r="H70" s="353"/>
    </row>
    <row r="71" spans="1:14" ht="12.95" customHeight="1" x14ac:dyDescent="0.2">
      <c r="A71" s="154" t="s">
        <v>118</v>
      </c>
      <c r="B71" s="201" t="s">
        <v>113</v>
      </c>
      <c r="C71" s="306"/>
      <c r="D71" s="315"/>
      <c r="E71" s="520"/>
      <c r="F71" s="551"/>
      <c r="G71" s="393"/>
      <c r="H71" s="353"/>
    </row>
    <row r="72" spans="1:14" ht="12.95" customHeight="1" x14ac:dyDescent="0.2">
      <c r="A72" s="141" t="s">
        <v>119</v>
      </c>
      <c r="B72" s="142" t="s">
        <v>80</v>
      </c>
      <c r="C72" s="307">
        <f>+C73</f>
        <v>0</v>
      </c>
      <c r="D72" s="33">
        <f>+D73</f>
        <v>0</v>
      </c>
      <c r="E72" s="106">
        <f>+E73</f>
        <v>0</v>
      </c>
      <c r="F72" s="527"/>
      <c r="G72" s="44"/>
    </row>
    <row r="73" spans="1:14" ht="12.95" customHeight="1" x14ac:dyDescent="0.2">
      <c r="A73" s="153"/>
      <c r="B73" s="215" t="s">
        <v>78</v>
      </c>
      <c r="C73" s="309">
        <f>+'[4]2.SZ.TÁBL. BEVÉTELEK'!$E73</f>
        <v>0</v>
      </c>
      <c r="D73" s="310"/>
      <c r="E73" s="518">
        <f>+SUM(C73:D73)</f>
        <v>0</v>
      </c>
      <c r="F73" s="549"/>
      <c r="G73" s="18"/>
    </row>
    <row r="74" spans="1:14" ht="12.95" customHeight="1" x14ac:dyDescent="0.2">
      <c r="A74" s="132" t="s">
        <v>120</v>
      </c>
      <c r="B74" s="223" t="s">
        <v>81</v>
      </c>
      <c r="C74" s="318">
        <f>+C71+C72</f>
        <v>0</v>
      </c>
      <c r="D74" s="319">
        <f>+D71+D72</f>
        <v>0</v>
      </c>
      <c r="E74" s="521">
        <f>+E71+E72</f>
        <v>0</v>
      </c>
      <c r="F74" s="550"/>
      <c r="G74" s="18"/>
    </row>
    <row r="75" spans="1:14" ht="12.95" customHeight="1" x14ac:dyDescent="0.2">
      <c r="A75" s="154" t="s">
        <v>121</v>
      </c>
      <c r="B75" s="201" t="s">
        <v>82</v>
      </c>
      <c r="C75" s="306"/>
      <c r="D75" s="315"/>
      <c r="E75" s="520"/>
      <c r="F75" s="551"/>
      <c r="G75" s="18"/>
    </row>
    <row r="76" spans="1:14" ht="12.95" customHeight="1" x14ac:dyDescent="0.2">
      <c r="A76" s="141" t="s">
        <v>122</v>
      </c>
      <c r="B76" s="142" t="s">
        <v>83</v>
      </c>
      <c r="C76" s="309">
        <f>+'[4]2.SZ.TÁBL. BEVÉTELEK'!$E76</f>
        <v>752</v>
      </c>
      <c r="D76" s="33">
        <f>+'3.SZ.TÁBL. SEGÍTŐ SZOLGÁLAT'!AB13</f>
        <v>0</v>
      </c>
      <c r="E76" s="106">
        <f>SUM(C76:D76)</f>
        <v>752</v>
      </c>
      <c r="F76" s="527">
        <f t="shared" si="8"/>
        <v>1</v>
      </c>
      <c r="G76" s="19"/>
    </row>
    <row r="77" spans="1:14" ht="12.95" customHeight="1" x14ac:dyDescent="0.2">
      <c r="A77" s="141" t="s">
        <v>123</v>
      </c>
      <c r="B77" s="142" t="s">
        <v>84</v>
      </c>
      <c r="C77" s="309">
        <f>+'[4]2.SZ.TÁBL. BEVÉTELEK'!$E77</f>
        <v>0</v>
      </c>
      <c r="D77" s="33">
        <f>+'3.SZ.TÁBL. SEGÍTŐ SZOLGÁLAT'!AB14</f>
        <v>0</v>
      </c>
      <c r="E77" s="106">
        <f>SUM(C77:D77)</f>
        <v>0</v>
      </c>
      <c r="F77" s="527"/>
      <c r="G77" s="19"/>
    </row>
    <row r="78" spans="1:14" ht="12.95" customHeight="1" x14ac:dyDescent="0.2">
      <c r="A78" s="141" t="s">
        <v>124</v>
      </c>
      <c r="B78" s="142" t="s">
        <v>85</v>
      </c>
      <c r="C78" s="307"/>
      <c r="D78" s="33"/>
      <c r="E78" s="106"/>
      <c r="F78" s="527"/>
      <c r="G78" s="18"/>
    </row>
    <row r="79" spans="1:14" ht="12.95" customHeight="1" x14ac:dyDescent="0.2">
      <c r="A79" s="141" t="s">
        <v>125</v>
      </c>
      <c r="B79" s="142" t="s">
        <v>86</v>
      </c>
      <c r="C79" s="309">
        <f>+'[4]2.SZ.TÁBL. BEVÉTELEK'!$E79</f>
        <v>10010</v>
      </c>
      <c r="D79" s="33">
        <f>+'3.SZ.TÁBL. SEGÍTŐ SZOLGÁLAT'!AB16</f>
        <v>9</v>
      </c>
      <c r="E79" s="106">
        <f>SUM(C79:D79)</f>
        <v>10019</v>
      </c>
      <c r="F79" s="527">
        <f t="shared" si="8"/>
        <v>1.0008991008991008</v>
      </c>
      <c r="G79" s="19"/>
    </row>
    <row r="80" spans="1:14" ht="12.95" customHeight="1" x14ac:dyDescent="0.2">
      <c r="A80" s="141" t="s">
        <v>126</v>
      </c>
      <c r="B80" s="142" t="s">
        <v>87</v>
      </c>
      <c r="C80" s="308"/>
      <c r="D80" s="137"/>
      <c r="E80" s="516"/>
      <c r="F80" s="527"/>
      <c r="G80" s="18"/>
    </row>
    <row r="81" spans="1:7" ht="12.95" customHeight="1" x14ac:dyDescent="0.25">
      <c r="A81" s="141" t="s">
        <v>127</v>
      </c>
      <c r="B81" s="142" t="s">
        <v>88</v>
      </c>
      <c r="C81" s="307"/>
      <c r="D81" s="33"/>
      <c r="E81" s="106"/>
      <c r="F81" s="527"/>
      <c r="G81" s="394"/>
    </row>
    <row r="82" spans="1:7" ht="12.95" customHeight="1" x14ac:dyDescent="0.2">
      <c r="A82" s="141" t="s">
        <v>128</v>
      </c>
      <c r="B82" s="142" t="s">
        <v>89</v>
      </c>
      <c r="C82" s="309">
        <f>+'[4]2.SZ.TÁBL. BEVÉTELEK'!$E82</f>
        <v>0</v>
      </c>
      <c r="D82" s="33"/>
      <c r="E82" s="106">
        <f>SUM(C82:D82)</f>
        <v>0</v>
      </c>
      <c r="F82" s="527"/>
      <c r="G82" s="395"/>
    </row>
    <row r="83" spans="1:7" ht="12.95" customHeight="1" x14ac:dyDescent="0.2">
      <c r="A83" s="156" t="s">
        <v>129</v>
      </c>
      <c r="B83" s="224" t="s">
        <v>90</v>
      </c>
      <c r="C83" s="309">
        <f>+'[4]2.SZ.TÁBL. BEVÉTELEK'!$E83</f>
        <v>0</v>
      </c>
      <c r="D83" s="310">
        <f>+'3.SZ.TÁBL. SEGÍTŐ SZOLGÁLAT'!AB20</f>
        <v>217</v>
      </c>
      <c r="E83" s="106">
        <f>SUM(C83:D83)</f>
        <v>217</v>
      </c>
      <c r="F83" s="549"/>
      <c r="G83" s="19"/>
    </row>
    <row r="84" spans="1:7" ht="12.95" customHeight="1" x14ac:dyDescent="0.2">
      <c r="A84" s="132" t="s">
        <v>130</v>
      </c>
      <c r="B84" s="223" t="s">
        <v>91</v>
      </c>
      <c r="C84" s="318">
        <f>SUM(C75:C83)</f>
        <v>10762</v>
      </c>
      <c r="D84" s="319">
        <f>SUM(D75:D83)</f>
        <v>226</v>
      </c>
      <c r="E84" s="521">
        <f>SUM(E75:E83)</f>
        <v>10988</v>
      </c>
      <c r="F84" s="554">
        <f t="shared" si="8"/>
        <v>1.0209998141609367</v>
      </c>
      <c r="G84" s="19"/>
    </row>
    <row r="85" spans="1:7" ht="12.95" customHeight="1" x14ac:dyDescent="0.2">
      <c r="A85" s="132" t="s">
        <v>131</v>
      </c>
      <c r="B85" s="223" t="s">
        <v>92</v>
      </c>
      <c r="C85" s="318"/>
      <c r="D85" s="319"/>
      <c r="E85" s="521"/>
      <c r="F85" s="550"/>
      <c r="G85" s="19"/>
    </row>
    <row r="86" spans="1:7" ht="12.95" customHeight="1" x14ac:dyDescent="0.2">
      <c r="A86" s="158" t="s">
        <v>366</v>
      </c>
      <c r="B86" s="225" t="s">
        <v>93</v>
      </c>
      <c r="C86" s="309">
        <f>+'[4]2.SZ.TÁBL. BEVÉTELEK'!$E86</f>
        <v>141</v>
      </c>
      <c r="D86" s="321">
        <f>+'3.SZ.TÁBL. SEGÍTŐ SZOLGÁLAT'!AB23</f>
        <v>0</v>
      </c>
      <c r="E86" s="106">
        <f>SUM(C86:D86)</f>
        <v>141</v>
      </c>
      <c r="F86" s="552"/>
      <c r="G86" s="19"/>
    </row>
    <row r="87" spans="1:7" ht="12.95" customHeight="1" x14ac:dyDescent="0.2">
      <c r="A87" s="132" t="s">
        <v>132</v>
      </c>
      <c r="B87" s="223" t="s">
        <v>251</v>
      </c>
      <c r="C87" s="318">
        <f>+C86</f>
        <v>141</v>
      </c>
      <c r="D87" s="319">
        <f>+D86</f>
        <v>0</v>
      </c>
      <c r="E87" s="521">
        <f>+E86</f>
        <v>141</v>
      </c>
      <c r="F87" s="550"/>
    </row>
    <row r="88" spans="1:7" ht="12.95" customHeight="1" x14ac:dyDescent="0.2">
      <c r="A88" s="158" t="s">
        <v>133</v>
      </c>
      <c r="B88" s="225" t="s">
        <v>94</v>
      </c>
      <c r="C88" s="320"/>
      <c r="D88" s="321"/>
      <c r="E88" s="522"/>
      <c r="F88" s="552"/>
    </row>
    <row r="89" spans="1:7" ht="12.95" customHeight="1" x14ac:dyDescent="0.2">
      <c r="A89" s="132" t="s">
        <v>134</v>
      </c>
      <c r="B89" s="223" t="s">
        <v>252</v>
      </c>
      <c r="C89" s="318">
        <f>+C88</f>
        <v>0</v>
      </c>
      <c r="D89" s="323">
        <f>+D88</f>
        <v>0</v>
      </c>
      <c r="E89" s="523">
        <f>+E88</f>
        <v>0</v>
      </c>
      <c r="F89" s="550"/>
    </row>
    <row r="90" spans="1:7" ht="12.95" customHeight="1" x14ac:dyDescent="0.2">
      <c r="A90" s="132" t="s">
        <v>135</v>
      </c>
      <c r="B90" s="223" t="s">
        <v>95</v>
      </c>
      <c r="C90" s="318">
        <f>+C70+C74+C84+C85+C87+C89</f>
        <v>158840</v>
      </c>
      <c r="D90" s="323">
        <f>+D70+D74+D84+D85+D87+D89</f>
        <v>5477</v>
      </c>
      <c r="E90" s="523">
        <f>+E70+E74+E84+E85+E87+E89</f>
        <v>164317</v>
      </c>
      <c r="F90" s="554">
        <f t="shared" si="8"/>
        <v>1.0344812389826241</v>
      </c>
    </row>
    <row r="91" spans="1:7" ht="12.95" customHeight="1" x14ac:dyDescent="0.2">
      <c r="A91" s="233" t="s">
        <v>136</v>
      </c>
      <c r="B91" s="223" t="s">
        <v>96</v>
      </c>
      <c r="C91" s="740">
        <f>+'[4]2.SZ.TÁBL. BEVÉTELEK'!$E91</f>
        <v>13757</v>
      </c>
      <c r="D91" s="319"/>
      <c r="E91" s="521">
        <f>SUM(C91:D91)</f>
        <v>13757</v>
      </c>
      <c r="F91" s="554">
        <f t="shared" si="8"/>
        <v>1</v>
      </c>
    </row>
    <row r="92" spans="1:7" ht="12.95" customHeight="1" x14ac:dyDescent="0.2">
      <c r="A92" s="233" t="s">
        <v>249</v>
      </c>
      <c r="B92" s="223" t="s">
        <v>250</v>
      </c>
      <c r="C92" s="318"/>
      <c r="D92" s="319"/>
      <c r="E92" s="521"/>
      <c r="F92" s="550"/>
    </row>
    <row r="93" spans="1:7" ht="12.95" customHeight="1" thickBot="1" x14ac:dyDescent="0.25">
      <c r="A93" s="268" t="s">
        <v>137</v>
      </c>
      <c r="B93" s="322" t="s">
        <v>97</v>
      </c>
      <c r="C93" s="324">
        <f>+SUM(C91:C92)</f>
        <v>13757</v>
      </c>
      <c r="D93" s="325">
        <f>+SUM(D91:D92)</f>
        <v>0</v>
      </c>
      <c r="E93" s="524">
        <f>+SUM(E91:E92)</f>
        <v>13757</v>
      </c>
      <c r="F93" s="743">
        <f t="shared" si="8"/>
        <v>1</v>
      </c>
    </row>
    <row r="94" spans="1:7" ht="12.95" customHeight="1" thickBot="1" x14ac:dyDescent="0.25">
      <c r="A94" s="750" t="s">
        <v>0</v>
      </c>
      <c r="B94" s="751"/>
      <c r="C94" s="326">
        <f>+C90+C93</f>
        <v>172597</v>
      </c>
      <c r="D94" s="34">
        <f>+D90+D93</f>
        <v>5477</v>
      </c>
      <c r="E94" s="525">
        <f>+E90+E93</f>
        <v>178074</v>
      </c>
      <c r="F94" s="553">
        <f t="shared" si="8"/>
        <v>1.0317328806410309</v>
      </c>
    </row>
  </sheetData>
  <mergeCells count="9">
    <mergeCell ref="A94:B94"/>
    <mergeCell ref="D1:D2"/>
    <mergeCell ref="C1:C2"/>
    <mergeCell ref="K5:K6"/>
    <mergeCell ref="K31:K3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5" orientation="portrait" r:id="rId1"/>
  <headerFooter alignWithMargins="0">
    <oddHeader>&amp;L&amp;"Times New Roman,Félkövér"&amp;13Szent László Völgye TKT&amp;C&amp;"Times New Roman,Félkövér"&amp;16 2018. ÉVI IV. KÖLTSÉGVETÉS MÓDOSÍTÁS&amp;R2. sz. táblázatBEVÉTELEKAdatok: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161"/>
  <sheetViews>
    <sheetView zoomScaleSheetLayoutView="50" workbookViewId="0">
      <pane xSplit="2" ySplit="2" topLeftCell="O107" activePane="bottomRight" state="frozen"/>
      <selection activeCell="C3" sqref="C3"/>
      <selection pane="topRight" activeCell="C3" sqref="C3"/>
      <selection pane="bottomLeft" activeCell="C3" sqref="C3"/>
      <selection pane="bottomRight" activeCell="S89" sqref="S89"/>
    </sheetView>
  </sheetViews>
  <sheetFormatPr defaultColWidth="8.85546875" defaultRowHeight="15" customHeight="1" x14ac:dyDescent="0.2"/>
  <cols>
    <col min="1" max="1" width="8.85546875" style="9"/>
    <col min="2" max="2" width="56" style="45" customWidth="1"/>
    <col min="3" max="13" width="10.42578125" style="46" customWidth="1"/>
    <col min="14" max="14" width="10.42578125" style="47" customWidth="1"/>
    <col min="15" max="19" width="10.42578125" style="46" customWidth="1"/>
    <col min="20" max="20" width="10.42578125" style="47" customWidth="1"/>
    <col min="21" max="22" width="10.42578125" style="46" customWidth="1"/>
    <col min="23" max="23" width="10.42578125" style="47" customWidth="1"/>
    <col min="24" max="25" width="10.42578125" style="46" customWidth="1"/>
    <col min="26" max="26" width="10.42578125" style="47" customWidth="1"/>
    <col min="27" max="29" width="10.42578125" style="46" customWidth="1"/>
    <col min="30" max="31" width="11.5703125" style="9" bestFit="1" customWidth="1"/>
    <col min="32" max="16384" width="8.85546875" style="9"/>
  </cols>
  <sheetData>
    <row r="1" spans="1:29" s="10" customFormat="1" ht="30" customHeight="1" x14ac:dyDescent="0.2">
      <c r="A1" s="769" t="s">
        <v>114</v>
      </c>
      <c r="B1" s="784" t="s">
        <v>138</v>
      </c>
      <c r="C1" s="782" t="s">
        <v>11</v>
      </c>
      <c r="D1" s="775"/>
      <c r="E1" s="776"/>
      <c r="F1" s="786" t="s">
        <v>333</v>
      </c>
      <c r="G1" s="787"/>
      <c r="H1" s="788"/>
      <c r="I1" s="774" t="s">
        <v>12</v>
      </c>
      <c r="J1" s="775"/>
      <c r="K1" s="776"/>
      <c r="L1" s="782" t="s">
        <v>334</v>
      </c>
      <c r="M1" s="775"/>
      <c r="N1" s="783"/>
      <c r="O1" s="774" t="s">
        <v>13</v>
      </c>
      <c r="P1" s="775"/>
      <c r="Q1" s="776"/>
      <c r="R1" s="779" t="s">
        <v>16</v>
      </c>
      <c r="S1" s="780"/>
      <c r="T1" s="781"/>
      <c r="U1" s="779" t="s">
        <v>344</v>
      </c>
      <c r="V1" s="780"/>
      <c r="W1" s="781"/>
      <c r="X1" s="789" t="s">
        <v>328</v>
      </c>
      <c r="Y1" s="780"/>
      <c r="Z1" s="790"/>
      <c r="AA1" s="777" t="s">
        <v>14</v>
      </c>
      <c r="AB1" s="775"/>
      <c r="AC1" s="778"/>
    </row>
    <row r="2" spans="1:29" s="13" customFormat="1" ht="39.75" customHeight="1" x14ac:dyDescent="0.2">
      <c r="A2" s="770"/>
      <c r="B2" s="785"/>
      <c r="C2" s="209" t="s">
        <v>362</v>
      </c>
      <c r="D2" s="210" t="s">
        <v>312</v>
      </c>
      <c r="E2" s="736" t="s">
        <v>368</v>
      </c>
      <c r="F2" s="738" t="s">
        <v>362</v>
      </c>
      <c r="G2" s="210" t="s">
        <v>312</v>
      </c>
      <c r="H2" s="212" t="s">
        <v>368</v>
      </c>
      <c r="I2" s="738" t="s">
        <v>362</v>
      </c>
      <c r="J2" s="210" t="s">
        <v>312</v>
      </c>
      <c r="K2" s="736" t="s">
        <v>368</v>
      </c>
      <c r="L2" s="211" t="s">
        <v>362</v>
      </c>
      <c r="M2" s="210" t="s">
        <v>312</v>
      </c>
      <c r="N2" s="212" t="s">
        <v>368</v>
      </c>
      <c r="O2" s="209" t="s">
        <v>362</v>
      </c>
      <c r="P2" s="210" t="s">
        <v>312</v>
      </c>
      <c r="Q2" s="736" t="s">
        <v>368</v>
      </c>
      <c r="R2" s="211" t="s">
        <v>362</v>
      </c>
      <c r="S2" s="210" t="s">
        <v>312</v>
      </c>
      <c r="T2" s="212" t="s">
        <v>368</v>
      </c>
      <c r="U2" s="211" t="s">
        <v>362</v>
      </c>
      <c r="V2" s="210" t="s">
        <v>312</v>
      </c>
      <c r="W2" s="212" t="s">
        <v>368</v>
      </c>
      <c r="X2" s="209" t="s">
        <v>362</v>
      </c>
      <c r="Y2" s="210" t="s">
        <v>312</v>
      </c>
      <c r="Z2" s="736" t="s">
        <v>368</v>
      </c>
      <c r="AA2" s="213" t="s">
        <v>362</v>
      </c>
      <c r="AB2" s="210" t="s">
        <v>312</v>
      </c>
      <c r="AC2" s="214" t="s">
        <v>368</v>
      </c>
    </row>
    <row r="3" spans="1:29" ht="13.5" customHeight="1" x14ac:dyDescent="0.2">
      <c r="A3" s="154" t="s">
        <v>115</v>
      </c>
      <c r="B3" s="201" t="s">
        <v>75</v>
      </c>
      <c r="C3" s="202"/>
      <c r="D3" s="203"/>
      <c r="E3" s="204"/>
      <c r="F3" s="205"/>
      <c r="G3" s="203"/>
      <c r="H3" s="206"/>
      <c r="I3" s="205"/>
      <c r="J3" s="203"/>
      <c r="K3" s="204"/>
      <c r="L3" s="205"/>
      <c r="M3" s="203"/>
      <c r="N3" s="206"/>
      <c r="O3" s="205"/>
      <c r="P3" s="203"/>
      <c r="Q3" s="204"/>
      <c r="R3" s="205"/>
      <c r="S3" s="203"/>
      <c r="T3" s="206"/>
      <c r="U3" s="205"/>
      <c r="V3" s="203"/>
      <c r="W3" s="206"/>
      <c r="X3" s="205"/>
      <c r="Y3" s="203"/>
      <c r="Z3" s="204"/>
      <c r="AA3" s="207"/>
      <c r="AB3" s="203"/>
      <c r="AC3" s="208"/>
    </row>
    <row r="4" spans="1:29" ht="13.5" customHeight="1" x14ac:dyDescent="0.2">
      <c r="A4" s="141" t="s">
        <v>116</v>
      </c>
      <c r="B4" s="142" t="s">
        <v>76</v>
      </c>
      <c r="C4" s="194"/>
      <c r="D4" s="192"/>
      <c r="E4" s="204"/>
      <c r="F4" s="198"/>
      <c r="G4" s="192"/>
      <c r="H4" s="199"/>
      <c r="I4" s="198"/>
      <c r="J4" s="192"/>
      <c r="K4" s="197"/>
      <c r="L4" s="198"/>
      <c r="M4" s="192"/>
      <c r="N4" s="199"/>
      <c r="O4" s="198"/>
      <c r="P4" s="192"/>
      <c r="Q4" s="197"/>
      <c r="R4" s="198"/>
      <c r="S4" s="192"/>
      <c r="T4" s="199"/>
      <c r="U4" s="198"/>
      <c r="V4" s="192"/>
      <c r="W4" s="199"/>
      <c r="X4" s="198"/>
      <c r="Y4" s="192"/>
      <c r="Z4" s="197"/>
      <c r="AA4" s="200"/>
      <c r="AB4" s="192"/>
      <c r="AC4" s="193"/>
    </row>
    <row r="5" spans="1:29" ht="13.5" customHeight="1" x14ac:dyDescent="0.2">
      <c r="A5" s="143"/>
      <c r="B5" s="400" t="s">
        <v>77</v>
      </c>
      <c r="C5" s="194"/>
      <c r="D5" s="192"/>
      <c r="E5" s="204"/>
      <c r="F5" s="198"/>
      <c r="G5" s="192"/>
      <c r="H5" s="199"/>
      <c r="I5" s="198"/>
      <c r="J5" s="192"/>
      <c r="K5" s="197"/>
      <c r="L5" s="198"/>
      <c r="M5" s="192"/>
      <c r="N5" s="199"/>
      <c r="O5" s="198"/>
      <c r="P5" s="192"/>
      <c r="Q5" s="197"/>
      <c r="R5" s="198"/>
      <c r="S5" s="192"/>
      <c r="T5" s="199"/>
      <c r="U5" s="198"/>
      <c r="V5" s="192"/>
      <c r="W5" s="199"/>
      <c r="X5" s="198"/>
      <c r="Y5" s="192"/>
      <c r="Z5" s="197"/>
      <c r="AA5" s="200"/>
      <c r="AB5" s="192"/>
      <c r="AC5" s="193"/>
    </row>
    <row r="6" spans="1:29" ht="13.5" customHeight="1" x14ac:dyDescent="0.2">
      <c r="A6" s="153"/>
      <c r="B6" s="401" t="s">
        <v>78</v>
      </c>
      <c r="C6" s="216"/>
      <c r="D6" s="217"/>
      <c r="E6" s="218"/>
      <c r="F6" s="219"/>
      <c r="G6" s="217"/>
      <c r="H6" s="220"/>
      <c r="I6" s="219"/>
      <c r="J6" s="217"/>
      <c r="K6" s="218"/>
      <c r="L6" s="219"/>
      <c r="M6" s="217"/>
      <c r="N6" s="220"/>
      <c r="O6" s="219"/>
      <c r="P6" s="217"/>
      <c r="Q6" s="218"/>
      <c r="R6" s="219"/>
      <c r="S6" s="217"/>
      <c r="T6" s="220"/>
      <c r="U6" s="219"/>
      <c r="V6" s="217"/>
      <c r="W6" s="220"/>
      <c r="X6" s="219"/>
      <c r="Y6" s="217"/>
      <c r="Z6" s="218"/>
      <c r="AA6" s="221"/>
      <c r="AB6" s="217"/>
      <c r="AC6" s="222"/>
    </row>
    <row r="7" spans="1:29" s="293" customFormat="1" ht="13.5" customHeight="1" x14ac:dyDescent="0.2">
      <c r="A7" s="132" t="s">
        <v>117</v>
      </c>
      <c r="B7" s="223" t="s">
        <v>79</v>
      </c>
      <c r="C7" s="275">
        <f t="shared" ref="C7:AC7" si="0">SUM(C3:C4)</f>
        <v>0</v>
      </c>
      <c r="D7" s="273">
        <f t="shared" si="0"/>
        <v>0</v>
      </c>
      <c r="E7" s="276">
        <f t="shared" si="0"/>
        <v>0</v>
      </c>
      <c r="F7" s="291">
        <f t="shared" ref="F7" si="1">SUM(F3:F4)</f>
        <v>0</v>
      </c>
      <c r="G7" s="273">
        <f t="shared" si="0"/>
        <v>0</v>
      </c>
      <c r="H7" s="292">
        <f t="shared" si="0"/>
        <v>0</v>
      </c>
      <c r="I7" s="291">
        <f t="shared" si="0"/>
        <v>0</v>
      </c>
      <c r="J7" s="273">
        <f t="shared" si="0"/>
        <v>0</v>
      </c>
      <c r="K7" s="276">
        <f t="shared" si="0"/>
        <v>0</v>
      </c>
      <c r="L7" s="291">
        <f t="shared" ref="L7" si="2">SUM(L3:L4)</f>
        <v>0</v>
      </c>
      <c r="M7" s="273">
        <f t="shared" si="0"/>
        <v>0</v>
      </c>
      <c r="N7" s="292">
        <f t="shared" si="0"/>
        <v>0</v>
      </c>
      <c r="O7" s="291">
        <f t="shared" si="0"/>
        <v>0</v>
      </c>
      <c r="P7" s="273">
        <f t="shared" si="0"/>
        <v>0</v>
      </c>
      <c r="Q7" s="276">
        <f t="shared" si="0"/>
        <v>0</v>
      </c>
      <c r="R7" s="291">
        <f t="shared" ref="R7" si="3">SUM(R3:R4)</f>
        <v>0</v>
      </c>
      <c r="S7" s="273">
        <f t="shared" si="0"/>
        <v>0</v>
      </c>
      <c r="T7" s="292">
        <f t="shared" si="0"/>
        <v>0</v>
      </c>
      <c r="U7" s="291">
        <f t="shared" si="0"/>
        <v>0</v>
      </c>
      <c r="V7" s="273">
        <f t="shared" si="0"/>
        <v>0</v>
      </c>
      <c r="W7" s="292">
        <f t="shared" si="0"/>
        <v>0</v>
      </c>
      <c r="X7" s="291">
        <f t="shared" ref="X7" si="4">SUM(X3:X4)</f>
        <v>0</v>
      </c>
      <c r="Y7" s="273">
        <f t="shared" ref="Y7:Z7" si="5">SUM(Y3:Y4)</f>
        <v>0</v>
      </c>
      <c r="Z7" s="276">
        <f t="shared" si="5"/>
        <v>0</v>
      </c>
      <c r="AA7" s="270">
        <f t="shared" si="0"/>
        <v>0</v>
      </c>
      <c r="AB7" s="273">
        <f t="shared" si="0"/>
        <v>0</v>
      </c>
      <c r="AC7" s="274">
        <f t="shared" si="0"/>
        <v>0</v>
      </c>
    </row>
    <row r="8" spans="1:29" ht="13.5" customHeight="1" x14ac:dyDescent="0.2">
      <c r="A8" s="154" t="s">
        <v>118</v>
      </c>
      <c r="B8" s="201" t="s">
        <v>113</v>
      </c>
      <c r="C8" s="202"/>
      <c r="D8" s="203"/>
      <c r="E8" s="204"/>
      <c r="F8" s="205"/>
      <c r="G8" s="203"/>
      <c r="H8" s="206"/>
      <c r="I8" s="205"/>
      <c r="J8" s="203"/>
      <c r="K8" s="204"/>
      <c r="L8" s="205"/>
      <c r="M8" s="203"/>
      <c r="N8" s="206"/>
      <c r="O8" s="205"/>
      <c r="P8" s="203"/>
      <c r="Q8" s="204"/>
      <c r="R8" s="205"/>
      <c r="S8" s="203"/>
      <c r="T8" s="206"/>
      <c r="U8" s="205"/>
      <c r="V8" s="203"/>
      <c r="W8" s="206"/>
      <c r="X8" s="205"/>
      <c r="Y8" s="203"/>
      <c r="Z8" s="204"/>
      <c r="AA8" s="207"/>
      <c r="AB8" s="203"/>
      <c r="AC8" s="208"/>
    </row>
    <row r="9" spans="1:29" ht="13.5" customHeight="1" x14ac:dyDescent="0.2">
      <c r="A9" s="141" t="s">
        <v>119</v>
      </c>
      <c r="B9" s="142" t="s">
        <v>80</v>
      </c>
      <c r="C9" s="194"/>
      <c r="D9" s="192"/>
      <c r="E9" s="197"/>
      <c r="F9" s="198"/>
      <c r="G9" s="192"/>
      <c r="H9" s="199"/>
      <c r="I9" s="198"/>
      <c r="J9" s="192"/>
      <c r="K9" s="197"/>
      <c r="L9" s="198"/>
      <c r="M9" s="192"/>
      <c r="N9" s="199"/>
      <c r="O9" s="198"/>
      <c r="P9" s="192"/>
      <c r="Q9" s="197"/>
      <c r="R9" s="198"/>
      <c r="S9" s="192"/>
      <c r="T9" s="199"/>
      <c r="U9" s="198"/>
      <c r="V9" s="192"/>
      <c r="W9" s="199"/>
      <c r="X9" s="198"/>
      <c r="Y9" s="192"/>
      <c r="Z9" s="197"/>
      <c r="AA9" s="200"/>
      <c r="AB9" s="192"/>
      <c r="AC9" s="193"/>
    </row>
    <row r="10" spans="1:29" ht="13.5" customHeight="1" x14ac:dyDescent="0.2">
      <c r="A10" s="153"/>
      <c r="B10" s="401" t="s">
        <v>78</v>
      </c>
      <c r="C10" s="216"/>
      <c r="D10" s="217"/>
      <c r="E10" s="218"/>
      <c r="F10" s="219"/>
      <c r="G10" s="217"/>
      <c r="H10" s="220"/>
      <c r="I10" s="219"/>
      <c r="J10" s="217"/>
      <c r="K10" s="218"/>
      <c r="L10" s="219"/>
      <c r="M10" s="217"/>
      <c r="N10" s="220"/>
      <c r="O10" s="219"/>
      <c r="P10" s="217"/>
      <c r="Q10" s="218"/>
      <c r="R10" s="219"/>
      <c r="S10" s="217"/>
      <c r="T10" s="220"/>
      <c r="U10" s="219"/>
      <c r="V10" s="217"/>
      <c r="W10" s="220"/>
      <c r="X10" s="219"/>
      <c r="Y10" s="217"/>
      <c r="Z10" s="218"/>
      <c r="AA10" s="221"/>
      <c r="AB10" s="217"/>
      <c r="AC10" s="222"/>
    </row>
    <row r="11" spans="1:29" s="293" customFormat="1" ht="13.5" customHeight="1" x14ac:dyDescent="0.2">
      <c r="A11" s="132" t="s">
        <v>120</v>
      </c>
      <c r="B11" s="223" t="s">
        <v>81</v>
      </c>
      <c r="C11" s="275">
        <f t="shared" ref="C11:AC11" si="6">SUM(C8:C9)</f>
        <v>0</v>
      </c>
      <c r="D11" s="273">
        <f t="shared" si="6"/>
        <v>0</v>
      </c>
      <c r="E11" s="276">
        <f t="shared" si="6"/>
        <v>0</v>
      </c>
      <c r="F11" s="291">
        <f t="shared" ref="F11" si="7">SUM(F8:F9)</f>
        <v>0</v>
      </c>
      <c r="G11" s="273">
        <f t="shared" si="6"/>
        <v>0</v>
      </c>
      <c r="H11" s="292">
        <f t="shared" si="6"/>
        <v>0</v>
      </c>
      <c r="I11" s="291">
        <f t="shared" si="6"/>
        <v>0</v>
      </c>
      <c r="J11" s="273">
        <f t="shared" si="6"/>
        <v>0</v>
      </c>
      <c r="K11" s="276">
        <f t="shared" si="6"/>
        <v>0</v>
      </c>
      <c r="L11" s="291">
        <f t="shared" ref="L11" si="8">SUM(L8:L9)</f>
        <v>0</v>
      </c>
      <c r="M11" s="273">
        <f t="shared" si="6"/>
        <v>0</v>
      </c>
      <c r="N11" s="292">
        <f t="shared" si="6"/>
        <v>0</v>
      </c>
      <c r="O11" s="291">
        <f t="shared" si="6"/>
        <v>0</v>
      </c>
      <c r="P11" s="273">
        <f t="shared" si="6"/>
        <v>0</v>
      </c>
      <c r="Q11" s="276">
        <f t="shared" si="6"/>
        <v>0</v>
      </c>
      <c r="R11" s="291">
        <f t="shared" ref="R11" si="9">SUM(R8:R9)</f>
        <v>0</v>
      </c>
      <c r="S11" s="273">
        <f t="shared" si="6"/>
        <v>0</v>
      </c>
      <c r="T11" s="292">
        <f t="shared" si="6"/>
        <v>0</v>
      </c>
      <c r="U11" s="291">
        <f t="shared" si="6"/>
        <v>0</v>
      </c>
      <c r="V11" s="273">
        <f t="shared" si="6"/>
        <v>0</v>
      </c>
      <c r="W11" s="292">
        <f t="shared" si="6"/>
        <v>0</v>
      </c>
      <c r="X11" s="291">
        <f t="shared" ref="X11" si="10">SUM(X8:X9)</f>
        <v>0</v>
      </c>
      <c r="Y11" s="273">
        <f t="shared" ref="Y11:Z11" si="11">SUM(Y8:Y9)</f>
        <v>0</v>
      </c>
      <c r="Z11" s="276">
        <f t="shared" si="11"/>
        <v>0</v>
      </c>
      <c r="AA11" s="270">
        <f t="shared" si="6"/>
        <v>0</v>
      </c>
      <c r="AB11" s="273">
        <f t="shared" si="6"/>
        <v>0</v>
      </c>
      <c r="AC11" s="274">
        <f t="shared" si="6"/>
        <v>0</v>
      </c>
    </row>
    <row r="12" spans="1:29" ht="13.5" customHeight="1" x14ac:dyDescent="0.2">
      <c r="A12" s="154" t="s">
        <v>121</v>
      </c>
      <c r="B12" s="201" t="s">
        <v>82</v>
      </c>
      <c r="C12" s="202"/>
      <c r="D12" s="203"/>
      <c r="E12" s="204"/>
      <c r="F12" s="205"/>
      <c r="G12" s="203"/>
      <c r="H12" s="206"/>
      <c r="I12" s="205"/>
      <c r="J12" s="203"/>
      <c r="K12" s="204"/>
      <c r="L12" s="205"/>
      <c r="M12" s="203"/>
      <c r="N12" s="206"/>
      <c r="O12" s="205"/>
      <c r="P12" s="203"/>
      <c r="Q12" s="204"/>
      <c r="R12" s="205"/>
      <c r="S12" s="203"/>
      <c r="T12" s="206"/>
      <c r="U12" s="205"/>
      <c r="V12" s="203"/>
      <c r="W12" s="206"/>
      <c r="X12" s="205"/>
      <c r="Y12" s="203"/>
      <c r="Z12" s="204"/>
      <c r="AA12" s="207">
        <f>+C12+F12+I12+L12+O12+R12+U12+X12</f>
        <v>0</v>
      </c>
      <c r="AB12" s="203">
        <f>+D12+G12+J12+M12+P12+S12+V12+Y12</f>
        <v>0</v>
      </c>
      <c r="AC12" s="208">
        <f>+E12+H12+K12+N12+Q12+T12+W12+Z12</f>
        <v>0</v>
      </c>
    </row>
    <row r="13" spans="1:29" ht="13.5" customHeight="1" x14ac:dyDescent="0.2">
      <c r="A13" s="141" t="s">
        <v>122</v>
      </c>
      <c r="B13" s="142" t="s">
        <v>83</v>
      </c>
      <c r="C13" s="194">
        <f>+'[4]3.SZ.TÁBL. SEGÍTŐ SZOLGÁLAT'!$E13</f>
        <v>0</v>
      </c>
      <c r="D13" s="192"/>
      <c r="E13" s="197">
        <f>SUM(C13:D13)</f>
        <v>0</v>
      </c>
      <c r="F13" s="198">
        <f>+'[4]3.SZ.TÁBL. SEGÍTŐ SZOLGÁLAT'!$H13</f>
        <v>0</v>
      </c>
      <c r="G13" s="192"/>
      <c r="H13" s="199">
        <f>SUM(F13:G13)</f>
        <v>0</v>
      </c>
      <c r="I13" s="198">
        <f>+'[4]3.SZ.TÁBL. SEGÍTŐ SZOLGÁLAT'!$K13</f>
        <v>0</v>
      </c>
      <c r="J13" s="192"/>
      <c r="K13" s="197">
        <f>SUM(I13:J13)</f>
        <v>0</v>
      </c>
      <c r="L13" s="198">
        <f>+'[4]3.SZ.TÁBL. SEGÍTŐ SZOLGÁLAT'!$N13</f>
        <v>252</v>
      </c>
      <c r="M13" s="192"/>
      <c r="N13" s="199">
        <f>SUM(L13:M13)</f>
        <v>252</v>
      </c>
      <c r="O13" s="198">
        <f>+'[4]3.SZ.TÁBL. SEGÍTŐ SZOLGÁLAT'!$Q13</f>
        <v>0</v>
      </c>
      <c r="P13" s="192"/>
      <c r="Q13" s="197">
        <f>SUM(O13:P13)</f>
        <v>0</v>
      </c>
      <c r="R13" s="198">
        <f>+'[4]3.SZ.TÁBL. SEGÍTŐ SZOLGÁLAT'!$T13</f>
        <v>500</v>
      </c>
      <c r="S13" s="192"/>
      <c r="T13" s="199">
        <f>SUM(R13:S13)</f>
        <v>500</v>
      </c>
      <c r="U13" s="198">
        <f>+'[4]3.SZ.TÁBL. SEGÍTŐ SZOLGÁLAT'!$W13</f>
        <v>0</v>
      </c>
      <c r="V13" s="192"/>
      <c r="W13" s="199">
        <f>SUM(U13:V13)</f>
        <v>0</v>
      </c>
      <c r="X13" s="198">
        <f>+'[4]3.SZ.TÁBL. SEGÍTŐ SZOLGÁLAT'!$Z13</f>
        <v>0</v>
      </c>
      <c r="Y13" s="192"/>
      <c r="Z13" s="197">
        <f>SUM(X13:Y13)</f>
        <v>0</v>
      </c>
      <c r="AA13" s="200">
        <f t="shared" ref="AA13:AA20" si="12">+C13+F13+I13+L13+O13+R13+U13+X13</f>
        <v>752</v>
      </c>
      <c r="AB13" s="192">
        <f t="shared" ref="AB13:AB20" si="13">+D13+G13+J13+M13+P13+S13+V13+Y13</f>
        <v>0</v>
      </c>
      <c r="AC13" s="193">
        <f t="shared" ref="AC13:AC20" si="14">+E13+H13+K13+N13+Q13+T13+W13+Z13</f>
        <v>752</v>
      </c>
    </row>
    <row r="14" spans="1:29" ht="13.5" customHeight="1" x14ac:dyDescent="0.2">
      <c r="A14" s="141" t="s">
        <v>123</v>
      </c>
      <c r="B14" s="142" t="s">
        <v>84</v>
      </c>
      <c r="C14" s="194">
        <f>+'[4]3.SZ.TÁBL. SEGÍTŐ SZOLGÁLAT'!$E14</f>
        <v>0</v>
      </c>
      <c r="D14" s="192"/>
      <c r="E14" s="197">
        <f t="shared" ref="E14:E20" si="15">SUM(C14:D14)</f>
        <v>0</v>
      </c>
      <c r="F14" s="198">
        <f>+'[4]3.SZ.TÁBL. SEGÍTŐ SZOLGÁLAT'!$H14</f>
        <v>0</v>
      </c>
      <c r="G14" s="192"/>
      <c r="H14" s="199">
        <f t="shared" ref="H14:H20" si="16">SUM(F14:G14)</f>
        <v>0</v>
      </c>
      <c r="I14" s="198">
        <f>+'[4]3.SZ.TÁBL. SEGÍTŐ SZOLGÁLAT'!$K14</f>
        <v>0</v>
      </c>
      <c r="J14" s="192"/>
      <c r="K14" s="197">
        <f t="shared" ref="K14:K20" si="17">SUM(I14:J14)</f>
        <v>0</v>
      </c>
      <c r="L14" s="198">
        <f>+'[4]3.SZ.TÁBL. SEGÍTŐ SZOLGÁLAT'!$N14</f>
        <v>0</v>
      </c>
      <c r="M14" s="192"/>
      <c r="N14" s="199">
        <f t="shared" ref="N14:N20" si="18">SUM(L14:M14)</f>
        <v>0</v>
      </c>
      <c r="O14" s="198">
        <f>+'[4]3.SZ.TÁBL. SEGÍTŐ SZOLGÁLAT'!$Q14</f>
        <v>0</v>
      </c>
      <c r="P14" s="192"/>
      <c r="Q14" s="197">
        <f t="shared" ref="Q14:Q20" si="19">SUM(O14:P14)</f>
        <v>0</v>
      </c>
      <c r="R14" s="198">
        <f>+'[4]3.SZ.TÁBL. SEGÍTŐ SZOLGÁLAT'!$T14</f>
        <v>0</v>
      </c>
      <c r="S14" s="192"/>
      <c r="T14" s="199">
        <f t="shared" ref="T14:T20" si="20">SUM(R14:S14)</f>
        <v>0</v>
      </c>
      <c r="U14" s="198">
        <f>+'[4]3.SZ.TÁBL. SEGÍTŐ SZOLGÁLAT'!$W14</f>
        <v>0</v>
      </c>
      <c r="V14" s="192"/>
      <c r="W14" s="199">
        <f t="shared" ref="W14:W20" si="21">SUM(U14:V14)</f>
        <v>0</v>
      </c>
      <c r="X14" s="198">
        <f>+'[4]3.SZ.TÁBL. SEGÍTŐ SZOLGÁLAT'!$Z14</f>
        <v>0</v>
      </c>
      <c r="Y14" s="192"/>
      <c r="Z14" s="197">
        <f t="shared" ref="Z14:Z20" si="22">SUM(X14:Y14)</f>
        <v>0</v>
      </c>
      <c r="AA14" s="200">
        <f t="shared" si="12"/>
        <v>0</v>
      </c>
      <c r="AB14" s="192">
        <f t="shared" si="13"/>
        <v>0</v>
      </c>
      <c r="AC14" s="193">
        <f t="shared" si="14"/>
        <v>0</v>
      </c>
    </row>
    <row r="15" spans="1:29" ht="13.5" customHeight="1" x14ac:dyDescent="0.2">
      <c r="A15" s="141" t="s">
        <v>124</v>
      </c>
      <c r="B15" s="142" t="s">
        <v>85</v>
      </c>
      <c r="C15" s="194">
        <f>+'[4]3.SZ.TÁBL. SEGÍTŐ SZOLGÁLAT'!$E15</f>
        <v>0</v>
      </c>
      <c r="D15" s="192"/>
      <c r="E15" s="197">
        <f t="shared" si="15"/>
        <v>0</v>
      </c>
      <c r="F15" s="198">
        <f>+'[4]3.SZ.TÁBL. SEGÍTŐ SZOLGÁLAT'!$H15</f>
        <v>0</v>
      </c>
      <c r="G15" s="192"/>
      <c r="H15" s="199">
        <f t="shared" si="16"/>
        <v>0</v>
      </c>
      <c r="I15" s="198">
        <f>+'[4]3.SZ.TÁBL. SEGÍTŐ SZOLGÁLAT'!$K15</f>
        <v>0</v>
      </c>
      <c r="J15" s="192"/>
      <c r="K15" s="197">
        <f t="shared" si="17"/>
        <v>0</v>
      </c>
      <c r="L15" s="198">
        <f>+'[4]3.SZ.TÁBL. SEGÍTŐ SZOLGÁLAT'!$N15</f>
        <v>0</v>
      </c>
      <c r="M15" s="192"/>
      <c r="N15" s="199">
        <f t="shared" si="18"/>
        <v>0</v>
      </c>
      <c r="O15" s="198">
        <f>+'[4]3.SZ.TÁBL. SEGÍTŐ SZOLGÁLAT'!$Q15</f>
        <v>0</v>
      </c>
      <c r="P15" s="192"/>
      <c r="Q15" s="197">
        <f t="shared" si="19"/>
        <v>0</v>
      </c>
      <c r="R15" s="198">
        <f>+'[4]3.SZ.TÁBL. SEGÍTŐ SZOLGÁLAT'!$T15</f>
        <v>0</v>
      </c>
      <c r="S15" s="192"/>
      <c r="T15" s="199">
        <f t="shared" si="20"/>
        <v>0</v>
      </c>
      <c r="U15" s="198">
        <f>+'[4]3.SZ.TÁBL. SEGÍTŐ SZOLGÁLAT'!$W15</f>
        <v>0</v>
      </c>
      <c r="V15" s="192"/>
      <c r="W15" s="199">
        <f t="shared" si="21"/>
        <v>0</v>
      </c>
      <c r="X15" s="198">
        <f>+'[4]3.SZ.TÁBL. SEGÍTŐ SZOLGÁLAT'!$Z15</f>
        <v>0</v>
      </c>
      <c r="Y15" s="192"/>
      <c r="Z15" s="197">
        <f t="shared" si="22"/>
        <v>0</v>
      </c>
      <c r="AA15" s="200">
        <f t="shared" si="12"/>
        <v>0</v>
      </c>
      <c r="AB15" s="192">
        <f t="shared" si="13"/>
        <v>0</v>
      </c>
      <c r="AC15" s="193">
        <f t="shared" si="14"/>
        <v>0</v>
      </c>
    </row>
    <row r="16" spans="1:29" ht="13.5" customHeight="1" x14ac:dyDescent="0.2">
      <c r="A16" s="141" t="s">
        <v>125</v>
      </c>
      <c r="B16" s="142" t="s">
        <v>86</v>
      </c>
      <c r="C16" s="194">
        <f>+'[4]3.SZ.TÁBL. SEGÍTŐ SZOLGÁLAT'!$E16</f>
        <v>10</v>
      </c>
      <c r="D16" s="192"/>
      <c r="E16" s="197">
        <f t="shared" si="15"/>
        <v>10</v>
      </c>
      <c r="F16" s="198">
        <f>+'[4]3.SZ.TÁBL. SEGÍTŐ SZOLGÁLAT'!$H16</f>
        <v>0</v>
      </c>
      <c r="G16" s="192"/>
      <c r="H16" s="199">
        <f t="shared" si="16"/>
        <v>0</v>
      </c>
      <c r="I16" s="198">
        <f>+'[4]3.SZ.TÁBL. SEGÍTŐ SZOLGÁLAT'!$K16</f>
        <v>3200</v>
      </c>
      <c r="J16" s="192">
        <f>+[5]Seg.Szolgálat!$W$144</f>
        <v>9</v>
      </c>
      <c r="K16" s="197">
        <f t="shared" si="17"/>
        <v>3209</v>
      </c>
      <c r="L16" s="198">
        <f>+'[4]3.SZ.TÁBL. SEGÍTŐ SZOLGÁLAT'!$N16</f>
        <v>0</v>
      </c>
      <c r="M16" s="192"/>
      <c r="N16" s="199">
        <f t="shared" si="18"/>
        <v>0</v>
      </c>
      <c r="O16" s="198">
        <f>+'[4]3.SZ.TÁBL. SEGÍTŐ SZOLGÁLAT'!$Q16</f>
        <v>1300</v>
      </c>
      <c r="P16" s="192"/>
      <c r="Q16" s="197">
        <f t="shared" si="19"/>
        <v>1300</v>
      </c>
      <c r="R16" s="198">
        <f>+'[4]3.SZ.TÁBL. SEGÍTŐ SZOLGÁLAT'!$T16</f>
        <v>0</v>
      </c>
      <c r="S16" s="192"/>
      <c r="T16" s="199">
        <f t="shared" si="20"/>
        <v>0</v>
      </c>
      <c r="U16" s="198">
        <f>+'[4]3.SZ.TÁBL. SEGÍTŐ SZOLGÁLAT'!$W16</f>
        <v>5000</v>
      </c>
      <c r="V16" s="192"/>
      <c r="W16" s="199">
        <f t="shared" si="21"/>
        <v>5000</v>
      </c>
      <c r="X16" s="198">
        <f>+'[4]3.SZ.TÁBL. SEGÍTŐ SZOLGÁLAT'!$Z16</f>
        <v>500</v>
      </c>
      <c r="Y16" s="192"/>
      <c r="Z16" s="197">
        <f t="shared" si="22"/>
        <v>500</v>
      </c>
      <c r="AA16" s="200">
        <f t="shared" si="12"/>
        <v>10010</v>
      </c>
      <c r="AB16" s="192">
        <f t="shared" si="13"/>
        <v>9</v>
      </c>
      <c r="AC16" s="193">
        <f t="shared" si="14"/>
        <v>10019</v>
      </c>
    </row>
    <row r="17" spans="1:29" ht="13.5" customHeight="1" x14ac:dyDescent="0.2">
      <c r="A17" s="141" t="s">
        <v>126</v>
      </c>
      <c r="B17" s="142" t="s">
        <v>87</v>
      </c>
      <c r="C17" s="194">
        <f>+'[4]3.SZ.TÁBL. SEGÍTŐ SZOLGÁLAT'!$E17</f>
        <v>0</v>
      </c>
      <c r="D17" s="192"/>
      <c r="E17" s="197">
        <f t="shared" si="15"/>
        <v>0</v>
      </c>
      <c r="F17" s="198">
        <f>+'[4]3.SZ.TÁBL. SEGÍTŐ SZOLGÁLAT'!$H17</f>
        <v>0</v>
      </c>
      <c r="G17" s="192"/>
      <c r="H17" s="199">
        <f t="shared" si="16"/>
        <v>0</v>
      </c>
      <c r="I17" s="198">
        <f>+'[4]3.SZ.TÁBL. SEGÍTŐ SZOLGÁLAT'!$K17</f>
        <v>0</v>
      </c>
      <c r="J17" s="192"/>
      <c r="K17" s="197">
        <f t="shared" si="17"/>
        <v>0</v>
      </c>
      <c r="L17" s="198">
        <f>+'[4]3.SZ.TÁBL. SEGÍTŐ SZOLGÁLAT'!$N17</f>
        <v>0</v>
      </c>
      <c r="M17" s="192"/>
      <c r="N17" s="199">
        <f t="shared" si="18"/>
        <v>0</v>
      </c>
      <c r="O17" s="198">
        <f>+'[4]3.SZ.TÁBL. SEGÍTŐ SZOLGÁLAT'!$Q17</f>
        <v>0</v>
      </c>
      <c r="P17" s="192"/>
      <c r="Q17" s="197">
        <f t="shared" si="19"/>
        <v>0</v>
      </c>
      <c r="R17" s="198">
        <f>+'[4]3.SZ.TÁBL. SEGÍTŐ SZOLGÁLAT'!$T17</f>
        <v>0</v>
      </c>
      <c r="S17" s="192"/>
      <c r="T17" s="199">
        <f t="shared" si="20"/>
        <v>0</v>
      </c>
      <c r="U17" s="198">
        <f>+'[4]3.SZ.TÁBL. SEGÍTŐ SZOLGÁLAT'!$W17</f>
        <v>0</v>
      </c>
      <c r="V17" s="192"/>
      <c r="W17" s="199">
        <f t="shared" si="21"/>
        <v>0</v>
      </c>
      <c r="X17" s="198">
        <f>+'[4]3.SZ.TÁBL. SEGÍTŐ SZOLGÁLAT'!$Z17</f>
        <v>0</v>
      </c>
      <c r="Y17" s="192"/>
      <c r="Z17" s="197">
        <f t="shared" si="22"/>
        <v>0</v>
      </c>
      <c r="AA17" s="200">
        <f t="shared" si="12"/>
        <v>0</v>
      </c>
      <c r="AB17" s="192">
        <f t="shared" si="13"/>
        <v>0</v>
      </c>
      <c r="AC17" s="193">
        <f t="shared" si="14"/>
        <v>0</v>
      </c>
    </row>
    <row r="18" spans="1:29" ht="13.5" customHeight="1" x14ac:dyDescent="0.2">
      <c r="A18" s="141" t="s">
        <v>127</v>
      </c>
      <c r="B18" s="142" t="s">
        <v>88</v>
      </c>
      <c r="C18" s="194">
        <f>+'[4]3.SZ.TÁBL. SEGÍTŐ SZOLGÁLAT'!$E18</f>
        <v>0</v>
      </c>
      <c r="D18" s="192"/>
      <c r="E18" s="197">
        <f t="shared" si="15"/>
        <v>0</v>
      </c>
      <c r="F18" s="198">
        <f>+'[4]3.SZ.TÁBL. SEGÍTŐ SZOLGÁLAT'!$H18</f>
        <v>0</v>
      </c>
      <c r="G18" s="192"/>
      <c r="H18" s="199">
        <f t="shared" si="16"/>
        <v>0</v>
      </c>
      <c r="I18" s="198">
        <f>+'[4]3.SZ.TÁBL. SEGÍTŐ SZOLGÁLAT'!$K18</f>
        <v>0</v>
      </c>
      <c r="J18" s="192"/>
      <c r="K18" s="197">
        <f t="shared" si="17"/>
        <v>0</v>
      </c>
      <c r="L18" s="198">
        <f>+'[4]3.SZ.TÁBL. SEGÍTŐ SZOLGÁLAT'!$N18</f>
        <v>0</v>
      </c>
      <c r="M18" s="192"/>
      <c r="N18" s="199">
        <f t="shared" si="18"/>
        <v>0</v>
      </c>
      <c r="O18" s="198">
        <f>+'[4]3.SZ.TÁBL. SEGÍTŐ SZOLGÁLAT'!$Q18</f>
        <v>0</v>
      </c>
      <c r="P18" s="192"/>
      <c r="Q18" s="197">
        <f t="shared" si="19"/>
        <v>0</v>
      </c>
      <c r="R18" s="198">
        <f>+'[4]3.SZ.TÁBL. SEGÍTŐ SZOLGÁLAT'!$T18</f>
        <v>0</v>
      </c>
      <c r="S18" s="192"/>
      <c r="T18" s="199">
        <f t="shared" si="20"/>
        <v>0</v>
      </c>
      <c r="U18" s="198">
        <f>+'[4]3.SZ.TÁBL. SEGÍTŐ SZOLGÁLAT'!$W18</f>
        <v>0</v>
      </c>
      <c r="V18" s="192"/>
      <c r="W18" s="199">
        <f t="shared" si="21"/>
        <v>0</v>
      </c>
      <c r="X18" s="198">
        <f>+'[4]3.SZ.TÁBL. SEGÍTŐ SZOLGÁLAT'!$Z18</f>
        <v>0</v>
      </c>
      <c r="Y18" s="192"/>
      <c r="Z18" s="197">
        <f t="shared" si="22"/>
        <v>0</v>
      </c>
      <c r="AA18" s="200">
        <f t="shared" si="12"/>
        <v>0</v>
      </c>
      <c r="AB18" s="192">
        <f t="shared" si="13"/>
        <v>0</v>
      </c>
      <c r="AC18" s="193">
        <f t="shared" si="14"/>
        <v>0</v>
      </c>
    </row>
    <row r="19" spans="1:29" ht="13.5" customHeight="1" x14ac:dyDescent="0.2">
      <c r="A19" s="141" t="s">
        <v>128</v>
      </c>
      <c r="B19" s="142" t="s">
        <v>89</v>
      </c>
      <c r="C19" s="194">
        <f>+'[4]3.SZ.TÁBL. SEGÍTŐ SZOLGÁLAT'!$E19</f>
        <v>0</v>
      </c>
      <c r="D19" s="192"/>
      <c r="E19" s="197">
        <f t="shared" si="15"/>
        <v>0</v>
      </c>
      <c r="F19" s="198">
        <f>+'[4]3.SZ.TÁBL. SEGÍTŐ SZOLGÁLAT'!$H19</f>
        <v>0</v>
      </c>
      <c r="G19" s="192"/>
      <c r="H19" s="199">
        <f t="shared" si="16"/>
        <v>0</v>
      </c>
      <c r="I19" s="198">
        <f>+'[4]3.SZ.TÁBL. SEGÍTŐ SZOLGÁLAT'!$K19</f>
        <v>0</v>
      </c>
      <c r="J19" s="192"/>
      <c r="K19" s="197">
        <f t="shared" si="17"/>
        <v>0</v>
      </c>
      <c r="L19" s="198">
        <f>+'[4]3.SZ.TÁBL. SEGÍTŐ SZOLGÁLAT'!$N19</f>
        <v>0</v>
      </c>
      <c r="M19" s="192"/>
      <c r="N19" s="199">
        <f t="shared" si="18"/>
        <v>0</v>
      </c>
      <c r="O19" s="198">
        <f>+'[4]3.SZ.TÁBL. SEGÍTŐ SZOLGÁLAT'!$Q19</f>
        <v>0</v>
      </c>
      <c r="P19" s="192"/>
      <c r="Q19" s="197">
        <f t="shared" si="19"/>
        <v>0</v>
      </c>
      <c r="R19" s="198">
        <f>+'[4]3.SZ.TÁBL. SEGÍTŐ SZOLGÁLAT'!$T19</f>
        <v>0</v>
      </c>
      <c r="S19" s="192"/>
      <c r="T19" s="199">
        <f t="shared" si="20"/>
        <v>0</v>
      </c>
      <c r="U19" s="198">
        <f>+'[4]3.SZ.TÁBL. SEGÍTŐ SZOLGÁLAT'!$W19</f>
        <v>0</v>
      </c>
      <c r="V19" s="192"/>
      <c r="W19" s="199">
        <f t="shared" si="21"/>
        <v>0</v>
      </c>
      <c r="X19" s="198">
        <f>+'[4]3.SZ.TÁBL. SEGÍTŐ SZOLGÁLAT'!$Z19</f>
        <v>0</v>
      </c>
      <c r="Y19" s="192"/>
      <c r="Z19" s="197">
        <f t="shared" si="22"/>
        <v>0</v>
      </c>
      <c r="AA19" s="200">
        <f t="shared" si="12"/>
        <v>0</v>
      </c>
      <c r="AB19" s="192">
        <f t="shared" si="13"/>
        <v>0</v>
      </c>
      <c r="AC19" s="193">
        <f t="shared" si="14"/>
        <v>0</v>
      </c>
    </row>
    <row r="20" spans="1:29" ht="13.5" customHeight="1" x14ac:dyDescent="0.2">
      <c r="A20" s="156" t="s">
        <v>129</v>
      </c>
      <c r="B20" s="224" t="s">
        <v>90</v>
      </c>
      <c r="C20" s="194">
        <f>+'[4]3.SZ.TÁBL. SEGÍTŐ SZOLGÁLAT'!$E20</f>
        <v>0</v>
      </c>
      <c r="D20" s="217"/>
      <c r="E20" s="197">
        <f t="shared" si="15"/>
        <v>0</v>
      </c>
      <c r="F20" s="198">
        <f>+'[4]3.SZ.TÁBL. SEGÍTŐ SZOLGÁLAT'!$H20</f>
        <v>0</v>
      </c>
      <c r="G20" s="217"/>
      <c r="H20" s="220">
        <f t="shared" si="16"/>
        <v>0</v>
      </c>
      <c r="I20" s="198">
        <f>+'[4]3.SZ.TÁBL. SEGÍTŐ SZOLGÁLAT'!$K20</f>
        <v>0</v>
      </c>
      <c r="J20" s="217">
        <f>+[5]Seg.Szolgálat!$W$4</f>
        <v>217</v>
      </c>
      <c r="K20" s="218">
        <f t="shared" si="17"/>
        <v>217</v>
      </c>
      <c r="L20" s="198">
        <f>+'[4]3.SZ.TÁBL. SEGÍTŐ SZOLGÁLAT'!$N20</f>
        <v>0</v>
      </c>
      <c r="M20" s="217"/>
      <c r="N20" s="220">
        <f t="shared" si="18"/>
        <v>0</v>
      </c>
      <c r="O20" s="198">
        <f>+'[4]3.SZ.TÁBL. SEGÍTŐ SZOLGÁLAT'!$Q20</f>
        <v>0</v>
      </c>
      <c r="P20" s="217"/>
      <c r="Q20" s="218">
        <f t="shared" si="19"/>
        <v>0</v>
      </c>
      <c r="R20" s="198">
        <f>+'[4]3.SZ.TÁBL. SEGÍTŐ SZOLGÁLAT'!$T20</f>
        <v>0</v>
      </c>
      <c r="S20" s="217"/>
      <c r="T20" s="220">
        <f t="shared" si="20"/>
        <v>0</v>
      </c>
      <c r="U20" s="198">
        <f>+'[4]3.SZ.TÁBL. SEGÍTŐ SZOLGÁLAT'!$W20</f>
        <v>0</v>
      </c>
      <c r="V20" s="217"/>
      <c r="W20" s="220">
        <f t="shared" si="21"/>
        <v>0</v>
      </c>
      <c r="X20" s="198">
        <f>+'[4]3.SZ.TÁBL. SEGÍTŐ SZOLGÁLAT'!$Z20</f>
        <v>0</v>
      </c>
      <c r="Y20" s="217"/>
      <c r="Z20" s="218">
        <f t="shared" si="22"/>
        <v>0</v>
      </c>
      <c r="AA20" s="221">
        <f t="shared" si="12"/>
        <v>0</v>
      </c>
      <c r="AB20" s="217">
        <f t="shared" si="13"/>
        <v>217</v>
      </c>
      <c r="AC20" s="222">
        <f t="shared" si="14"/>
        <v>217</v>
      </c>
    </row>
    <row r="21" spans="1:29" s="293" customFormat="1" ht="13.5" customHeight="1" x14ac:dyDescent="0.2">
      <c r="A21" s="132" t="s">
        <v>130</v>
      </c>
      <c r="B21" s="223" t="s">
        <v>91</v>
      </c>
      <c r="C21" s="275">
        <f t="shared" ref="C21:AC21" si="23">SUM(C12:C20)</f>
        <v>10</v>
      </c>
      <c r="D21" s="273">
        <f t="shared" si="23"/>
        <v>0</v>
      </c>
      <c r="E21" s="276">
        <f t="shared" si="23"/>
        <v>10</v>
      </c>
      <c r="F21" s="291">
        <f t="shared" ref="F21" si="24">SUM(F12:F20)</f>
        <v>0</v>
      </c>
      <c r="G21" s="273">
        <f t="shared" si="23"/>
        <v>0</v>
      </c>
      <c r="H21" s="292">
        <f t="shared" si="23"/>
        <v>0</v>
      </c>
      <c r="I21" s="291">
        <f t="shared" si="23"/>
        <v>3200</v>
      </c>
      <c r="J21" s="273">
        <f t="shared" si="23"/>
        <v>226</v>
      </c>
      <c r="K21" s="276">
        <f t="shared" si="23"/>
        <v>3426</v>
      </c>
      <c r="L21" s="291">
        <f t="shared" ref="L21" si="25">SUM(L12:L20)</f>
        <v>252</v>
      </c>
      <c r="M21" s="273">
        <f t="shared" si="23"/>
        <v>0</v>
      </c>
      <c r="N21" s="292">
        <f t="shared" si="23"/>
        <v>252</v>
      </c>
      <c r="O21" s="291">
        <f t="shared" si="23"/>
        <v>1300</v>
      </c>
      <c r="P21" s="273">
        <f t="shared" si="23"/>
        <v>0</v>
      </c>
      <c r="Q21" s="276">
        <f t="shared" si="23"/>
        <v>1300</v>
      </c>
      <c r="R21" s="291">
        <f t="shared" ref="R21" si="26">SUM(R12:R20)</f>
        <v>500</v>
      </c>
      <c r="S21" s="273">
        <f t="shared" si="23"/>
        <v>0</v>
      </c>
      <c r="T21" s="292">
        <f t="shared" si="23"/>
        <v>500</v>
      </c>
      <c r="U21" s="291">
        <f t="shared" si="23"/>
        <v>5000</v>
      </c>
      <c r="V21" s="273">
        <f t="shared" si="23"/>
        <v>0</v>
      </c>
      <c r="W21" s="292">
        <f t="shared" si="23"/>
        <v>5000</v>
      </c>
      <c r="X21" s="291">
        <f t="shared" ref="X21" si="27">SUM(X12:X20)</f>
        <v>500</v>
      </c>
      <c r="Y21" s="273">
        <f t="shared" ref="Y21:Z21" si="28">SUM(Y12:Y20)</f>
        <v>0</v>
      </c>
      <c r="Z21" s="276">
        <f t="shared" si="28"/>
        <v>500</v>
      </c>
      <c r="AA21" s="270">
        <f t="shared" si="23"/>
        <v>10762</v>
      </c>
      <c r="AB21" s="273">
        <f t="shared" si="23"/>
        <v>226</v>
      </c>
      <c r="AC21" s="274">
        <f t="shared" si="23"/>
        <v>10988</v>
      </c>
    </row>
    <row r="22" spans="1:29" s="293" customFormat="1" ht="13.5" customHeight="1" x14ac:dyDescent="0.2">
      <c r="A22" s="132" t="s">
        <v>131</v>
      </c>
      <c r="B22" s="223" t="s">
        <v>92</v>
      </c>
      <c r="C22" s="275"/>
      <c r="D22" s="273"/>
      <c r="E22" s="276"/>
      <c r="F22" s="291"/>
      <c r="G22" s="273"/>
      <c r="H22" s="292"/>
      <c r="I22" s="291"/>
      <c r="J22" s="273"/>
      <c r="K22" s="276"/>
      <c r="L22" s="291"/>
      <c r="M22" s="273"/>
      <c r="N22" s="292"/>
      <c r="O22" s="291"/>
      <c r="P22" s="273"/>
      <c r="Q22" s="276"/>
      <c r="R22" s="291"/>
      <c r="S22" s="273"/>
      <c r="T22" s="292"/>
      <c r="U22" s="291"/>
      <c r="V22" s="273"/>
      <c r="W22" s="292"/>
      <c r="X22" s="291"/>
      <c r="Y22" s="273"/>
      <c r="Z22" s="276"/>
      <c r="AA22" s="270"/>
      <c r="AB22" s="273"/>
      <c r="AC22" s="274"/>
    </row>
    <row r="23" spans="1:29" ht="13.5" customHeight="1" x14ac:dyDescent="0.2">
      <c r="A23" s="158" t="s">
        <v>366</v>
      </c>
      <c r="B23" s="225" t="s">
        <v>93</v>
      </c>
      <c r="C23" s="226">
        <f>+'[4]3.SZ.TÁBL. SEGÍTŐ SZOLGÁLAT'!$E23</f>
        <v>0</v>
      </c>
      <c r="D23" s="227"/>
      <c r="E23" s="228"/>
      <c r="F23" s="229">
        <f>+'[4]3.SZ.TÁBL. SEGÍTŐ SZOLGÁLAT'!$H23</f>
        <v>0</v>
      </c>
      <c r="G23" s="227"/>
      <c r="H23" s="230"/>
      <c r="I23" s="229">
        <f>+'[4]3.SZ.TÁBL. SEGÍTŐ SZOLGÁLAT'!$K23</f>
        <v>0</v>
      </c>
      <c r="J23" s="227"/>
      <c r="K23" s="228"/>
      <c r="L23" s="229">
        <f>+'[4]3.SZ.TÁBL. SEGÍTŐ SZOLGÁLAT'!$N23</f>
        <v>0</v>
      </c>
      <c r="M23" s="227"/>
      <c r="N23" s="230"/>
      <c r="O23" s="229">
        <f>+'[4]3.SZ.TÁBL. SEGÍTŐ SZOLGÁLAT'!$Q23</f>
        <v>141</v>
      </c>
      <c r="P23" s="227"/>
      <c r="Q23" s="197">
        <f t="shared" ref="Q23" si="29">SUM(O23:P23)</f>
        <v>141</v>
      </c>
      <c r="R23" s="229">
        <f>+'[4]3.SZ.TÁBL. SEGÍTŐ SZOLGÁLAT'!$T23</f>
        <v>0</v>
      </c>
      <c r="S23" s="227"/>
      <c r="T23" s="230"/>
      <c r="U23" s="229">
        <f>+'[4]3.SZ.TÁBL. SEGÍTŐ SZOLGÁLAT'!$W23</f>
        <v>0</v>
      </c>
      <c r="V23" s="227"/>
      <c r="W23" s="230"/>
      <c r="X23" s="229">
        <f>+'[4]3.SZ.TÁBL. SEGÍTŐ SZOLGÁLAT'!$Z23</f>
        <v>0</v>
      </c>
      <c r="Y23" s="227"/>
      <c r="Z23" s="228"/>
      <c r="AA23" s="200">
        <f t="shared" ref="AA23" si="30">+C23+F23+I23+L23+O23+R23+U23+X23</f>
        <v>141</v>
      </c>
      <c r="AB23" s="192">
        <f t="shared" ref="AB23" si="31">+D23+G23+J23+M23+P23+S23+V23+Y23</f>
        <v>0</v>
      </c>
      <c r="AC23" s="193">
        <f t="shared" ref="AC23" si="32">+E23+H23+K23+N23+Q23+T23+W23+Z23</f>
        <v>141</v>
      </c>
    </row>
    <row r="24" spans="1:29" s="293" customFormat="1" ht="13.5" customHeight="1" x14ac:dyDescent="0.2">
      <c r="A24" s="132" t="s">
        <v>132</v>
      </c>
      <c r="B24" s="223" t="s">
        <v>251</v>
      </c>
      <c r="C24" s="275">
        <f t="shared" ref="C24:AC24" si="33">+C23</f>
        <v>0</v>
      </c>
      <c r="D24" s="273">
        <f t="shared" si="33"/>
        <v>0</v>
      </c>
      <c r="E24" s="276">
        <f t="shared" si="33"/>
        <v>0</v>
      </c>
      <c r="F24" s="291">
        <f t="shared" ref="F24" si="34">+F23</f>
        <v>0</v>
      </c>
      <c r="G24" s="273">
        <f t="shared" si="33"/>
        <v>0</v>
      </c>
      <c r="H24" s="292">
        <f t="shared" si="33"/>
        <v>0</v>
      </c>
      <c r="I24" s="291">
        <f t="shared" si="33"/>
        <v>0</v>
      </c>
      <c r="J24" s="273">
        <f t="shared" si="33"/>
        <v>0</v>
      </c>
      <c r="K24" s="276">
        <f t="shared" si="33"/>
        <v>0</v>
      </c>
      <c r="L24" s="291">
        <f t="shared" ref="L24" si="35">+L23</f>
        <v>0</v>
      </c>
      <c r="M24" s="273">
        <f t="shared" si="33"/>
        <v>0</v>
      </c>
      <c r="N24" s="292">
        <f t="shared" si="33"/>
        <v>0</v>
      </c>
      <c r="O24" s="291">
        <f t="shared" si="33"/>
        <v>141</v>
      </c>
      <c r="P24" s="273">
        <f t="shared" si="33"/>
        <v>0</v>
      </c>
      <c r="Q24" s="276">
        <f t="shared" si="33"/>
        <v>141</v>
      </c>
      <c r="R24" s="291">
        <f t="shared" ref="R24" si="36">+R23</f>
        <v>0</v>
      </c>
      <c r="S24" s="273">
        <f t="shared" si="33"/>
        <v>0</v>
      </c>
      <c r="T24" s="292">
        <f t="shared" si="33"/>
        <v>0</v>
      </c>
      <c r="U24" s="291">
        <f t="shared" si="33"/>
        <v>0</v>
      </c>
      <c r="V24" s="273">
        <f t="shared" si="33"/>
        <v>0</v>
      </c>
      <c r="W24" s="292">
        <f t="shared" si="33"/>
        <v>0</v>
      </c>
      <c r="X24" s="291">
        <f t="shared" ref="X24" si="37">+X23</f>
        <v>0</v>
      </c>
      <c r="Y24" s="273">
        <f t="shared" ref="Y24:Z24" si="38">+Y23</f>
        <v>0</v>
      </c>
      <c r="Z24" s="276">
        <f t="shared" si="38"/>
        <v>0</v>
      </c>
      <c r="AA24" s="270">
        <f t="shared" si="33"/>
        <v>141</v>
      </c>
      <c r="AB24" s="273">
        <f t="shared" si="33"/>
        <v>0</v>
      </c>
      <c r="AC24" s="274">
        <f t="shared" si="33"/>
        <v>141</v>
      </c>
    </row>
    <row r="25" spans="1:29" ht="13.5" customHeight="1" x14ac:dyDescent="0.2">
      <c r="A25" s="158" t="s">
        <v>133</v>
      </c>
      <c r="B25" s="225" t="s">
        <v>94</v>
      </c>
      <c r="C25" s="226"/>
      <c r="D25" s="227"/>
      <c r="E25" s="228"/>
      <c r="F25" s="229"/>
      <c r="G25" s="227"/>
      <c r="H25" s="230"/>
      <c r="I25" s="229"/>
      <c r="J25" s="227"/>
      <c r="K25" s="228"/>
      <c r="L25" s="229"/>
      <c r="M25" s="227"/>
      <c r="N25" s="230"/>
      <c r="O25" s="229"/>
      <c r="P25" s="227"/>
      <c r="Q25" s="228"/>
      <c r="R25" s="229"/>
      <c r="S25" s="227"/>
      <c r="T25" s="230"/>
      <c r="U25" s="229"/>
      <c r="V25" s="227"/>
      <c r="W25" s="230"/>
      <c r="X25" s="229"/>
      <c r="Y25" s="227"/>
      <c r="Z25" s="228"/>
      <c r="AA25" s="231"/>
      <c r="AB25" s="227"/>
      <c r="AC25" s="232"/>
    </row>
    <row r="26" spans="1:29" s="293" customFormat="1" ht="13.5" customHeight="1" x14ac:dyDescent="0.2">
      <c r="A26" s="132" t="s">
        <v>134</v>
      </c>
      <c r="B26" s="223" t="s">
        <v>252</v>
      </c>
      <c r="C26" s="275">
        <f t="shared" ref="C26:AC26" si="39">+C25</f>
        <v>0</v>
      </c>
      <c r="D26" s="273">
        <f t="shared" si="39"/>
        <v>0</v>
      </c>
      <c r="E26" s="276">
        <f t="shared" si="39"/>
        <v>0</v>
      </c>
      <c r="F26" s="291">
        <f t="shared" ref="F26" si="40">+F25</f>
        <v>0</v>
      </c>
      <c r="G26" s="273">
        <f t="shared" si="39"/>
        <v>0</v>
      </c>
      <c r="H26" s="292">
        <f t="shared" si="39"/>
        <v>0</v>
      </c>
      <c r="I26" s="291">
        <f t="shared" si="39"/>
        <v>0</v>
      </c>
      <c r="J26" s="273">
        <f t="shared" si="39"/>
        <v>0</v>
      </c>
      <c r="K26" s="276">
        <f t="shared" si="39"/>
        <v>0</v>
      </c>
      <c r="L26" s="291">
        <f t="shared" ref="L26" si="41">+L25</f>
        <v>0</v>
      </c>
      <c r="M26" s="273">
        <f t="shared" si="39"/>
        <v>0</v>
      </c>
      <c r="N26" s="292">
        <f t="shared" si="39"/>
        <v>0</v>
      </c>
      <c r="O26" s="291">
        <f t="shared" si="39"/>
        <v>0</v>
      </c>
      <c r="P26" s="273">
        <f t="shared" si="39"/>
        <v>0</v>
      </c>
      <c r="Q26" s="276">
        <f t="shared" si="39"/>
        <v>0</v>
      </c>
      <c r="R26" s="291">
        <f t="shared" ref="R26" si="42">+R25</f>
        <v>0</v>
      </c>
      <c r="S26" s="273">
        <f t="shared" si="39"/>
        <v>0</v>
      </c>
      <c r="T26" s="292">
        <f t="shared" si="39"/>
        <v>0</v>
      </c>
      <c r="U26" s="291">
        <f t="shared" si="39"/>
        <v>0</v>
      </c>
      <c r="V26" s="273">
        <f t="shared" si="39"/>
        <v>0</v>
      </c>
      <c r="W26" s="292">
        <f t="shared" si="39"/>
        <v>0</v>
      </c>
      <c r="X26" s="291">
        <f t="shared" ref="X26" si="43">+X25</f>
        <v>0</v>
      </c>
      <c r="Y26" s="273">
        <f t="shared" ref="Y26:Z26" si="44">+Y25</f>
        <v>0</v>
      </c>
      <c r="Z26" s="276">
        <f t="shared" si="44"/>
        <v>0</v>
      </c>
      <c r="AA26" s="270">
        <f t="shared" si="39"/>
        <v>0</v>
      </c>
      <c r="AB26" s="273">
        <f t="shared" si="39"/>
        <v>0</v>
      </c>
      <c r="AC26" s="274">
        <f t="shared" si="39"/>
        <v>0</v>
      </c>
    </row>
    <row r="27" spans="1:29" s="293" customFormat="1" ht="13.5" customHeight="1" x14ac:dyDescent="0.2">
      <c r="A27" s="132" t="s">
        <v>135</v>
      </c>
      <c r="B27" s="223" t="s">
        <v>95</v>
      </c>
      <c r="C27" s="275">
        <f t="shared" ref="C27:AC27" si="45">+C7+C11+C21+C22+C24+C26</f>
        <v>10</v>
      </c>
      <c r="D27" s="273">
        <f t="shared" si="45"/>
        <v>0</v>
      </c>
      <c r="E27" s="276">
        <f t="shared" si="45"/>
        <v>10</v>
      </c>
      <c r="F27" s="291">
        <f t="shared" ref="F27" si="46">+F7+F11+F21+F22+F24+F26</f>
        <v>0</v>
      </c>
      <c r="G27" s="273">
        <f t="shared" si="45"/>
        <v>0</v>
      </c>
      <c r="H27" s="292">
        <f t="shared" si="45"/>
        <v>0</v>
      </c>
      <c r="I27" s="291">
        <f t="shared" si="45"/>
        <v>3200</v>
      </c>
      <c r="J27" s="273">
        <f t="shared" si="45"/>
        <v>226</v>
      </c>
      <c r="K27" s="276">
        <f t="shared" si="45"/>
        <v>3426</v>
      </c>
      <c r="L27" s="291">
        <f t="shared" ref="L27" si="47">+L7+L11+L21+L22+L24+L26</f>
        <v>252</v>
      </c>
      <c r="M27" s="273">
        <f t="shared" si="45"/>
        <v>0</v>
      </c>
      <c r="N27" s="292">
        <f t="shared" si="45"/>
        <v>252</v>
      </c>
      <c r="O27" s="291">
        <f t="shared" si="45"/>
        <v>1441</v>
      </c>
      <c r="P27" s="273">
        <f t="shared" si="45"/>
        <v>0</v>
      </c>
      <c r="Q27" s="276">
        <f t="shared" si="45"/>
        <v>1441</v>
      </c>
      <c r="R27" s="291">
        <f t="shared" ref="R27" si="48">+R7+R11+R21+R22+R24+R26</f>
        <v>500</v>
      </c>
      <c r="S27" s="273">
        <f t="shared" si="45"/>
        <v>0</v>
      </c>
      <c r="T27" s="292">
        <f t="shared" si="45"/>
        <v>500</v>
      </c>
      <c r="U27" s="291">
        <f t="shared" si="45"/>
        <v>5000</v>
      </c>
      <c r="V27" s="273">
        <f t="shared" si="45"/>
        <v>0</v>
      </c>
      <c r="W27" s="292">
        <f t="shared" si="45"/>
        <v>5000</v>
      </c>
      <c r="X27" s="291">
        <f t="shared" ref="X27" si="49">+X7+X11+X21+X22+X24+X26</f>
        <v>500</v>
      </c>
      <c r="Y27" s="273">
        <f t="shared" ref="Y27:Z27" si="50">+Y7+Y11+Y21+Y22+Y24+Y26</f>
        <v>0</v>
      </c>
      <c r="Z27" s="276">
        <f t="shared" si="50"/>
        <v>500</v>
      </c>
      <c r="AA27" s="270">
        <f t="shared" si="45"/>
        <v>10903</v>
      </c>
      <c r="AB27" s="273">
        <f t="shared" si="45"/>
        <v>226</v>
      </c>
      <c r="AC27" s="274">
        <f t="shared" si="45"/>
        <v>11129</v>
      </c>
    </row>
    <row r="28" spans="1:29" s="293" customFormat="1" ht="13.5" customHeight="1" x14ac:dyDescent="0.2">
      <c r="A28" s="233" t="s">
        <v>136</v>
      </c>
      <c r="B28" s="223" t="s">
        <v>96</v>
      </c>
      <c r="C28" s="737">
        <f>+'[4]3.SZ.TÁBL. SEGÍTŐ SZOLGÁLAT'!$E28</f>
        <v>89</v>
      </c>
      <c r="D28" s="273"/>
      <c r="E28" s="276">
        <f>SUM(C28:D28)</f>
        <v>89</v>
      </c>
      <c r="F28" s="739">
        <f>+'[4]3.SZ.TÁBL. SEGÍTŐ SZOLGÁLAT'!$H28</f>
        <v>0</v>
      </c>
      <c r="G28" s="273"/>
      <c r="H28" s="292">
        <f>SUM(F28:G28)</f>
        <v>0</v>
      </c>
      <c r="I28" s="739">
        <f>+'[4]3.SZ.TÁBL. SEGÍTŐ SZOLGÁLAT'!$K28</f>
        <v>496</v>
      </c>
      <c r="J28" s="273"/>
      <c r="K28" s="276">
        <f>SUM(I28:J28)</f>
        <v>496</v>
      </c>
      <c r="L28" s="739">
        <f>+'[4]3.SZ.TÁBL. SEGÍTŐ SZOLGÁLAT'!$N28</f>
        <v>0</v>
      </c>
      <c r="M28" s="273"/>
      <c r="N28" s="292">
        <f>SUM(L28:M28)</f>
        <v>0</v>
      </c>
      <c r="O28" s="739">
        <f>+'[4]3.SZ.TÁBL. SEGÍTŐ SZOLGÁLAT'!$Q28</f>
        <v>0</v>
      </c>
      <c r="P28" s="273"/>
      <c r="Q28" s="276">
        <f>SUM(O28:P28)</f>
        <v>0</v>
      </c>
      <c r="R28" s="739">
        <f>+'[4]3.SZ.TÁBL. SEGÍTŐ SZOLGÁLAT'!$T28</f>
        <v>0</v>
      </c>
      <c r="S28" s="273"/>
      <c r="T28" s="292">
        <f>SUM(R28:S28)</f>
        <v>0</v>
      </c>
      <c r="U28" s="739">
        <f>+'[4]3.SZ.TÁBL. SEGÍTŐ SZOLGÁLAT'!$W28</f>
        <v>0</v>
      </c>
      <c r="V28" s="273"/>
      <c r="W28" s="292">
        <f>SUM(U28:V28)</f>
        <v>0</v>
      </c>
      <c r="X28" s="739">
        <f>+'[4]3.SZ.TÁBL. SEGÍTŐ SZOLGÁLAT'!$Z28</f>
        <v>55</v>
      </c>
      <c r="Y28" s="273"/>
      <c r="Z28" s="276">
        <f>SUM(X28:Y28)</f>
        <v>55</v>
      </c>
      <c r="AA28" s="270">
        <f>+C28+F28+I28+L28+O28+R28+U28+X28</f>
        <v>640</v>
      </c>
      <c r="AB28" s="273">
        <f>+D28+G28+J28+M28+P28+S28+V28+Y28</f>
        <v>0</v>
      </c>
      <c r="AC28" s="274">
        <f>+E28+H28+K28+N28+Q28+T28+W28+Z28</f>
        <v>640</v>
      </c>
    </row>
    <row r="29" spans="1:29" s="293" customFormat="1" ht="13.5" customHeight="1" x14ac:dyDescent="0.2">
      <c r="A29" s="233" t="s">
        <v>249</v>
      </c>
      <c r="B29" s="223" t="s">
        <v>250</v>
      </c>
      <c r="C29" s="275">
        <f t="shared" ref="C29:AC29" si="51">+SUM(C30:C32)</f>
        <v>2754</v>
      </c>
      <c r="D29" s="273">
        <f t="shared" si="51"/>
        <v>76</v>
      </c>
      <c r="E29" s="276">
        <f t="shared" si="51"/>
        <v>2830</v>
      </c>
      <c r="F29" s="291">
        <f t="shared" ref="F29" si="52">+SUM(F30:F32)</f>
        <v>29669</v>
      </c>
      <c r="G29" s="273">
        <f t="shared" si="51"/>
        <v>2097</v>
      </c>
      <c r="H29" s="292">
        <f t="shared" si="51"/>
        <v>31766</v>
      </c>
      <c r="I29" s="291">
        <f t="shared" si="51"/>
        <v>31495</v>
      </c>
      <c r="J29" s="273">
        <f t="shared" si="51"/>
        <v>-82</v>
      </c>
      <c r="K29" s="276">
        <f t="shared" si="51"/>
        <v>31413</v>
      </c>
      <c r="L29" s="291">
        <f t="shared" ref="L29" si="53">+SUM(L30:L32)</f>
        <v>25179</v>
      </c>
      <c r="M29" s="273">
        <f t="shared" si="51"/>
        <v>1634</v>
      </c>
      <c r="N29" s="292">
        <f t="shared" si="51"/>
        <v>26813</v>
      </c>
      <c r="O29" s="291">
        <f t="shared" si="51"/>
        <v>16946</v>
      </c>
      <c r="P29" s="273">
        <f t="shared" si="51"/>
        <v>679</v>
      </c>
      <c r="Q29" s="276">
        <f t="shared" si="51"/>
        <v>17625</v>
      </c>
      <c r="R29" s="291">
        <f t="shared" ref="R29" si="54">+SUM(R30:R32)</f>
        <v>5897</v>
      </c>
      <c r="S29" s="273">
        <f t="shared" si="51"/>
        <v>14</v>
      </c>
      <c r="T29" s="292">
        <f t="shared" si="51"/>
        <v>5911</v>
      </c>
      <c r="U29" s="291">
        <f t="shared" si="51"/>
        <v>9539</v>
      </c>
      <c r="V29" s="273">
        <f t="shared" si="51"/>
        <v>833</v>
      </c>
      <c r="W29" s="292">
        <f t="shared" si="51"/>
        <v>10372</v>
      </c>
      <c r="X29" s="291">
        <f t="shared" ref="X29" si="55">+SUM(X30:X32)</f>
        <v>986</v>
      </c>
      <c r="Y29" s="273">
        <f t="shared" ref="Y29:Z29" si="56">+SUM(Y30:Y32)</f>
        <v>0</v>
      </c>
      <c r="Z29" s="276">
        <f t="shared" si="56"/>
        <v>986</v>
      </c>
      <c r="AA29" s="270">
        <f t="shared" si="51"/>
        <v>122465</v>
      </c>
      <c r="AB29" s="273">
        <f t="shared" si="51"/>
        <v>5251</v>
      </c>
      <c r="AC29" s="274">
        <f t="shared" si="51"/>
        <v>127716</v>
      </c>
    </row>
    <row r="30" spans="1:29" ht="13.5" customHeight="1" x14ac:dyDescent="0.2">
      <c r="A30" s="253"/>
      <c r="B30" s="402" t="s">
        <v>255</v>
      </c>
      <c r="C30" s="194">
        <f>+'[4]3.SZ.TÁBL. SEGÍTŐ SZOLGÁLAT'!$E30</f>
        <v>406</v>
      </c>
      <c r="D30" s="247">
        <f>+'4.SZ.TÁBL. SZOCIÁLIS NORMATÍVA'!G23+'4.SZ.TÁBL. SZOCIÁLIS NORMATÍVA'!G20</f>
        <v>76</v>
      </c>
      <c r="E30" s="248">
        <f>SUM(C30:D30)</f>
        <v>482</v>
      </c>
      <c r="F30" s="198">
        <f>+'[4]3.SZ.TÁBL. SEGÍTŐ SZOLGÁLAT'!$H30</f>
        <v>18471</v>
      </c>
      <c r="G30" s="247">
        <f>+'4.SZ.TÁBL. SZOCIÁLIS NORMATÍVA'!G15+'4.SZ.TÁBL. SZOCIÁLIS NORMATÍVA'!G25+'4.SZ.TÁBL. SZOCIÁLIS NORMATÍVA'!G4</f>
        <v>2097</v>
      </c>
      <c r="H30" s="249">
        <f>SUM(F30:G30)</f>
        <v>20568</v>
      </c>
      <c r="I30" s="198">
        <f>+'[4]3.SZ.TÁBL. SEGÍTŐ SZOLGÁLAT'!$K30</f>
        <v>28411</v>
      </c>
      <c r="J30" s="247">
        <f>+'4.SZ.TÁBL. SZOCIÁLIS NORMATÍVA'!G16+'4.SZ.TÁBL. SZOCIÁLIS NORMATÍVA'!G26+'4.SZ.TÁBL. SZOCIÁLIS NORMATÍVA'!G7</f>
        <v>-82</v>
      </c>
      <c r="K30" s="248">
        <f>SUM(I30:J30)</f>
        <v>28329</v>
      </c>
      <c r="L30" s="198">
        <f>+'[4]3.SZ.TÁBL. SEGÍTŐ SZOLGÁLAT'!$N30</f>
        <v>21918</v>
      </c>
      <c r="M30" s="247">
        <f>+'4.SZ.TÁBL. SZOCIÁLIS NORMATÍVA'!G17+'4.SZ.TÁBL. SZOCIÁLIS NORMATÍVA'!G27</f>
        <v>1634</v>
      </c>
      <c r="N30" s="249">
        <f>SUM(L30:M30)</f>
        <v>23552</v>
      </c>
      <c r="O30" s="198">
        <f>+'[4]3.SZ.TÁBL. SEGÍTŐ SZOLGÁLAT'!$Q30</f>
        <v>12045</v>
      </c>
      <c r="P30" s="247">
        <f>+'4.SZ.TÁBL. SZOCIÁLIS NORMATÍVA'!G18+'4.SZ.TÁBL. SZOCIÁLIS NORMATÍVA'!G28</f>
        <v>679</v>
      </c>
      <c r="Q30" s="248">
        <f>SUM(O30:P30)</f>
        <v>12724</v>
      </c>
      <c r="R30" s="198">
        <f>+'[4]3.SZ.TÁBL. SEGÍTŐ SZOLGÁLAT'!$T30</f>
        <v>3416</v>
      </c>
      <c r="S30" s="247">
        <f>+'4.SZ.TÁBL. SZOCIÁLIS NORMATÍVA'!G19+'4.SZ.TÁBL. SZOCIÁLIS NORMATÍVA'!G29</f>
        <v>14</v>
      </c>
      <c r="T30" s="249">
        <f>SUM(R30:S30)</f>
        <v>3430</v>
      </c>
      <c r="U30" s="198">
        <f>+'[4]3.SZ.TÁBL. SEGÍTŐ SZOLGÁLAT'!$W30</f>
        <v>6624</v>
      </c>
      <c r="V30" s="247">
        <f>+'4.SZ.TÁBL. SZOCIÁLIS NORMATÍVA'!G14+'4.SZ.TÁBL. SZOCIÁLIS NORMATÍVA'!G24+'4.SZ.TÁBL. SZOCIÁLIS NORMATÍVA'!G10</f>
        <v>833</v>
      </c>
      <c r="W30" s="705">
        <f>SUM(U30:V30)</f>
        <v>7457</v>
      </c>
      <c r="X30" s="198">
        <f>+'[4]3.SZ.TÁBL. SEGÍTŐ SZOLGÁLAT'!$Z30</f>
        <v>443</v>
      </c>
      <c r="Y30" s="247">
        <f>+'4.SZ.TÁBL. SZOCIÁLIS NORMATÍVA'!G5</f>
        <v>0</v>
      </c>
      <c r="Z30" s="248">
        <f>SUM(X30:Y30)</f>
        <v>443</v>
      </c>
      <c r="AA30" s="250">
        <f t="shared" ref="AA30" si="57">+C30+F30+I30+L30+O30+R30+U30+X30</f>
        <v>91734</v>
      </c>
      <c r="AB30" s="247">
        <f t="shared" ref="AB30" si="58">+D30+G30+J30+M30+P30+S30+V30+Y30</f>
        <v>5251</v>
      </c>
      <c r="AC30" s="251">
        <f t="shared" ref="AC30" si="59">+E30+H30+K30+N30+Q30+T30+W30+Z30</f>
        <v>96985</v>
      </c>
    </row>
    <row r="31" spans="1:29" ht="13.5" customHeight="1" x14ac:dyDescent="0.2">
      <c r="A31" s="644"/>
      <c r="B31" s="142" t="s">
        <v>358</v>
      </c>
      <c r="C31" s="194">
        <f>+'[4]3.SZ.TÁBL. SEGÍTŐ SZOLGÁLAT'!$E31</f>
        <v>74</v>
      </c>
      <c r="D31" s="203"/>
      <c r="E31" s="204">
        <f>SUM(C31:D31)</f>
        <v>74</v>
      </c>
      <c r="F31" s="198">
        <f>+'[4]3.SZ.TÁBL. SEGÍTŐ SZOLGÁLAT'!$H31</f>
        <v>0</v>
      </c>
      <c r="G31" s="203"/>
      <c r="H31" s="206">
        <f>+F31+G31</f>
        <v>0</v>
      </c>
      <c r="I31" s="198">
        <f>+'[4]3.SZ.TÁBL. SEGÍTŐ SZOLGÁLAT'!$K31</f>
        <v>0</v>
      </c>
      <c r="J31" s="203"/>
      <c r="K31" s="204"/>
      <c r="L31" s="198">
        <f>+'[4]3.SZ.TÁBL. SEGÍTŐ SZOLGÁLAT'!$N31</f>
        <v>0</v>
      </c>
      <c r="M31" s="203"/>
      <c r="N31" s="206"/>
      <c r="O31" s="198">
        <f>+'[4]3.SZ.TÁBL. SEGÍTŐ SZOLGÁLAT'!$Q31</f>
        <v>0</v>
      </c>
      <c r="P31" s="203"/>
      <c r="Q31" s="204"/>
      <c r="R31" s="198">
        <f>+'[4]3.SZ.TÁBL. SEGÍTŐ SZOLGÁLAT'!$T31</f>
        <v>-220</v>
      </c>
      <c r="S31" s="203"/>
      <c r="T31" s="206">
        <f>SUM(R31:S31)</f>
        <v>-220</v>
      </c>
      <c r="U31" s="198">
        <f>+'[4]3.SZ.TÁBL. SEGÍTŐ SZOLGÁLAT'!$W31</f>
        <v>2915</v>
      </c>
      <c r="V31" s="203"/>
      <c r="W31" s="199">
        <f>SUM(U31:V31)</f>
        <v>2915</v>
      </c>
      <c r="X31" s="198">
        <f>+'[4]3.SZ.TÁBL. SEGÍTŐ SZOLGÁLAT'!$Z31</f>
        <v>0</v>
      </c>
      <c r="Y31" s="203"/>
      <c r="Z31" s="204"/>
      <c r="AA31" s="207">
        <f t="shared" ref="AA31" si="60">+C31+F31+I31+L31+O31+R31+U31+X31</f>
        <v>2769</v>
      </c>
      <c r="AB31" s="203">
        <f t="shared" ref="AB31" si="61">+D31+G31+J31+M31+P31+S31+V31+Y31</f>
        <v>0</v>
      </c>
      <c r="AC31" s="208">
        <f t="shared" ref="AC31" si="62">+E31+H31+K31+N31+Q31+T31+W31+Z31</f>
        <v>2769</v>
      </c>
    </row>
    <row r="32" spans="1:29" ht="13.5" customHeight="1" x14ac:dyDescent="0.2">
      <c r="A32" s="254"/>
      <c r="B32" s="142" t="s">
        <v>256</v>
      </c>
      <c r="C32" s="192">
        <f t="shared" ref="C32:AC32" si="63">+SUM(C33:C39)</f>
        <v>2274</v>
      </c>
      <c r="D32" s="192">
        <f t="shared" si="63"/>
        <v>0</v>
      </c>
      <c r="E32" s="197">
        <f t="shared" si="63"/>
        <v>2274</v>
      </c>
      <c r="F32" s="198">
        <f t="shared" ref="F32" si="64">+SUM(F33:F39)</f>
        <v>11198</v>
      </c>
      <c r="G32" s="192">
        <f t="shared" si="63"/>
        <v>0</v>
      </c>
      <c r="H32" s="199">
        <f t="shared" si="63"/>
        <v>11198</v>
      </c>
      <c r="I32" s="198">
        <f t="shared" si="63"/>
        <v>3084</v>
      </c>
      <c r="J32" s="192">
        <f t="shared" si="63"/>
        <v>0</v>
      </c>
      <c r="K32" s="197">
        <f t="shared" si="63"/>
        <v>3084</v>
      </c>
      <c r="L32" s="198">
        <f t="shared" ref="L32" si="65">+SUM(L33:L39)</f>
        <v>3261</v>
      </c>
      <c r="M32" s="192">
        <f t="shared" si="63"/>
        <v>0</v>
      </c>
      <c r="N32" s="199">
        <f t="shared" si="63"/>
        <v>3261</v>
      </c>
      <c r="O32" s="198">
        <f t="shared" si="63"/>
        <v>4901</v>
      </c>
      <c r="P32" s="192">
        <f t="shared" si="63"/>
        <v>0</v>
      </c>
      <c r="Q32" s="197">
        <f t="shared" si="63"/>
        <v>4901</v>
      </c>
      <c r="R32" s="198">
        <f t="shared" ref="R32" si="66">+SUM(R33:R39)</f>
        <v>2701</v>
      </c>
      <c r="S32" s="192">
        <f t="shared" si="63"/>
        <v>0</v>
      </c>
      <c r="T32" s="199">
        <f t="shared" si="63"/>
        <v>2701</v>
      </c>
      <c r="U32" s="198">
        <f t="shared" si="63"/>
        <v>0</v>
      </c>
      <c r="V32" s="192">
        <f t="shared" si="63"/>
        <v>0</v>
      </c>
      <c r="W32" s="199">
        <f t="shared" si="63"/>
        <v>0</v>
      </c>
      <c r="X32" s="198">
        <f t="shared" ref="X32" si="67">+SUM(X33:X39)</f>
        <v>543</v>
      </c>
      <c r="Y32" s="192">
        <f t="shared" ref="Y32:Z32" si="68">+SUM(Y33:Y39)</f>
        <v>0</v>
      </c>
      <c r="Z32" s="197">
        <f t="shared" si="68"/>
        <v>543</v>
      </c>
      <c r="AA32" s="200">
        <f t="shared" si="63"/>
        <v>27962</v>
      </c>
      <c r="AB32" s="192">
        <f t="shared" si="63"/>
        <v>0</v>
      </c>
      <c r="AC32" s="193">
        <f t="shared" si="63"/>
        <v>27962</v>
      </c>
    </row>
    <row r="33" spans="1:29" s="261" customFormat="1" ht="13.5" customHeight="1" x14ac:dyDescent="0.2">
      <c r="A33" s="255"/>
      <c r="B33" s="400" t="s">
        <v>4</v>
      </c>
      <c r="C33" s="194">
        <f>+'[4]3.SZ.TÁBL. SEGÍTŐ SZOLGÁLAT'!$E33</f>
        <v>0</v>
      </c>
      <c r="D33" s="256"/>
      <c r="E33" s="257">
        <f>SUM(C33:D33)</f>
        <v>0</v>
      </c>
      <c r="F33" s="198">
        <f>+'[4]3.SZ.TÁBL. SEGÍTŐ SZOLGÁLAT'!$H33</f>
        <v>1671</v>
      </c>
      <c r="G33" s="256"/>
      <c r="H33" s="258">
        <f>SUM(F33:G33)</f>
        <v>1671</v>
      </c>
      <c r="I33" s="198">
        <f>+'[4]3.SZ.TÁBL. SEGÍTŐ SZOLGÁLAT'!$K33</f>
        <v>460</v>
      </c>
      <c r="J33" s="256"/>
      <c r="K33" s="257">
        <f>SUM(I33:J33)</f>
        <v>460</v>
      </c>
      <c r="L33" s="198">
        <f>+'[4]3.SZ.TÁBL. SEGÍTŐ SZOLGÁLAT'!$N33</f>
        <v>487</v>
      </c>
      <c r="M33" s="256"/>
      <c r="N33" s="258">
        <f>SUM(L33:M33)</f>
        <v>487</v>
      </c>
      <c r="O33" s="198">
        <f>+'[4]3.SZ.TÁBL. SEGÍTŐ SZOLGÁLAT'!$Q33</f>
        <v>845</v>
      </c>
      <c r="P33" s="256"/>
      <c r="Q33" s="257">
        <f>SUM(O33:P33)</f>
        <v>845</v>
      </c>
      <c r="R33" s="198">
        <f>+'[4]3.SZ.TÁBL. SEGÍTŐ SZOLGÁLAT'!$T33</f>
        <v>2701</v>
      </c>
      <c r="S33" s="256"/>
      <c r="T33" s="258">
        <f>SUM(R33:S33)</f>
        <v>2701</v>
      </c>
      <c r="U33" s="198">
        <f>+'[4]3.SZ.TÁBL. SEGÍTŐ SZOLGÁLAT'!$W33</f>
        <v>0</v>
      </c>
      <c r="V33" s="256"/>
      <c r="W33" s="258">
        <f>SUM(U33:V33)</f>
        <v>0</v>
      </c>
      <c r="X33" s="198">
        <f>+'[4]3.SZ.TÁBL. SEGÍTŐ SZOLGÁLAT'!$Z33</f>
        <v>0</v>
      </c>
      <c r="Y33" s="256"/>
      <c r="Z33" s="257">
        <f>SUM(X33:Y33)</f>
        <v>0</v>
      </c>
      <c r="AA33" s="259">
        <f t="shared" ref="AA33:AA39" si="69">+C33+F33+I33+L33+O33+R33+U33+X33</f>
        <v>6164</v>
      </c>
      <c r="AB33" s="256">
        <f t="shared" ref="AB33:AB39" si="70">+D33+G33+J33+M33+P33+S33+V33+Y33</f>
        <v>0</v>
      </c>
      <c r="AC33" s="260">
        <f t="shared" ref="AC33:AC39" si="71">+E33+H33+K33+N33+Q33+T33+W33+Z33</f>
        <v>6164</v>
      </c>
    </row>
    <row r="34" spans="1:29" s="261" customFormat="1" ht="13.5" customHeight="1" x14ac:dyDescent="0.2">
      <c r="A34" s="255"/>
      <c r="B34" s="400" t="s">
        <v>6</v>
      </c>
      <c r="C34" s="194">
        <f>+'[4]3.SZ.TÁBL. SEGÍTŐ SZOLGÁLAT'!$E34</f>
        <v>0</v>
      </c>
      <c r="D34" s="256"/>
      <c r="E34" s="257">
        <f t="shared" ref="E34:E39" si="72">SUM(C34:D34)</f>
        <v>0</v>
      </c>
      <c r="F34" s="198">
        <f>+'[4]3.SZ.TÁBL. SEGÍTŐ SZOLGÁLAT'!$H34</f>
        <v>751</v>
      </c>
      <c r="G34" s="256"/>
      <c r="H34" s="258">
        <f t="shared" ref="H34:H39" si="73">SUM(F34:G34)</f>
        <v>751</v>
      </c>
      <c r="I34" s="198">
        <f>+'[4]3.SZ.TÁBL. SEGÍTŐ SZOLGÁLAT'!$K34</f>
        <v>207</v>
      </c>
      <c r="J34" s="256"/>
      <c r="K34" s="257">
        <f t="shared" ref="K34:K39" si="74">SUM(I34:J34)</f>
        <v>207</v>
      </c>
      <c r="L34" s="198">
        <f>+'[4]3.SZ.TÁBL. SEGÍTŐ SZOLGÁLAT'!$N34</f>
        <v>219</v>
      </c>
      <c r="M34" s="256"/>
      <c r="N34" s="258">
        <f t="shared" ref="N34:N39" si="75">SUM(L34:M34)</f>
        <v>219</v>
      </c>
      <c r="O34" s="198">
        <f>+'[4]3.SZ.TÁBL. SEGÍTŐ SZOLGÁLAT'!$Q34</f>
        <v>380</v>
      </c>
      <c r="P34" s="256"/>
      <c r="Q34" s="257">
        <f t="shared" ref="Q34:Q39" si="76">SUM(O34:P34)</f>
        <v>380</v>
      </c>
      <c r="R34" s="198">
        <f>+'[4]3.SZ.TÁBL. SEGÍTŐ SZOLGÁLAT'!$T34</f>
        <v>0</v>
      </c>
      <c r="S34" s="256"/>
      <c r="T34" s="258">
        <f t="shared" ref="T34:T39" si="77">SUM(R34:S34)</f>
        <v>0</v>
      </c>
      <c r="U34" s="198">
        <f>+'[4]3.SZ.TÁBL. SEGÍTŐ SZOLGÁLAT'!$W34</f>
        <v>0</v>
      </c>
      <c r="V34" s="256"/>
      <c r="W34" s="258">
        <f t="shared" ref="W34:W39" si="78">SUM(U34:V34)</f>
        <v>0</v>
      </c>
      <c r="X34" s="198">
        <f>+'[4]3.SZ.TÁBL. SEGÍTŐ SZOLGÁLAT'!$Z34</f>
        <v>0</v>
      </c>
      <c r="Y34" s="256"/>
      <c r="Z34" s="257">
        <f t="shared" ref="Z34:Z39" si="79">SUM(X34:Y34)</f>
        <v>0</v>
      </c>
      <c r="AA34" s="259">
        <f t="shared" si="69"/>
        <v>1557</v>
      </c>
      <c r="AB34" s="256">
        <f t="shared" si="70"/>
        <v>0</v>
      </c>
      <c r="AC34" s="260">
        <f t="shared" si="71"/>
        <v>1557</v>
      </c>
    </row>
    <row r="35" spans="1:29" s="261" customFormat="1" ht="13.5" customHeight="1" x14ac:dyDescent="0.2">
      <c r="A35" s="255"/>
      <c r="B35" s="400" t="s">
        <v>7</v>
      </c>
      <c r="C35" s="194">
        <f>+'[4]3.SZ.TÁBL. SEGÍTŐ SZOLGÁLAT'!$E35</f>
        <v>0</v>
      </c>
      <c r="D35" s="256"/>
      <c r="E35" s="257">
        <f t="shared" si="72"/>
        <v>0</v>
      </c>
      <c r="F35" s="198">
        <f>+'[4]3.SZ.TÁBL. SEGÍTŐ SZOLGÁLAT'!$H35</f>
        <v>646</v>
      </c>
      <c r="G35" s="256"/>
      <c r="H35" s="258">
        <f t="shared" si="73"/>
        <v>646</v>
      </c>
      <c r="I35" s="198">
        <f>+'[4]3.SZ.TÁBL. SEGÍTŐ SZOLGÁLAT'!$K35</f>
        <v>178</v>
      </c>
      <c r="J35" s="256"/>
      <c r="K35" s="257">
        <f t="shared" si="74"/>
        <v>178</v>
      </c>
      <c r="L35" s="198">
        <f>+'[4]3.SZ.TÁBL. SEGÍTŐ SZOLGÁLAT'!$N35</f>
        <v>188</v>
      </c>
      <c r="M35" s="256"/>
      <c r="N35" s="258">
        <f t="shared" si="75"/>
        <v>188</v>
      </c>
      <c r="O35" s="198">
        <f>+'[4]3.SZ.TÁBL. SEGÍTŐ SZOLGÁLAT'!$Q35</f>
        <v>327</v>
      </c>
      <c r="P35" s="256"/>
      <c r="Q35" s="257">
        <f t="shared" si="76"/>
        <v>327</v>
      </c>
      <c r="R35" s="198">
        <f>+'[4]3.SZ.TÁBL. SEGÍTŐ SZOLGÁLAT'!$T35</f>
        <v>0</v>
      </c>
      <c r="S35" s="256"/>
      <c r="T35" s="258">
        <f t="shared" si="77"/>
        <v>0</v>
      </c>
      <c r="U35" s="198">
        <f>+'[4]3.SZ.TÁBL. SEGÍTŐ SZOLGÁLAT'!$W35</f>
        <v>0</v>
      </c>
      <c r="V35" s="256"/>
      <c r="W35" s="258">
        <f t="shared" si="78"/>
        <v>0</v>
      </c>
      <c r="X35" s="198">
        <f>+'[4]3.SZ.TÁBL. SEGÍTŐ SZOLGÁLAT'!$Z35</f>
        <v>0</v>
      </c>
      <c r="Y35" s="256"/>
      <c r="Z35" s="257">
        <f t="shared" si="79"/>
        <v>0</v>
      </c>
      <c r="AA35" s="259">
        <f t="shared" si="69"/>
        <v>1339</v>
      </c>
      <c r="AB35" s="256">
        <f t="shared" si="70"/>
        <v>0</v>
      </c>
      <c r="AC35" s="260">
        <f t="shared" si="71"/>
        <v>1339</v>
      </c>
    </row>
    <row r="36" spans="1:29" s="261" customFormat="1" ht="13.5" customHeight="1" x14ac:dyDescent="0.2">
      <c r="A36" s="255"/>
      <c r="B36" s="400" t="s">
        <v>8</v>
      </c>
      <c r="C36" s="194">
        <f>+'[4]3.SZ.TÁBL. SEGÍTŐ SZOLGÁLAT'!$E36</f>
        <v>2274</v>
      </c>
      <c r="D36" s="256"/>
      <c r="E36" s="257">
        <f t="shared" si="72"/>
        <v>2274</v>
      </c>
      <c r="F36" s="198">
        <f>+'[4]3.SZ.TÁBL. SEGÍTŐ SZOLGÁLAT'!$H36</f>
        <v>3388</v>
      </c>
      <c r="G36" s="256"/>
      <c r="H36" s="258">
        <f t="shared" si="73"/>
        <v>3388</v>
      </c>
      <c r="I36" s="198">
        <f>+'[4]3.SZ.TÁBL. SEGÍTŐ SZOLGÁLAT'!$K36</f>
        <v>933</v>
      </c>
      <c r="J36" s="256"/>
      <c r="K36" s="257">
        <f t="shared" si="74"/>
        <v>933</v>
      </c>
      <c r="L36" s="198">
        <f>+'[4]3.SZ.TÁBL. SEGÍTŐ SZOLGÁLAT'!$N36</f>
        <v>986</v>
      </c>
      <c r="M36" s="256"/>
      <c r="N36" s="258">
        <f t="shared" si="75"/>
        <v>986</v>
      </c>
      <c r="O36" s="198">
        <f>+'[4]3.SZ.TÁBL. SEGÍTŐ SZOLGÁLAT'!$Q36</f>
        <v>1714</v>
      </c>
      <c r="P36" s="256"/>
      <c r="Q36" s="257">
        <f t="shared" si="76"/>
        <v>1714</v>
      </c>
      <c r="R36" s="198">
        <f>+'[4]3.SZ.TÁBL. SEGÍTŐ SZOLGÁLAT'!$T36</f>
        <v>0</v>
      </c>
      <c r="S36" s="256"/>
      <c r="T36" s="258">
        <f t="shared" si="77"/>
        <v>0</v>
      </c>
      <c r="U36" s="198">
        <f>+'[4]3.SZ.TÁBL. SEGÍTŐ SZOLGÁLAT'!$W36</f>
        <v>0</v>
      </c>
      <c r="V36" s="256"/>
      <c r="W36" s="258">
        <f t="shared" si="78"/>
        <v>0</v>
      </c>
      <c r="X36" s="198">
        <f>+'[4]3.SZ.TÁBL. SEGÍTŐ SZOLGÁLAT'!$Z36</f>
        <v>543</v>
      </c>
      <c r="Y36" s="256"/>
      <c r="Z36" s="257">
        <f t="shared" si="79"/>
        <v>543</v>
      </c>
      <c r="AA36" s="259">
        <f t="shared" si="69"/>
        <v>9838</v>
      </c>
      <c r="AB36" s="256">
        <f t="shared" si="70"/>
        <v>0</v>
      </c>
      <c r="AC36" s="260">
        <f t="shared" si="71"/>
        <v>9838</v>
      </c>
    </row>
    <row r="37" spans="1:29" s="261" customFormat="1" ht="13.5" customHeight="1" x14ac:dyDescent="0.2">
      <c r="A37" s="255"/>
      <c r="B37" s="400" t="s">
        <v>9</v>
      </c>
      <c r="C37" s="194">
        <f>+'[4]3.SZ.TÁBL. SEGÍTŐ SZOLGÁLAT'!$E37</f>
        <v>0</v>
      </c>
      <c r="D37" s="256"/>
      <c r="E37" s="257">
        <f t="shared" si="72"/>
        <v>0</v>
      </c>
      <c r="F37" s="198">
        <f>+'[4]3.SZ.TÁBL. SEGÍTŐ SZOLGÁLAT'!$H37</f>
        <v>2010</v>
      </c>
      <c r="G37" s="256"/>
      <c r="H37" s="258">
        <f t="shared" si="73"/>
        <v>2010</v>
      </c>
      <c r="I37" s="198">
        <f>+'[4]3.SZ.TÁBL. SEGÍTŐ SZOLGÁLAT'!$K37</f>
        <v>553</v>
      </c>
      <c r="J37" s="256"/>
      <c r="K37" s="257">
        <f t="shared" si="74"/>
        <v>553</v>
      </c>
      <c r="L37" s="198">
        <f>+'[4]3.SZ.TÁBL. SEGÍTŐ SZOLGÁLAT'!$N37</f>
        <v>585</v>
      </c>
      <c r="M37" s="256"/>
      <c r="N37" s="258">
        <f t="shared" si="75"/>
        <v>585</v>
      </c>
      <c r="O37" s="198">
        <f>+'[4]3.SZ.TÁBL. SEGÍTŐ SZOLGÁLAT'!$Q37</f>
        <v>1017</v>
      </c>
      <c r="P37" s="256"/>
      <c r="Q37" s="257">
        <f t="shared" si="76"/>
        <v>1017</v>
      </c>
      <c r="R37" s="198">
        <f>+'[4]3.SZ.TÁBL. SEGÍTŐ SZOLGÁLAT'!$T37</f>
        <v>0</v>
      </c>
      <c r="S37" s="256"/>
      <c r="T37" s="258">
        <f t="shared" si="77"/>
        <v>0</v>
      </c>
      <c r="U37" s="198">
        <f>+'[4]3.SZ.TÁBL. SEGÍTŐ SZOLGÁLAT'!$W37</f>
        <v>0</v>
      </c>
      <c r="V37" s="256"/>
      <c r="W37" s="258">
        <f t="shared" si="78"/>
        <v>0</v>
      </c>
      <c r="X37" s="198">
        <f>+'[4]3.SZ.TÁBL. SEGÍTŐ SZOLGÁLAT'!$Z37</f>
        <v>0</v>
      </c>
      <c r="Y37" s="256"/>
      <c r="Z37" s="257">
        <f t="shared" si="79"/>
        <v>0</v>
      </c>
      <c r="AA37" s="259">
        <f t="shared" si="69"/>
        <v>4165</v>
      </c>
      <c r="AB37" s="256">
        <f t="shared" si="70"/>
        <v>0</v>
      </c>
      <c r="AC37" s="260">
        <f t="shared" si="71"/>
        <v>4165</v>
      </c>
    </row>
    <row r="38" spans="1:29" s="261" customFormat="1" ht="13.5" customHeight="1" x14ac:dyDescent="0.2">
      <c r="A38" s="255"/>
      <c r="B38" s="400" t="s">
        <v>10</v>
      </c>
      <c r="C38" s="194">
        <f>+'[4]3.SZ.TÁBL. SEGÍTŐ SZOLGÁLAT'!$E38</f>
        <v>0</v>
      </c>
      <c r="D38" s="256"/>
      <c r="E38" s="257">
        <f t="shared" si="72"/>
        <v>0</v>
      </c>
      <c r="F38" s="198">
        <f>+'[4]3.SZ.TÁBL. SEGÍTŐ SZOLGÁLAT'!$H38</f>
        <v>1223</v>
      </c>
      <c r="G38" s="256"/>
      <c r="H38" s="258">
        <f t="shared" si="73"/>
        <v>1223</v>
      </c>
      <c r="I38" s="198">
        <f>+'[4]3.SZ.TÁBL. SEGÍTŐ SZOLGÁLAT'!$K38</f>
        <v>337</v>
      </c>
      <c r="J38" s="256"/>
      <c r="K38" s="257">
        <f t="shared" si="74"/>
        <v>337</v>
      </c>
      <c r="L38" s="198">
        <f>+'[4]3.SZ.TÁBL. SEGÍTŐ SZOLGÁLAT'!$N38</f>
        <v>356</v>
      </c>
      <c r="M38" s="256"/>
      <c r="N38" s="258">
        <f t="shared" si="75"/>
        <v>356</v>
      </c>
      <c r="O38" s="198">
        <f>+'[4]3.SZ.TÁBL. SEGÍTŐ SZOLGÁLAT'!$Q38</f>
        <v>618</v>
      </c>
      <c r="P38" s="256"/>
      <c r="Q38" s="257">
        <f t="shared" si="76"/>
        <v>618</v>
      </c>
      <c r="R38" s="198">
        <f>+'[4]3.SZ.TÁBL. SEGÍTŐ SZOLGÁLAT'!$T38</f>
        <v>0</v>
      </c>
      <c r="S38" s="256"/>
      <c r="T38" s="258">
        <f t="shared" si="77"/>
        <v>0</v>
      </c>
      <c r="U38" s="198">
        <f>+'[4]3.SZ.TÁBL. SEGÍTŐ SZOLGÁLAT'!$W38</f>
        <v>0</v>
      </c>
      <c r="V38" s="256"/>
      <c r="W38" s="258">
        <f t="shared" si="78"/>
        <v>0</v>
      </c>
      <c r="X38" s="198">
        <f>+'[4]3.SZ.TÁBL. SEGÍTŐ SZOLGÁLAT'!$Z38</f>
        <v>0</v>
      </c>
      <c r="Y38" s="256"/>
      <c r="Z38" s="257">
        <f t="shared" si="79"/>
        <v>0</v>
      </c>
      <c r="AA38" s="259">
        <f t="shared" si="69"/>
        <v>2534</v>
      </c>
      <c r="AB38" s="256">
        <f t="shared" si="70"/>
        <v>0</v>
      </c>
      <c r="AC38" s="260">
        <f t="shared" si="71"/>
        <v>2534</v>
      </c>
    </row>
    <row r="39" spans="1:29" s="261" customFormat="1" ht="13.5" customHeight="1" x14ac:dyDescent="0.2">
      <c r="A39" s="262"/>
      <c r="B39" s="401" t="s">
        <v>257</v>
      </c>
      <c r="C39" s="194">
        <f>+'[4]3.SZ.TÁBL. SEGÍTŐ SZOLGÁLAT'!$E39</f>
        <v>0</v>
      </c>
      <c r="D39" s="263"/>
      <c r="E39" s="272">
        <f t="shared" si="72"/>
        <v>0</v>
      </c>
      <c r="F39" s="198">
        <f>+'[4]3.SZ.TÁBL. SEGÍTŐ SZOLGÁLAT'!$H39</f>
        <v>1509</v>
      </c>
      <c r="G39" s="263"/>
      <c r="H39" s="265">
        <f t="shared" si="73"/>
        <v>1509</v>
      </c>
      <c r="I39" s="198">
        <f>+'[4]3.SZ.TÁBL. SEGÍTŐ SZOLGÁLAT'!$K39</f>
        <v>416</v>
      </c>
      <c r="J39" s="263"/>
      <c r="K39" s="264">
        <f t="shared" si="74"/>
        <v>416</v>
      </c>
      <c r="L39" s="198">
        <f>+'[4]3.SZ.TÁBL. SEGÍTŐ SZOLGÁLAT'!$N39</f>
        <v>440</v>
      </c>
      <c r="M39" s="263"/>
      <c r="N39" s="265">
        <f t="shared" si="75"/>
        <v>440</v>
      </c>
      <c r="O39" s="198">
        <f>+'[4]3.SZ.TÁBL. SEGÍTŐ SZOLGÁLAT'!$Q39</f>
        <v>0</v>
      </c>
      <c r="P39" s="263"/>
      <c r="Q39" s="264">
        <f t="shared" si="76"/>
        <v>0</v>
      </c>
      <c r="R39" s="198">
        <f>+'[4]3.SZ.TÁBL. SEGÍTŐ SZOLGÁLAT'!$T39</f>
        <v>0</v>
      </c>
      <c r="S39" s="263"/>
      <c r="T39" s="265">
        <f t="shared" si="77"/>
        <v>0</v>
      </c>
      <c r="U39" s="198">
        <f>+'[4]3.SZ.TÁBL. SEGÍTŐ SZOLGÁLAT'!$W39</f>
        <v>0</v>
      </c>
      <c r="V39" s="263"/>
      <c r="W39" s="265">
        <f t="shared" si="78"/>
        <v>0</v>
      </c>
      <c r="X39" s="198">
        <f>+'[4]3.SZ.TÁBL. SEGÍTŐ SZOLGÁLAT'!$Z39</f>
        <v>0</v>
      </c>
      <c r="Y39" s="263"/>
      <c r="Z39" s="264">
        <f t="shared" si="79"/>
        <v>0</v>
      </c>
      <c r="AA39" s="266">
        <f t="shared" si="69"/>
        <v>2365</v>
      </c>
      <c r="AB39" s="263">
        <f t="shared" si="70"/>
        <v>0</v>
      </c>
      <c r="AC39" s="267">
        <f t="shared" si="71"/>
        <v>2365</v>
      </c>
    </row>
    <row r="40" spans="1:29" s="293" customFormat="1" ht="13.5" customHeight="1" thickBot="1" x14ac:dyDescent="0.25">
      <c r="A40" s="234" t="s">
        <v>137</v>
      </c>
      <c r="B40" s="252" t="s">
        <v>97</v>
      </c>
      <c r="C40" s="305">
        <f t="shared" ref="C40:AC40" si="80">SUM(C28:C29)</f>
        <v>2843</v>
      </c>
      <c r="D40" s="285">
        <f t="shared" si="80"/>
        <v>76</v>
      </c>
      <c r="E40" s="277">
        <f t="shared" si="80"/>
        <v>2919</v>
      </c>
      <c r="F40" s="305">
        <f t="shared" ref="F40" si="81">SUM(F28:F29)</f>
        <v>29669</v>
      </c>
      <c r="G40" s="285">
        <f t="shared" si="80"/>
        <v>2097</v>
      </c>
      <c r="H40" s="295">
        <f t="shared" si="80"/>
        <v>31766</v>
      </c>
      <c r="I40" s="305">
        <f t="shared" si="80"/>
        <v>31991</v>
      </c>
      <c r="J40" s="285">
        <f t="shared" si="80"/>
        <v>-82</v>
      </c>
      <c r="K40" s="288">
        <f t="shared" si="80"/>
        <v>31909</v>
      </c>
      <c r="L40" s="305">
        <f t="shared" ref="L40" si="82">SUM(L28:L29)</f>
        <v>25179</v>
      </c>
      <c r="M40" s="285">
        <f t="shared" si="80"/>
        <v>1634</v>
      </c>
      <c r="N40" s="295">
        <f t="shared" si="80"/>
        <v>26813</v>
      </c>
      <c r="O40" s="305">
        <f t="shared" si="80"/>
        <v>16946</v>
      </c>
      <c r="P40" s="285">
        <f t="shared" si="80"/>
        <v>679</v>
      </c>
      <c r="Q40" s="288">
        <f t="shared" si="80"/>
        <v>17625</v>
      </c>
      <c r="R40" s="305">
        <f t="shared" ref="R40" si="83">SUM(R28:R29)</f>
        <v>5897</v>
      </c>
      <c r="S40" s="285">
        <f t="shared" si="80"/>
        <v>14</v>
      </c>
      <c r="T40" s="295">
        <f t="shared" si="80"/>
        <v>5911</v>
      </c>
      <c r="U40" s="305">
        <f t="shared" si="80"/>
        <v>9539</v>
      </c>
      <c r="V40" s="285">
        <f t="shared" si="80"/>
        <v>833</v>
      </c>
      <c r="W40" s="295">
        <f t="shared" si="80"/>
        <v>10372</v>
      </c>
      <c r="X40" s="305">
        <f t="shared" ref="X40" si="84">SUM(X28:X29)</f>
        <v>1041</v>
      </c>
      <c r="Y40" s="285">
        <f t="shared" ref="Y40:Z40" si="85">SUM(Y28:Y29)</f>
        <v>0</v>
      </c>
      <c r="Z40" s="288">
        <f t="shared" si="85"/>
        <v>1041</v>
      </c>
      <c r="AA40" s="284">
        <f t="shared" si="80"/>
        <v>123105</v>
      </c>
      <c r="AB40" s="285">
        <f t="shared" si="80"/>
        <v>5251</v>
      </c>
      <c r="AC40" s="286">
        <f t="shared" si="80"/>
        <v>128356</v>
      </c>
    </row>
    <row r="41" spans="1:29" s="293" customFormat="1" ht="13.5" customHeight="1" thickBot="1" x14ac:dyDescent="0.25">
      <c r="A41" s="750" t="s">
        <v>0</v>
      </c>
      <c r="B41" s="751"/>
      <c r="C41" s="281">
        <f t="shared" ref="C41:AC41" si="86">+C27+C40</f>
        <v>2853</v>
      </c>
      <c r="D41" s="279">
        <f t="shared" si="86"/>
        <v>76</v>
      </c>
      <c r="E41" s="282">
        <f t="shared" si="86"/>
        <v>2929</v>
      </c>
      <c r="F41" s="296">
        <f t="shared" ref="F41" si="87">+F27+F40</f>
        <v>29669</v>
      </c>
      <c r="G41" s="279">
        <f t="shared" si="86"/>
        <v>2097</v>
      </c>
      <c r="H41" s="297">
        <f t="shared" si="86"/>
        <v>31766</v>
      </c>
      <c r="I41" s="296">
        <f t="shared" si="86"/>
        <v>35191</v>
      </c>
      <c r="J41" s="279">
        <f t="shared" si="86"/>
        <v>144</v>
      </c>
      <c r="K41" s="282">
        <f t="shared" si="86"/>
        <v>35335</v>
      </c>
      <c r="L41" s="296">
        <f t="shared" ref="L41" si="88">+L27+L40</f>
        <v>25431</v>
      </c>
      <c r="M41" s="279">
        <f t="shared" si="86"/>
        <v>1634</v>
      </c>
      <c r="N41" s="297">
        <f t="shared" si="86"/>
        <v>27065</v>
      </c>
      <c r="O41" s="296">
        <f t="shared" si="86"/>
        <v>18387</v>
      </c>
      <c r="P41" s="279">
        <f t="shared" si="86"/>
        <v>679</v>
      </c>
      <c r="Q41" s="282">
        <f t="shared" si="86"/>
        <v>19066</v>
      </c>
      <c r="R41" s="296">
        <f t="shared" ref="R41" si="89">+R27+R40</f>
        <v>6397</v>
      </c>
      <c r="S41" s="279">
        <f t="shared" si="86"/>
        <v>14</v>
      </c>
      <c r="T41" s="297">
        <f t="shared" si="86"/>
        <v>6411</v>
      </c>
      <c r="U41" s="296">
        <f t="shared" si="86"/>
        <v>14539</v>
      </c>
      <c r="V41" s="279">
        <f t="shared" si="86"/>
        <v>833</v>
      </c>
      <c r="W41" s="297">
        <f t="shared" si="86"/>
        <v>15372</v>
      </c>
      <c r="X41" s="296">
        <f t="shared" ref="X41" si="90">+X27+X40</f>
        <v>1541</v>
      </c>
      <c r="Y41" s="279">
        <f t="shared" ref="Y41:Z41" si="91">+Y27+Y40</f>
        <v>0</v>
      </c>
      <c r="Z41" s="282">
        <f t="shared" si="91"/>
        <v>1541</v>
      </c>
      <c r="AA41" s="278">
        <f t="shared" si="86"/>
        <v>134008</v>
      </c>
      <c r="AB41" s="279">
        <f t="shared" si="86"/>
        <v>5477</v>
      </c>
      <c r="AC41" s="280">
        <f t="shared" si="86"/>
        <v>139485</v>
      </c>
    </row>
    <row r="42" spans="1:29" ht="13.5" customHeight="1" x14ac:dyDescent="0.2">
      <c r="A42" s="555" t="s">
        <v>155</v>
      </c>
      <c r="B42" s="556" t="s">
        <v>156</v>
      </c>
      <c r="C42" s="194">
        <f>+'[4]3.SZ.TÁBL. SEGÍTŐ SZOLGÁLAT'!$E42</f>
        <v>1237</v>
      </c>
      <c r="D42" s="557">
        <f>+[5]Seg.Szolgálat!$E$20+[5]Seg.Szolgálat!$E$49+[5]Seg.Szolgálat!$E$68+[5]Seg.Szolgálat!$E$102+[5]Seg.Szolgálat!$E$127</f>
        <v>49</v>
      </c>
      <c r="E42" s="558">
        <f>SUM(C42:D42)</f>
        <v>1286</v>
      </c>
      <c r="F42" s="198">
        <f>+'[4]3.SZ.TÁBL. SEGÍTŐ SZOLGÁLAT'!$H42</f>
        <v>17842</v>
      </c>
      <c r="G42" s="557">
        <f>+[5]Seg.Szolgálat!$E$18+[5]Seg.Szolgálat!$E$48+[5]Seg.Szolgálat!$E$66+[5]Seg.Szolgálat!$E$100</f>
        <v>1512</v>
      </c>
      <c r="H42" s="559">
        <f>SUM(F42:G42)</f>
        <v>19354</v>
      </c>
      <c r="I42" s="198">
        <f>+'[4]3.SZ.TÁBL. SEGÍTŐ SZOLGÁLAT'!$K42</f>
        <v>23539</v>
      </c>
      <c r="J42" s="557">
        <f>+[5]Seg.Szolgálat!$E$21+[5]Seg.Szolgálat!$E$51+[5]Seg.Szolgálat!$E$69+[5]Seg.Szolgálat!$E$103+[5]Seg.Szolgálat!$E$105+[5]Seg.Szolgálat!$E$112+[5]Seg.Szolgálat!$E$143</f>
        <v>772</v>
      </c>
      <c r="K42" s="558">
        <f>SUM(I42:J42)</f>
        <v>24311</v>
      </c>
      <c r="L42" s="198">
        <f>+'[4]3.SZ.TÁBL. SEGÍTŐ SZOLGÁLAT'!$N42</f>
        <v>15717</v>
      </c>
      <c r="M42" s="557">
        <f>+[5]Seg.Szolgálat!$E$15+[5]Seg.Szolgálat!$E$31+[5]Seg.Szolgálat!$E$47+[5]Seg.Szolgálat!$E$63+[5]Seg.Szolgálat!$E$84+[5]Seg.Szolgálat!$E$97+[5]Seg.Szolgálat!$E$108</f>
        <v>850</v>
      </c>
      <c r="N42" s="559">
        <f>SUM(L42:M42)</f>
        <v>16567</v>
      </c>
      <c r="O42" s="198">
        <f>+'[4]3.SZ.TÁBL. SEGÍTŐ SZOLGÁLAT'!$Q42</f>
        <v>9252</v>
      </c>
      <c r="P42" s="557">
        <f>+[5]Seg.Szolgálat!$E$17+[5]Seg.Szolgálat!$E$50+[5]Seg.Szolgálat!$E$65+[5]Seg.Szolgálat!$E$71+[5]Seg.Szolgálat!$E$99+[5]Seg.Szolgálat!$E$131</f>
        <v>217</v>
      </c>
      <c r="Q42" s="558">
        <f>SUM(O42:P42)</f>
        <v>9469</v>
      </c>
      <c r="R42" s="198">
        <f>+'[4]3.SZ.TÁBL. SEGÍTŐ SZOLGÁLAT'!$T42</f>
        <v>1836</v>
      </c>
      <c r="S42" s="557">
        <f>+[5]Seg.Szolgálat!$E$39+[5]Seg.Szolgálat!$E$53+[5]Seg.Szolgálat!$E$139</f>
        <v>-431</v>
      </c>
      <c r="T42" s="559">
        <f>SUM(R42:S42)</f>
        <v>1405</v>
      </c>
      <c r="U42" s="198">
        <f>+'[4]3.SZ.TÁBL. SEGÍTŐ SZOLGÁLAT'!$W42</f>
        <v>9052</v>
      </c>
      <c r="V42" s="557">
        <f>+[5]Seg.Szolgálat!$E$19+[5]Seg.Szolgálat!$E$52+[5]Seg.Szolgálat!$E$67+[5]Seg.Szolgálat!$E$101+[5]Seg.Szolgálat!$E$104+[5]Seg.Szolgálat!$E$110</f>
        <v>559</v>
      </c>
      <c r="W42" s="559">
        <f>SUM(U42:V42)</f>
        <v>9611</v>
      </c>
      <c r="X42" s="198">
        <f>+'[4]3.SZ.TÁBL. SEGÍTŐ SZOLGÁLAT'!$Z42</f>
        <v>0</v>
      </c>
      <c r="Y42" s="557"/>
      <c r="Z42" s="558">
        <f>SUM(X42:Y42)</f>
        <v>0</v>
      </c>
      <c r="AA42" s="560">
        <f t="shared" ref="AA42:AA55" si="92">+C42+F42+I42+L42+O42+R42+U42+X42</f>
        <v>78475</v>
      </c>
      <c r="AB42" s="557">
        <f>+D42+G42+J42+M42+P42+S42+V42+Y42</f>
        <v>3528</v>
      </c>
      <c r="AC42" s="561">
        <f t="shared" ref="AC42:AC55" si="93">+E42+H42+K42+N42+Q42+T42+W42+Z42</f>
        <v>82003</v>
      </c>
    </row>
    <row r="43" spans="1:29" ht="13.5" customHeight="1" x14ac:dyDescent="0.2">
      <c r="A43" s="185" t="s">
        <v>157</v>
      </c>
      <c r="B43" s="195" t="s">
        <v>158</v>
      </c>
      <c r="C43" s="194">
        <f>+'[4]3.SZ.TÁBL. SEGÍTŐ SZOLGÁLAT'!$E43</f>
        <v>0</v>
      </c>
      <c r="D43" s="192">
        <f>+[5]Seg.Szolgálat!$E$42</f>
        <v>25</v>
      </c>
      <c r="E43" s="197">
        <f>SUM(C43:D43)</f>
        <v>25</v>
      </c>
      <c r="F43" s="198">
        <f>+'[4]3.SZ.TÁBL. SEGÍTŐ SZOLGÁLAT'!$H43</f>
        <v>86</v>
      </c>
      <c r="G43" s="192">
        <f>+[5]Seg.Szolgálat!$E$41</f>
        <v>207</v>
      </c>
      <c r="H43" s="199">
        <f>SUM(F43:G43)</f>
        <v>293</v>
      </c>
      <c r="I43" s="198">
        <f>+'[4]3.SZ.TÁBL. SEGÍTŐ SZOLGÁLAT'!$K43</f>
        <v>301</v>
      </c>
      <c r="J43" s="192">
        <f>+[5]Seg.Szolgálat!$E$44+[5]Seg.Szolgálat!$E$111+[5]Seg.Szolgálat!$E$157</f>
        <v>458</v>
      </c>
      <c r="K43" s="197">
        <f>SUM(I43:J43)</f>
        <v>759</v>
      </c>
      <c r="L43" s="198">
        <f>+'[4]3.SZ.TÁBL. SEGÍTŐ SZOLGÁLAT'!$N43</f>
        <v>154</v>
      </c>
      <c r="M43" s="192">
        <f>+[5]Seg.Szolgálat!$E$40</f>
        <v>188</v>
      </c>
      <c r="N43" s="199">
        <f>SUM(L43:M43)</f>
        <v>342</v>
      </c>
      <c r="O43" s="198">
        <f>+'[4]3.SZ.TÁBL. SEGÍTŐ SZOLGÁLAT'!$Q43</f>
        <v>91</v>
      </c>
      <c r="P43" s="192">
        <f>+[5]Seg.Szolgálat!$E$43</f>
        <v>158</v>
      </c>
      <c r="Q43" s="197">
        <f>SUM(O43:P43)</f>
        <v>249</v>
      </c>
      <c r="R43" s="198">
        <f>+'[4]3.SZ.TÁBL. SEGÍTŐ SZOLGÁLAT'!$T43</f>
        <v>67</v>
      </c>
      <c r="S43" s="192">
        <f>+[5]Seg.Szolgálat!$E$46</f>
        <v>13</v>
      </c>
      <c r="T43" s="199">
        <f>SUM(R43:S43)</f>
        <v>80</v>
      </c>
      <c r="U43" s="198">
        <f>+'[4]3.SZ.TÁBL. SEGÍTŐ SZOLGÁLAT'!$W43</f>
        <v>78</v>
      </c>
      <c r="V43" s="192">
        <f>+[5]Seg.Szolgálat!$E$45</f>
        <v>167</v>
      </c>
      <c r="W43" s="199">
        <f>SUM(U43:V43)</f>
        <v>245</v>
      </c>
      <c r="X43" s="198">
        <f>+'[4]3.SZ.TÁBL. SEGÍTŐ SZOLGÁLAT'!$Z43</f>
        <v>0</v>
      </c>
      <c r="Y43" s="192"/>
      <c r="Z43" s="197">
        <f>SUM(X43:Y43)</f>
        <v>0</v>
      </c>
      <c r="AA43" s="200">
        <f t="shared" si="92"/>
        <v>777</v>
      </c>
      <c r="AB43" s="192">
        <f t="shared" ref="AB43:AB55" si="94">+D43+G43+J43+M43+P43+S43+V43+Y43</f>
        <v>1216</v>
      </c>
      <c r="AC43" s="193">
        <f t="shared" si="93"/>
        <v>1993</v>
      </c>
    </row>
    <row r="44" spans="1:29" ht="13.5" customHeight="1" x14ac:dyDescent="0.2">
      <c r="A44" s="185" t="s">
        <v>159</v>
      </c>
      <c r="B44" s="195" t="s">
        <v>160</v>
      </c>
      <c r="C44" s="194">
        <f>+'[4]3.SZ.TÁBL. SEGÍTŐ SZOLGÁLAT'!$E44</f>
        <v>0</v>
      </c>
      <c r="D44" s="192"/>
      <c r="E44" s="197">
        <f t="shared" ref="E44:E59" si="95">SUM(C44:D44)</f>
        <v>0</v>
      </c>
      <c r="F44" s="198">
        <f>+'[4]3.SZ.TÁBL. SEGÍTŐ SZOLGÁLAT'!$H44</f>
        <v>0</v>
      </c>
      <c r="G44" s="192"/>
      <c r="H44" s="199">
        <f t="shared" ref="H44:H59" si="96">SUM(F44:G44)</f>
        <v>0</v>
      </c>
      <c r="I44" s="198">
        <f>+'[4]3.SZ.TÁBL. SEGÍTŐ SZOLGÁLAT'!$K44</f>
        <v>0</v>
      </c>
      <c r="J44" s="192"/>
      <c r="K44" s="197">
        <f t="shared" ref="K44:K59" si="97">SUM(I44:J44)</f>
        <v>0</v>
      </c>
      <c r="L44" s="198">
        <f>+'[4]3.SZ.TÁBL. SEGÍTŐ SZOLGÁLAT'!$N44</f>
        <v>0</v>
      </c>
      <c r="M44" s="192"/>
      <c r="N44" s="199">
        <f t="shared" ref="N44:N59" si="98">SUM(L44:M44)</f>
        <v>0</v>
      </c>
      <c r="O44" s="198">
        <f>+'[4]3.SZ.TÁBL. SEGÍTŐ SZOLGÁLAT'!$Q44</f>
        <v>0</v>
      </c>
      <c r="P44" s="192"/>
      <c r="Q44" s="197">
        <f t="shared" ref="Q44:Q59" si="99">SUM(O44:P44)</f>
        <v>0</v>
      </c>
      <c r="R44" s="198">
        <f>+'[4]3.SZ.TÁBL. SEGÍTŐ SZOLGÁLAT'!$T44</f>
        <v>0</v>
      </c>
      <c r="S44" s="192"/>
      <c r="T44" s="199">
        <f t="shared" ref="T44:T59" si="100">SUM(R44:S44)</f>
        <v>0</v>
      </c>
      <c r="U44" s="198">
        <f>+'[4]3.SZ.TÁBL. SEGÍTŐ SZOLGÁLAT'!$W44</f>
        <v>0</v>
      </c>
      <c r="V44" s="192"/>
      <c r="W44" s="199">
        <f t="shared" ref="W44:W59" si="101">SUM(U44:V44)</f>
        <v>0</v>
      </c>
      <c r="X44" s="198">
        <f>+'[4]3.SZ.TÁBL. SEGÍTŐ SZOLGÁLAT'!$Z44</f>
        <v>0</v>
      </c>
      <c r="Y44" s="192"/>
      <c r="Z44" s="197">
        <f t="shared" ref="Z44:Z55" si="102">SUM(X44:Y44)</f>
        <v>0</v>
      </c>
      <c r="AA44" s="200">
        <f t="shared" si="92"/>
        <v>0</v>
      </c>
      <c r="AB44" s="192">
        <f t="shared" si="94"/>
        <v>0</v>
      </c>
      <c r="AC44" s="193">
        <f t="shared" si="93"/>
        <v>0</v>
      </c>
    </row>
    <row r="45" spans="1:29" ht="13.5" customHeight="1" x14ac:dyDescent="0.2">
      <c r="A45" s="185" t="s">
        <v>161</v>
      </c>
      <c r="B45" s="195" t="s">
        <v>162</v>
      </c>
      <c r="C45" s="194">
        <f>+'[4]3.SZ.TÁBL. SEGÍTŐ SZOLGÁLAT'!$E45</f>
        <v>0</v>
      </c>
      <c r="D45" s="192"/>
      <c r="E45" s="197">
        <f t="shared" si="95"/>
        <v>0</v>
      </c>
      <c r="F45" s="198">
        <f>+'[4]3.SZ.TÁBL. SEGÍTŐ SZOLGÁLAT'!$H45</f>
        <v>700</v>
      </c>
      <c r="G45" s="192"/>
      <c r="H45" s="199">
        <f t="shared" si="96"/>
        <v>700</v>
      </c>
      <c r="I45" s="198">
        <f>+'[4]3.SZ.TÁBL. SEGÍTŐ SZOLGÁLAT'!$K45</f>
        <v>132</v>
      </c>
      <c r="J45" s="192">
        <f>+[5]Seg.Szolgálat!$E$151</f>
        <v>-70</v>
      </c>
      <c r="K45" s="197">
        <f t="shared" si="97"/>
        <v>62</v>
      </c>
      <c r="L45" s="198">
        <f>+'[4]3.SZ.TÁBL. SEGÍTŐ SZOLGÁLAT'!$N45</f>
        <v>253</v>
      </c>
      <c r="M45" s="192">
        <f>+[5]Seg.Szolgálat!$E$30+[5]Seg.Szolgálat!$E$82+[5]Seg.Szolgálat!$E$124</f>
        <v>270</v>
      </c>
      <c r="N45" s="199">
        <f t="shared" si="98"/>
        <v>523</v>
      </c>
      <c r="O45" s="198">
        <f>+'[4]3.SZ.TÁBL. SEGÍTŐ SZOLGÁLAT'!$Q45</f>
        <v>100</v>
      </c>
      <c r="P45" s="192"/>
      <c r="Q45" s="197">
        <f t="shared" si="99"/>
        <v>100</v>
      </c>
      <c r="R45" s="198">
        <f>+'[4]3.SZ.TÁBL. SEGÍTŐ SZOLGÁLAT'!$T45</f>
        <v>0</v>
      </c>
      <c r="S45" s="192"/>
      <c r="T45" s="199">
        <f t="shared" si="100"/>
        <v>0</v>
      </c>
      <c r="U45" s="198">
        <f>+'[4]3.SZ.TÁBL. SEGÍTŐ SZOLGÁLAT'!$W45</f>
        <v>0</v>
      </c>
      <c r="V45" s="192"/>
      <c r="W45" s="199">
        <f t="shared" si="101"/>
        <v>0</v>
      </c>
      <c r="X45" s="198">
        <f>+'[4]3.SZ.TÁBL. SEGÍTŐ SZOLGÁLAT'!$Z45</f>
        <v>0</v>
      </c>
      <c r="Y45" s="192"/>
      <c r="Z45" s="197">
        <f t="shared" si="102"/>
        <v>0</v>
      </c>
      <c r="AA45" s="200">
        <f t="shared" si="92"/>
        <v>1185</v>
      </c>
      <c r="AB45" s="192">
        <f t="shared" si="94"/>
        <v>200</v>
      </c>
      <c r="AC45" s="193">
        <f t="shared" si="93"/>
        <v>1385</v>
      </c>
    </row>
    <row r="46" spans="1:29" ht="13.5" customHeight="1" x14ac:dyDescent="0.2">
      <c r="A46" s="185" t="s">
        <v>163</v>
      </c>
      <c r="B46" s="195" t="s">
        <v>164</v>
      </c>
      <c r="C46" s="194">
        <f>+'[4]3.SZ.TÁBL. SEGÍTŐ SZOLGÁLAT'!$E46</f>
        <v>0</v>
      </c>
      <c r="D46" s="192"/>
      <c r="E46" s="197">
        <f t="shared" si="95"/>
        <v>0</v>
      </c>
      <c r="F46" s="198">
        <f>+'[4]3.SZ.TÁBL. SEGÍTŐ SZOLGÁLAT'!$H46</f>
        <v>0</v>
      </c>
      <c r="G46" s="192"/>
      <c r="H46" s="199">
        <f t="shared" si="96"/>
        <v>0</v>
      </c>
      <c r="I46" s="198">
        <f>+'[4]3.SZ.TÁBL. SEGÍTŐ SZOLGÁLAT'!$K46</f>
        <v>0</v>
      </c>
      <c r="J46" s="192"/>
      <c r="K46" s="197">
        <f t="shared" si="97"/>
        <v>0</v>
      </c>
      <c r="L46" s="198">
        <f>+'[4]3.SZ.TÁBL. SEGÍTŐ SZOLGÁLAT'!$N46</f>
        <v>0</v>
      </c>
      <c r="M46" s="192"/>
      <c r="N46" s="199">
        <f t="shared" si="98"/>
        <v>0</v>
      </c>
      <c r="O46" s="198">
        <f>+'[4]3.SZ.TÁBL. SEGÍTŐ SZOLGÁLAT'!$Q46</f>
        <v>0</v>
      </c>
      <c r="P46" s="192"/>
      <c r="Q46" s="197">
        <f t="shared" si="99"/>
        <v>0</v>
      </c>
      <c r="R46" s="198">
        <f>+'[4]3.SZ.TÁBL. SEGÍTŐ SZOLGÁLAT'!$T46</f>
        <v>0</v>
      </c>
      <c r="S46" s="192"/>
      <c r="T46" s="199">
        <f t="shared" si="100"/>
        <v>0</v>
      </c>
      <c r="U46" s="198">
        <f>+'[4]3.SZ.TÁBL. SEGÍTŐ SZOLGÁLAT'!$W46</f>
        <v>0</v>
      </c>
      <c r="V46" s="192"/>
      <c r="W46" s="199">
        <f t="shared" si="101"/>
        <v>0</v>
      </c>
      <c r="X46" s="198">
        <f>+'[4]3.SZ.TÁBL. SEGÍTŐ SZOLGÁLAT'!$Z46</f>
        <v>0</v>
      </c>
      <c r="Y46" s="192"/>
      <c r="Z46" s="197">
        <f t="shared" si="102"/>
        <v>0</v>
      </c>
      <c r="AA46" s="200">
        <f t="shared" si="92"/>
        <v>0</v>
      </c>
      <c r="AB46" s="192">
        <f t="shared" si="94"/>
        <v>0</v>
      </c>
      <c r="AC46" s="193">
        <f t="shared" si="93"/>
        <v>0</v>
      </c>
    </row>
    <row r="47" spans="1:29" ht="13.5" customHeight="1" x14ac:dyDescent="0.2">
      <c r="A47" s="185" t="s">
        <v>165</v>
      </c>
      <c r="B47" s="195" t="s">
        <v>1</v>
      </c>
      <c r="C47" s="194">
        <f>+'[4]3.SZ.TÁBL. SEGÍTŐ SZOLGÁLAT'!$E47</f>
        <v>0</v>
      </c>
      <c r="D47" s="192"/>
      <c r="E47" s="197">
        <f t="shared" si="95"/>
        <v>0</v>
      </c>
      <c r="F47" s="198">
        <f>+'[4]3.SZ.TÁBL. SEGÍTŐ SZOLGÁLAT'!$H47</f>
        <v>0</v>
      </c>
      <c r="G47" s="192"/>
      <c r="H47" s="199">
        <f t="shared" si="96"/>
        <v>0</v>
      </c>
      <c r="I47" s="198">
        <f>+'[4]3.SZ.TÁBL. SEGÍTŐ SZOLGÁLAT'!$K47</f>
        <v>0</v>
      </c>
      <c r="J47" s="192"/>
      <c r="K47" s="197">
        <f t="shared" si="97"/>
        <v>0</v>
      </c>
      <c r="L47" s="198">
        <f>+'[4]3.SZ.TÁBL. SEGÍTŐ SZOLGÁLAT'!$N47</f>
        <v>0</v>
      </c>
      <c r="M47" s="192"/>
      <c r="N47" s="199">
        <f t="shared" si="98"/>
        <v>0</v>
      </c>
      <c r="O47" s="198">
        <f>+'[4]3.SZ.TÁBL. SEGÍTŐ SZOLGÁLAT'!$Q47</f>
        <v>0</v>
      </c>
      <c r="P47" s="192"/>
      <c r="Q47" s="197">
        <f t="shared" si="99"/>
        <v>0</v>
      </c>
      <c r="R47" s="198">
        <f>+'[4]3.SZ.TÁBL. SEGÍTŐ SZOLGÁLAT'!$T47</f>
        <v>0</v>
      </c>
      <c r="S47" s="192"/>
      <c r="T47" s="199">
        <f t="shared" si="100"/>
        <v>0</v>
      </c>
      <c r="U47" s="198">
        <f>+'[4]3.SZ.TÁBL. SEGÍTŐ SZOLGÁLAT'!$W47</f>
        <v>0</v>
      </c>
      <c r="V47" s="192"/>
      <c r="W47" s="199">
        <f t="shared" si="101"/>
        <v>0</v>
      </c>
      <c r="X47" s="198">
        <f>+'[4]3.SZ.TÁBL. SEGÍTŐ SZOLGÁLAT'!$Z47</f>
        <v>0</v>
      </c>
      <c r="Y47" s="192"/>
      <c r="Z47" s="197">
        <f t="shared" si="102"/>
        <v>0</v>
      </c>
      <c r="AA47" s="200">
        <f t="shared" si="92"/>
        <v>0</v>
      </c>
      <c r="AB47" s="192">
        <f t="shared" si="94"/>
        <v>0</v>
      </c>
      <c r="AC47" s="193">
        <f t="shared" si="93"/>
        <v>0</v>
      </c>
    </row>
    <row r="48" spans="1:29" ht="13.5" customHeight="1" x14ac:dyDescent="0.2">
      <c r="A48" s="185" t="s">
        <v>166</v>
      </c>
      <c r="B48" s="195" t="s">
        <v>167</v>
      </c>
      <c r="C48" s="194">
        <f>+'[4]3.SZ.TÁBL. SEGÍTŐ SZOLGÁLAT'!$E48</f>
        <v>30</v>
      </c>
      <c r="D48" s="192"/>
      <c r="E48" s="197">
        <f t="shared" si="95"/>
        <v>30</v>
      </c>
      <c r="F48" s="198">
        <f>+'[4]3.SZ.TÁBL. SEGÍTŐ SZOLGÁLAT'!$H48</f>
        <v>310</v>
      </c>
      <c r="G48" s="192"/>
      <c r="H48" s="199">
        <f t="shared" si="96"/>
        <v>310</v>
      </c>
      <c r="I48" s="198">
        <f>+'[4]3.SZ.TÁBL. SEGÍTŐ SZOLGÁLAT'!$K48</f>
        <v>660</v>
      </c>
      <c r="J48" s="192">
        <f>+[5]Seg.Szolgálat!$E$152</f>
        <v>-60</v>
      </c>
      <c r="K48" s="197">
        <f t="shared" si="97"/>
        <v>600</v>
      </c>
      <c r="L48" s="198">
        <f>+'[4]3.SZ.TÁBL. SEGÍTŐ SZOLGÁLAT'!$N48</f>
        <v>300</v>
      </c>
      <c r="M48" s="192"/>
      <c r="N48" s="199">
        <f t="shared" si="98"/>
        <v>300</v>
      </c>
      <c r="O48" s="198">
        <f>+'[4]3.SZ.TÁBL. SEGÍTŐ SZOLGÁLAT'!$Q48</f>
        <v>240</v>
      </c>
      <c r="P48" s="192"/>
      <c r="Q48" s="197">
        <f t="shared" si="99"/>
        <v>240</v>
      </c>
      <c r="R48" s="198">
        <f>+'[4]3.SZ.TÁBL. SEGÍTŐ SZOLGÁLAT'!$T48</f>
        <v>60</v>
      </c>
      <c r="S48" s="192"/>
      <c r="T48" s="199">
        <f t="shared" si="100"/>
        <v>60</v>
      </c>
      <c r="U48" s="198">
        <f>+'[4]3.SZ.TÁBL. SEGÍTŐ SZOLGÁLAT'!$W48</f>
        <v>240</v>
      </c>
      <c r="V48" s="192">
        <f>+[5]Seg.Szolgálat!$E$78</f>
        <v>15</v>
      </c>
      <c r="W48" s="199">
        <f t="shared" si="101"/>
        <v>255</v>
      </c>
      <c r="X48" s="198">
        <f>+'[4]3.SZ.TÁBL. SEGÍTŐ SZOLGÁLAT'!$Z48</f>
        <v>0</v>
      </c>
      <c r="Y48" s="192"/>
      <c r="Z48" s="197">
        <f t="shared" si="102"/>
        <v>0</v>
      </c>
      <c r="AA48" s="200">
        <f t="shared" si="92"/>
        <v>1840</v>
      </c>
      <c r="AB48" s="192">
        <f t="shared" si="94"/>
        <v>-45</v>
      </c>
      <c r="AC48" s="193">
        <f t="shared" si="93"/>
        <v>1795</v>
      </c>
    </row>
    <row r="49" spans="1:29" ht="13.5" customHeight="1" x14ac:dyDescent="0.2">
      <c r="A49" s="185" t="s">
        <v>168</v>
      </c>
      <c r="B49" s="195" t="s">
        <v>169</v>
      </c>
      <c r="C49" s="194">
        <f>+'[4]3.SZ.TÁBL. SEGÍTŐ SZOLGÁLAT'!$E49</f>
        <v>0</v>
      </c>
      <c r="D49" s="192"/>
      <c r="E49" s="197">
        <f t="shared" si="95"/>
        <v>0</v>
      </c>
      <c r="F49" s="198">
        <f>+'[4]3.SZ.TÁBL. SEGÍTŐ SZOLGÁLAT'!$H49</f>
        <v>0</v>
      </c>
      <c r="G49" s="192"/>
      <c r="H49" s="199">
        <f t="shared" si="96"/>
        <v>0</v>
      </c>
      <c r="I49" s="198">
        <f>+'[4]3.SZ.TÁBL. SEGÍTŐ SZOLGÁLAT'!$K49</f>
        <v>0</v>
      </c>
      <c r="J49" s="192"/>
      <c r="K49" s="197">
        <f t="shared" si="97"/>
        <v>0</v>
      </c>
      <c r="L49" s="198">
        <f>+'[4]3.SZ.TÁBL. SEGÍTŐ SZOLGÁLAT'!$N49</f>
        <v>0</v>
      </c>
      <c r="M49" s="192"/>
      <c r="N49" s="199">
        <f t="shared" si="98"/>
        <v>0</v>
      </c>
      <c r="O49" s="198">
        <f>+'[4]3.SZ.TÁBL. SEGÍTŐ SZOLGÁLAT'!$Q49</f>
        <v>0</v>
      </c>
      <c r="P49" s="192"/>
      <c r="Q49" s="197">
        <f t="shared" si="99"/>
        <v>0</v>
      </c>
      <c r="R49" s="198">
        <f>+'[4]3.SZ.TÁBL. SEGÍTŐ SZOLGÁLAT'!$T49</f>
        <v>0</v>
      </c>
      <c r="S49" s="192"/>
      <c r="T49" s="199">
        <f t="shared" si="100"/>
        <v>0</v>
      </c>
      <c r="U49" s="198">
        <f>+'[4]3.SZ.TÁBL. SEGÍTŐ SZOLGÁLAT'!$W49</f>
        <v>0</v>
      </c>
      <c r="V49" s="192"/>
      <c r="W49" s="199">
        <f t="shared" si="101"/>
        <v>0</v>
      </c>
      <c r="X49" s="198">
        <f>+'[4]3.SZ.TÁBL. SEGÍTŐ SZOLGÁLAT'!$Z49</f>
        <v>0</v>
      </c>
      <c r="Y49" s="192"/>
      <c r="Z49" s="197">
        <f t="shared" si="102"/>
        <v>0</v>
      </c>
      <c r="AA49" s="200">
        <f t="shared" si="92"/>
        <v>0</v>
      </c>
      <c r="AB49" s="192">
        <f t="shared" si="94"/>
        <v>0</v>
      </c>
      <c r="AC49" s="193">
        <f t="shared" si="93"/>
        <v>0</v>
      </c>
    </row>
    <row r="50" spans="1:29" ht="13.5" customHeight="1" x14ac:dyDescent="0.2">
      <c r="A50" s="185" t="s">
        <v>170</v>
      </c>
      <c r="B50" s="195" t="s">
        <v>2</v>
      </c>
      <c r="C50" s="194">
        <f>+'[4]3.SZ.TÁBL. SEGÍTŐ SZOLGÁLAT'!$E50</f>
        <v>0</v>
      </c>
      <c r="D50" s="192"/>
      <c r="E50" s="197">
        <f t="shared" si="95"/>
        <v>0</v>
      </c>
      <c r="F50" s="198">
        <f>+'[4]3.SZ.TÁBL. SEGÍTŐ SZOLGÁLAT'!$H50</f>
        <v>51</v>
      </c>
      <c r="G50" s="192"/>
      <c r="H50" s="199">
        <f t="shared" si="96"/>
        <v>51</v>
      </c>
      <c r="I50" s="198">
        <f>+'[4]3.SZ.TÁBL. SEGÍTŐ SZOLGÁLAT'!$K50</f>
        <v>0</v>
      </c>
      <c r="J50" s="192"/>
      <c r="K50" s="197">
        <f t="shared" si="97"/>
        <v>0</v>
      </c>
      <c r="L50" s="198">
        <f>+'[4]3.SZ.TÁBL. SEGÍTŐ SZOLGÁLAT'!$N50</f>
        <v>155</v>
      </c>
      <c r="M50" s="192"/>
      <c r="N50" s="199">
        <f t="shared" si="98"/>
        <v>155</v>
      </c>
      <c r="O50" s="198">
        <f>+'[4]3.SZ.TÁBL. SEGÍTŐ SZOLGÁLAT'!$Q50</f>
        <v>225</v>
      </c>
      <c r="P50" s="192"/>
      <c r="Q50" s="197">
        <f t="shared" si="99"/>
        <v>225</v>
      </c>
      <c r="R50" s="198">
        <f>+'[4]3.SZ.TÁBL. SEGÍTŐ SZOLGÁLAT'!$T50</f>
        <v>0</v>
      </c>
      <c r="S50" s="192"/>
      <c r="T50" s="199">
        <f t="shared" si="100"/>
        <v>0</v>
      </c>
      <c r="U50" s="198">
        <f>+'[4]3.SZ.TÁBL. SEGÍTŐ SZOLGÁLAT'!$W50</f>
        <v>50</v>
      </c>
      <c r="V50" s="192">
        <f>+[5]Seg.Szolgálat!$E$79</f>
        <v>-15</v>
      </c>
      <c r="W50" s="199">
        <f t="shared" si="101"/>
        <v>35</v>
      </c>
      <c r="X50" s="198">
        <f>+'[4]3.SZ.TÁBL. SEGÍTŐ SZOLGÁLAT'!$Z50</f>
        <v>0</v>
      </c>
      <c r="Y50" s="192"/>
      <c r="Z50" s="197">
        <f t="shared" si="102"/>
        <v>0</v>
      </c>
      <c r="AA50" s="200">
        <f t="shared" si="92"/>
        <v>481</v>
      </c>
      <c r="AB50" s="192">
        <f t="shared" si="94"/>
        <v>-15</v>
      </c>
      <c r="AC50" s="193">
        <f t="shared" si="93"/>
        <v>466</v>
      </c>
    </row>
    <row r="51" spans="1:29" ht="13.5" customHeight="1" x14ac:dyDescent="0.2">
      <c r="A51" s="185" t="s">
        <v>171</v>
      </c>
      <c r="B51" s="195" t="s">
        <v>172</v>
      </c>
      <c r="C51" s="194">
        <f>+'[4]3.SZ.TÁBL. SEGÍTŐ SZOLGÁLAT'!$E51</f>
        <v>0</v>
      </c>
      <c r="D51" s="192"/>
      <c r="E51" s="197">
        <f t="shared" si="95"/>
        <v>0</v>
      </c>
      <c r="F51" s="198">
        <f>+'[4]3.SZ.TÁBL. SEGÍTŐ SZOLGÁLAT'!$H51</f>
        <v>0</v>
      </c>
      <c r="G51" s="192"/>
      <c r="H51" s="199">
        <f t="shared" si="96"/>
        <v>0</v>
      </c>
      <c r="I51" s="198">
        <f>+'[4]3.SZ.TÁBL. SEGÍTŐ SZOLGÁLAT'!$K51</f>
        <v>0</v>
      </c>
      <c r="J51" s="192"/>
      <c r="K51" s="197">
        <f t="shared" si="97"/>
        <v>0</v>
      </c>
      <c r="L51" s="198">
        <f>+'[4]3.SZ.TÁBL. SEGÍTŐ SZOLGÁLAT'!$N51</f>
        <v>0</v>
      </c>
      <c r="M51" s="192"/>
      <c r="N51" s="199">
        <f t="shared" si="98"/>
        <v>0</v>
      </c>
      <c r="O51" s="198">
        <f>+'[4]3.SZ.TÁBL. SEGÍTŐ SZOLGÁLAT'!$Q51</f>
        <v>0</v>
      </c>
      <c r="P51" s="192"/>
      <c r="Q51" s="197">
        <f t="shared" si="99"/>
        <v>0</v>
      </c>
      <c r="R51" s="198">
        <f>+'[4]3.SZ.TÁBL. SEGÍTŐ SZOLGÁLAT'!$T51</f>
        <v>0</v>
      </c>
      <c r="S51" s="192"/>
      <c r="T51" s="199">
        <f t="shared" si="100"/>
        <v>0</v>
      </c>
      <c r="U51" s="198">
        <f>+'[4]3.SZ.TÁBL. SEGÍTŐ SZOLGÁLAT'!$W51</f>
        <v>0</v>
      </c>
      <c r="V51" s="192"/>
      <c r="W51" s="199">
        <f t="shared" si="101"/>
        <v>0</v>
      </c>
      <c r="X51" s="198">
        <f>+'[4]3.SZ.TÁBL. SEGÍTŐ SZOLGÁLAT'!$Z51</f>
        <v>0</v>
      </c>
      <c r="Y51" s="192"/>
      <c r="Z51" s="197">
        <f t="shared" si="102"/>
        <v>0</v>
      </c>
      <c r="AA51" s="200">
        <f t="shared" si="92"/>
        <v>0</v>
      </c>
      <c r="AB51" s="192">
        <f t="shared" si="94"/>
        <v>0</v>
      </c>
      <c r="AC51" s="193">
        <f t="shared" si="93"/>
        <v>0</v>
      </c>
    </row>
    <row r="52" spans="1:29" ht="13.5" customHeight="1" x14ac:dyDescent="0.2">
      <c r="A52" s="185" t="s">
        <v>173</v>
      </c>
      <c r="B52" s="195" t="s">
        <v>174</v>
      </c>
      <c r="C52" s="194">
        <f>+'[4]3.SZ.TÁBL. SEGÍTŐ SZOLGÁLAT'!$E52</f>
        <v>0</v>
      </c>
      <c r="D52" s="192"/>
      <c r="E52" s="197">
        <f t="shared" si="95"/>
        <v>0</v>
      </c>
      <c r="F52" s="198">
        <f>+'[4]3.SZ.TÁBL. SEGÍTŐ SZOLGÁLAT'!$H52</f>
        <v>0</v>
      </c>
      <c r="G52" s="192"/>
      <c r="H52" s="199">
        <f t="shared" si="96"/>
        <v>0</v>
      </c>
      <c r="I52" s="198">
        <f>+'[4]3.SZ.TÁBL. SEGÍTŐ SZOLGÁLAT'!$K52</f>
        <v>0</v>
      </c>
      <c r="J52" s="192"/>
      <c r="K52" s="197">
        <f t="shared" si="97"/>
        <v>0</v>
      </c>
      <c r="L52" s="198">
        <f>+'[4]3.SZ.TÁBL. SEGÍTŐ SZOLGÁLAT'!$N52</f>
        <v>0</v>
      </c>
      <c r="M52" s="192"/>
      <c r="N52" s="199">
        <f t="shared" si="98"/>
        <v>0</v>
      </c>
      <c r="O52" s="198">
        <f>+'[4]3.SZ.TÁBL. SEGÍTŐ SZOLGÁLAT'!$Q52</f>
        <v>0</v>
      </c>
      <c r="P52" s="192"/>
      <c r="Q52" s="197">
        <f t="shared" si="99"/>
        <v>0</v>
      </c>
      <c r="R52" s="198">
        <f>+'[4]3.SZ.TÁBL. SEGÍTŐ SZOLGÁLAT'!$T52</f>
        <v>0</v>
      </c>
      <c r="S52" s="192"/>
      <c r="T52" s="199">
        <f t="shared" si="100"/>
        <v>0</v>
      </c>
      <c r="U52" s="198">
        <f>+'[4]3.SZ.TÁBL. SEGÍTŐ SZOLGÁLAT'!$W52</f>
        <v>0</v>
      </c>
      <c r="V52" s="192"/>
      <c r="W52" s="199">
        <f t="shared" si="101"/>
        <v>0</v>
      </c>
      <c r="X52" s="198">
        <f>+'[4]3.SZ.TÁBL. SEGÍTŐ SZOLGÁLAT'!$Z52</f>
        <v>0</v>
      </c>
      <c r="Y52" s="192"/>
      <c r="Z52" s="197">
        <f t="shared" si="102"/>
        <v>0</v>
      </c>
      <c r="AA52" s="200">
        <f t="shared" si="92"/>
        <v>0</v>
      </c>
      <c r="AB52" s="192">
        <f t="shared" si="94"/>
        <v>0</v>
      </c>
      <c r="AC52" s="193">
        <f t="shared" si="93"/>
        <v>0</v>
      </c>
    </row>
    <row r="53" spans="1:29" ht="13.5" customHeight="1" x14ac:dyDescent="0.2">
      <c r="A53" s="185" t="s">
        <v>175</v>
      </c>
      <c r="B53" s="195" t="s">
        <v>176</v>
      </c>
      <c r="C53" s="194">
        <f>+'[4]3.SZ.TÁBL. SEGÍTŐ SZOLGÁLAT'!$E53</f>
        <v>0</v>
      </c>
      <c r="D53" s="192"/>
      <c r="E53" s="197">
        <f t="shared" si="95"/>
        <v>0</v>
      </c>
      <c r="F53" s="198">
        <f>+'[4]3.SZ.TÁBL. SEGÍTŐ SZOLGÁLAT'!$H53</f>
        <v>0</v>
      </c>
      <c r="G53" s="192"/>
      <c r="H53" s="199">
        <f t="shared" si="96"/>
        <v>0</v>
      </c>
      <c r="I53" s="198">
        <f>+'[4]3.SZ.TÁBL. SEGÍTŐ SZOLGÁLAT'!$K53</f>
        <v>0</v>
      </c>
      <c r="J53" s="192"/>
      <c r="K53" s="197">
        <f t="shared" si="97"/>
        <v>0</v>
      </c>
      <c r="L53" s="198">
        <f>+'[4]3.SZ.TÁBL. SEGÍTŐ SZOLGÁLAT'!$N53</f>
        <v>0</v>
      </c>
      <c r="M53" s="192"/>
      <c r="N53" s="199">
        <f t="shared" si="98"/>
        <v>0</v>
      </c>
      <c r="O53" s="198">
        <f>+'[4]3.SZ.TÁBL. SEGÍTŐ SZOLGÁLAT'!$Q53</f>
        <v>0</v>
      </c>
      <c r="P53" s="192"/>
      <c r="Q53" s="197">
        <f t="shared" si="99"/>
        <v>0</v>
      </c>
      <c r="R53" s="198">
        <f>+'[4]3.SZ.TÁBL. SEGÍTŐ SZOLGÁLAT'!$T53</f>
        <v>0</v>
      </c>
      <c r="S53" s="192"/>
      <c r="T53" s="199">
        <f t="shared" si="100"/>
        <v>0</v>
      </c>
      <c r="U53" s="198">
        <f>+'[4]3.SZ.TÁBL. SEGÍTŐ SZOLGÁLAT'!$W53</f>
        <v>0</v>
      </c>
      <c r="V53" s="192"/>
      <c r="W53" s="199">
        <f t="shared" si="101"/>
        <v>0</v>
      </c>
      <c r="X53" s="198">
        <f>+'[4]3.SZ.TÁBL. SEGÍTŐ SZOLGÁLAT'!$Z53</f>
        <v>0</v>
      </c>
      <c r="Y53" s="192"/>
      <c r="Z53" s="197">
        <f t="shared" si="102"/>
        <v>0</v>
      </c>
      <c r="AA53" s="200">
        <f t="shared" si="92"/>
        <v>0</v>
      </c>
      <c r="AB53" s="192">
        <f t="shared" si="94"/>
        <v>0</v>
      </c>
      <c r="AC53" s="193">
        <f t="shared" si="93"/>
        <v>0</v>
      </c>
    </row>
    <row r="54" spans="1:29" ht="13.5" customHeight="1" x14ac:dyDescent="0.2">
      <c r="A54" s="185" t="s">
        <v>177</v>
      </c>
      <c r="B54" s="195" t="s">
        <v>178</v>
      </c>
      <c r="C54" s="194">
        <f>+'[4]3.SZ.TÁBL. SEGÍTŐ SZOLGÁLAT'!$E54</f>
        <v>39</v>
      </c>
      <c r="D54" s="192">
        <f>+[5]Seg.Szolgálat!$E$12+[5]Seg.Szolgálat!$E$60</f>
        <v>10</v>
      </c>
      <c r="E54" s="197">
        <f t="shared" si="95"/>
        <v>49</v>
      </c>
      <c r="F54" s="198">
        <f>+'[4]3.SZ.TÁBL. SEGÍTŐ SZOLGÁLAT'!$H54</f>
        <v>155</v>
      </c>
      <c r="G54" s="192">
        <f>+[5]Seg.Szolgálat!$E$9+[5]Seg.Szolgálat!$E$57</f>
        <v>34</v>
      </c>
      <c r="H54" s="199">
        <f t="shared" si="96"/>
        <v>189</v>
      </c>
      <c r="I54" s="198">
        <f>+'[4]3.SZ.TÁBL. SEGÍTŐ SZOLGÁLAT'!$K54</f>
        <v>380</v>
      </c>
      <c r="J54" s="192">
        <f>+[5]Seg.Szolgálat!$E$8+[5]Seg.Szolgálat!$E$56+[5]Seg.Szolgálat!$E$95</f>
        <v>82</v>
      </c>
      <c r="K54" s="197">
        <f t="shared" si="97"/>
        <v>462</v>
      </c>
      <c r="L54" s="198">
        <f>+'[4]3.SZ.TÁBL. SEGÍTŐ SZOLGÁLAT'!$N54</f>
        <v>419</v>
      </c>
      <c r="M54" s="192">
        <f>+[5]Seg.Szolgálat!$E$7+[5]Seg.Szolgálat!$E$55+[5]Seg.Szolgálat!$E$107</f>
        <v>99</v>
      </c>
      <c r="N54" s="199">
        <f t="shared" si="98"/>
        <v>518</v>
      </c>
      <c r="O54" s="198">
        <f>+'[4]3.SZ.TÁBL. SEGÍTŐ SZOLGÁLAT'!$Q54</f>
        <v>210</v>
      </c>
      <c r="P54" s="192">
        <f>+[5]Seg.Szolgálat!$E$10+[5]Seg.Szolgálat!$E$58</f>
        <v>34</v>
      </c>
      <c r="Q54" s="197">
        <f t="shared" si="99"/>
        <v>244</v>
      </c>
      <c r="R54" s="198">
        <f>+'[4]3.SZ.TÁBL. SEGÍTŐ SZOLGÁLAT'!$T54</f>
        <v>171</v>
      </c>
      <c r="S54" s="192">
        <f>+[5]Seg.Szolgálat!$E$11+[5]Seg.Szolgálat!$E$59</f>
        <v>12</v>
      </c>
      <c r="T54" s="199">
        <f t="shared" si="100"/>
        <v>183</v>
      </c>
      <c r="U54" s="198">
        <f>+'[4]3.SZ.TÁBL. SEGÍTŐ SZOLGÁLAT'!$W54</f>
        <v>176</v>
      </c>
      <c r="V54" s="192">
        <f>+[5]Seg.Szolgálat!$E$13+[5]Seg.Szolgálat!$E$61+[5]Seg.Szolgálat!$E$109</f>
        <v>47</v>
      </c>
      <c r="W54" s="199">
        <f t="shared" si="101"/>
        <v>223</v>
      </c>
      <c r="X54" s="198">
        <f>+'[4]3.SZ.TÁBL. SEGÍTŐ SZOLGÁLAT'!$Z54</f>
        <v>0</v>
      </c>
      <c r="Y54" s="192"/>
      <c r="Z54" s="197">
        <f t="shared" si="102"/>
        <v>0</v>
      </c>
      <c r="AA54" s="200">
        <f t="shared" si="92"/>
        <v>1550</v>
      </c>
      <c r="AB54" s="192">
        <f t="shared" si="94"/>
        <v>318</v>
      </c>
      <c r="AC54" s="193">
        <f t="shared" si="93"/>
        <v>1868</v>
      </c>
    </row>
    <row r="55" spans="1:29" ht="13.5" customHeight="1" x14ac:dyDescent="0.2">
      <c r="A55" s="186" t="s">
        <v>177</v>
      </c>
      <c r="B55" s="236" t="s">
        <v>179</v>
      </c>
      <c r="C55" s="194">
        <f>+'[4]3.SZ.TÁBL. SEGÍTŐ SZOLGÁLAT'!$E55</f>
        <v>0</v>
      </c>
      <c r="D55" s="217"/>
      <c r="E55" s="197">
        <f t="shared" si="95"/>
        <v>0</v>
      </c>
      <c r="F55" s="198">
        <f>+'[4]3.SZ.TÁBL. SEGÍTŐ SZOLGÁLAT'!$H55</f>
        <v>0</v>
      </c>
      <c r="G55" s="217"/>
      <c r="H55" s="220">
        <f t="shared" si="96"/>
        <v>0</v>
      </c>
      <c r="I55" s="198">
        <f>+'[4]3.SZ.TÁBL. SEGÍTŐ SZOLGÁLAT'!$K55</f>
        <v>0</v>
      </c>
      <c r="J55" s="217"/>
      <c r="K55" s="218">
        <f t="shared" si="97"/>
        <v>0</v>
      </c>
      <c r="L55" s="198">
        <f>+'[4]3.SZ.TÁBL. SEGÍTŐ SZOLGÁLAT'!$N55</f>
        <v>0</v>
      </c>
      <c r="M55" s="217"/>
      <c r="N55" s="220">
        <f t="shared" si="98"/>
        <v>0</v>
      </c>
      <c r="O55" s="198">
        <f>+'[4]3.SZ.TÁBL. SEGÍTŐ SZOLGÁLAT'!$Q55</f>
        <v>0</v>
      </c>
      <c r="P55" s="217"/>
      <c r="Q55" s="218">
        <f t="shared" si="99"/>
        <v>0</v>
      </c>
      <c r="R55" s="198">
        <f>+'[4]3.SZ.TÁBL. SEGÍTŐ SZOLGÁLAT'!$T55</f>
        <v>0</v>
      </c>
      <c r="S55" s="217"/>
      <c r="T55" s="220">
        <f t="shared" si="100"/>
        <v>0</v>
      </c>
      <c r="U55" s="198">
        <f>+'[4]3.SZ.TÁBL. SEGÍTŐ SZOLGÁLAT'!$W55</f>
        <v>0</v>
      </c>
      <c r="V55" s="217"/>
      <c r="W55" s="220">
        <f t="shared" si="101"/>
        <v>0</v>
      </c>
      <c r="X55" s="198">
        <f>+'[4]3.SZ.TÁBL. SEGÍTŐ SZOLGÁLAT'!$Z55</f>
        <v>0</v>
      </c>
      <c r="Y55" s="217"/>
      <c r="Z55" s="218">
        <f t="shared" si="102"/>
        <v>0</v>
      </c>
      <c r="AA55" s="221">
        <f t="shared" si="92"/>
        <v>0</v>
      </c>
      <c r="AB55" s="217">
        <f t="shared" si="94"/>
        <v>0</v>
      </c>
      <c r="AC55" s="222">
        <f t="shared" si="93"/>
        <v>0</v>
      </c>
    </row>
    <row r="56" spans="1:29" s="293" customFormat="1" ht="13.5" customHeight="1" x14ac:dyDescent="0.2">
      <c r="A56" s="187" t="s">
        <v>139</v>
      </c>
      <c r="B56" s="237" t="s">
        <v>98</v>
      </c>
      <c r="C56" s="273">
        <f t="shared" ref="C56:AC56" si="103">+SUM(C42:C54)</f>
        <v>1306</v>
      </c>
      <c r="D56" s="273">
        <f t="shared" si="103"/>
        <v>84</v>
      </c>
      <c r="E56" s="276">
        <f t="shared" si="103"/>
        <v>1390</v>
      </c>
      <c r="F56" s="291">
        <f t="shared" ref="F56" si="104">+SUM(F42:F54)</f>
        <v>19144</v>
      </c>
      <c r="G56" s="273">
        <f t="shared" si="103"/>
        <v>1753</v>
      </c>
      <c r="H56" s="292">
        <f t="shared" si="103"/>
        <v>20897</v>
      </c>
      <c r="I56" s="291">
        <f t="shared" si="103"/>
        <v>25012</v>
      </c>
      <c r="J56" s="273">
        <f t="shared" si="103"/>
        <v>1182</v>
      </c>
      <c r="K56" s="276">
        <f t="shared" si="103"/>
        <v>26194</v>
      </c>
      <c r="L56" s="291">
        <f t="shared" ref="L56" si="105">+SUM(L42:L54)</f>
        <v>16998</v>
      </c>
      <c r="M56" s="273">
        <f t="shared" si="103"/>
        <v>1407</v>
      </c>
      <c r="N56" s="292">
        <f t="shared" si="103"/>
        <v>18405</v>
      </c>
      <c r="O56" s="291">
        <f t="shared" si="103"/>
        <v>10118</v>
      </c>
      <c r="P56" s="273">
        <f t="shared" si="103"/>
        <v>409</v>
      </c>
      <c r="Q56" s="276">
        <f t="shared" si="103"/>
        <v>10527</v>
      </c>
      <c r="R56" s="291">
        <f t="shared" ref="R56" si="106">+SUM(R42:R54)</f>
        <v>2134</v>
      </c>
      <c r="S56" s="273">
        <f t="shared" si="103"/>
        <v>-406</v>
      </c>
      <c r="T56" s="292">
        <f t="shared" si="103"/>
        <v>1728</v>
      </c>
      <c r="U56" s="291">
        <f t="shared" si="103"/>
        <v>9596</v>
      </c>
      <c r="V56" s="273">
        <f t="shared" si="103"/>
        <v>773</v>
      </c>
      <c r="W56" s="292">
        <f t="shared" si="103"/>
        <v>10369</v>
      </c>
      <c r="X56" s="291">
        <f t="shared" ref="X56" si="107">+SUM(X42:X54)</f>
        <v>0</v>
      </c>
      <c r="Y56" s="273">
        <f t="shared" ref="Y56:Z56" si="108">+SUM(Y42:Y54)</f>
        <v>0</v>
      </c>
      <c r="Z56" s="276">
        <f t="shared" si="108"/>
        <v>0</v>
      </c>
      <c r="AA56" s="270">
        <f t="shared" si="103"/>
        <v>84308</v>
      </c>
      <c r="AB56" s="273">
        <f t="shared" si="103"/>
        <v>5202</v>
      </c>
      <c r="AC56" s="274">
        <f t="shared" si="103"/>
        <v>89510</v>
      </c>
    </row>
    <row r="57" spans="1:29" ht="13.5" customHeight="1" x14ac:dyDescent="0.2">
      <c r="A57" s="184" t="s">
        <v>180</v>
      </c>
      <c r="B57" s="235" t="s">
        <v>181</v>
      </c>
      <c r="C57" s="194">
        <f>+'[4]3.SZ.TÁBL. SEGÍTŐ SZOLGÁLAT'!$E57</f>
        <v>0</v>
      </c>
      <c r="D57" s="203"/>
      <c r="E57" s="197">
        <f t="shared" si="95"/>
        <v>0</v>
      </c>
      <c r="F57" s="198">
        <f>+'[4]3.SZ.TÁBL. SEGÍTŐ SZOLGÁLAT'!$H57</f>
        <v>0</v>
      </c>
      <c r="G57" s="203"/>
      <c r="H57" s="206">
        <f t="shared" si="96"/>
        <v>0</v>
      </c>
      <c r="I57" s="198">
        <f>+'[4]3.SZ.TÁBL. SEGÍTŐ SZOLGÁLAT'!$K57</f>
        <v>0</v>
      </c>
      <c r="J57" s="203"/>
      <c r="K57" s="204">
        <f t="shared" si="97"/>
        <v>0</v>
      </c>
      <c r="L57" s="198">
        <f>+'[4]3.SZ.TÁBL. SEGÍTŐ SZOLGÁLAT'!$N57</f>
        <v>0</v>
      </c>
      <c r="M57" s="203"/>
      <c r="N57" s="206">
        <f t="shared" si="98"/>
        <v>0</v>
      </c>
      <c r="O57" s="198">
        <f>+'[4]3.SZ.TÁBL. SEGÍTŐ SZOLGÁLAT'!$Q57</f>
        <v>0</v>
      </c>
      <c r="P57" s="203"/>
      <c r="Q57" s="204">
        <f t="shared" si="99"/>
        <v>0</v>
      </c>
      <c r="R57" s="198">
        <f>+'[4]3.SZ.TÁBL. SEGÍTŐ SZOLGÁLAT'!$T57</f>
        <v>0</v>
      </c>
      <c r="S57" s="203"/>
      <c r="T57" s="206">
        <f t="shared" si="100"/>
        <v>0</v>
      </c>
      <c r="U57" s="198">
        <f>+'[4]3.SZ.TÁBL. SEGÍTŐ SZOLGÁLAT'!$W57</f>
        <v>0</v>
      </c>
      <c r="V57" s="203"/>
      <c r="W57" s="206">
        <f t="shared" si="101"/>
        <v>0</v>
      </c>
      <c r="X57" s="198">
        <f>+'[4]3.SZ.TÁBL. SEGÍTŐ SZOLGÁLAT'!$Z57</f>
        <v>0</v>
      </c>
      <c r="Y57" s="203"/>
      <c r="Z57" s="204">
        <f t="shared" ref="Z57:Z59" si="109">SUM(X57:Y57)</f>
        <v>0</v>
      </c>
      <c r="AA57" s="207">
        <f t="shared" ref="AA57:AA59" si="110">+C57+F57+I57+L57+O57+R57+U57+X57</f>
        <v>0</v>
      </c>
      <c r="AB57" s="203">
        <f t="shared" ref="AB57:AB59" si="111">+D57+G57+J57+M57+P57+S57+V57+Y57</f>
        <v>0</v>
      </c>
      <c r="AC57" s="208">
        <f t="shared" ref="AC57:AC59" si="112">+E57+H57+K57+N57+Q57+T57+W57+Z57</f>
        <v>0</v>
      </c>
    </row>
    <row r="58" spans="1:29" ht="13.5" customHeight="1" x14ac:dyDescent="0.2">
      <c r="A58" s="185" t="s">
        <v>182</v>
      </c>
      <c r="B58" s="195" t="s">
        <v>183</v>
      </c>
      <c r="C58" s="194">
        <f>+'[4]3.SZ.TÁBL. SEGÍTŐ SZOLGÁLAT'!$E58</f>
        <v>0</v>
      </c>
      <c r="D58" s="192"/>
      <c r="E58" s="197">
        <f t="shared" si="95"/>
        <v>0</v>
      </c>
      <c r="F58" s="198">
        <f>+'[4]3.SZ.TÁBL. SEGÍTŐ SZOLGÁLAT'!$H58</f>
        <v>360</v>
      </c>
      <c r="G58" s="192"/>
      <c r="H58" s="199">
        <f t="shared" si="96"/>
        <v>360</v>
      </c>
      <c r="I58" s="198">
        <f>+'[4]3.SZ.TÁBL. SEGÍTŐ SZOLGÁLAT'!$K58</f>
        <v>0</v>
      </c>
      <c r="J58" s="192"/>
      <c r="K58" s="197">
        <f t="shared" si="97"/>
        <v>0</v>
      </c>
      <c r="L58" s="198">
        <f>+'[4]3.SZ.TÁBL. SEGÍTŐ SZOLGÁLAT'!$N58</f>
        <v>0</v>
      </c>
      <c r="M58" s="192"/>
      <c r="N58" s="199">
        <f t="shared" si="98"/>
        <v>0</v>
      </c>
      <c r="O58" s="198">
        <f>+'[4]3.SZ.TÁBL. SEGÍTŐ SZOLGÁLAT'!$Q58</f>
        <v>235</v>
      </c>
      <c r="P58" s="192">
        <f>+[5]Seg.Szolgálat!$E$70+[5]Seg.Szolgálat!$E$130</f>
        <v>159</v>
      </c>
      <c r="Q58" s="197">
        <f t="shared" si="99"/>
        <v>394</v>
      </c>
      <c r="R58" s="198">
        <f>+'[4]3.SZ.TÁBL. SEGÍTŐ SZOLGÁLAT'!$T58</f>
        <v>729</v>
      </c>
      <c r="S58" s="192">
        <f>+[5]Seg.Szolgálat!$E$38+[5]Seg.Szolgálat!$E$90+[5]Seg.Szolgálat!$E$137</f>
        <v>511</v>
      </c>
      <c r="T58" s="199">
        <f t="shared" si="100"/>
        <v>1240</v>
      </c>
      <c r="U58" s="198">
        <f>+'[4]3.SZ.TÁBL. SEGÍTŐ SZOLGÁLAT'!$W58</f>
        <v>1056</v>
      </c>
      <c r="V58" s="192"/>
      <c r="W58" s="199">
        <f t="shared" si="101"/>
        <v>1056</v>
      </c>
      <c r="X58" s="198">
        <f>+'[4]3.SZ.TÁBL. SEGÍTŐ SZOLGÁLAT'!$Z58</f>
        <v>0</v>
      </c>
      <c r="Y58" s="192"/>
      <c r="Z58" s="197">
        <f t="shared" si="109"/>
        <v>0</v>
      </c>
      <c r="AA58" s="200">
        <f t="shared" si="110"/>
        <v>2380</v>
      </c>
      <c r="AB58" s="192">
        <f t="shared" si="111"/>
        <v>670</v>
      </c>
      <c r="AC58" s="193">
        <f t="shared" si="112"/>
        <v>3050</v>
      </c>
    </row>
    <row r="59" spans="1:29" ht="13.5" customHeight="1" x14ac:dyDescent="0.2">
      <c r="A59" s="186" t="s">
        <v>184</v>
      </c>
      <c r="B59" s="236" t="s">
        <v>185</v>
      </c>
      <c r="C59" s="194">
        <f>+'[4]3.SZ.TÁBL. SEGÍTŐ SZOLGÁLAT'!$E59</f>
        <v>0</v>
      </c>
      <c r="D59" s="217"/>
      <c r="E59" s="197">
        <f t="shared" si="95"/>
        <v>0</v>
      </c>
      <c r="F59" s="198">
        <f>+'[4]3.SZ.TÁBL. SEGÍTŐ SZOLGÁLAT'!$H59</f>
        <v>15</v>
      </c>
      <c r="G59" s="217"/>
      <c r="H59" s="220">
        <f t="shared" si="96"/>
        <v>15</v>
      </c>
      <c r="I59" s="198">
        <f>+'[4]3.SZ.TÁBL. SEGÍTŐ SZOLGÁLAT'!$K59</f>
        <v>15</v>
      </c>
      <c r="J59" s="217">
        <f>+[5]Seg.Szolgálat!$E$156</f>
        <v>-15</v>
      </c>
      <c r="K59" s="218">
        <f t="shared" si="97"/>
        <v>0</v>
      </c>
      <c r="L59" s="198">
        <f>+'[4]3.SZ.TÁBL. SEGÍTŐ SZOLGÁLAT'!$N59</f>
        <v>25</v>
      </c>
      <c r="M59" s="217"/>
      <c r="N59" s="220">
        <f t="shared" si="98"/>
        <v>25</v>
      </c>
      <c r="O59" s="198">
        <f>+'[4]3.SZ.TÁBL. SEGÍTŐ SZOLGÁLAT'!$Q59</f>
        <v>10</v>
      </c>
      <c r="P59" s="217"/>
      <c r="Q59" s="218">
        <f t="shared" si="99"/>
        <v>10</v>
      </c>
      <c r="R59" s="198">
        <f>+'[4]3.SZ.TÁBL. SEGÍTŐ SZOLGÁLAT'!$T59</f>
        <v>0</v>
      </c>
      <c r="S59" s="217"/>
      <c r="T59" s="220">
        <f t="shared" si="100"/>
        <v>0</v>
      </c>
      <c r="U59" s="198">
        <f>+'[4]3.SZ.TÁBL. SEGÍTŐ SZOLGÁLAT'!$W59</f>
        <v>0</v>
      </c>
      <c r="V59" s="217"/>
      <c r="W59" s="220">
        <f t="shared" si="101"/>
        <v>0</v>
      </c>
      <c r="X59" s="198">
        <f>+'[4]3.SZ.TÁBL. SEGÍTŐ SZOLGÁLAT'!$Z59</f>
        <v>0</v>
      </c>
      <c r="Y59" s="217"/>
      <c r="Z59" s="218">
        <f t="shared" si="109"/>
        <v>0</v>
      </c>
      <c r="AA59" s="221">
        <f t="shared" si="110"/>
        <v>65</v>
      </c>
      <c r="AB59" s="217">
        <f t="shared" si="111"/>
        <v>-15</v>
      </c>
      <c r="AC59" s="222">
        <f t="shared" si="112"/>
        <v>50</v>
      </c>
    </row>
    <row r="60" spans="1:29" s="293" customFormat="1" ht="13.5" customHeight="1" x14ac:dyDescent="0.2">
      <c r="A60" s="187" t="s">
        <v>140</v>
      </c>
      <c r="B60" s="237" t="s">
        <v>99</v>
      </c>
      <c r="C60" s="275">
        <f t="shared" ref="C60:AC60" si="113">SUM(C57:C59)</f>
        <v>0</v>
      </c>
      <c r="D60" s="273">
        <f t="shared" si="113"/>
        <v>0</v>
      </c>
      <c r="E60" s="276">
        <f t="shared" si="113"/>
        <v>0</v>
      </c>
      <c r="F60" s="291">
        <f t="shared" ref="F60" si="114">SUM(F57:F59)</f>
        <v>375</v>
      </c>
      <c r="G60" s="273">
        <f t="shared" si="113"/>
        <v>0</v>
      </c>
      <c r="H60" s="292">
        <f t="shared" si="113"/>
        <v>375</v>
      </c>
      <c r="I60" s="291">
        <f t="shared" si="113"/>
        <v>15</v>
      </c>
      <c r="J60" s="273">
        <f t="shared" si="113"/>
        <v>-15</v>
      </c>
      <c r="K60" s="276">
        <f t="shared" si="113"/>
        <v>0</v>
      </c>
      <c r="L60" s="291">
        <f t="shared" ref="L60" si="115">SUM(L57:L59)</f>
        <v>25</v>
      </c>
      <c r="M60" s="273">
        <f t="shared" si="113"/>
        <v>0</v>
      </c>
      <c r="N60" s="292">
        <f t="shared" si="113"/>
        <v>25</v>
      </c>
      <c r="O60" s="291">
        <f t="shared" si="113"/>
        <v>245</v>
      </c>
      <c r="P60" s="273">
        <f t="shared" si="113"/>
        <v>159</v>
      </c>
      <c r="Q60" s="276">
        <f t="shared" si="113"/>
        <v>404</v>
      </c>
      <c r="R60" s="291">
        <f t="shared" ref="R60" si="116">SUM(R57:R59)</f>
        <v>729</v>
      </c>
      <c r="S60" s="273">
        <f t="shared" si="113"/>
        <v>511</v>
      </c>
      <c r="T60" s="292">
        <f t="shared" si="113"/>
        <v>1240</v>
      </c>
      <c r="U60" s="291">
        <f t="shared" si="113"/>
        <v>1056</v>
      </c>
      <c r="V60" s="273">
        <f t="shared" si="113"/>
        <v>0</v>
      </c>
      <c r="W60" s="292">
        <f t="shared" si="113"/>
        <v>1056</v>
      </c>
      <c r="X60" s="291">
        <f t="shared" ref="X60" si="117">SUM(X57:X59)</f>
        <v>0</v>
      </c>
      <c r="Y60" s="273">
        <f t="shared" ref="Y60:Z60" si="118">SUM(Y57:Y59)</f>
        <v>0</v>
      </c>
      <c r="Z60" s="276">
        <f t="shared" si="118"/>
        <v>0</v>
      </c>
      <c r="AA60" s="270">
        <f t="shared" si="113"/>
        <v>2445</v>
      </c>
      <c r="AB60" s="273">
        <f t="shared" si="113"/>
        <v>655</v>
      </c>
      <c r="AC60" s="274">
        <f t="shared" si="113"/>
        <v>3100</v>
      </c>
    </row>
    <row r="61" spans="1:29" s="293" customFormat="1" ht="13.5" customHeight="1" x14ac:dyDescent="0.2">
      <c r="A61" s="187" t="s">
        <v>141</v>
      </c>
      <c r="B61" s="237" t="s">
        <v>100</v>
      </c>
      <c r="C61" s="275">
        <f t="shared" ref="C61:AC61" si="119">+C56+C60</f>
        <v>1306</v>
      </c>
      <c r="D61" s="273">
        <f t="shared" si="119"/>
        <v>84</v>
      </c>
      <c r="E61" s="276">
        <f t="shared" si="119"/>
        <v>1390</v>
      </c>
      <c r="F61" s="291">
        <f t="shared" ref="F61" si="120">+F56+F60</f>
        <v>19519</v>
      </c>
      <c r="G61" s="273">
        <f t="shared" si="119"/>
        <v>1753</v>
      </c>
      <c r="H61" s="292">
        <f t="shared" si="119"/>
        <v>21272</v>
      </c>
      <c r="I61" s="291">
        <f t="shared" si="119"/>
        <v>25027</v>
      </c>
      <c r="J61" s="273">
        <f t="shared" si="119"/>
        <v>1167</v>
      </c>
      <c r="K61" s="276">
        <f t="shared" si="119"/>
        <v>26194</v>
      </c>
      <c r="L61" s="291">
        <f t="shared" ref="L61" si="121">+L56+L60</f>
        <v>17023</v>
      </c>
      <c r="M61" s="273">
        <f t="shared" si="119"/>
        <v>1407</v>
      </c>
      <c r="N61" s="292">
        <f t="shared" si="119"/>
        <v>18430</v>
      </c>
      <c r="O61" s="291">
        <f t="shared" si="119"/>
        <v>10363</v>
      </c>
      <c r="P61" s="273">
        <f t="shared" si="119"/>
        <v>568</v>
      </c>
      <c r="Q61" s="276">
        <f t="shared" si="119"/>
        <v>10931</v>
      </c>
      <c r="R61" s="291">
        <f t="shared" ref="R61" si="122">+R56+R60</f>
        <v>2863</v>
      </c>
      <c r="S61" s="273">
        <f t="shared" si="119"/>
        <v>105</v>
      </c>
      <c r="T61" s="292">
        <f t="shared" si="119"/>
        <v>2968</v>
      </c>
      <c r="U61" s="291">
        <f t="shared" si="119"/>
        <v>10652</v>
      </c>
      <c r="V61" s="273">
        <f t="shared" si="119"/>
        <v>773</v>
      </c>
      <c r="W61" s="292">
        <f t="shared" si="119"/>
        <v>11425</v>
      </c>
      <c r="X61" s="291">
        <f t="shared" ref="X61" si="123">+X56+X60</f>
        <v>0</v>
      </c>
      <c r="Y61" s="273">
        <f t="shared" ref="Y61:Z61" si="124">+Y56+Y60</f>
        <v>0</v>
      </c>
      <c r="Z61" s="276">
        <f t="shared" si="124"/>
        <v>0</v>
      </c>
      <c r="AA61" s="270">
        <f t="shared" si="119"/>
        <v>86753</v>
      </c>
      <c r="AB61" s="273">
        <f t="shared" si="119"/>
        <v>5857</v>
      </c>
      <c r="AC61" s="274">
        <f t="shared" si="119"/>
        <v>92610</v>
      </c>
    </row>
    <row r="62" spans="1:29" s="293" customFormat="1" ht="13.5" customHeight="1" x14ac:dyDescent="0.2">
      <c r="A62" s="187" t="s">
        <v>142</v>
      </c>
      <c r="B62" s="237" t="s">
        <v>101</v>
      </c>
      <c r="C62" s="291">
        <f t="shared" ref="C62:AC62" si="125">+SUM(C63:C67)</f>
        <v>305</v>
      </c>
      <c r="D62" s="273">
        <f t="shared" si="125"/>
        <v>12</v>
      </c>
      <c r="E62" s="276">
        <f t="shared" si="125"/>
        <v>317</v>
      </c>
      <c r="F62" s="291">
        <f t="shared" ref="F62" si="126">+SUM(F63:F67)</f>
        <v>4274</v>
      </c>
      <c r="G62" s="273">
        <f t="shared" si="125"/>
        <v>344</v>
      </c>
      <c r="H62" s="292">
        <f t="shared" si="125"/>
        <v>4618</v>
      </c>
      <c r="I62" s="291">
        <f t="shared" si="125"/>
        <v>6089</v>
      </c>
      <c r="J62" s="273">
        <f t="shared" si="125"/>
        <v>-116</v>
      </c>
      <c r="K62" s="276">
        <f t="shared" si="125"/>
        <v>5973</v>
      </c>
      <c r="L62" s="291">
        <f t="shared" ref="L62" si="127">+SUM(L63:L67)</f>
        <v>3805</v>
      </c>
      <c r="M62" s="273">
        <f t="shared" si="125"/>
        <v>265</v>
      </c>
      <c r="N62" s="292">
        <f t="shared" si="125"/>
        <v>4070</v>
      </c>
      <c r="O62" s="291">
        <f t="shared" si="125"/>
        <v>2334</v>
      </c>
      <c r="P62" s="273">
        <f t="shared" si="125"/>
        <v>111</v>
      </c>
      <c r="Q62" s="276">
        <f t="shared" si="125"/>
        <v>2445</v>
      </c>
      <c r="R62" s="291">
        <f t="shared" ref="R62" si="128">+SUM(R63:R67)</f>
        <v>657</v>
      </c>
      <c r="S62" s="273">
        <f t="shared" si="125"/>
        <v>163</v>
      </c>
      <c r="T62" s="292">
        <f t="shared" si="125"/>
        <v>820</v>
      </c>
      <c r="U62" s="291">
        <f t="shared" si="125"/>
        <v>2285</v>
      </c>
      <c r="V62" s="273">
        <f t="shared" si="125"/>
        <v>60</v>
      </c>
      <c r="W62" s="292">
        <f t="shared" si="125"/>
        <v>2345</v>
      </c>
      <c r="X62" s="291">
        <f t="shared" ref="X62" si="129">+SUM(X63:X67)</f>
        <v>0</v>
      </c>
      <c r="Y62" s="273">
        <f t="shared" ref="Y62:Z62" si="130">+SUM(Y63:Y67)</f>
        <v>0</v>
      </c>
      <c r="Z62" s="276">
        <f t="shared" si="130"/>
        <v>0</v>
      </c>
      <c r="AA62" s="270">
        <f t="shared" si="125"/>
        <v>19749</v>
      </c>
      <c r="AB62" s="273">
        <f t="shared" si="125"/>
        <v>839</v>
      </c>
      <c r="AC62" s="274">
        <f t="shared" si="125"/>
        <v>20588</v>
      </c>
    </row>
    <row r="63" spans="1:29" ht="13.5" customHeight="1" x14ac:dyDescent="0.2">
      <c r="A63" s="188" t="s">
        <v>142</v>
      </c>
      <c r="B63" s="238" t="s">
        <v>243</v>
      </c>
      <c r="C63" s="194">
        <f>+'[4]3.SZ.TÁBL. SEGÍTŐ SZOLGÁLAT'!$E63</f>
        <v>252</v>
      </c>
      <c r="D63" s="203">
        <f>+[5]Seg.Szolgálat!$F$12+[5]Seg.Szolgálat!$F$20+[5]Seg.Szolgálat!$F$60+[5]Seg.Szolgálat!$F$68+[5]Seg.Szolgálat!$F$102</f>
        <v>12</v>
      </c>
      <c r="E63" s="197">
        <f t="shared" ref="E63:E70" si="131">SUM(C63:D63)</f>
        <v>264</v>
      </c>
      <c r="F63" s="198">
        <f>+'[4]3.SZ.TÁBL. SEGÍTŐ SZOLGÁLAT'!$H63</f>
        <v>3789</v>
      </c>
      <c r="G63" s="203">
        <f>+[5]Seg.Szolgálat!$F$9+[5]Seg.Szolgálat!$F$18+[5]Seg.Szolgálat!$F$57+[5]Seg.Szolgálat!$F$66+[5]Seg.Szolgálat!$F$100</f>
        <v>344</v>
      </c>
      <c r="H63" s="206">
        <f t="shared" ref="H63:H70" si="132">SUM(F63:G63)</f>
        <v>4133</v>
      </c>
      <c r="I63" s="198">
        <f>+'[4]3.SZ.TÁBL. SEGÍTŐ SZOLGÁLAT'!$K63</f>
        <v>4959</v>
      </c>
      <c r="J63" s="203">
        <f>+[5]Seg.Szolgálat!$F$8+[5]Seg.Szolgálat!$F$21+[5]Seg.Szolgálat!$F$56+[5]Seg.Szolgálat!$F$69+[5]Seg.Szolgálat!$F$95+[5]Seg.Szolgálat!$F$103+[5]Seg.Szolgálat!$F$146</f>
        <v>-116</v>
      </c>
      <c r="K63" s="204">
        <f t="shared" ref="K63:K70" si="133">SUM(I63:J63)</f>
        <v>4843</v>
      </c>
      <c r="L63" s="198">
        <f>+'[4]3.SZ.TÁBL. SEGÍTŐ SZOLGÁLAT'!$N63</f>
        <v>3261</v>
      </c>
      <c r="M63" s="203">
        <f>+[5]Seg.Szolgálat!$F$7+[5]Seg.Szolgálat!$F$15+[5]Seg.Szolgálat!$F$55+[5]Seg.Szolgálat!$F$63+[5]Seg.Szolgálat!$F$97</f>
        <v>265</v>
      </c>
      <c r="N63" s="206">
        <f t="shared" ref="N63:N70" si="134">SUM(L63:M63)</f>
        <v>3526</v>
      </c>
      <c r="O63" s="198">
        <f>+'[4]3.SZ.TÁBL. SEGÍTŐ SZOLGÁLAT'!$Q63</f>
        <v>1948</v>
      </c>
      <c r="P63" s="203">
        <f>+[5]Seg.Szolgálat!$F$10+[5]Seg.Szolgálat!$F$17+[5]Seg.Szolgálat!$F$58+[5]Seg.Szolgálat!$F$65+[5]Seg.Szolgálat!$F$99</f>
        <v>111</v>
      </c>
      <c r="Q63" s="204">
        <f t="shared" ref="Q63:Q70" si="135">SUM(O63:P63)</f>
        <v>2059</v>
      </c>
      <c r="R63" s="198">
        <f>+'[4]3.SZ.TÁBL. SEGÍTŐ SZOLGÁLAT'!$T63</f>
        <v>550</v>
      </c>
      <c r="S63" s="203">
        <f>+[5]Seg.Szolgálat!$F$11+[5]Seg.Szolgálat!$F$59+[5]Seg.Szolgálat!$F$91+[5]Seg.Szolgálat!$F$138</f>
        <v>163</v>
      </c>
      <c r="T63" s="206">
        <f t="shared" ref="T63:T70" si="136">SUM(R63:S63)</f>
        <v>713</v>
      </c>
      <c r="U63" s="198">
        <f>+'[4]3.SZ.TÁBL. SEGÍTŐ SZOLGÁLAT'!$W63</f>
        <v>1860</v>
      </c>
      <c r="V63" s="203">
        <f>+[5]Seg.Szolgálat!$F$13+[5]Seg.Szolgálat!$F$19+[5]Seg.Szolgálat!$F$61+[5]Seg.Szolgálat!$F$67+[5]Seg.Szolgálat!$F$101</f>
        <v>60</v>
      </c>
      <c r="W63" s="206">
        <f t="shared" ref="W63:W70" si="137">SUM(U63:V63)</f>
        <v>1920</v>
      </c>
      <c r="X63" s="198">
        <f>+'[4]3.SZ.TÁBL. SEGÍTŐ SZOLGÁLAT'!$Z63</f>
        <v>0</v>
      </c>
      <c r="Y63" s="203"/>
      <c r="Z63" s="204">
        <f t="shared" ref="Z63:Z70" si="138">SUM(X63:Y63)</f>
        <v>0</v>
      </c>
      <c r="AA63" s="207">
        <f t="shared" ref="AA63:AA70" si="139">+C63+F63+I63+L63+O63+R63+U63+X63</f>
        <v>16619</v>
      </c>
      <c r="AB63" s="203">
        <f t="shared" ref="AB63:AB70" si="140">+D63+G63+J63+M63+P63+S63+V63+Y63</f>
        <v>839</v>
      </c>
      <c r="AC63" s="208">
        <f t="shared" ref="AC63:AC70" si="141">+E63+H63+K63+N63+Q63+T63+W63+Z63</f>
        <v>17458</v>
      </c>
    </row>
    <row r="64" spans="1:29" ht="13.5" customHeight="1" x14ac:dyDescent="0.2">
      <c r="A64" s="189" t="s">
        <v>142</v>
      </c>
      <c r="B64" s="196" t="s">
        <v>244</v>
      </c>
      <c r="C64" s="194">
        <f>+'[4]3.SZ.TÁBL. SEGÍTŐ SZOLGÁLAT'!$E64</f>
        <v>43</v>
      </c>
      <c r="D64" s="192"/>
      <c r="E64" s="197">
        <f t="shared" si="131"/>
        <v>43</v>
      </c>
      <c r="F64" s="198">
        <f>+'[4]3.SZ.TÁBL. SEGÍTŐ SZOLGÁLAT'!$H64</f>
        <v>385</v>
      </c>
      <c r="G64" s="192"/>
      <c r="H64" s="199">
        <f t="shared" si="132"/>
        <v>385</v>
      </c>
      <c r="I64" s="198">
        <f>+'[4]3.SZ.TÁBL. SEGÍTŐ SZOLGÁLAT'!$K64</f>
        <v>898</v>
      </c>
      <c r="J64" s="192"/>
      <c r="K64" s="197">
        <f t="shared" si="133"/>
        <v>898</v>
      </c>
      <c r="L64" s="198">
        <f>+'[4]3.SZ.TÁBL. SEGÍTŐ SZOLGÁLAT'!$N64</f>
        <v>430</v>
      </c>
      <c r="M64" s="192"/>
      <c r="N64" s="199">
        <f t="shared" si="134"/>
        <v>430</v>
      </c>
      <c r="O64" s="198">
        <f>+'[4]3.SZ.TÁBL. SEGÍTŐ SZOLGÁLAT'!$Q64</f>
        <v>300</v>
      </c>
      <c r="P64" s="192"/>
      <c r="Q64" s="197">
        <f t="shared" si="135"/>
        <v>300</v>
      </c>
      <c r="R64" s="198">
        <f>+'[4]3.SZ.TÁBL. SEGÍTŐ SZOLGÁLAT'!$T64</f>
        <v>86</v>
      </c>
      <c r="S64" s="192"/>
      <c r="T64" s="199">
        <f t="shared" si="136"/>
        <v>86</v>
      </c>
      <c r="U64" s="198">
        <f>+'[4]3.SZ.TÁBL. SEGÍTŐ SZOLGÁLAT'!$W64</f>
        <v>342</v>
      </c>
      <c r="V64" s="192"/>
      <c r="W64" s="199">
        <f t="shared" si="137"/>
        <v>342</v>
      </c>
      <c r="X64" s="198">
        <f>+'[4]3.SZ.TÁBL. SEGÍTŐ SZOLGÁLAT'!$Z64</f>
        <v>0</v>
      </c>
      <c r="Y64" s="192"/>
      <c r="Z64" s="197">
        <f t="shared" si="138"/>
        <v>0</v>
      </c>
      <c r="AA64" s="200">
        <f t="shared" si="139"/>
        <v>2484</v>
      </c>
      <c r="AB64" s="192">
        <f t="shared" si="140"/>
        <v>0</v>
      </c>
      <c r="AC64" s="193">
        <f t="shared" si="141"/>
        <v>2484</v>
      </c>
    </row>
    <row r="65" spans="1:29" ht="13.5" customHeight="1" x14ac:dyDescent="0.2">
      <c r="A65" s="189" t="s">
        <v>142</v>
      </c>
      <c r="B65" s="196" t="s">
        <v>245</v>
      </c>
      <c r="C65" s="194">
        <f>+'[4]3.SZ.TÁBL. SEGÍTŐ SZOLGÁLAT'!$E65</f>
        <v>5</v>
      </c>
      <c r="D65" s="192"/>
      <c r="E65" s="197">
        <f t="shared" si="131"/>
        <v>5</v>
      </c>
      <c r="F65" s="198">
        <f>+'[4]3.SZ.TÁBL. SEGÍTŐ SZOLGÁLAT'!$H65</f>
        <v>49</v>
      </c>
      <c r="G65" s="192"/>
      <c r="H65" s="199">
        <f t="shared" si="132"/>
        <v>49</v>
      </c>
      <c r="I65" s="198">
        <f>+'[4]3.SZ.TÁBL. SEGÍTŐ SZOLGÁLAT'!$K65</f>
        <v>113</v>
      </c>
      <c r="J65" s="192"/>
      <c r="K65" s="197">
        <f t="shared" si="133"/>
        <v>113</v>
      </c>
      <c r="L65" s="198">
        <f>+'[4]3.SZ.TÁBL. SEGÍTŐ SZOLGÁLAT'!$N65</f>
        <v>56</v>
      </c>
      <c r="M65" s="192"/>
      <c r="N65" s="199">
        <f t="shared" si="134"/>
        <v>56</v>
      </c>
      <c r="O65" s="198">
        <f>+'[4]3.SZ.TÁBL. SEGÍTŐ SZOLGÁLAT'!$Q65</f>
        <v>42</v>
      </c>
      <c r="P65" s="192"/>
      <c r="Q65" s="197">
        <f t="shared" si="135"/>
        <v>42</v>
      </c>
      <c r="R65" s="198">
        <f>+'[4]3.SZ.TÁBL. SEGÍTŐ SZOLGÁLAT'!$T65</f>
        <v>10</v>
      </c>
      <c r="S65" s="192"/>
      <c r="T65" s="199">
        <f t="shared" si="136"/>
        <v>10</v>
      </c>
      <c r="U65" s="198">
        <f>+'[4]3.SZ.TÁBL. SEGÍTŐ SZOLGÁLAT'!$W65</f>
        <v>40</v>
      </c>
      <c r="V65" s="192"/>
      <c r="W65" s="199">
        <f t="shared" si="137"/>
        <v>40</v>
      </c>
      <c r="X65" s="198">
        <f>+'[4]3.SZ.TÁBL. SEGÍTŐ SZOLGÁLAT'!$Z65</f>
        <v>0</v>
      </c>
      <c r="Y65" s="192"/>
      <c r="Z65" s="197">
        <f t="shared" si="138"/>
        <v>0</v>
      </c>
      <c r="AA65" s="200">
        <f t="shared" si="139"/>
        <v>315</v>
      </c>
      <c r="AB65" s="192">
        <f t="shared" si="140"/>
        <v>0</v>
      </c>
      <c r="AC65" s="193">
        <f t="shared" si="141"/>
        <v>315</v>
      </c>
    </row>
    <row r="66" spans="1:29" ht="13.5" customHeight="1" x14ac:dyDescent="0.2">
      <c r="A66" s="189" t="s">
        <v>142</v>
      </c>
      <c r="B66" s="196" t="s">
        <v>324</v>
      </c>
      <c r="C66" s="194">
        <f>+'[4]3.SZ.TÁBL. SEGÍTŐ SZOLGÁLAT'!$E66</f>
        <v>0</v>
      </c>
      <c r="D66" s="192"/>
      <c r="E66" s="197">
        <f t="shared" si="131"/>
        <v>0</v>
      </c>
      <c r="F66" s="198">
        <f>+'[4]3.SZ.TÁBL. SEGÍTŐ SZOLGÁLAT'!$H66</f>
        <v>0</v>
      </c>
      <c r="G66" s="192"/>
      <c r="H66" s="199">
        <f t="shared" si="132"/>
        <v>0</v>
      </c>
      <c r="I66" s="198">
        <f>+'[4]3.SZ.TÁBL. SEGÍTŐ SZOLGÁLAT'!$K66</f>
        <v>0</v>
      </c>
      <c r="J66" s="192"/>
      <c r="K66" s="197">
        <f t="shared" si="133"/>
        <v>0</v>
      </c>
      <c r="L66" s="198">
        <f>+'[4]3.SZ.TÁBL. SEGÍTŐ SZOLGÁLAT'!$N66</f>
        <v>0</v>
      </c>
      <c r="M66" s="192"/>
      <c r="N66" s="199">
        <f t="shared" si="134"/>
        <v>0</v>
      </c>
      <c r="O66" s="198">
        <f>+'[4]3.SZ.TÁBL. SEGÍTŐ SZOLGÁLAT'!$Q66</f>
        <v>0</v>
      </c>
      <c r="P66" s="192"/>
      <c r="Q66" s="197">
        <f t="shared" si="135"/>
        <v>0</v>
      </c>
      <c r="R66" s="198">
        <f>+'[4]3.SZ.TÁBL. SEGÍTŐ SZOLGÁLAT'!$T66</f>
        <v>0</v>
      </c>
      <c r="S66" s="192"/>
      <c r="T66" s="199">
        <f t="shared" si="136"/>
        <v>0</v>
      </c>
      <c r="U66" s="198">
        <f>+'[4]3.SZ.TÁBL. SEGÍTŐ SZOLGÁLAT'!$W66</f>
        <v>0</v>
      </c>
      <c r="V66" s="192"/>
      <c r="W66" s="199">
        <f t="shared" si="137"/>
        <v>0</v>
      </c>
      <c r="X66" s="198">
        <f>+'[4]3.SZ.TÁBL. SEGÍTŐ SZOLGÁLAT'!$Z66</f>
        <v>0</v>
      </c>
      <c r="Y66" s="192"/>
      <c r="Z66" s="197">
        <f t="shared" si="138"/>
        <v>0</v>
      </c>
      <c r="AA66" s="200">
        <f t="shared" si="139"/>
        <v>0</v>
      </c>
      <c r="AB66" s="192">
        <f t="shared" si="140"/>
        <v>0</v>
      </c>
      <c r="AC66" s="193">
        <f t="shared" si="141"/>
        <v>0</v>
      </c>
    </row>
    <row r="67" spans="1:29" ht="13.5" customHeight="1" x14ac:dyDescent="0.2">
      <c r="A67" s="189" t="s">
        <v>142</v>
      </c>
      <c r="B67" s="196" t="s">
        <v>246</v>
      </c>
      <c r="C67" s="194">
        <f>+'[4]3.SZ.TÁBL. SEGÍTŐ SZOLGÁLAT'!$E67</f>
        <v>5</v>
      </c>
      <c r="D67" s="192"/>
      <c r="E67" s="197">
        <f t="shared" si="131"/>
        <v>5</v>
      </c>
      <c r="F67" s="198">
        <f>+'[4]3.SZ.TÁBL. SEGÍTŐ SZOLGÁLAT'!$H67</f>
        <v>51</v>
      </c>
      <c r="G67" s="192"/>
      <c r="H67" s="199">
        <f t="shared" si="132"/>
        <v>51</v>
      </c>
      <c r="I67" s="198">
        <f>+'[4]3.SZ.TÁBL. SEGÍTŐ SZOLGÁLAT'!$K67</f>
        <v>119</v>
      </c>
      <c r="J67" s="192"/>
      <c r="K67" s="197">
        <f t="shared" si="133"/>
        <v>119</v>
      </c>
      <c r="L67" s="198">
        <f>+'[4]3.SZ.TÁBL. SEGÍTŐ SZOLGÁLAT'!$N67</f>
        <v>58</v>
      </c>
      <c r="M67" s="192"/>
      <c r="N67" s="199">
        <f t="shared" si="134"/>
        <v>58</v>
      </c>
      <c r="O67" s="198">
        <f>+'[4]3.SZ.TÁBL. SEGÍTŐ SZOLGÁLAT'!$Q67</f>
        <v>44</v>
      </c>
      <c r="P67" s="192"/>
      <c r="Q67" s="197">
        <f t="shared" si="135"/>
        <v>44</v>
      </c>
      <c r="R67" s="198">
        <f>+'[4]3.SZ.TÁBL. SEGÍTŐ SZOLGÁLAT'!$T67</f>
        <v>11</v>
      </c>
      <c r="S67" s="192"/>
      <c r="T67" s="199">
        <f t="shared" si="136"/>
        <v>11</v>
      </c>
      <c r="U67" s="198">
        <f>+'[4]3.SZ.TÁBL. SEGÍTŐ SZOLGÁLAT'!$W67</f>
        <v>43</v>
      </c>
      <c r="V67" s="192"/>
      <c r="W67" s="199">
        <f t="shared" si="137"/>
        <v>43</v>
      </c>
      <c r="X67" s="198">
        <f>+'[4]3.SZ.TÁBL. SEGÍTŐ SZOLGÁLAT'!$Z67</f>
        <v>0</v>
      </c>
      <c r="Y67" s="192"/>
      <c r="Z67" s="197">
        <f t="shared" si="138"/>
        <v>0</v>
      </c>
      <c r="AA67" s="200">
        <f t="shared" si="139"/>
        <v>331</v>
      </c>
      <c r="AB67" s="192">
        <f t="shared" si="140"/>
        <v>0</v>
      </c>
      <c r="AC67" s="193">
        <f t="shared" si="141"/>
        <v>331</v>
      </c>
    </row>
    <row r="68" spans="1:29" ht="13.5" customHeight="1" x14ac:dyDescent="0.2">
      <c r="A68" s="184" t="s">
        <v>186</v>
      </c>
      <c r="B68" s="235" t="s">
        <v>187</v>
      </c>
      <c r="C68" s="194">
        <f>+'[4]3.SZ.TÁBL. SEGÍTŐ SZOLGÁLAT'!$E68</f>
        <v>25</v>
      </c>
      <c r="D68" s="203"/>
      <c r="E68" s="197">
        <f t="shared" si="131"/>
        <v>25</v>
      </c>
      <c r="F68" s="198">
        <f>+'[4]3.SZ.TÁBL. SEGÍTŐ SZOLGÁLAT'!$H68</f>
        <v>95</v>
      </c>
      <c r="G68" s="203">
        <f>+[5]Seg.Szolgálat!$G$119</f>
        <v>97</v>
      </c>
      <c r="H68" s="206">
        <f t="shared" si="132"/>
        <v>192</v>
      </c>
      <c r="I68" s="198">
        <f>+'[4]3.SZ.TÁBL. SEGÍTŐ SZOLGÁLAT'!$K68</f>
        <v>15</v>
      </c>
      <c r="J68" s="203"/>
      <c r="K68" s="204">
        <f t="shared" si="133"/>
        <v>15</v>
      </c>
      <c r="L68" s="198">
        <f>+'[4]3.SZ.TÁBL. SEGÍTŐ SZOLGÁLAT'!$N68</f>
        <v>14</v>
      </c>
      <c r="M68" s="203"/>
      <c r="N68" s="206">
        <f t="shared" si="134"/>
        <v>14</v>
      </c>
      <c r="O68" s="198">
        <f>+'[4]3.SZ.TÁBL. SEGÍTŐ SZOLGÁLAT'!$Q68</f>
        <v>10</v>
      </c>
      <c r="P68" s="203"/>
      <c r="Q68" s="204">
        <f t="shared" si="135"/>
        <v>10</v>
      </c>
      <c r="R68" s="198">
        <f>+'[4]3.SZ.TÁBL. SEGÍTŐ SZOLGÁLAT'!$T68</f>
        <v>0</v>
      </c>
      <c r="S68" s="203"/>
      <c r="T68" s="206">
        <f t="shared" si="136"/>
        <v>0</v>
      </c>
      <c r="U68" s="198">
        <f>+'[4]3.SZ.TÁBL. SEGÍTŐ SZOLGÁLAT'!$W68</f>
        <v>39</v>
      </c>
      <c r="V68" s="203">
        <f>+[5]Seg.Szolgálat!$G$115</f>
        <v>41</v>
      </c>
      <c r="W68" s="206">
        <f t="shared" si="137"/>
        <v>80</v>
      </c>
      <c r="X68" s="198">
        <f>+'[4]3.SZ.TÁBL. SEGÍTŐ SZOLGÁLAT'!$Z68</f>
        <v>0</v>
      </c>
      <c r="Y68" s="203"/>
      <c r="Z68" s="204">
        <f t="shared" si="138"/>
        <v>0</v>
      </c>
      <c r="AA68" s="207">
        <f t="shared" si="139"/>
        <v>198</v>
      </c>
      <c r="AB68" s="203">
        <f t="shared" si="140"/>
        <v>138</v>
      </c>
      <c r="AC68" s="208">
        <f t="shared" si="141"/>
        <v>336</v>
      </c>
    </row>
    <row r="69" spans="1:29" ht="15.75" customHeight="1" x14ac:dyDescent="0.2">
      <c r="A69" s="185" t="s">
        <v>188</v>
      </c>
      <c r="B69" s="195" t="s">
        <v>310</v>
      </c>
      <c r="C69" s="194">
        <f>+'[4]3.SZ.TÁBL. SEGÍTŐ SZOLGÁLAT'!$E69</f>
        <v>54</v>
      </c>
      <c r="D69" s="192"/>
      <c r="E69" s="197">
        <f t="shared" si="131"/>
        <v>54</v>
      </c>
      <c r="F69" s="198">
        <f>+'[4]3.SZ.TÁBL. SEGÍTŐ SZOLGÁLAT'!$H69</f>
        <v>498</v>
      </c>
      <c r="G69" s="192">
        <f>+[5]Seg.Szolgálat!$G$85+[5]Seg.Szolgálat!$G$120</f>
        <v>31</v>
      </c>
      <c r="H69" s="199">
        <f t="shared" si="132"/>
        <v>529</v>
      </c>
      <c r="I69" s="198">
        <f>+'[4]3.SZ.TÁBL. SEGÍTŐ SZOLGÁLAT'!$K69</f>
        <v>905</v>
      </c>
      <c r="J69" s="192">
        <f>+[5]Seg.Szolgálat!$G$147</f>
        <v>-228</v>
      </c>
      <c r="K69" s="197">
        <f t="shared" si="133"/>
        <v>677</v>
      </c>
      <c r="L69" s="198">
        <f>+'[4]3.SZ.TÁBL. SEGÍTŐ SZOLGÁLAT'!$N69</f>
        <v>272</v>
      </c>
      <c r="M69" s="192"/>
      <c r="N69" s="199">
        <f t="shared" si="134"/>
        <v>272</v>
      </c>
      <c r="O69" s="198">
        <f>+'[4]3.SZ.TÁBL. SEGÍTŐ SZOLGÁLAT'!$Q69</f>
        <v>1798</v>
      </c>
      <c r="P69" s="192">
        <f>+[5]Seg.Szolgálat!$G$23+[5]Seg.Szolgálat!$G$73+[5]Seg.Szolgálat!$G$136</f>
        <v>-165</v>
      </c>
      <c r="Q69" s="197">
        <f t="shared" si="135"/>
        <v>1633</v>
      </c>
      <c r="R69" s="198">
        <f>+'[4]3.SZ.TÁBL. SEGÍTŐ SZOLGÁLAT'!$T69</f>
        <v>1045</v>
      </c>
      <c r="S69" s="192">
        <f>+[5]Seg.Szolgálat!$G$92</f>
        <v>15</v>
      </c>
      <c r="T69" s="199">
        <f t="shared" si="136"/>
        <v>1060</v>
      </c>
      <c r="U69" s="198">
        <f>+'[4]3.SZ.TÁBL. SEGÍTŐ SZOLGÁLAT'!$W69</f>
        <v>260</v>
      </c>
      <c r="V69" s="192"/>
      <c r="W69" s="199">
        <f t="shared" si="137"/>
        <v>260</v>
      </c>
      <c r="X69" s="198">
        <f>+'[4]3.SZ.TÁBL. SEGÍTŐ SZOLGÁLAT'!$Z69</f>
        <v>5</v>
      </c>
      <c r="Y69" s="192">
        <f>+[5]Seg.Szolgálat!$G$114</f>
        <v>-5</v>
      </c>
      <c r="Z69" s="197">
        <f t="shared" si="138"/>
        <v>0</v>
      </c>
      <c r="AA69" s="200">
        <f t="shared" si="139"/>
        <v>4837</v>
      </c>
      <c r="AB69" s="192">
        <f t="shared" si="140"/>
        <v>-352</v>
      </c>
      <c r="AC69" s="193">
        <f t="shared" si="141"/>
        <v>4485</v>
      </c>
    </row>
    <row r="70" spans="1:29" ht="13.5" customHeight="1" x14ac:dyDescent="0.2">
      <c r="A70" s="186" t="s">
        <v>190</v>
      </c>
      <c r="B70" s="236" t="s">
        <v>191</v>
      </c>
      <c r="C70" s="194">
        <f>+'[4]3.SZ.TÁBL. SEGÍTŐ SZOLGÁLAT'!$E70</f>
        <v>0</v>
      </c>
      <c r="D70" s="217"/>
      <c r="E70" s="197">
        <f t="shared" si="131"/>
        <v>0</v>
      </c>
      <c r="F70" s="198">
        <f>+'[4]3.SZ.TÁBL. SEGÍTŐ SZOLGÁLAT'!$H70</f>
        <v>0</v>
      </c>
      <c r="G70" s="217"/>
      <c r="H70" s="220">
        <f t="shared" si="132"/>
        <v>0</v>
      </c>
      <c r="I70" s="198">
        <f>+'[4]3.SZ.TÁBL. SEGÍTŐ SZOLGÁLAT'!$K70</f>
        <v>0</v>
      </c>
      <c r="J70" s="217"/>
      <c r="K70" s="218">
        <f t="shared" si="133"/>
        <v>0</v>
      </c>
      <c r="L70" s="198">
        <f>+'[4]3.SZ.TÁBL. SEGÍTŐ SZOLGÁLAT'!$N70</f>
        <v>0</v>
      </c>
      <c r="M70" s="217"/>
      <c r="N70" s="220">
        <f t="shared" si="134"/>
        <v>0</v>
      </c>
      <c r="O70" s="198">
        <f>+'[4]3.SZ.TÁBL. SEGÍTŐ SZOLGÁLAT'!$Q70</f>
        <v>0</v>
      </c>
      <c r="P70" s="217"/>
      <c r="Q70" s="218">
        <f t="shared" si="135"/>
        <v>0</v>
      </c>
      <c r="R70" s="198">
        <f>+'[4]3.SZ.TÁBL. SEGÍTŐ SZOLGÁLAT'!$T70</f>
        <v>0</v>
      </c>
      <c r="S70" s="217"/>
      <c r="T70" s="220">
        <f t="shared" si="136"/>
        <v>0</v>
      </c>
      <c r="U70" s="198">
        <f>+'[4]3.SZ.TÁBL. SEGÍTŐ SZOLGÁLAT'!$W70</f>
        <v>0</v>
      </c>
      <c r="V70" s="217"/>
      <c r="W70" s="220">
        <f t="shared" si="137"/>
        <v>0</v>
      </c>
      <c r="X70" s="198">
        <f>+'[4]3.SZ.TÁBL. SEGÍTŐ SZOLGÁLAT'!$Z70</f>
        <v>0</v>
      </c>
      <c r="Y70" s="217"/>
      <c r="Z70" s="218">
        <f t="shared" si="138"/>
        <v>0</v>
      </c>
      <c r="AA70" s="221">
        <f t="shared" si="139"/>
        <v>0</v>
      </c>
      <c r="AB70" s="217">
        <f t="shared" si="140"/>
        <v>0</v>
      </c>
      <c r="AC70" s="222">
        <f t="shared" si="141"/>
        <v>0</v>
      </c>
    </row>
    <row r="71" spans="1:29" s="293" customFormat="1" ht="13.5" customHeight="1" x14ac:dyDescent="0.2">
      <c r="A71" s="187" t="s">
        <v>143</v>
      </c>
      <c r="B71" s="237" t="s">
        <v>102</v>
      </c>
      <c r="C71" s="275">
        <f t="shared" ref="C71:AC71" si="142">SUM(C68:C70)</f>
        <v>79</v>
      </c>
      <c r="D71" s="273">
        <f t="shared" si="142"/>
        <v>0</v>
      </c>
      <c r="E71" s="276">
        <f t="shared" si="142"/>
        <v>79</v>
      </c>
      <c r="F71" s="291">
        <f t="shared" ref="F71" si="143">SUM(F68:F70)</f>
        <v>593</v>
      </c>
      <c r="G71" s="273">
        <f t="shared" si="142"/>
        <v>128</v>
      </c>
      <c r="H71" s="292">
        <f t="shared" si="142"/>
        <v>721</v>
      </c>
      <c r="I71" s="291">
        <f t="shared" si="142"/>
        <v>920</v>
      </c>
      <c r="J71" s="273">
        <f t="shared" si="142"/>
        <v>-228</v>
      </c>
      <c r="K71" s="276">
        <f t="shared" si="142"/>
        <v>692</v>
      </c>
      <c r="L71" s="291">
        <f t="shared" ref="L71" si="144">SUM(L68:L70)</f>
        <v>286</v>
      </c>
      <c r="M71" s="273">
        <f t="shared" si="142"/>
        <v>0</v>
      </c>
      <c r="N71" s="292">
        <f t="shared" si="142"/>
        <v>286</v>
      </c>
      <c r="O71" s="291">
        <f t="shared" si="142"/>
        <v>1808</v>
      </c>
      <c r="P71" s="273">
        <f t="shared" si="142"/>
        <v>-165</v>
      </c>
      <c r="Q71" s="276">
        <f t="shared" si="142"/>
        <v>1643</v>
      </c>
      <c r="R71" s="291">
        <f t="shared" ref="R71" si="145">SUM(R68:R70)</f>
        <v>1045</v>
      </c>
      <c r="S71" s="273">
        <f t="shared" si="142"/>
        <v>15</v>
      </c>
      <c r="T71" s="292">
        <f t="shared" si="142"/>
        <v>1060</v>
      </c>
      <c r="U71" s="291">
        <f t="shared" si="142"/>
        <v>299</v>
      </c>
      <c r="V71" s="273">
        <f t="shared" si="142"/>
        <v>41</v>
      </c>
      <c r="W71" s="292">
        <f t="shared" si="142"/>
        <v>340</v>
      </c>
      <c r="X71" s="291">
        <f t="shared" ref="X71" si="146">SUM(X68:X70)</f>
        <v>5</v>
      </c>
      <c r="Y71" s="273">
        <f t="shared" ref="Y71:Z71" si="147">SUM(Y68:Y70)</f>
        <v>-5</v>
      </c>
      <c r="Z71" s="276">
        <f t="shared" si="147"/>
        <v>0</v>
      </c>
      <c r="AA71" s="270">
        <f t="shared" si="142"/>
        <v>5035</v>
      </c>
      <c r="AB71" s="273">
        <f t="shared" si="142"/>
        <v>-214</v>
      </c>
      <c r="AC71" s="274">
        <f t="shared" si="142"/>
        <v>4821</v>
      </c>
    </row>
    <row r="72" spans="1:29" ht="13.5" customHeight="1" x14ac:dyDescent="0.2">
      <c r="A72" s="184" t="s">
        <v>192</v>
      </c>
      <c r="B72" s="235" t="s">
        <v>193</v>
      </c>
      <c r="C72" s="194">
        <f>+'[4]3.SZ.TÁBL. SEGÍTŐ SZOLGÁLAT'!$E72</f>
        <v>20</v>
      </c>
      <c r="D72" s="203">
        <f>+[5]Seg.Szolgálat!$H$26+[5]Seg.Szolgálat!$H$76+[5]Seg.Szolgálat!$H$128</f>
        <v>3</v>
      </c>
      <c r="E72" s="197">
        <f t="shared" ref="E72:E73" si="148">SUM(C72:D72)</f>
        <v>23</v>
      </c>
      <c r="F72" s="198">
        <f>+'[4]3.SZ.TÁBL. SEGÍTŐ SZOLGÁLAT'!$H72</f>
        <v>40</v>
      </c>
      <c r="G72" s="203">
        <f>+[5]Seg.Szolgálat!$H$32+[5]Seg.Szolgálat!$H$86+[5]Seg.Szolgálat!$H$121</f>
        <v>130</v>
      </c>
      <c r="H72" s="206">
        <f t="shared" ref="H72:H73" si="149">SUM(F72:G72)</f>
        <v>170</v>
      </c>
      <c r="I72" s="198">
        <f>+'[4]3.SZ.TÁBL. SEGÍTŐ SZOLGÁLAT'!$K72</f>
        <v>20</v>
      </c>
      <c r="J72" s="203">
        <f>+[5]Seg.Szolgálat!$H$34+[5]Seg.Szolgálat!$H$88+[5]Seg.Szolgálat!$H$158</f>
        <v>4</v>
      </c>
      <c r="K72" s="204">
        <f t="shared" ref="K72:K73" si="150">SUM(I72:J72)</f>
        <v>24</v>
      </c>
      <c r="L72" s="198">
        <f>+'[4]3.SZ.TÁBL. SEGÍTŐ SZOLGÁLAT'!$N72</f>
        <v>510</v>
      </c>
      <c r="M72" s="203">
        <f>+[5]Seg.Szolgálat!$H$126</f>
        <v>-78</v>
      </c>
      <c r="N72" s="206">
        <f t="shared" ref="N72:N73" si="151">SUM(L72:M72)</f>
        <v>432</v>
      </c>
      <c r="O72" s="198">
        <f>+'[4]3.SZ.TÁBL. SEGÍTŐ SZOLGÁLAT'!$Q72</f>
        <v>33</v>
      </c>
      <c r="P72" s="203">
        <f>+[5]Seg.Szolgálat!$H$22+[5]Seg.Szolgálat!$H$72+[5]Seg.Szolgálat!$H$132</f>
        <v>9</v>
      </c>
      <c r="Q72" s="204">
        <f t="shared" ref="Q72:Q73" si="152">SUM(O72:P72)</f>
        <v>42</v>
      </c>
      <c r="R72" s="198">
        <f>+'[4]3.SZ.TÁBL. SEGÍTŐ SZOLGÁLAT'!$T72</f>
        <v>0</v>
      </c>
      <c r="S72" s="203"/>
      <c r="T72" s="206">
        <f t="shared" ref="T72:T73" si="153">SUM(R72:S72)</f>
        <v>0</v>
      </c>
      <c r="U72" s="198">
        <f>+'[4]3.SZ.TÁBL. SEGÍTŐ SZOLGÁLAT'!$W72</f>
        <v>20</v>
      </c>
      <c r="V72" s="203">
        <f>+[5]Seg.Szolgálat!$H$28+[5]Seg.Szolgálat!$H$80+[5]Seg.Szolgálat!$H$117</f>
        <v>3</v>
      </c>
      <c r="W72" s="206">
        <f t="shared" ref="W72:W73" si="154">SUM(U72:V72)</f>
        <v>23</v>
      </c>
      <c r="X72" s="198">
        <f>+'[4]3.SZ.TÁBL. SEGÍTŐ SZOLGÁLAT'!$Z72</f>
        <v>0</v>
      </c>
      <c r="Y72" s="203"/>
      <c r="Z72" s="204">
        <f t="shared" ref="Z72:Z73" si="155">SUM(X72:Y72)</f>
        <v>0</v>
      </c>
      <c r="AA72" s="207">
        <f t="shared" ref="AA72:AA73" si="156">+C72+F72+I72+L72+O72+R72+U72+X72</f>
        <v>643</v>
      </c>
      <c r="AB72" s="203">
        <f t="shared" ref="AB72:AB73" si="157">+D72+G72+J72+M72+P72+S72+V72+Y72</f>
        <v>71</v>
      </c>
      <c r="AC72" s="208">
        <f t="shared" ref="AC72:AC73" si="158">+E72+H72+K72+N72+Q72+T72+W72+Z72</f>
        <v>714</v>
      </c>
    </row>
    <row r="73" spans="1:29" ht="13.5" customHeight="1" x14ac:dyDescent="0.2">
      <c r="A73" s="186" t="s">
        <v>194</v>
      </c>
      <c r="B73" s="236" t="s">
        <v>195</v>
      </c>
      <c r="C73" s="194">
        <f>+'[4]3.SZ.TÁBL. SEGÍTŐ SZOLGÁLAT'!$E73</f>
        <v>27</v>
      </c>
      <c r="D73" s="217"/>
      <c r="E73" s="197">
        <f t="shared" si="148"/>
        <v>27</v>
      </c>
      <c r="F73" s="198">
        <f>+'[4]3.SZ.TÁBL. SEGÍTŐ SZOLGÁLAT'!$H73</f>
        <v>109</v>
      </c>
      <c r="G73" s="217"/>
      <c r="H73" s="220">
        <f t="shared" si="149"/>
        <v>109</v>
      </c>
      <c r="I73" s="198">
        <f>+'[4]3.SZ.TÁBL. SEGÍTŐ SZOLGÁLAT'!$K73</f>
        <v>69</v>
      </c>
      <c r="J73" s="217">
        <f>+[5]Seg.Szolgálat!$H$35+[5]Seg.Szolgálat!$H$89+[5]Seg.Szolgálat!$H$155+[5]Seg.Szolgálat!$H$159</f>
        <v>-23</v>
      </c>
      <c r="K73" s="218">
        <f t="shared" si="150"/>
        <v>46</v>
      </c>
      <c r="L73" s="198">
        <f>+'[4]3.SZ.TÁBL. SEGÍTŐ SZOLGÁLAT'!$N73</f>
        <v>109</v>
      </c>
      <c r="M73" s="217"/>
      <c r="N73" s="220">
        <f t="shared" si="151"/>
        <v>109</v>
      </c>
      <c r="O73" s="198">
        <f>+'[4]3.SZ.TÁBL. SEGÍTŐ SZOLGÁLAT'!$Q73</f>
        <v>57</v>
      </c>
      <c r="P73" s="217">
        <f>+[5]Seg.Szolgálat!$H$133</f>
        <v>-3</v>
      </c>
      <c r="Q73" s="218">
        <f t="shared" si="152"/>
        <v>54</v>
      </c>
      <c r="R73" s="198">
        <f>+'[4]3.SZ.TÁBL. SEGÍTŐ SZOLGÁLAT'!$T73</f>
        <v>30</v>
      </c>
      <c r="S73" s="217"/>
      <c r="T73" s="220">
        <f t="shared" si="153"/>
        <v>30</v>
      </c>
      <c r="U73" s="198">
        <f>+'[4]3.SZ.TÁBL. SEGÍTŐ SZOLGÁLAT'!$W73</f>
        <v>50</v>
      </c>
      <c r="V73" s="217">
        <f>+[5]Seg.Szolgálat!$H$29+[5]Seg.Szolgálat!$H$81+[5]Seg.Szolgálat!$H$118</f>
        <v>-3</v>
      </c>
      <c r="W73" s="220">
        <f t="shared" si="154"/>
        <v>47</v>
      </c>
      <c r="X73" s="198">
        <f>+'[4]3.SZ.TÁBL. SEGÍTŐ SZOLGÁLAT'!$Z73</f>
        <v>29</v>
      </c>
      <c r="Y73" s="217"/>
      <c r="Z73" s="218">
        <f t="shared" si="155"/>
        <v>29</v>
      </c>
      <c r="AA73" s="221">
        <f t="shared" si="156"/>
        <v>480</v>
      </c>
      <c r="AB73" s="217">
        <f t="shared" si="157"/>
        <v>-29</v>
      </c>
      <c r="AC73" s="222">
        <f t="shared" si="158"/>
        <v>451</v>
      </c>
    </row>
    <row r="74" spans="1:29" s="293" customFormat="1" ht="13.5" customHeight="1" x14ac:dyDescent="0.2">
      <c r="A74" s="187" t="s">
        <v>144</v>
      </c>
      <c r="B74" s="237" t="s">
        <v>103</v>
      </c>
      <c r="C74" s="275">
        <f t="shared" ref="C74:AC74" si="159">SUM(C72:C73)</f>
        <v>47</v>
      </c>
      <c r="D74" s="273">
        <f t="shared" si="159"/>
        <v>3</v>
      </c>
      <c r="E74" s="276">
        <f t="shared" si="159"/>
        <v>50</v>
      </c>
      <c r="F74" s="291">
        <f t="shared" ref="F74" si="160">SUM(F72:F73)</f>
        <v>149</v>
      </c>
      <c r="G74" s="273">
        <f t="shared" si="159"/>
        <v>130</v>
      </c>
      <c r="H74" s="292">
        <f t="shared" si="159"/>
        <v>279</v>
      </c>
      <c r="I74" s="291">
        <f t="shared" si="159"/>
        <v>89</v>
      </c>
      <c r="J74" s="273">
        <f t="shared" si="159"/>
        <v>-19</v>
      </c>
      <c r="K74" s="276">
        <f t="shared" si="159"/>
        <v>70</v>
      </c>
      <c r="L74" s="291">
        <f t="shared" ref="L74" si="161">SUM(L72:L73)</f>
        <v>619</v>
      </c>
      <c r="M74" s="273">
        <f t="shared" si="159"/>
        <v>-78</v>
      </c>
      <c r="N74" s="292">
        <f t="shared" si="159"/>
        <v>541</v>
      </c>
      <c r="O74" s="291">
        <f t="shared" si="159"/>
        <v>90</v>
      </c>
      <c r="P74" s="273">
        <f t="shared" si="159"/>
        <v>6</v>
      </c>
      <c r="Q74" s="276">
        <f t="shared" si="159"/>
        <v>96</v>
      </c>
      <c r="R74" s="291">
        <f t="shared" ref="R74" si="162">SUM(R72:R73)</f>
        <v>30</v>
      </c>
      <c r="S74" s="273">
        <f t="shared" si="159"/>
        <v>0</v>
      </c>
      <c r="T74" s="292">
        <f t="shared" si="159"/>
        <v>30</v>
      </c>
      <c r="U74" s="291">
        <f t="shared" si="159"/>
        <v>70</v>
      </c>
      <c r="V74" s="273">
        <f t="shared" si="159"/>
        <v>0</v>
      </c>
      <c r="W74" s="292">
        <f t="shared" si="159"/>
        <v>70</v>
      </c>
      <c r="X74" s="291">
        <f t="shared" ref="X74" si="163">SUM(X72:X73)</f>
        <v>29</v>
      </c>
      <c r="Y74" s="273">
        <f t="shared" ref="Y74:Z74" si="164">SUM(Y72:Y73)</f>
        <v>0</v>
      </c>
      <c r="Z74" s="276">
        <f t="shared" si="164"/>
        <v>29</v>
      </c>
      <c r="AA74" s="270">
        <f t="shared" si="159"/>
        <v>1123</v>
      </c>
      <c r="AB74" s="273">
        <f t="shared" si="159"/>
        <v>42</v>
      </c>
      <c r="AC74" s="274">
        <f t="shared" si="159"/>
        <v>1165</v>
      </c>
    </row>
    <row r="75" spans="1:29" ht="13.5" customHeight="1" x14ac:dyDescent="0.2">
      <c r="A75" s="184" t="s">
        <v>196</v>
      </c>
      <c r="B75" s="235" t="s">
        <v>197</v>
      </c>
      <c r="C75" s="194">
        <f>+'[4]3.SZ.TÁBL. SEGÍTŐ SZOLGÁLAT'!$E75</f>
        <v>273</v>
      </c>
      <c r="D75" s="203">
        <f>+[5]Seg.Szolgálat!$I$77</f>
        <v>-1</v>
      </c>
      <c r="E75" s="197">
        <f t="shared" ref="E75:E83" si="165">SUM(C75:D75)</f>
        <v>272</v>
      </c>
      <c r="F75" s="198">
        <f>+'[4]3.SZ.TÁBL. SEGÍTŐ SZOLGÁLAT'!$H75</f>
        <v>444</v>
      </c>
      <c r="G75" s="203">
        <f>+[5]Seg.Szolgálat!$I$87</f>
        <v>-63</v>
      </c>
      <c r="H75" s="206">
        <f t="shared" ref="H75:H83" si="166">SUM(F75:G75)</f>
        <v>381</v>
      </c>
      <c r="I75" s="198">
        <f>+'[4]3.SZ.TÁBL. SEGÍTŐ SZOLGÁLAT'!$K75</f>
        <v>563</v>
      </c>
      <c r="J75" s="203">
        <f>+[5]Seg.Szolgálat!$I$148</f>
        <v>-283</v>
      </c>
      <c r="K75" s="204">
        <f t="shared" ref="K75:K83" si="167">SUM(I75:J75)</f>
        <v>280</v>
      </c>
      <c r="L75" s="198">
        <f>+'[4]3.SZ.TÁBL. SEGÍTŐ SZOLGÁLAT'!$N75</f>
        <v>434</v>
      </c>
      <c r="M75" s="203"/>
      <c r="N75" s="206">
        <f t="shared" ref="N75:N83" si="168">SUM(L75:M75)</f>
        <v>434</v>
      </c>
      <c r="O75" s="198">
        <f>+'[4]3.SZ.TÁBL. SEGÍTŐ SZOLGÁLAT'!$Q75</f>
        <v>563</v>
      </c>
      <c r="P75" s="203">
        <f>+[5]Seg.Szolgálat!$I$75</f>
        <v>-60</v>
      </c>
      <c r="Q75" s="204">
        <f t="shared" ref="Q75:Q83" si="169">SUM(O75:P75)</f>
        <v>503</v>
      </c>
      <c r="R75" s="198">
        <f>+'[4]3.SZ.TÁBL. SEGÍTŐ SZOLGÁLAT'!$T75</f>
        <v>0</v>
      </c>
      <c r="S75" s="203"/>
      <c r="T75" s="206">
        <f t="shared" ref="T75:T83" si="170">SUM(R75:S75)</f>
        <v>0</v>
      </c>
      <c r="U75" s="198">
        <f>+'[4]3.SZ.TÁBL. SEGÍTŐ SZOLGÁLAT'!$W75</f>
        <v>228</v>
      </c>
      <c r="V75" s="203">
        <f>+[5]Seg.Szolgálat!$I$116</f>
        <v>-41</v>
      </c>
      <c r="W75" s="206">
        <f t="shared" ref="W75:W83" si="171">SUM(U75:V75)</f>
        <v>187</v>
      </c>
      <c r="X75" s="198">
        <f>+'[4]3.SZ.TÁBL. SEGÍTŐ SZOLGÁLAT'!$Z75</f>
        <v>0</v>
      </c>
      <c r="Y75" s="203"/>
      <c r="Z75" s="204">
        <f t="shared" ref="Z75:Z83" si="172">SUM(X75:Y75)</f>
        <v>0</v>
      </c>
      <c r="AA75" s="207">
        <f t="shared" ref="AA75:AA78" si="173">+C75+F75+I75+L75+O75+R75+U75+X75</f>
        <v>2505</v>
      </c>
      <c r="AB75" s="203">
        <f t="shared" ref="AB75:AB78" si="174">+D75+G75+J75+M75+P75+S75+V75+Y75</f>
        <v>-448</v>
      </c>
      <c r="AC75" s="208">
        <f t="shared" ref="AC75:AC78" si="175">+E75+H75+K75+N75+Q75+T75+W75+Z75</f>
        <v>2057</v>
      </c>
    </row>
    <row r="76" spans="1:29" ht="13.5" customHeight="1" x14ac:dyDescent="0.2">
      <c r="A76" s="185" t="s">
        <v>198</v>
      </c>
      <c r="B76" s="195" t="s">
        <v>3</v>
      </c>
      <c r="C76" s="194">
        <f>+'[4]3.SZ.TÁBL. SEGÍTŐ SZOLGÁLAT'!$E76</f>
        <v>60</v>
      </c>
      <c r="D76" s="192">
        <f>+[5]Seg.Szolgálat!$I$27+[5]Seg.Szolgálat!$I$129</f>
        <v>-22</v>
      </c>
      <c r="E76" s="197">
        <f t="shared" si="165"/>
        <v>38</v>
      </c>
      <c r="F76" s="198">
        <f>+'[4]3.SZ.TÁBL. SEGÍTŐ SZOLGÁLAT'!$H76</f>
        <v>0</v>
      </c>
      <c r="G76" s="192"/>
      <c r="H76" s="199">
        <f t="shared" si="166"/>
        <v>0</v>
      </c>
      <c r="I76" s="198">
        <f>+'[4]3.SZ.TÁBL. SEGÍTŐ SZOLGÁLAT'!$K76</f>
        <v>0</v>
      </c>
      <c r="J76" s="192"/>
      <c r="K76" s="197">
        <f t="shared" si="167"/>
        <v>0</v>
      </c>
      <c r="L76" s="198">
        <f>+'[4]3.SZ.TÁBL. SEGÍTŐ SZOLGÁLAT'!$N76</f>
        <v>119</v>
      </c>
      <c r="M76" s="192"/>
      <c r="N76" s="199">
        <f t="shared" si="168"/>
        <v>119</v>
      </c>
      <c r="O76" s="198">
        <f>+'[4]3.SZ.TÁBL. SEGÍTŐ SZOLGÁLAT'!$Q76</f>
        <v>0</v>
      </c>
      <c r="P76" s="192"/>
      <c r="Q76" s="197">
        <f t="shared" si="169"/>
        <v>0</v>
      </c>
      <c r="R76" s="198">
        <f>+'[4]3.SZ.TÁBL. SEGÍTŐ SZOLGÁLAT'!$T76</f>
        <v>0</v>
      </c>
      <c r="S76" s="192"/>
      <c r="T76" s="199">
        <f t="shared" si="170"/>
        <v>0</v>
      </c>
      <c r="U76" s="198">
        <f>+'[4]3.SZ.TÁBL. SEGÍTŐ SZOLGÁLAT'!$W76</f>
        <v>20</v>
      </c>
      <c r="V76" s="192"/>
      <c r="W76" s="199">
        <f t="shared" si="171"/>
        <v>20</v>
      </c>
      <c r="X76" s="198">
        <f>+'[4]3.SZ.TÁBL. SEGÍTŐ SZOLGÁLAT'!$Z76</f>
        <v>1155</v>
      </c>
      <c r="Y76" s="192"/>
      <c r="Z76" s="197">
        <f t="shared" si="172"/>
        <v>1155</v>
      </c>
      <c r="AA76" s="200">
        <f t="shared" si="173"/>
        <v>1354</v>
      </c>
      <c r="AB76" s="192">
        <f t="shared" si="174"/>
        <v>-22</v>
      </c>
      <c r="AC76" s="193">
        <f t="shared" si="175"/>
        <v>1332</v>
      </c>
    </row>
    <row r="77" spans="1:29" ht="13.5" customHeight="1" x14ac:dyDescent="0.2">
      <c r="A77" s="185" t="s">
        <v>199</v>
      </c>
      <c r="B77" s="195" t="s">
        <v>200</v>
      </c>
      <c r="C77" s="194">
        <f>+'[4]3.SZ.TÁBL. SEGÍTŐ SZOLGÁLAT'!$E77</f>
        <v>0</v>
      </c>
      <c r="D77" s="192"/>
      <c r="E77" s="197">
        <f t="shared" si="165"/>
        <v>0</v>
      </c>
      <c r="F77" s="198">
        <f>+'[4]3.SZ.TÁBL. SEGÍTŐ SZOLGÁLAT'!$H77</f>
        <v>0</v>
      </c>
      <c r="G77" s="192"/>
      <c r="H77" s="199">
        <f t="shared" si="166"/>
        <v>0</v>
      </c>
      <c r="I77" s="198">
        <f>+'[4]3.SZ.TÁBL. SEGÍTŐ SZOLGÁLAT'!$K77</f>
        <v>0</v>
      </c>
      <c r="J77" s="192"/>
      <c r="K77" s="197">
        <f t="shared" si="167"/>
        <v>0</v>
      </c>
      <c r="L77" s="198">
        <f>+'[4]3.SZ.TÁBL. SEGÍTŐ SZOLGÁLAT'!$N77</f>
        <v>0</v>
      </c>
      <c r="M77" s="192"/>
      <c r="N77" s="199">
        <f t="shared" si="168"/>
        <v>0</v>
      </c>
      <c r="O77" s="198">
        <f>+'[4]3.SZ.TÁBL. SEGÍTŐ SZOLGÁLAT'!$Q77</f>
        <v>0</v>
      </c>
      <c r="P77" s="192"/>
      <c r="Q77" s="197">
        <f t="shared" si="169"/>
        <v>0</v>
      </c>
      <c r="R77" s="198">
        <f>+'[4]3.SZ.TÁBL. SEGÍTŐ SZOLGÁLAT'!$T77</f>
        <v>0</v>
      </c>
      <c r="S77" s="192"/>
      <c r="T77" s="199">
        <f t="shared" si="170"/>
        <v>0</v>
      </c>
      <c r="U77" s="198">
        <f>+'[4]3.SZ.TÁBL. SEGÍTŐ SZOLGÁLAT'!$W77</f>
        <v>0</v>
      </c>
      <c r="V77" s="192"/>
      <c r="W77" s="199">
        <f t="shared" si="171"/>
        <v>0</v>
      </c>
      <c r="X77" s="198">
        <f>+'[4]3.SZ.TÁBL. SEGÍTŐ SZOLGÁLAT'!$Z77</f>
        <v>0</v>
      </c>
      <c r="Y77" s="192"/>
      <c r="Z77" s="197">
        <f t="shared" si="172"/>
        <v>0</v>
      </c>
      <c r="AA77" s="200">
        <f t="shared" si="173"/>
        <v>0</v>
      </c>
      <c r="AB77" s="192">
        <f t="shared" si="174"/>
        <v>0</v>
      </c>
      <c r="AC77" s="193">
        <f t="shared" si="175"/>
        <v>0</v>
      </c>
    </row>
    <row r="78" spans="1:29" ht="13.5" customHeight="1" x14ac:dyDescent="0.2">
      <c r="A78" s="185" t="s">
        <v>201</v>
      </c>
      <c r="B78" s="195" t="s">
        <v>202</v>
      </c>
      <c r="C78" s="194">
        <f>+'[4]3.SZ.TÁBL. SEGÍTŐ SZOLGÁLAT'!$E78</f>
        <v>10</v>
      </c>
      <c r="D78" s="192"/>
      <c r="E78" s="197">
        <f t="shared" si="165"/>
        <v>10</v>
      </c>
      <c r="F78" s="198">
        <f>+'[4]3.SZ.TÁBL. SEGÍTŐ SZOLGÁLAT'!$H78</f>
        <v>250</v>
      </c>
      <c r="G78" s="192"/>
      <c r="H78" s="199">
        <f t="shared" si="166"/>
        <v>250</v>
      </c>
      <c r="I78" s="198">
        <f>+'[4]3.SZ.TÁBL. SEGÍTŐ SZOLGÁLAT'!$K78</f>
        <v>382</v>
      </c>
      <c r="J78" s="192">
        <f>+[5]Seg.Szolgálat!$I$5+[5]Seg.Szolgálat!$I$149</f>
        <v>4</v>
      </c>
      <c r="K78" s="197">
        <f t="shared" si="167"/>
        <v>386</v>
      </c>
      <c r="L78" s="198">
        <f>+'[4]3.SZ.TÁBL. SEGÍTŐ SZOLGÁLAT'!$N78</f>
        <v>7</v>
      </c>
      <c r="M78" s="192"/>
      <c r="N78" s="199">
        <f t="shared" si="168"/>
        <v>7</v>
      </c>
      <c r="O78" s="198">
        <f>+'[4]3.SZ.TÁBL. SEGÍTŐ SZOLGÁLAT'!$Q78</f>
        <v>800</v>
      </c>
      <c r="P78" s="192">
        <f>+[5]Seg.Szolgálat!$I$134</f>
        <v>39</v>
      </c>
      <c r="Q78" s="197">
        <f t="shared" si="169"/>
        <v>839</v>
      </c>
      <c r="R78" s="198">
        <f>+'[4]3.SZ.TÁBL. SEGÍTŐ SZOLGÁLAT'!$T78</f>
        <v>971</v>
      </c>
      <c r="S78" s="192">
        <f>+[5]Seg.Szolgálat!$I$37+[5]Seg.Szolgálat!$I$93+[5]Seg.Szolgálat!$I$141</f>
        <v>-432</v>
      </c>
      <c r="T78" s="199">
        <f t="shared" si="170"/>
        <v>539</v>
      </c>
      <c r="U78" s="198">
        <f>+'[4]3.SZ.TÁBL. SEGÍTŐ SZOLGÁLAT'!$W78</f>
        <v>0</v>
      </c>
      <c r="V78" s="192"/>
      <c r="W78" s="199">
        <f t="shared" si="171"/>
        <v>0</v>
      </c>
      <c r="X78" s="198">
        <f>+'[4]3.SZ.TÁBL. SEGÍTŐ SZOLGÁLAT'!$Z78</f>
        <v>0</v>
      </c>
      <c r="Y78" s="192"/>
      <c r="Z78" s="197">
        <f t="shared" si="172"/>
        <v>0</v>
      </c>
      <c r="AA78" s="200">
        <f t="shared" si="173"/>
        <v>2420</v>
      </c>
      <c r="AB78" s="192">
        <f t="shared" si="174"/>
        <v>-389</v>
      </c>
      <c r="AC78" s="193">
        <f t="shared" si="175"/>
        <v>2031</v>
      </c>
    </row>
    <row r="79" spans="1:29" ht="13.5" customHeight="1" x14ac:dyDescent="0.2">
      <c r="A79" s="185" t="s">
        <v>203</v>
      </c>
      <c r="B79" s="195" t="s">
        <v>204</v>
      </c>
      <c r="C79" s="194">
        <f>+'[4]3.SZ.TÁBL. SEGÍTŐ SZOLGÁLAT'!$E79</f>
        <v>0</v>
      </c>
      <c r="D79" s="192">
        <f>SUM(D80:D81)</f>
        <v>0</v>
      </c>
      <c r="E79" s="197">
        <f t="shared" si="165"/>
        <v>0</v>
      </c>
      <c r="F79" s="198">
        <f>+'[4]3.SZ.TÁBL. SEGÍTŐ SZOLGÁLAT'!$H79</f>
        <v>0</v>
      </c>
      <c r="G79" s="192">
        <f>SUM(G80:G81)</f>
        <v>0</v>
      </c>
      <c r="H79" s="199">
        <f>SUM(H80:H81)</f>
        <v>0</v>
      </c>
      <c r="I79" s="198">
        <f>+'[4]3.SZ.TÁBL. SEGÍTŐ SZOLGÁLAT'!$K79</f>
        <v>0</v>
      </c>
      <c r="J79" s="192">
        <f>SUM(J80:J81)</f>
        <v>0</v>
      </c>
      <c r="K79" s="197">
        <f>SUM(I79:J79)</f>
        <v>0</v>
      </c>
      <c r="L79" s="198">
        <f>+'[4]3.SZ.TÁBL. SEGÍTŐ SZOLGÁLAT'!$N79</f>
        <v>0</v>
      </c>
      <c r="M79" s="192">
        <f>SUM(M80:M81)</f>
        <v>0</v>
      </c>
      <c r="N79" s="199">
        <f t="shared" si="168"/>
        <v>0</v>
      </c>
      <c r="O79" s="198">
        <f>+'[4]3.SZ.TÁBL. SEGÍTŐ SZOLGÁLAT'!$Q79</f>
        <v>0</v>
      </c>
      <c r="P79" s="192">
        <f>SUM(P80:P81)</f>
        <v>0</v>
      </c>
      <c r="Q79" s="197">
        <f t="shared" si="169"/>
        <v>0</v>
      </c>
      <c r="R79" s="198">
        <f>+'[4]3.SZ.TÁBL. SEGÍTŐ SZOLGÁLAT'!$T79</f>
        <v>0</v>
      </c>
      <c r="S79" s="192">
        <f>SUM(S80:S81)</f>
        <v>0</v>
      </c>
      <c r="T79" s="199">
        <f t="shared" si="170"/>
        <v>0</v>
      </c>
      <c r="U79" s="198">
        <f>+'[4]3.SZ.TÁBL. SEGÍTŐ SZOLGÁLAT'!$W79</f>
        <v>0</v>
      </c>
      <c r="V79" s="192">
        <f>SUM(V80:V81)</f>
        <v>0</v>
      </c>
      <c r="W79" s="199">
        <f t="shared" si="171"/>
        <v>0</v>
      </c>
      <c r="X79" s="198">
        <f>+'[4]3.SZ.TÁBL. SEGÍTŐ SZOLGÁLAT'!$Z79</f>
        <v>0</v>
      </c>
      <c r="Y79" s="192">
        <f>SUM(Y80:Y81)</f>
        <v>0</v>
      </c>
      <c r="Z79" s="197">
        <f t="shared" si="172"/>
        <v>0</v>
      </c>
      <c r="AA79" s="200">
        <f>+SUM(AA80:AA81)</f>
        <v>0</v>
      </c>
      <c r="AB79" s="192">
        <f>+SUM(AB80:AB81)</f>
        <v>0</v>
      </c>
      <c r="AC79" s="193">
        <f>+SUM(AC80:AC81)</f>
        <v>0</v>
      </c>
    </row>
    <row r="80" spans="1:29" ht="13.5" customHeight="1" x14ac:dyDescent="0.2">
      <c r="A80" s="189" t="s">
        <v>203</v>
      </c>
      <c r="B80" s="196" t="s">
        <v>247</v>
      </c>
      <c r="C80" s="194">
        <f>+'[4]3.SZ.TÁBL. SEGÍTŐ SZOLGÁLAT'!$E80</f>
        <v>0</v>
      </c>
      <c r="D80" s="192"/>
      <c r="E80" s="197">
        <f t="shared" si="165"/>
        <v>0</v>
      </c>
      <c r="F80" s="198">
        <f>+'[4]3.SZ.TÁBL. SEGÍTŐ SZOLGÁLAT'!$H80</f>
        <v>0</v>
      </c>
      <c r="G80" s="192"/>
      <c r="H80" s="199">
        <f t="shared" si="166"/>
        <v>0</v>
      </c>
      <c r="I80" s="198">
        <f>+'[4]3.SZ.TÁBL. SEGÍTŐ SZOLGÁLAT'!$K80</f>
        <v>0</v>
      </c>
      <c r="J80" s="192"/>
      <c r="K80" s="197">
        <f t="shared" si="167"/>
        <v>0</v>
      </c>
      <c r="L80" s="198">
        <f>+'[4]3.SZ.TÁBL. SEGÍTŐ SZOLGÁLAT'!$N80</f>
        <v>0</v>
      </c>
      <c r="M80" s="192"/>
      <c r="N80" s="199">
        <f t="shared" si="168"/>
        <v>0</v>
      </c>
      <c r="O80" s="198">
        <f>+'[4]3.SZ.TÁBL. SEGÍTŐ SZOLGÁLAT'!$Q80</f>
        <v>0</v>
      </c>
      <c r="P80" s="192"/>
      <c r="Q80" s="197">
        <f t="shared" si="169"/>
        <v>0</v>
      </c>
      <c r="R80" s="198">
        <f>+'[4]3.SZ.TÁBL. SEGÍTŐ SZOLGÁLAT'!$T80</f>
        <v>0</v>
      </c>
      <c r="S80" s="192"/>
      <c r="T80" s="199">
        <f t="shared" si="170"/>
        <v>0</v>
      </c>
      <c r="U80" s="198">
        <f>+'[4]3.SZ.TÁBL. SEGÍTŐ SZOLGÁLAT'!$W80</f>
        <v>0</v>
      </c>
      <c r="V80" s="192"/>
      <c r="W80" s="199">
        <f t="shared" si="171"/>
        <v>0</v>
      </c>
      <c r="X80" s="198">
        <f>+'[4]3.SZ.TÁBL. SEGÍTŐ SZOLGÁLAT'!$Z80</f>
        <v>0</v>
      </c>
      <c r="Y80" s="192"/>
      <c r="Z80" s="197">
        <f t="shared" si="172"/>
        <v>0</v>
      </c>
      <c r="AA80" s="200">
        <f t="shared" ref="AA80:AA83" si="176">+C80+F80+I80+L80+O80+R80+U80+X80</f>
        <v>0</v>
      </c>
      <c r="AB80" s="192">
        <f t="shared" ref="AB80:AB83" si="177">+D80+G80+J80+M80+P80+S80+V80+Y80</f>
        <v>0</v>
      </c>
      <c r="AC80" s="193">
        <f t="shared" ref="AC80:AC83" si="178">+E80+H80+K80+N80+Q80+T80+W80+Z80</f>
        <v>0</v>
      </c>
    </row>
    <row r="81" spans="1:29" ht="13.5" customHeight="1" x14ac:dyDescent="0.2">
      <c r="A81" s="189" t="s">
        <v>203</v>
      </c>
      <c r="B81" s="196" t="s">
        <v>248</v>
      </c>
      <c r="C81" s="194">
        <f>+'[4]3.SZ.TÁBL. SEGÍTŐ SZOLGÁLAT'!$E81</f>
        <v>0</v>
      </c>
      <c r="D81" s="192"/>
      <c r="E81" s="197">
        <f t="shared" si="165"/>
        <v>0</v>
      </c>
      <c r="F81" s="198">
        <f>+'[4]3.SZ.TÁBL. SEGÍTŐ SZOLGÁLAT'!$H81</f>
        <v>0</v>
      </c>
      <c r="G81" s="192"/>
      <c r="H81" s="199">
        <f t="shared" si="166"/>
        <v>0</v>
      </c>
      <c r="I81" s="198">
        <f>+'[4]3.SZ.TÁBL. SEGÍTŐ SZOLGÁLAT'!$K81</f>
        <v>0</v>
      </c>
      <c r="J81" s="192"/>
      <c r="K81" s="197">
        <f t="shared" si="167"/>
        <v>0</v>
      </c>
      <c r="L81" s="198">
        <f>+'[4]3.SZ.TÁBL. SEGÍTŐ SZOLGÁLAT'!$N81</f>
        <v>0</v>
      </c>
      <c r="M81" s="192"/>
      <c r="N81" s="199">
        <f t="shared" si="168"/>
        <v>0</v>
      </c>
      <c r="O81" s="198">
        <f>+'[4]3.SZ.TÁBL. SEGÍTŐ SZOLGÁLAT'!$Q81</f>
        <v>0</v>
      </c>
      <c r="P81" s="192"/>
      <c r="Q81" s="197">
        <f t="shared" si="169"/>
        <v>0</v>
      </c>
      <c r="R81" s="198">
        <f>+'[4]3.SZ.TÁBL. SEGÍTŐ SZOLGÁLAT'!$T81</f>
        <v>0</v>
      </c>
      <c r="S81" s="192"/>
      <c r="T81" s="199">
        <f t="shared" si="170"/>
        <v>0</v>
      </c>
      <c r="U81" s="198">
        <f>+'[4]3.SZ.TÁBL. SEGÍTŐ SZOLGÁLAT'!$W81</f>
        <v>0</v>
      </c>
      <c r="V81" s="192"/>
      <c r="W81" s="199">
        <f t="shared" si="171"/>
        <v>0</v>
      </c>
      <c r="X81" s="198">
        <f>+'[4]3.SZ.TÁBL. SEGÍTŐ SZOLGÁLAT'!$Z81</f>
        <v>0</v>
      </c>
      <c r="Y81" s="192"/>
      <c r="Z81" s="197">
        <f t="shared" si="172"/>
        <v>0</v>
      </c>
      <c r="AA81" s="200">
        <f t="shared" si="176"/>
        <v>0</v>
      </c>
      <c r="AB81" s="192">
        <f t="shared" si="177"/>
        <v>0</v>
      </c>
      <c r="AC81" s="193">
        <f t="shared" si="178"/>
        <v>0</v>
      </c>
    </row>
    <row r="82" spans="1:29" ht="13.5" customHeight="1" x14ac:dyDescent="0.2">
      <c r="A82" s="185" t="s">
        <v>205</v>
      </c>
      <c r="B82" s="195" t="s">
        <v>206</v>
      </c>
      <c r="C82" s="194">
        <f>+'[4]3.SZ.TÁBL. SEGÍTŐ SZOLGÁLAT'!$E82</f>
        <v>0</v>
      </c>
      <c r="D82" s="192"/>
      <c r="E82" s="197">
        <f t="shared" si="165"/>
        <v>0</v>
      </c>
      <c r="F82" s="198">
        <f>+'[4]3.SZ.TÁBL. SEGÍTŐ SZOLGÁLAT'!$H82</f>
        <v>900</v>
      </c>
      <c r="G82" s="192">
        <f>+[5]Seg.Szolgálat!$I$122</f>
        <v>33</v>
      </c>
      <c r="H82" s="199">
        <f t="shared" si="166"/>
        <v>933</v>
      </c>
      <c r="I82" s="198">
        <f>+'[4]3.SZ.TÁBL. SEGÍTŐ SZOLGÁLAT'!$K82</f>
        <v>0</v>
      </c>
      <c r="J82" s="192"/>
      <c r="K82" s="197">
        <f t="shared" si="167"/>
        <v>0</v>
      </c>
      <c r="L82" s="198">
        <f>+'[4]3.SZ.TÁBL. SEGÍTŐ SZOLGÁLAT'!$N82</f>
        <v>1110</v>
      </c>
      <c r="M82" s="192"/>
      <c r="N82" s="199">
        <f t="shared" si="168"/>
        <v>1110</v>
      </c>
      <c r="O82" s="198">
        <f>+'[4]3.SZ.TÁBL. SEGÍTŐ SZOLGÁLAT'!$Q82</f>
        <v>73</v>
      </c>
      <c r="P82" s="192"/>
      <c r="Q82" s="197">
        <f t="shared" si="169"/>
        <v>73</v>
      </c>
      <c r="R82" s="198">
        <f>+'[4]3.SZ.TÁBL. SEGÍTŐ SZOLGÁLAT'!$T82</f>
        <v>0</v>
      </c>
      <c r="S82" s="192"/>
      <c r="T82" s="199">
        <f t="shared" si="170"/>
        <v>0</v>
      </c>
      <c r="U82" s="198">
        <f>+'[4]3.SZ.TÁBL. SEGÍTŐ SZOLGÁLAT'!$W82</f>
        <v>50</v>
      </c>
      <c r="V82" s="192"/>
      <c r="W82" s="199">
        <f t="shared" si="171"/>
        <v>50</v>
      </c>
      <c r="X82" s="198">
        <f>+'[4]3.SZ.TÁBL. SEGÍTŐ SZOLGÁLAT'!$Z82</f>
        <v>0</v>
      </c>
      <c r="Y82" s="192"/>
      <c r="Z82" s="197">
        <f t="shared" si="172"/>
        <v>0</v>
      </c>
      <c r="AA82" s="200">
        <f t="shared" si="176"/>
        <v>2133</v>
      </c>
      <c r="AB82" s="192">
        <f t="shared" si="177"/>
        <v>33</v>
      </c>
      <c r="AC82" s="193">
        <f t="shared" si="178"/>
        <v>2166</v>
      </c>
    </row>
    <row r="83" spans="1:29" ht="13.5" customHeight="1" x14ac:dyDescent="0.2">
      <c r="A83" s="186" t="s">
        <v>207</v>
      </c>
      <c r="B83" s="236" t="s">
        <v>308</v>
      </c>
      <c r="C83" s="194">
        <f>+'[4]3.SZ.TÁBL. SEGÍTŐ SZOLGÁLAT'!$E83</f>
        <v>380</v>
      </c>
      <c r="D83" s="217"/>
      <c r="E83" s="197">
        <f t="shared" si="165"/>
        <v>380</v>
      </c>
      <c r="F83" s="198">
        <f>+'[4]3.SZ.TÁBL. SEGÍTŐ SZOLGÁLAT'!$H83</f>
        <v>1360</v>
      </c>
      <c r="G83" s="217">
        <f>+[5]Seg.Szolgálat!$I$33</f>
        <v>-42</v>
      </c>
      <c r="H83" s="220">
        <f t="shared" si="166"/>
        <v>1318</v>
      </c>
      <c r="I83" s="198">
        <f>+'[4]3.SZ.TÁBL. SEGÍTŐ SZOLGÁLAT'!$K83</f>
        <v>793</v>
      </c>
      <c r="J83" s="217">
        <f>+[5]Seg.Szolgálat!$I$145</f>
        <v>-13</v>
      </c>
      <c r="K83" s="218">
        <f t="shared" si="167"/>
        <v>780</v>
      </c>
      <c r="L83" s="198">
        <f>+'[4]3.SZ.TÁBL. SEGÍTŐ SZOLGÁLAT'!$N83</f>
        <v>722</v>
      </c>
      <c r="M83" s="217"/>
      <c r="N83" s="220">
        <f t="shared" si="168"/>
        <v>722</v>
      </c>
      <c r="O83" s="198">
        <f>+'[4]3.SZ.TÁBL. SEGÍTŐ SZOLGÁLAT'!$Q83</f>
        <v>855</v>
      </c>
      <c r="P83" s="217">
        <f>+[5]Seg.Szolgálat!$I$24+[5]Seg.Szolgálat!$I$74+[5]Seg.Szolgálat!$I$135</f>
        <v>230</v>
      </c>
      <c r="Q83" s="218">
        <f t="shared" si="169"/>
        <v>1085</v>
      </c>
      <c r="R83" s="198">
        <f>+'[4]3.SZ.TÁBL. SEGÍTŐ SZOLGÁLAT'!$T83</f>
        <v>114</v>
      </c>
      <c r="S83" s="217">
        <f>+[5]Seg.Szolgálat!$I$36+[5]Seg.Szolgálat!$I$140</f>
        <v>342</v>
      </c>
      <c r="T83" s="220">
        <f t="shared" si="170"/>
        <v>456</v>
      </c>
      <c r="U83" s="198">
        <f>+'[4]3.SZ.TÁBL. SEGÍTŐ SZOLGÁLAT'!$W83</f>
        <v>210</v>
      </c>
      <c r="V83" s="217"/>
      <c r="W83" s="220">
        <f t="shared" si="171"/>
        <v>210</v>
      </c>
      <c r="X83" s="198">
        <f>+'[4]3.SZ.TÁBL. SEGÍTŐ SZOLGÁLAT'!$Z83</f>
        <v>0</v>
      </c>
      <c r="Y83" s="217"/>
      <c r="Z83" s="218">
        <f t="shared" si="172"/>
        <v>0</v>
      </c>
      <c r="AA83" s="221">
        <f t="shared" si="176"/>
        <v>4434</v>
      </c>
      <c r="AB83" s="217">
        <f t="shared" si="177"/>
        <v>517</v>
      </c>
      <c r="AC83" s="222">
        <f t="shared" si="178"/>
        <v>4951</v>
      </c>
    </row>
    <row r="84" spans="1:29" s="293" customFormat="1" ht="13.5" customHeight="1" x14ac:dyDescent="0.2">
      <c r="A84" s="187" t="s">
        <v>145</v>
      </c>
      <c r="B84" s="237" t="s">
        <v>104</v>
      </c>
      <c r="C84" s="275">
        <f t="shared" ref="C84:AC84" si="179">+SUM(C75:C79,C82:C83)</f>
        <v>723</v>
      </c>
      <c r="D84" s="273">
        <f t="shared" si="179"/>
        <v>-23</v>
      </c>
      <c r="E84" s="276">
        <f t="shared" si="179"/>
        <v>700</v>
      </c>
      <c r="F84" s="291">
        <f t="shared" ref="F84" si="180">+SUM(F75:F79,F82:F83)</f>
        <v>2954</v>
      </c>
      <c r="G84" s="273">
        <f t="shared" si="179"/>
        <v>-72</v>
      </c>
      <c r="H84" s="292">
        <f t="shared" si="179"/>
        <v>2882</v>
      </c>
      <c r="I84" s="291">
        <f t="shared" si="179"/>
        <v>1738</v>
      </c>
      <c r="J84" s="273">
        <f t="shared" si="179"/>
        <v>-292</v>
      </c>
      <c r="K84" s="276">
        <f t="shared" si="179"/>
        <v>1446</v>
      </c>
      <c r="L84" s="291">
        <f t="shared" ref="L84" si="181">+SUM(L75:L79,L82:L83)</f>
        <v>2392</v>
      </c>
      <c r="M84" s="273">
        <f t="shared" si="179"/>
        <v>0</v>
      </c>
      <c r="N84" s="292">
        <f t="shared" si="179"/>
        <v>2392</v>
      </c>
      <c r="O84" s="291">
        <f t="shared" si="179"/>
        <v>2291</v>
      </c>
      <c r="P84" s="273">
        <f t="shared" si="179"/>
        <v>209</v>
      </c>
      <c r="Q84" s="276">
        <f t="shared" si="179"/>
        <v>2500</v>
      </c>
      <c r="R84" s="291">
        <f t="shared" ref="R84" si="182">+SUM(R75:R79,R82:R83)</f>
        <v>1085</v>
      </c>
      <c r="S84" s="273">
        <f t="shared" si="179"/>
        <v>-90</v>
      </c>
      <c r="T84" s="292">
        <f t="shared" si="179"/>
        <v>995</v>
      </c>
      <c r="U84" s="291">
        <f t="shared" si="179"/>
        <v>508</v>
      </c>
      <c r="V84" s="273">
        <f t="shared" si="179"/>
        <v>-41</v>
      </c>
      <c r="W84" s="292">
        <f t="shared" si="179"/>
        <v>467</v>
      </c>
      <c r="X84" s="291">
        <f t="shared" ref="X84" si="183">+SUM(X75:X79,X82:X83)</f>
        <v>1155</v>
      </c>
      <c r="Y84" s="273">
        <f t="shared" ref="Y84:Z84" si="184">+SUM(Y75:Y79,Y82:Y83)</f>
        <v>0</v>
      </c>
      <c r="Z84" s="276">
        <f t="shared" si="184"/>
        <v>1155</v>
      </c>
      <c r="AA84" s="270">
        <f t="shared" si="179"/>
        <v>12846</v>
      </c>
      <c r="AB84" s="273">
        <f t="shared" si="179"/>
        <v>-309</v>
      </c>
      <c r="AC84" s="274">
        <f t="shared" si="179"/>
        <v>12537</v>
      </c>
    </row>
    <row r="85" spans="1:29" ht="13.5" customHeight="1" x14ac:dyDescent="0.2">
      <c r="A85" s="184" t="s">
        <v>208</v>
      </c>
      <c r="B85" s="235" t="s">
        <v>209</v>
      </c>
      <c r="C85" s="194">
        <f>+'[4]3.SZ.TÁBL. SEGÍTŐ SZOLGÁLAT'!$E85</f>
        <v>0</v>
      </c>
      <c r="D85" s="203"/>
      <c r="E85" s="197">
        <f t="shared" ref="E85:E86" si="185">SUM(C85:D85)</f>
        <v>0</v>
      </c>
      <c r="F85" s="198">
        <f>+'[4]3.SZ.TÁBL. SEGÍTŐ SZOLGÁLAT'!$H85</f>
        <v>250</v>
      </c>
      <c r="G85" s="203"/>
      <c r="H85" s="206">
        <f t="shared" ref="H85:H86" si="186">SUM(F85:G85)</f>
        <v>250</v>
      </c>
      <c r="I85" s="198">
        <f>+'[4]3.SZ.TÁBL. SEGÍTŐ SZOLGÁLAT'!$K85</f>
        <v>60</v>
      </c>
      <c r="J85" s="203">
        <f>+[5]Seg.Szolgálat!$K$153</f>
        <v>-52</v>
      </c>
      <c r="K85" s="204">
        <f t="shared" ref="K85:K86" si="187">SUM(I85:J85)</f>
        <v>8</v>
      </c>
      <c r="L85" s="198">
        <f>+'[4]3.SZ.TÁBL. SEGÍTŐ SZOLGÁLAT'!$N85</f>
        <v>400</v>
      </c>
      <c r="M85" s="203">
        <f>+[5]Seg.Szolgálat!$K$83+[5]Seg.Szolgálat!$K$125</f>
        <v>40</v>
      </c>
      <c r="N85" s="206">
        <f t="shared" ref="N85:N86" si="188">SUM(L85:M85)</f>
        <v>440</v>
      </c>
      <c r="O85" s="198">
        <f>+'[4]3.SZ.TÁBL. SEGÍTŐ SZOLGÁLAT'!$Q85</f>
        <v>150</v>
      </c>
      <c r="P85" s="203"/>
      <c r="Q85" s="204">
        <f t="shared" ref="Q85:Q86" si="189">SUM(O85:P85)</f>
        <v>150</v>
      </c>
      <c r="R85" s="198">
        <f>+'[4]3.SZ.TÁBL. SEGÍTŐ SZOLGÁLAT'!$T85</f>
        <v>0</v>
      </c>
      <c r="S85" s="203"/>
      <c r="T85" s="206">
        <f t="shared" ref="T85:T86" si="190">SUM(R85:S85)</f>
        <v>0</v>
      </c>
      <c r="U85" s="198">
        <f>+'[4]3.SZ.TÁBL. SEGÍTŐ SZOLGÁLAT'!$W85</f>
        <v>0</v>
      </c>
      <c r="V85" s="203"/>
      <c r="W85" s="206">
        <f t="shared" ref="W85:W86" si="191">SUM(U85:V85)</f>
        <v>0</v>
      </c>
      <c r="X85" s="198">
        <f>+'[4]3.SZ.TÁBL. SEGÍTŐ SZOLGÁLAT'!$Z85</f>
        <v>0</v>
      </c>
      <c r="Y85" s="203"/>
      <c r="Z85" s="204">
        <f t="shared" ref="Z85:Z86" si="192">SUM(X85:Y85)</f>
        <v>0</v>
      </c>
      <c r="AA85" s="207">
        <f t="shared" ref="AA85:AA86" si="193">+C85+F85+I85+L85+O85+R85+U85+X85</f>
        <v>860</v>
      </c>
      <c r="AB85" s="203">
        <f t="shared" ref="AB85:AB86" si="194">+D85+G85+J85+M85+P85+S85+V85+Y85</f>
        <v>-12</v>
      </c>
      <c r="AC85" s="208">
        <f t="shared" ref="AC85:AC86" si="195">+E85+H85+K85+N85+Q85+T85+W85+Z85</f>
        <v>848</v>
      </c>
    </row>
    <row r="86" spans="1:29" ht="13.5" customHeight="1" x14ac:dyDescent="0.2">
      <c r="A86" s="186" t="s">
        <v>210</v>
      </c>
      <c r="B86" s="236" t="s">
        <v>211</v>
      </c>
      <c r="C86" s="194">
        <f>+'[4]3.SZ.TÁBL. SEGÍTŐ SZOLGÁLAT'!$E86</f>
        <v>0</v>
      </c>
      <c r="D86" s="217"/>
      <c r="E86" s="197">
        <f t="shared" si="185"/>
        <v>0</v>
      </c>
      <c r="F86" s="198">
        <f>+'[4]3.SZ.TÁBL. SEGÍTŐ SZOLGÁLAT'!$H86</f>
        <v>0</v>
      </c>
      <c r="G86" s="217"/>
      <c r="H86" s="220">
        <f t="shared" si="186"/>
        <v>0</v>
      </c>
      <c r="I86" s="198">
        <f>+'[4]3.SZ.TÁBL. SEGÍTŐ SZOLGÁLAT'!$K86</f>
        <v>0</v>
      </c>
      <c r="J86" s="217"/>
      <c r="K86" s="218">
        <f t="shared" si="187"/>
        <v>0</v>
      </c>
      <c r="L86" s="198">
        <f>+'[4]3.SZ.TÁBL. SEGÍTŐ SZOLGÁLAT'!$N86</f>
        <v>0</v>
      </c>
      <c r="M86" s="217"/>
      <c r="N86" s="220">
        <f t="shared" si="188"/>
        <v>0</v>
      </c>
      <c r="O86" s="198">
        <f>+'[4]3.SZ.TÁBL. SEGÍTŐ SZOLGÁLAT'!$Q86</f>
        <v>0</v>
      </c>
      <c r="P86" s="217"/>
      <c r="Q86" s="218">
        <f t="shared" si="189"/>
        <v>0</v>
      </c>
      <c r="R86" s="198">
        <f>+'[4]3.SZ.TÁBL. SEGÍTŐ SZOLGÁLAT'!$T86</f>
        <v>0</v>
      </c>
      <c r="S86" s="217"/>
      <c r="T86" s="220">
        <f t="shared" si="190"/>
        <v>0</v>
      </c>
      <c r="U86" s="198">
        <f>+'[4]3.SZ.TÁBL. SEGÍTŐ SZOLGÁLAT'!$W86</f>
        <v>0</v>
      </c>
      <c r="V86" s="217"/>
      <c r="W86" s="220">
        <f t="shared" si="191"/>
        <v>0</v>
      </c>
      <c r="X86" s="198">
        <f>+'[4]3.SZ.TÁBL. SEGÍTŐ SZOLGÁLAT'!$Z86</f>
        <v>0</v>
      </c>
      <c r="Y86" s="217"/>
      <c r="Z86" s="218">
        <f t="shared" si="192"/>
        <v>0</v>
      </c>
      <c r="AA86" s="221">
        <f t="shared" si="193"/>
        <v>0</v>
      </c>
      <c r="AB86" s="217">
        <f t="shared" si="194"/>
        <v>0</v>
      </c>
      <c r="AC86" s="222">
        <f t="shared" si="195"/>
        <v>0</v>
      </c>
    </row>
    <row r="87" spans="1:29" s="293" customFormat="1" ht="13.5" customHeight="1" x14ac:dyDescent="0.2">
      <c r="A87" s="187" t="s">
        <v>146</v>
      </c>
      <c r="B87" s="237" t="s">
        <v>105</v>
      </c>
      <c r="C87" s="275">
        <f t="shared" ref="C87:AC87" si="196">+SUM(C85:C86)</f>
        <v>0</v>
      </c>
      <c r="D87" s="273">
        <f t="shared" si="196"/>
        <v>0</v>
      </c>
      <c r="E87" s="276">
        <f t="shared" si="196"/>
        <v>0</v>
      </c>
      <c r="F87" s="291">
        <f t="shared" ref="F87" si="197">+SUM(F85:F86)</f>
        <v>250</v>
      </c>
      <c r="G87" s="273">
        <f t="shared" si="196"/>
        <v>0</v>
      </c>
      <c r="H87" s="292">
        <f t="shared" si="196"/>
        <v>250</v>
      </c>
      <c r="I87" s="291">
        <f t="shared" si="196"/>
        <v>60</v>
      </c>
      <c r="J87" s="273">
        <f t="shared" si="196"/>
        <v>-52</v>
      </c>
      <c r="K87" s="276">
        <f t="shared" si="196"/>
        <v>8</v>
      </c>
      <c r="L87" s="291">
        <f t="shared" ref="L87" si="198">+SUM(L85:L86)</f>
        <v>400</v>
      </c>
      <c r="M87" s="273">
        <f t="shared" si="196"/>
        <v>40</v>
      </c>
      <c r="N87" s="292">
        <f t="shared" si="196"/>
        <v>440</v>
      </c>
      <c r="O87" s="291">
        <f t="shared" si="196"/>
        <v>150</v>
      </c>
      <c r="P87" s="273">
        <f t="shared" si="196"/>
        <v>0</v>
      </c>
      <c r="Q87" s="276">
        <f t="shared" si="196"/>
        <v>150</v>
      </c>
      <c r="R87" s="291">
        <f t="shared" ref="R87" si="199">+SUM(R85:R86)</f>
        <v>0</v>
      </c>
      <c r="S87" s="273">
        <f t="shared" si="196"/>
        <v>0</v>
      </c>
      <c r="T87" s="292">
        <f t="shared" si="196"/>
        <v>0</v>
      </c>
      <c r="U87" s="291">
        <f t="shared" si="196"/>
        <v>0</v>
      </c>
      <c r="V87" s="273">
        <f t="shared" si="196"/>
        <v>0</v>
      </c>
      <c r="W87" s="292">
        <f t="shared" si="196"/>
        <v>0</v>
      </c>
      <c r="X87" s="291">
        <f t="shared" ref="X87" si="200">+SUM(X85:X86)</f>
        <v>0</v>
      </c>
      <c r="Y87" s="273">
        <f t="shared" ref="Y87:Z87" si="201">+SUM(Y85:Y86)</f>
        <v>0</v>
      </c>
      <c r="Z87" s="276">
        <f t="shared" si="201"/>
        <v>0</v>
      </c>
      <c r="AA87" s="270">
        <f t="shared" si="196"/>
        <v>860</v>
      </c>
      <c r="AB87" s="273">
        <f t="shared" si="196"/>
        <v>-12</v>
      </c>
      <c r="AC87" s="274">
        <f t="shared" si="196"/>
        <v>848</v>
      </c>
    </row>
    <row r="88" spans="1:29" ht="13.5" customHeight="1" x14ac:dyDescent="0.2">
      <c r="A88" s="184" t="s">
        <v>212</v>
      </c>
      <c r="B88" s="235" t="s">
        <v>213</v>
      </c>
      <c r="C88" s="194">
        <f>+'[4]3.SZ.TÁBL. SEGÍTŐ SZOLGÁLAT'!$E88</f>
        <v>230</v>
      </c>
      <c r="D88" s="203"/>
      <c r="E88" s="197">
        <f t="shared" ref="E88:E92" si="202">SUM(C88:D88)</f>
        <v>230</v>
      </c>
      <c r="F88" s="198">
        <f>+'[4]3.SZ.TÁBL. SEGÍTŐ SZOLGÁLAT'!$H88</f>
        <v>950</v>
      </c>
      <c r="G88" s="203">
        <f>+[5]Seg.Szolgálat!$J$123</f>
        <v>-186</v>
      </c>
      <c r="H88" s="206">
        <f t="shared" ref="H88:H92" si="203">SUM(F88:G88)</f>
        <v>764</v>
      </c>
      <c r="I88" s="198">
        <f>+'[4]3.SZ.TÁBL. SEGÍTŐ SZOLGÁLAT'!$K88</f>
        <v>702</v>
      </c>
      <c r="J88" s="203">
        <f>+[5]Seg.Szolgálat!$J$150</f>
        <v>-250</v>
      </c>
      <c r="K88" s="204">
        <f t="shared" ref="K88:K92" si="204">SUM(I88:J88)</f>
        <v>452</v>
      </c>
      <c r="L88" s="198">
        <f>+'[4]3.SZ.TÁBL. SEGÍTŐ SZOLGÁLAT'!$N88</f>
        <v>841</v>
      </c>
      <c r="M88" s="203"/>
      <c r="N88" s="206">
        <f t="shared" ref="N88:N92" si="205">SUM(L88:M88)</f>
        <v>841</v>
      </c>
      <c r="O88" s="198">
        <f>+'[4]3.SZ.TÁBL. SEGÍTŐ SZOLGÁLAT'!$Q88</f>
        <v>1150</v>
      </c>
      <c r="P88" s="203">
        <f>+[5]Seg.Szolgálat!$J$25</f>
        <v>-50</v>
      </c>
      <c r="Q88" s="204">
        <f t="shared" ref="Q88:Q92" si="206">SUM(O88:P88)</f>
        <v>1100</v>
      </c>
      <c r="R88" s="198">
        <f>+'[4]3.SZ.TÁBL. SEGÍTŐ SZOLGÁLAT'!$T88</f>
        <v>652</v>
      </c>
      <c r="S88" s="203">
        <f>+[5]Seg.Szolgálat!$J$142</f>
        <v>-179</v>
      </c>
      <c r="T88" s="206">
        <f t="shared" ref="T88:T92" si="207">SUM(R88:S88)</f>
        <v>473</v>
      </c>
      <c r="U88" s="198">
        <f>+'[4]3.SZ.TÁBL. SEGÍTŐ SZOLGÁLAT'!$W88</f>
        <v>243</v>
      </c>
      <c r="V88" s="203"/>
      <c r="W88" s="206">
        <f t="shared" ref="W88:W92" si="208">SUM(U88:V88)</f>
        <v>243</v>
      </c>
      <c r="X88" s="198">
        <f>+'[4]3.SZ.TÁBL. SEGÍTŐ SZOLGÁLAT'!$Z88</f>
        <v>297</v>
      </c>
      <c r="Y88" s="203">
        <f>+[5]Seg.Szolgálat!$J$113</f>
        <v>5</v>
      </c>
      <c r="Z88" s="204">
        <f t="shared" ref="Z88:Z92" si="209">SUM(X88:Y88)</f>
        <v>302</v>
      </c>
      <c r="AA88" s="207">
        <f t="shared" ref="AA88:AA92" si="210">+C88+F88+I88+L88+O88+R88+U88+X88</f>
        <v>5065</v>
      </c>
      <c r="AB88" s="203">
        <f t="shared" ref="AB88:AB92" si="211">+D88+G88+J88+M88+P88+S88+V88+Y88</f>
        <v>-660</v>
      </c>
      <c r="AC88" s="208">
        <f t="shared" ref="AC88:AC92" si="212">+E88+H88+K88+N88+Q88+T88+W88+Z88</f>
        <v>4405</v>
      </c>
    </row>
    <row r="89" spans="1:29" ht="13.5" customHeight="1" x14ac:dyDescent="0.2">
      <c r="A89" s="185" t="s">
        <v>214</v>
      </c>
      <c r="B89" s="195" t="s">
        <v>215</v>
      </c>
      <c r="C89" s="194">
        <f>+'[4]3.SZ.TÁBL. SEGÍTŐ SZOLGÁLAT'!$E89</f>
        <v>0</v>
      </c>
      <c r="D89" s="192"/>
      <c r="E89" s="197">
        <f t="shared" si="202"/>
        <v>0</v>
      </c>
      <c r="F89" s="198">
        <f>+'[4]3.SZ.TÁBL. SEGÍTŐ SZOLGÁLAT'!$H89</f>
        <v>0</v>
      </c>
      <c r="G89" s="192"/>
      <c r="H89" s="199">
        <f t="shared" si="203"/>
        <v>0</v>
      </c>
      <c r="I89" s="198">
        <f>+'[4]3.SZ.TÁBL. SEGÍTŐ SZOLGÁLAT'!$K89</f>
        <v>0</v>
      </c>
      <c r="J89" s="192"/>
      <c r="K89" s="197">
        <f t="shared" si="204"/>
        <v>0</v>
      </c>
      <c r="L89" s="198">
        <f>+'[4]3.SZ.TÁBL. SEGÍTŐ SZOLGÁLAT'!$N89</f>
        <v>0</v>
      </c>
      <c r="M89" s="192"/>
      <c r="N89" s="199">
        <f t="shared" si="205"/>
        <v>0</v>
      </c>
      <c r="O89" s="198">
        <f>+'[4]3.SZ.TÁBL. SEGÍTŐ SZOLGÁLAT'!$Q89</f>
        <v>0</v>
      </c>
      <c r="P89" s="192"/>
      <c r="Q89" s="197">
        <f t="shared" si="206"/>
        <v>0</v>
      </c>
      <c r="R89" s="198">
        <f>+'[4]3.SZ.TÁBL. SEGÍTŐ SZOLGÁLAT'!$T89</f>
        <v>0</v>
      </c>
      <c r="S89" s="192"/>
      <c r="T89" s="199">
        <f t="shared" si="207"/>
        <v>0</v>
      </c>
      <c r="U89" s="198">
        <f>+'[4]3.SZ.TÁBL. SEGÍTŐ SZOLGÁLAT'!$W89</f>
        <v>0</v>
      </c>
      <c r="V89" s="192"/>
      <c r="W89" s="199">
        <f t="shared" si="208"/>
        <v>0</v>
      </c>
      <c r="X89" s="198">
        <f>+'[4]3.SZ.TÁBL. SEGÍTŐ SZOLGÁLAT'!$Z89</f>
        <v>0</v>
      </c>
      <c r="Y89" s="192"/>
      <c r="Z89" s="197">
        <f t="shared" si="209"/>
        <v>0</v>
      </c>
      <c r="AA89" s="200">
        <f t="shared" si="210"/>
        <v>0</v>
      </c>
      <c r="AB89" s="192">
        <f t="shared" si="211"/>
        <v>0</v>
      </c>
      <c r="AC89" s="193">
        <f t="shared" si="212"/>
        <v>0</v>
      </c>
    </row>
    <row r="90" spans="1:29" ht="13.5" customHeight="1" x14ac:dyDescent="0.2">
      <c r="A90" s="185" t="s">
        <v>216</v>
      </c>
      <c r="B90" s="195" t="s">
        <v>217</v>
      </c>
      <c r="C90" s="194">
        <f>+'[4]3.SZ.TÁBL. SEGÍTŐ SZOLGÁLAT'!$E90</f>
        <v>0</v>
      </c>
      <c r="D90" s="192"/>
      <c r="E90" s="197">
        <f t="shared" si="202"/>
        <v>0</v>
      </c>
      <c r="F90" s="198">
        <f>+'[4]3.SZ.TÁBL. SEGÍTŐ SZOLGÁLAT'!$H90</f>
        <v>0</v>
      </c>
      <c r="G90" s="192"/>
      <c r="H90" s="199">
        <f t="shared" si="203"/>
        <v>0</v>
      </c>
      <c r="I90" s="198">
        <f>+'[4]3.SZ.TÁBL. SEGÍTŐ SZOLGÁLAT'!$K90</f>
        <v>0</v>
      </c>
      <c r="J90" s="192"/>
      <c r="K90" s="197">
        <f t="shared" si="204"/>
        <v>0</v>
      </c>
      <c r="L90" s="198">
        <f>+'[4]3.SZ.TÁBL. SEGÍTŐ SZOLGÁLAT'!$N90</f>
        <v>0</v>
      </c>
      <c r="M90" s="192"/>
      <c r="N90" s="199">
        <f t="shared" si="205"/>
        <v>0</v>
      </c>
      <c r="O90" s="198">
        <f>+'[4]3.SZ.TÁBL. SEGÍTŐ SZOLGÁLAT'!$Q90</f>
        <v>0</v>
      </c>
      <c r="P90" s="192"/>
      <c r="Q90" s="197">
        <f t="shared" si="206"/>
        <v>0</v>
      </c>
      <c r="R90" s="198">
        <f>+'[4]3.SZ.TÁBL. SEGÍTŐ SZOLGÁLAT'!$T90</f>
        <v>0</v>
      </c>
      <c r="S90" s="192"/>
      <c r="T90" s="199">
        <f t="shared" si="207"/>
        <v>0</v>
      </c>
      <c r="U90" s="198">
        <f>+'[4]3.SZ.TÁBL. SEGÍTŐ SZOLGÁLAT'!$W90</f>
        <v>0</v>
      </c>
      <c r="V90" s="192"/>
      <c r="W90" s="199">
        <f t="shared" si="208"/>
        <v>0</v>
      </c>
      <c r="X90" s="198">
        <f>+'[4]3.SZ.TÁBL. SEGÍTŐ SZOLGÁLAT'!$Z90</f>
        <v>0</v>
      </c>
      <c r="Y90" s="192"/>
      <c r="Z90" s="197">
        <f t="shared" si="209"/>
        <v>0</v>
      </c>
      <c r="AA90" s="200">
        <f t="shared" si="210"/>
        <v>0</v>
      </c>
      <c r="AB90" s="192">
        <f t="shared" si="211"/>
        <v>0</v>
      </c>
      <c r="AC90" s="193">
        <f t="shared" si="212"/>
        <v>0</v>
      </c>
    </row>
    <row r="91" spans="1:29" ht="13.5" customHeight="1" x14ac:dyDescent="0.2">
      <c r="A91" s="185" t="s">
        <v>218</v>
      </c>
      <c r="B91" s="195" t="s">
        <v>219</v>
      </c>
      <c r="C91" s="194">
        <f>+'[4]3.SZ.TÁBL. SEGÍTŐ SZOLGÁLAT'!$E91</f>
        <v>0</v>
      </c>
      <c r="D91" s="192"/>
      <c r="E91" s="197">
        <f t="shared" si="202"/>
        <v>0</v>
      </c>
      <c r="F91" s="198">
        <f>+'[4]3.SZ.TÁBL. SEGÍTŐ SZOLGÁLAT'!$H91</f>
        <v>0</v>
      </c>
      <c r="G91" s="192"/>
      <c r="H91" s="199">
        <f t="shared" si="203"/>
        <v>0</v>
      </c>
      <c r="I91" s="198">
        <f>+'[4]3.SZ.TÁBL. SEGÍTŐ SZOLGÁLAT'!$K91</f>
        <v>0</v>
      </c>
      <c r="J91" s="192"/>
      <c r="K91" s="197">
        <f t="shared" si="204"/>
        <v>0</v>
      </c>
      <c r="L91" s="198">
        <f>+'[4]3.SZ.TÁBL. SEGÍTŐ SZOLGÁLAT'!$N91</f>
        <v>0</v>
      </c>
      <c r="M91" s="192"/>
      <c r="N91" s="199">
        <f t="shared" si="205"/>
        <v>0</v>
      </c>
      <c r="O91" s="198">
        <f>+'[4]3.SZ.TÁBL. SEGÍTŐ SZOLGÁLAT'!$Q91</f>
        <v>0</v>
      </c>
      <c r="P91" s="192"/>
      <c r="Q91" s="197">
        <f t="shared" si="206"/>
        <v>0</v>
      </c>
      <c r="R91" s="198">
        <f>+'[4]3.SZ.TÁBL. SEGÍTŐ SZOLGÁLAT'!$T91</f>
        <v>0</v>
      </c>
      <c r="S91" s="192"/>
      <c r="T91" s="199">
        <f t="shared" si="207"/>
        <v>0</v>
      </c>
      <c r="U91" s="198">
        <f>+'[4]3.SZ.TÁBL. SEGÍTŐ SZOLGÁLAT'!$W91</f>
        <v>0</v>
      </c>
      <c r="V91" s="192"/>
      <c r="W91" s="199">
        <f t="shared" si="208"/>
        <v>0</v>
      </c>
      <c r="X91" s="198">
        <f>+'[4]3.SZ.TÁBL. SEGÍTŐ SZOLGÁLAT'!$Z91</f>
        <v>0</v>
      </c>
      <c r="Y91" s="192"/>
      <c r="Z91" s="197">
        <f t="shared" si="209"/>
        <v>0</v>
      </c>
      <c r="AA91" s="200">
        <f t="shared" si="210"/>
        <v>0</v>
      </c>
      <c r="AB91" s="192">
        <f t="shared" si="211"/>
        <v>0</v>
      </c>
      <c r="AC91" s="193">
        <f t="shared" si="212"/>
        <v>0</v>
      </c>
    </row>
    <row r="92" spans="1:29" ht="13.5" customHeight="1" x14ac:dyDescent="0.2">
      <c r="A92" s="186" t="s">
        <v>220</v>
      </c>
      <c r="B92" s="236" t="s">
        <v>309</v>
      </c>
      <c r="C92" s="194">
        <f>+'[4]3.SZ.TÁBL. SEGÍTŐ SZOLGÁLAT'!$E92</f>
        <v>0</v>
      </c>
      <c r="D92" s="217"/>
      <c r="E92" s="197">
        <f t="shared" si="202"/>
        <v>0</v>
      </c>
      <c r="F92" s="198">
        <f>+'[4]3.SZ.TÁBL. SEGÍTŐ SZOLGÁLAT'!$H92</f>
        <v>60</v>
      </c>
      <c r="G92" s="217"/>
      <c r="H92" s="220">
        <f t="shared" si="203"/>
        <v>60</v>
      </c>
      <c r="I92" s="198">
        <f>+'[4]3.SZ.TÁBL. SEGÍTŐ SZOLGÁLAT'!$K92</f>
        <v>70</v>
      </c>
      <c r="J92" s="217">
        <f>+[5]Seg.Szolgálat!$K$154</f>
        <v>-66</v>
      </c>
      <c r="K92" s="218">
        <f t="shared" si="204"/>
        <v>4</v>
      </c>
      <c r="L92" s="198">
        <f>+'[4]3.SZ.TÁBL. SEGÍTŐ SZOLGÁLAT'!$N92</f>
        <v>0</v>
      </c>
      <c r="M92" s="217"/>
      <c r="N92" s="220">
        <f t="shared" si="205"/>
        <v>0</v>
      </c>
      <c r="O92" s="198">
        <f>+'[4]3.SZ.TÁBL. SEGÍTŐ SZOLGÁLAT'!$Q92</f>
        <v>60</v>
      </c>
      <c r="P92" s="217"/>
      <c r="Q92" s="218">
        <f t="shared" si="206"/>
        <v>60</v>
      </c>
      <c r="R92" s="198">
        <f>+'[4]3.SZ.TÁBL. SEGÍTŐ SZOLGÁLAT'!$T92</f>
        <v>65</v>
      </c>
      <c r="S92" s="217"/>
      <c r="T92" s="220">
        <f t="shared" si="207"/>
        <v>65</v>
      </c>
      <c r="U92" s="198">
        <f>+'[4]3.SZ.TÁBL. SEGÍTŐ SZOLGÁLAT'!$W92</f>
        <v>0</v>
      </c>
      <c r="V92" s="217"/>
      <c r="W92" s="220">
        <f t="shared" si="208"/>
        <v>0</v>
      </c>
      <c r="X92" s="198">
        <f>+'[4]3.SZ.TÁBL. SEGÍTŐ SZOLGÁLAT'!$Z92</f>
        <v>0</v>
      </c>
      <c r="Y92" s="217"/>
      <c r="Z92" s="218">
        <f t="shared" si="209"/>
        <v>0</v>
      </c>
      <c r="AA92" s="221">
        <f t="shared" si="210"/>
        <v>255</v>
      </c>
      <c r="AB92" s="217">
        <f t="shared" si="211"/>
        <v>-66</v>
      </c>
      <c r="AC92" s="222">
        <f t="shared" si="212"/>
        <v>189</v>
      </c>
    </row>
    <row r="93" spans="1:29" s="293" customFormat="1" ht="13.5" customHeight="1" x14ac:dyDescent="0.2">
      <c r="A93" s="187" t="s">
        <v>147</v>
      </c>
      <c r="B93" s="237" t="s">
        <v>106</v>
      </c>
      <c r="C93" s="275">
        <f t="shared" ref="C93:AC93" si="213">SUM(C88:C92)</f>
        <v>230</v>
      </c>
      <c r="D93" s="273">
        <f t="shared" si="213"/>
        <v>0</v>
      </c>
      <c r="E93" s="276">
        <f t="shared" si="213"/>
        <v>230</v>
      </c>
      <c r="F93" s="291">
        <f t="shared" ref="F93" si="214">SUM(F88:F92)</f>
        <v>1010</v>
      </c>
      <c r="G93" s="273">
        <f t="shared" si="213"/>
        <v>-186</v>
      </c>
      <c r="H93" s="292">
        <f t="shared" si="213"/>
        <v>824</v>
      </c>
      <c r="I93" s="291">
        <f t="shared" si="213"/>
        <v>772</v>
      </c>
      <c r="J93" s="273">
        <f t="shared" si="213"/>
        <v>-316</v>
      </c>
      <c r="K93" s="276">
        <f t="shared" si="213"/>
        <v>456</v>
      </c>
      <c r="L93" s="291">
        <f t="shared" ref="L93" si="215">SUM(L88:L92)</f>
        <v>841</v>
      </c>
      <c r="M93" s="273">
        <f t="shared" si="213"/>
        <v>0</v>
      </c>
      <c r="N93" s="292">
        <f t="shared" si="213"/>
        <v>841</v>
      </c>
      <c r="O93" s="291">
        <f t="shared" si="213"/>
        <v>1210</v>
      </c>
      <c r="P93" s="273">
        <f t="shared" si="213"/>
        <v>-50</v>
      </c>
      <c r="Q93" s="276">
        <f t="shared" si="213"/>
        <v>1160</v>
      </c>
      <c r="R93" s="291">
        <f t="shared" ref="R93" si="216">SUM(R88:R92)</f>
        <v>717</v>
      </c>
      <c r="S93" s="273">
        <f t="shared" si="213"/>
        <v>-179</v>
      </c>
      <c r="T93" s="292">
        <f t="shared" si="213"/>
        <v>538</v>
      </c>
      <c r="U93" s="291">
        <f t="shared" si="213"/>
        <v>243</v>
      </c>
      <c r="V93" s="273">
        <f t="shared" si="213"/>
        <v>0</v>
      </c>
      <c r="W93" s="292">
        <f t="shared" si="213"/>
        <v>243</v>
      </c>
      <c r="X93" s="291">
        <f t="shared" ref="X93" si="217">SUM(X88:X92)</f>
        <v>297</v>
      </c>
      <c r="Y93" s="273">
        <f t="shared" ref="Y93:Z93" si="218">SUM(Y88:Y92)</f>
        <v>5</v>
      </c>
      <c r="Z93" s="276">
        <f t="shared" si="218"/>
        <v>302</v>
      </c>
      <c r="AA93" s="270">
        <f t="shared" si="213"/>
        <v>5320</v>
      </c>
      <c r="AB93" s="273">
        <f t="shared" si="213"/>
        <v>-726</v>
      </c>
      <c r="AC93" s="274">
        <f t="shared" si="213"/>
        <v>4594</v>
      </c>
    </row>
    <row r="94" spans="1:29" s="293" customFormat="1" ht="13.5" customHeight="1" x14ac:dyDescent="0.2">
      <c r="A94" s="187" t="s">
        <v>148</v>
      </c>
      <c r="B94" s="237" t="s">
        <v>107</v>
      </c>
      <c r="C94" s="275">
        <f t="shared" ref="C94:AC94" si="219">+C71+C74+C84+C87+C93</f>
        <v>1079</v>
      </c>
      <c r="D94" s="273">
        <f t="shared" si="219"/>
        <v>-20</v>
      </c>
      <c r="E94" s="276">
        <f t="shared" si="219"/>
        <v>1059</v>
      </c>
      <c r="F94" s="291">
        <f t="shared" ref="F94" si="220">+F71+F74+F84+F87+F93</f>
        <v>4956</v>
      </c>
      <c r="G94" s="273">
        <f t="shared" si="219"/>
        <v>0</v>
      </c>
      <c r="H94" s="292">
        <f t="shared" si="219"/>
        <v>4956</v>
      </c>
      <c r="I94" s="291">
        <f t="shared" si="219"/>
        <v>3579</v>
      </c>
      <c r="J94" s="273">
        <f t="shared" si="219"/>
        <v>-907</v>
      </c>
      <c r="K94" s="276">
        <f t="shared" si="219"/>
        <v>2672</v>
      </c>
      <c r="L94" s="291">
        <f t="shared" ref="L94" si="221">+L71+L74+L84+L87+L93</f>
        <v>4538</v>
      </c>
      <c r="M94" s="273">
        <f t="shared" si="219"/>
        <v>-38</v>
      </c>
      <c r="N94" s="292">
        <f t="shared" si="219"/>
        <v>4500</v>
      </c>
      <c r="O94" s="291">
        <f t="shared" si="219"/>
        <v>5549</v>
      </c>
      <c r="P94" s="273">
        <f t="shared" si="219"/>
        <v>0</v>
      </c>
      <c r="Q94" s="276">
        <f t="shared" si="219"/>
        <v>5549</v>
      </c>
      <c r="R94" s="291">
        <f t="shared" ref="R94" si="222">+R71+R74+R84+R87+R93</f>
        <v>2877</v>
      </c>
      <c r="S94" s="273">
        <f t="shared" si="219"/>
        <v>-254</v>
      </c>
      <c r="T94" s="292">
        <f t="shared" si="219"/>
        <v>2623</v>
      </c>
      <c r="U94" s="291">
        <f t="shared" si="219"/>
        <v>1120</v>
      </c>
      <c r="V94" s="273">
        <f t="shared" si="219"/>
        <v>0</v>
      </c>
      <c r="W94" s="292">
        <f t="shared" si="219"/>
        <v>1120</v>
      </c>
      <c r="X94" s="291">
        <f t="shared" ref="X94" si="223">+X71+X74+X84+X87+X93</f>
        <v>1486</v>
      </c>
      <c r="Y94" s="273">
        <f t="shared" ref="Y94:Z94" si="224">+Y71+Y74+Y84+Y87+Y93</f>
        <v>0</v>
      </c>
      <c r="Z94" s="276">
        <f t="shared" si="224"/>
        <v>1486</v>
      </c>
      <c r="AA94" s="270">
        <f t="shared" si="219"/>
        <v>25184</v>
      </c>
      <c r="AB94" s="273">
        <f t="shared" si="219"/>
        <v>-1219</v>
      </c>
      <c r="AC94" s="274">
        <f t="shared" si="219"/>
        <v>23965</v>
      </c>
    </row>
    <row r="95" spans="1:29" ht="13.5" customHeight="1" x14ac:dyDescent="0.2">
      <c r="A95" s="184" t="s">
        <v>260</v>
      </c>
      <c r="B95" s="548" t="s">
        <v>261</v>
      </c>
      <c r="C95" s="202">
        <f>+C96</f>
        <v>163</v>
      </c>
      <c r="D95" s="203">
        <f t="shared" ref="D95:Z95" si="225">+D96</f>
        <v>0</v>
      </c>
      <c r="E95" s="204">
        <f t="shared" si="225"/>
        <v>163</v>
      </c>
      <c r="F95" s="205">
        <f>+F96</f>
        <v>0</v>
      </c>
      <c r="G95" s="203">
        <f t="shared" si="225"/>
        <v>0</v>
      </c>
      <c r="H95" s="206">
        <f t="shared" si="225"/>
        <v>0</v>
      </c>
      <c r="I95" s="205">
        <f>+I96</f>
        <v>496</v>
      </c>
      <c r="J95" s="203">
        <f t="shared" si="225"/>
        <v>0</v>
      </c>
      <c r="K95" s="204">
        <f t="shared" si="225"/>
        <v>496</v>
      </c>
      <c r="L95" s="205">
        <f>+L96</f>
        <v>0</v>
      </c>
      <c r="M95" s="203">
        <f t="shared" si="225"/>
        <v>0</v>
      </c>
      <c r="N95" s="206">
        <f t="shared" si="225"/>
        <v>0</v>
      </c>
      <c r="O95" s="205">
        <f>+O96</f>
        <v>0</v>
      </c>
      <c r="P95" s="203">
        <f t="shared" si="225"/>
        <v>0</v>
      </c>
      <c r="Q95" s="204">
        <f t="shared" si="225"/>
        <v>0</v>
      </c>
      <c r="R95" s="205">
        <f>+R96</f>
        <v>0</v>
      </c>
      <c r="S95" s="203">
        <f t="shared" si="225"/>
        <v>0</v>
      </c>
      <c r="T95" s="206">
        <f t="shared" si="225"/>
        <v>0</v>
      </c>
      <c r="U95" s="205">
        <f>+U96</f>
        <v>450</v>
      </c>
      <c r="V95" s="203">
        <f t="shared" si="225"/>
        <v>0</v>
      </c>
      <c r="W95" s="206">
        <f t="shared" si="225"/>
        <v>450</v>
      </c>
      <c r="X95" s="205">
        <f>+X96</f>
        <v>55</v>
      </c>
      <c r="Y95" s="203">
        <f t="shared" si="225"/>
        <v>0</v>
      </c>
      <c r="Z95" s="204">
        <f t="shared" si="225"/>
        <v>55</v>
      </c>
      <c r="AA95" s="207">
        <f t="shared" ref="AA95:AA97" si="226">+C95+F95+I95+L95+O95+R95+U95+X95</f>
        <v>1164</v>
      </c>
      <c r="AB95" s="203">
        <f t="shared" ref="AB95:AB97" si="227">+D95+G95+J95+M95+P95+S95+V95+Y95</f>
        <v>0</v>
      </c>
      <c r="AC95" s="208">
        <f t="shared" ref="AC95:AC97" si="228">+E95+H95+K95+N95+Q95+T95+W95+Z95</f>
        <v>1164</v>
      </c>
    </row>
    <row r="96" spans="1:29" ht="13.5" customHeight="1" x14ac:dyDescent="0.2">
      <c r="A96" s="190" t="s">
        <v>260</v>
      </c>
      <c r="B96" s="239" t="s">
        <v>78</v>
      </c>
      <c r="C96" s="194">
        <f>+'[4]3.SZ.TÁBL. SEGÍTŐ SZOLGÁLAT'!$E96</f>
        <v>163</v>
      </c>
      <c r="D96" s="217"/>
      <c r="E96" s="197">
        <f t="shared" ref="E96:E97" si="229">SUM(C96:D96)</f>
        <v>163</v>
      </c>
      <c r="F96" s="198">
        <f>+'[4]3.SZ.TÁBL. SEGÍTŐ SZOLGÁLAT'!$H96</f>
        <v>0</v>
      </c>
      <c r="G96" s="217"/>
      <c r="H96" s="220">
        <f t="shared" ref="H96:H97" si="230">SUM(F96:G96)</f>
        <v>0</v>
      </c>
      <c r="I96" s="198">
        <f>+'[4]3.SZ.TÁBL. SEGÍTŐ SZOLGÁLAT'!$K96</f>
        <v>496</v>
      </c>
      <c r="J96" s="217"/>
      <c r="K96" s="218">
        <f t="shared" ref="K96:K97" si="231">SUM(I96:J96)</f>
        <v>496</v>
      </c>
      <c r="L96" s="198">
        <f>+'[4]3.SZ.TÁBL. SEGÍTŐ SZOLGÁLAT'!$N96</f>
        <v>0</v>
      </c>
      <c r="M96" s="217"/>
      <c r="N96" s="220">
        <f t="shared" ref="N96:N97" si="232">SUM(L96:M96)</f>
        <v>0</v>
      </c>
      <c r="O96" s="198">
        <f>+'[4]3.SZ.TÁBL. SEGÍTŐ SZOLGÁLAT'!$Q96</f>
        <v>0</v>
      </c>
      <c r="P96" s="217"/>
      <c r="Q96" s="218">
        <f t="shared" ref="Q96:Q97" si="233">SUM(O96:P96)</f>
        <v>0</v>
      </c>
      <c r="R96" s="198">
        <f>+'[4]3.SZ.TÁBL. SEGÍTŐ SZOLGÁLAT'!$T96</f>
        <v>0</v>
      </c>
      <c r="S96" s="217"/>
      <c r="T96" s="220">
        <f t="shared" ref="T96:T97" si="234">SUM(R96:S96)</f>
        <v>0</v>
      </c>
      <c r="U96" s="198">
        <f>+'[4]3.SZ.TÁBL. SEGÍTŐ SZOLGÁLAT'!$W96</f>
        <v>450</v>
      </c>
      <c r="V96" s="217"/>
      <c r="W96" s="220">
        <f t="shared" ref="W96:W97" si="235">SUM(U96:V96)</f>
        <v>450</v>
      </c>
      <c r="X96" s="198">
        <f>+'[4]3.SZ.TÁBL. SEGÍTŐ SZOLGÁLAT'!$Z96</f>
        <v>55</v>
      </c>
      <c r="Y96" s="217"/>
      <c r="Z96" s="218">
        <f t="shared" ref="Z96:Z97" si="236">SUM(X96:Y96)</f>
        <v>55</v>
      </c>
      <c r="AA96" s="221">
        <f t="shared" si="226"/>
        <v>1164</v>
      </c>
      <c r="AB96" s="217">
        <f t="shared" si="227"/>
        <v>0</v>
      </c>
      <c r="AC96" s="222">
        <f t="shared" si="228"/>
        <v>1164</v>
      </c>
    </row>
    <row r="97" spans="1:29" ht="13.5" customHeight="1" x14ac:dyDescent="0.2">
      <c r="A97" s="289" t="s">
        <v>262</v>
      </c>
      <c r="B97" s="290" t="s">
        <v>263</v>
      </c>
      <c r="C97" s="194">
        <f>+'[4]3.SZ.TÁBL. SEGÍTŐ SZOLGÁLAT'!$E97</f>
        <v>0</v>
      </c>
      <c r="D97" s="243"/>
      <c r="E97" s="197">
        <f t="shared" si="229"/>
        <v>0</v>
      </c>
      <c r="F97" s="198">
        <f>+'[4]3.SZ.TÁBL. SEGÍTŐ SZOLGÁLAT'!$H97</f>
        <v>0</v>
      </c>
      <c r="G97" s="243"/>
      <c r="H97" s="246">
        <f t="shared" si="230"/>
        <v>0</v>
      </c>
      <c r="I97" s="198">
        <f>+'[4]3.SZ.TÁBL. SEGÍTŐ SZOLGÁLAT'!$K97</f>
        <v>0</v>
      </c>
      <c r="J97" s="243"/>
      <c r="K97" s="245">
        <f t="shared" si="231"/>
        <v>0</v>
      </c>
      <c r="L97" s="198">
        <f>+'[4]3.SZ.TÁBL. SEGÍTŐ SZOLGÁLAT'!$N97</f>
        <v>0</v>
      </c>
      <c r="M97" s="243"/>
      <c r="N97" s="246">
        <f t="shared" si="232"/>
        <v>0</v>
      </c>
      <c r="O97" s="198">
        <f>+'[4]3.SZ.TÁBL. SEGÍTŐ SZOLGÁLAT'!$Q97</f>
        <v>0</v>
      </c>
      <c r="P97" s="243"/>
      <c r="Q97" s="245">
        <f t="shared" si="233"/>
        <v>0</v>
      </c>
      <c r="R97" s="198">
        <f>+'[4]3.SZ.TÁBL. SEGÍTŐ SZOLGÁLAT'!$T97</f>
        <v>0</v>
      </c>
      <c r="S97" s="243"/>
      <c r="T97" s="246">
        <f t="shared" si="234"/>
        <v>0</v>
      </c>
      <c r="U97" s="198">
        <f>+'[4]3.SZ.TÁBL. SEGÍTŐ SZOLGÁLAT'!$W97</f>
        <v>0</v>
      </c>
      <c r="V97" s="243"/>
      <c r="W97" s="246">
        <f t="shared" si="235"/>
        <v>0</v>
      </c>
      <c r="X97" s="198">
        <f>+'[4]3.SZ.TÁBL. SEGÍTŐ SZOLGÁLAT'!$Z97</f>
        <v>0</v>
      </c>
      <c r="Y97" s="243"/>
      <c r="Z97" s="245">
        <f t="shared" si="236"/>
        <v>0</v>
      </c>
      <c r="AA97" s="242">
        <f t="shared" si="226"/>
        <v>0</v>
      </c>
      <c r="AB97" s="243">
        <f t="shared" si="227"/>
        <v>0</v>
      </c>
      <c r="AC97" s="244">
        <f t="shared" si="228"/>
        <v>0</v>
      </c>
    </row>
    <row r="98" spans="1:29" s="293" customFormat="1" ht="13.5" customHeight="1" x14ac:dyDescent="0.2">
      <c r="A98" s="187" t="s">
        <v>149</v>
      </c>
      <c r="B98" s="237" t="s">
        <v>108</v>
      </c>
      <c r="C98" s="291">
        <f t="shared" ref="C98:AC98" si="237">+C95+C97</f>
        <v>163</v>
      </c>
      <c r="D98" s="273">
        <f t="shared" si="237"/>
        <v>0</v>
      </c>
      <c r="E98" s="276">
        <f t="shared" si="237"/>
        <v>163</v>
      </c>
      <c r="F98" s="291">
        <f t="shared" ref="F98" si="238">+F95+F97</f>
        <v>0</v>
      </c>
      <c r="G98" s="273">
        <f t="shared" si="237"/>
        <v>0</v>
      </c>
      <c r="H98" s="276">
        <f t="shared" si="237"/>
        <v>0</v>
      </c>
      <c r="I98" s="291">
        <f t="shared" si="237"/>
        <v>496</v>
      </c>
      <c r="J98" s="273">
        <f t="shared" si="237"/>
        <v>0</v>
      </c>
      <c r="K98" s="276">
        <f t="shared" si="237"/>
        <v>496</v>
      </c>
      <c r="L98" s="291">
        <f t="shared" ref="L98" si="239">+L95+L97</f>
        <v>0</v>
      </c>
      <c r="M98" s="273">
        <f t="shared" si="237"/>
        <v>0</v>
      </c>
      <c r="N98" s="276">
        <f t="shared" si="237"/>
        <v>0</v>
      </c>
      <c r="O98" s="291">
        <f t="shared" si="237"/>
        <v>0</v>
      </c>
      <c r="P98" s="273">
        <f t="shared" si="237"/>
        <v>0</v>
      </c>
      <c r="Q98" s="276">
        <f t="shared" si="237"/>
        <v>0</v>
      </c>
      <c r="R98" s="291">
        <f t="shared" ref="R98" si="240">+R95+R97</f>
        <v>0</v>
      </c>
      <c r="S98" s="273">
        <f t="shared" si="237"/>
        <v>0</v>
      </c>
      <c r="T98" s="276">
        <f t="shared" si="237"/>
        <v>0</v>
      </c>
      <c r="U98" s="291">
        <f t="shared" si="237"/>
        <v>450</v>
      </c>
      <c r="V98" s="273">
        <f t="shared" si="237"/>
        <v>0</v>
      </c>
      <c r="W98" s="276">
        <f t="shared" si="237"/>
        <v>450</v>
      </c>
      <c r="X98" s="291">
        <f t="shared" ref="X98" si="241">+X95+X97</f>
        <v>55</v>
      </c>
      <c r="Y98" s="273">
        <f t="shared" si="237"/>
        <v>0</v>
      </c>
      <c r="Z98" s="276">
        <f t="shared" si="237"/>
        <v>55</v>
      </c>
      <c r="AA98" s="270">
        <f t="shared" si="237"/>
        <v>1164</v>
      </c>
      <c r="AB98" s="273">
        <f t="shared" si="237"/>
        <v>0</v>
      </c>
      <c r="AC98" s="274">
        <f t="shared" si="237"/>
        <v>1164</v>
      </c>
    </row>
    <row r="99" spans="1:29" ht="13.5" customHeight="1" x14ac:dyDescent="0.2">
      <c r="A99" s="184" t="s">
        <v>221</v>
      </c>
      <c r="B99" s="235" t="s">
        <v>222</v>
      </c>
      <c r="C99" s="194">
        <f>+'[4]3.SZ.TÁBL. SEGÍTŐ SZOLGÁLAT'!$E99</f>
        <v>0</v>
      </c>
      <c r="D99" s="203"/>
      <c r="E99" s="197">
        <f t="shared" ref="E99:E105" si="242">SUM(C99:D99)</f>
        <v>0</v>
      </c>
      <c r="F99" s="198">
        <f>+'[4]3.SZ.TÁBL. SEGÍTŐ SZOLGÁLAT'!$H99</f>
        <v>0</v>
      </c>
      <c r="G99" s="203"/>
      <c r="H99" s="206">
        <f t="shared" ref="H99:H105" si="243">SUM(F99:G99)</f>
        <v>0</v>
      </c>
      <c r="I99" s="198">
        <f>+'[4]3.SZ.TÁBL. SEGÍTŐ SZOLGÁLAT'!$K99</f>
        <v>0</v>
      </c>
      <c r="J99" s="203"/>
      <c r="K99" s="204">
        <f t="shared" ref="K99:K105" si="244">SUM(I99:J99)</f>
        <v>0</v>
      </c>
      <c r="L99" s="198">
        <f>+'[4]3.SZ.TÁBL. SEGÍTŐ SZOLGÁLAT'!$N99</f>
        <v>0</v>
      </c>
      <c r="M99" s="203"/>
      <c r="N99" s="206">
        <f t="shared" ref="N99:N105" si="245">SUM(L99:M99)</f>
        <v>0</v>
      </c>
      <c r="O99" s="198">
        <f>+'[4]3.SZ.TÁBL. SEGÍTŐ SZOLGÁLAT'!$Q99</f>
        <v>0</v>
      </c>
      <c r="P99" s="203"/>
      <c r="Q99" s="204">
        <f t="shared" ref="Q99:Q105" si="246">SUM(O99:P99)</f>
        <v>0</v>
      </c>
      <c r="R99" s="198">
        <f>+'[4]3.SZ.TÁBL. SEGÍTŐ SZOLGÁLAT'!$T99</f>
        <v>0</v>
      </c>
      <c r="S99" s="203"/>
      <c r="T99" s="206">
        <f t="shared" ref="T99:T105" si="247">SUM(R99:S99)</f>
        <v>0</v>
      </c>
      <c r="U99" s="198">
        <f>+'[4]3.SZ.TÁBL. SEGÍTŐ SZOLGÁLAT'!$W99</f>
        <v>0</v>
      </c>
      <c r="V99" s="203"/>
      <c r="W99" s="206">
        <f t="shared" ref="W99:W105" si="248">SUM(U99:V99)</f>
        <v>0</v>
      </c>
      <c r="X99" s="198">
        <f>+'[4]3.SZ.TÁBL. SEGÍTŐ SZOLGÁLAT'!$Z99</f>
        <v>0</v>
      </c>
      <c r="Y99" s="203"/>
      <c r="Z99" s="204">
        <f t="shared" ref="Z99:Z105" si="249">SUM(X99:Y99)</f>
        <v>0</v>
      </c>
      <c r="AA99" s="207">
        <f t="shared" ref="AA99:AA105" si="250">+C99+F99+I99+L99+O99+R99+U99+X99</f>
        <v>0</v>
      </c>
      <c r="AB99" s="203">
        <f t="shared" ref="AB99:AB105" si="251">+D99+G99+J99+M99+P99+S99+V99+Y99</f>
        <v>0</v>
      </c>
      <c r="AC99" s="208">
        <f t="shared" ref="AC99:AC105" si="252">+E99+H99+K99+N99+Q99+T99+W99+Z99</f>
        <v>0</v>
      </c>
    </row>
    <row r="100" spans="1:29" ht="13.5" customHeight="1" x14ac:dyDescent="0.2">
      <c r="A100" s="185" t="s">
        <v>223</v>
      </c>
      <c r="B100" s="195" t="s">
        <v>224</v>
      </c>
      <c r="C100" s="194">
        <f>+'[4]3.SZ.TÁBL. SEGÍTŐ SZOLGÁLAT'!$E100</f>
        <v>0</v>
      </c>
      <c r="D100" s="192"/>
      <c r="E100" s="197">
        <f t="shared" si="242"/>
        <v>0</v>
      </c>
      <c r="F100" s="198">
        <f>+'[4]3.SZ.TÁBL. SEGÍTŐ SZOLGÁLAT'!$H100</f>
        <v>0</v>
      </c>
      <c r="G100" s="192"/>
      <c r="H100" s="199">
        <f t="shared" si="243"/>
        <v>0</v>
      </c>
      <c r="I100" s="198">
        <f>+'[4]3.SZ.TÁBL. SEGÍTŐ SZOLGÁLAT'!$K100</f>
        <v>0</v>
      </c>
      <c r="J100" s="192"/>
      <c r="K100" s="197">
        <f t="shared" si="244"/>
        <v>0</v>
      </c>
      <c r="L100" s="198">
        <f>+'[4]3.SZ.TÁBL. SEGÍTŐ SZOLGÁLAT'!$N100</f>
        <v>0</v>
      </c>
      <c r="M100" s="192"/>
      <c r="N100" s="199">
        <f t="shared" si="245"/>
        <v>0</v>
      </c>
      <c r="O100" s="198">
        <f>+'[4]3.SZ.TÁBL. SEGÍTŐ SZOLGÁLAT'!$Q100</f>
        <v>0</v>
      </c>
      <c r="P100" s="192"/>
      <c r="Q100" s="197">
        <f t="shared" si="246"/>
        <v>0</v>
      </c>
      <c r="R100" s="198">
        <f>+'[4]3.SZ.TÁBL. SEGÍTŐ SZOLGÁLAT'!$T100</f>
        <v>0</v>
      </c>
      <c r="S100" s="192"/>
      <c r="T100" s="199">
        <f t="shared" si="247"/>
        <v>0</v>
      </c>
      <c r="U100" s="198">
        <f>+'[4]3.SZ.TÁBL. SEGÍTŐ SZOLGÁLAT'!$W100</f>
        <v>0</v>
      </c>
      <c r="V100" s="192"/>
      <c r="W100" s="199">
        <f t="shared" si="248"/>
        <v>0</v>
      </c>
      <c r="X100" s="198">
        <f>+'[4]3.SZ.TÁBL. SEGÍTŐ SZOLGÁLAT'!$Z100</f>
        <v>0</v>
      </c>
      <c r="Y100" s="192"/>
      <c r="Z100" s="197">
        <f t="shared" si="249"/>
        <v>0</v>
      </c>
      <c r="AA100" s="200">
        <f t="shared" si="250"/>
        <v>0</v>
      </c>
      <c r="AB100" s="192">
        <f t="shared" si="251"/>
        <v>0</v>
      </c>
      <c r="AC100" s="193">
        <f t="shared" si="252"/>
        <v>0</v>
      </c>
    </row>
    <row r="101" spans="1:29" ht="13.5" customHeight="1" x14ac:dyDescent="0.2">
      <c r="A101" s="185" t="s">
        <v>225</v>
      </c>
      <c r="B101" s="195" t="s">
        <v>226</v>
      </c>
      <c r="C101" s="194">
        <f>+'[4]3.SZ.TÁBL. SEGÍTŐ SZOLGÁLAT'!$E101</f>
        <v>0</v>
      </c>
      <c r="D101" s="192"/>
      <c r="E101" s="197">
        <f t="shared" si="242"/>
        <v>0</v>
      </c>
      <c r="F101" s="198">
        <f>+'[4]3.SZ.TÁBL. SEGÍTŐ SZOLGÁLAT'!$H101</f>
        <v>631</v>
      </c>
      <c r="G101" s="192"/>
      <c r="H101" s="199">
        <f t="shared" si="243"/>
        <v>631</v>
      </c>
      <c r="I101" s="198">
        <f>+'[4]3.SZ.TÁBL. SEGÍTŐ SZOLGÁLAT'!$K101</f>
        <v>0</v>
      </c>
      <c r="J101" s="192"/>
      <c r="K101" s="197">
        <f t="shared" si="244"/>
        <v>0</v>
      </c>
      <c r="L101" s="198">
        <f>+'[4]3.SZ.TÁBL. SEGÍTŐ SZOLGÁLAT'!$N101</f>
        <v>0</v>
      </c>
      <c r="M101" s="192"/>
      <c r="N101" s="199">
        <f t="shared" si="245"/>
        <v>0</v>
      </c>
      <c r="O101" s="198">
        <f>+'[4]3.SZ.TÁBL. SEGÍTŐ SZOLGÁLAT'!$Q101</f>
        <v>0</v>
      </c>
      <c r="P101" s="192"/>
      <c r="Q101" s="197">
        <f t="shared" si="246"/>
        <v>0</v>
      </c>
      <c r="R101" s="198">
        <f>+'[4]3.SZ.TÁBL. SEGÍTŐ SZOLGÁLAT'!$T101</f>
        <v>0</v>
      </c>
      <c r="S101" s="192"/>
      <c r="T101" s="199">
        <f t="shared" si="247"/>
        <v>0</v>
      </c>
      <c r="U101" s="198">
        <f>+'[4]3.SZ.TÁBL. SEGÍTŐ SZOLGÁLAT'!$W101</f>
        <v>0</v>
      </c>
      <c r="V101" s="192"/>
      <c r="W101" s="199">
        <f t="shared" si="248"/>
        <v>0</v>
      </c>
      <c r="X101" s="198">
        <f>+'[4]3.SZ.TÁBL. SEGÍTŐ SZOLGÁLAT'!$Z101</f>
        <v>0</v>
      </c>
      <c r="Y101" s="192"/>
      <c r="Z101" s="197">
        <f t="shared" si="249"/>
        <v>0</v>
      </c>
      <c r="AA101" s="200">
        <f t="shared" si="250"/>
        <v>631</v>
      </c>
      <c r="AB101" s="192">
        <f t="shared" si="251"/>
        <v>0</v>
      </c>
      <c r="AC101" s="193">
        <f t="shared" si="252"/>
        <v>631</v>
      </c>
    </row>
    <row r="102" spans="1:29" ht="13.5" customHeight="1" x14ac:dyDescent="0.2">
      <c r="A102" s="185" t="s">
        <v>227</v>
      </c>
      <c r="B102" s="195" t="s">
        <v>228</v>
      </c>
      <c r="C102" s="194">
        <f>+'[4]3.SZ.TÁBL. SEGÍTŐ SZOLGÁLAT'!$E102</f>
        <v>0</v>
      </c>
      <c r="D102" s="192"/>
      <c r="E102" s="197">
        <f t="shared" si="242"/>
        <v>0</v>
      </c>
      <c r="F102" s="198">
        <f>+'[4]3.SZ.TÁBL. SEGÍTŐ SZOLGÁLAT'!$H102</f>
        <v>93</v>
      </c>
      <c r="G102" s="192"/>
      <c r="H102" s="199">
        <f t="shared" si="243"/>
        <v>93</v>
      </c>
      <c r="I102" s="198">
        <f>+'[4]3.SZ.TÁBL. SEGÍTŐ SZOLGÁLAT'!$K102</f>
        <v>0</v>
      </c>
      <c r="J102" s="192"/>
      <c r="K102" s="197">
        <f t="shared" si="244"/>
        <v>0</v>
      </c>
      <c r="L102" s="198">
        <f>+'[4]3.SZ.TÁBL. SEGÍTŐ SZOLGÁLAT'!$N102</f>
        <v>51</v>
      </c>
      <c r="M102" s="192"/>
      <c r="N102" s="199">
        <f t="shared" si="245"/>
        <v>51</v>
      </c>
      <c r="O102" s="198">
        <f>+'[4]3.SZ.TÁBL. SEGÍTŐ SZOLGÁLAT'!$Q102</f>
        <v>111</v>
      </c>
      <c r="P102" s="192"/>
      <c r="Q102" s="197">
        <f t="shared" si="246"/>
        <v>111</v>
      </c>
      <c r="R102" s="198">
        <f>+'[4]3.SZ.TÁBL. SEGÍTŐ SZOLGÁLAT'!$T102</f>
        <v>0</v>
      </c>
      <c r="S102" s="192"/>
      <c r="T102" s="199">
        <f t="shared" si="247"/>
        <v>0</v>
      </c>
      <c r="U102" s="198">
        <f>+'[4]3.SZ.TÁBL. SEGÍTŐ SZOLGÁLAT'!$W102</f>
        <v>25</v>
      </c>
      <c r="V102" s="192"/>
      <c r="W102" s="199">
        <f t="shared" si="248"/>
        <v>25</v>
      </c>
      <c r="X102" s="198">
        <f>+'[4]3.SZ.TÁBL. SEGÍTŐ SZOLGÁLAT'!$Z102</f>
        <v>0</v>
      </c>
      <c r="Y102" s="192"/>
      <c r="Z102" s="197">
        <f t="shared" si="249"/>
        <v>0</v>
      </c>
      <c r="AA102" s="200">
        <f t="shared" si="250"/>
        <v>280</v>
      </c>
      <c r="AB102" s="192">
        <f t="shared" si="251"/>
        <v>0</v>
      </c>
      <c r="AC102" s="193">
        <f t="shared" si="252"/>
        <v>280</v>
      </c>
    </row>
    <row r="103" spans="1:29" ht="13.5" customHeight="1" x14ac:dyDescent="0.2">
      <c r="A103" s="185" t="s">
        <v>229</v>
      </c>
      <c r="B103" s="195" t="s">
        <v>230</v>
      </c>
      <c r="C103" s="194">
        <f>+'[4]3.SZ.TÁBL. SEGÍTŐ SZOLGÁLAT'!$E103</f>
        <v>0</v>
      </c>
      <c r="D103" s="192"/>
      <c r="E103" s="197">
        <f t="shared" si="242"/>
        <v>0</v>
      </c>
      <c r="F103" s="198">
        <f>+'[4]3.SZ.TÁBL. SEGÍTŐ SZOLGÁLAT'!$H103</f>
        <v>0</v>
      </c>
      <c r="G103" s="192"/>
      <c r="H103" s="199">
        <f t="shared" si="243"/>
        <v>0</v>
      </c>
      <c r="I103" s="198">
        <f>+'[4]3.SZ.TÁBL. SEGÍTŐ SZOLGÁLAT'!$K103</f>
        <v>0</v>
      </c>
      <c r="J103" s="192"/>
      <c r="K103" s="197">
        <f t="shared" si="244"/>
        <v>0</v>
      </c>
      <c r="L103" s="198">
        <f>+'[4]3.SZ.TÁBL. SEGÍTŐ SZOLGÁLAT'!$N103</f>
        <v>0</v>
      </c>
      <c r="M103" s="192"/>
      <c r="N103" s="199">
        <f t="shared" si="245"/>
        <v>0</v>
      </c>
      <c r="O103" s="198">
        <f>+'[4]3.SZ.TÁBL. SEGÍTŐ SZOLGÁLAT'!$Q103</f>
        <v>0</v>
      </c>
      <c r="P103" s="192"/>
      <c r="Q103" s="197">
        <f t="shared" si="246"/>
        <v>0</v>
      </c>
      <c r="R103" s="198">
        <f>+'[4]3.SZ.TÁBL. SEGÍTŐ SZOLGÁLAT'!$T103</f>
        <v>0</v>
      </c>
      <c r="S103" s="192"/>
      <c r="T103" s="199">
        <f t="shared" si="247"/>
        <v>0</v>
      </c>
      <c r="U103" s="198">
        <f>+'[4]3.SZ.TÁBL. SEGÍTŐ SZOLGÁLAT'!$W103</f>
        <v>0</v>
      </c>
      <c r="V103" s="192"/>
      <c r="W103" s="199">
        <f t="shared" si="248"/>
        <v>0</v>
      </c>
      <c r="X103" s="198">
        <f>+'[4]3.SZ.TÁBL. SEGÍTŐ SZOLGÁLAT'!$Z103</f>
        <v>0</v>
      </c>
      <c r="Y103" s="192"/>
      <c r="Z103" s="197">
        <f t="shared" si="249"/>
        <v>0</v>
      </c>
      <c r="AA103" s="200">
        <f t="shared" si="250"/>
        <v>0</v>
      </c>
      <c r="AB103" s="192">
        <f t="shared" si="251"/>
        <v>0</v>
      </c>
      <c r="AC103" s="193">
        <f t="shared" si="252"/>
        <v>0</v>
      </c>
    </row>
    <row r="104" spans="1:29" ht="13.5" customHeight="1" x14ac:dyDescent="0.2">
      <c r="A104" s="185" t="s">
        <v>231</v>
      </c>
      <c r="B104" s="195" t="s">
        <v>232</v>
      </c>
      <c r="C104" s="194">
        <f>+'[4]3.SZ.TÁBL. SEGÍTŐ SZOLGÁLAT'!$E104</f>
        <v>0</v>
      </c>
      <c r="D104" s="192"/>
      <c r="E104" s="197">
        <f t="shared" si="242"/>
        <v>0</v>
      </c>
      <c r="F104" s="198">
        <f>+'[4]3.SZ.TÁBL. SEGÍTŐ SZOLGÁLAT'!$H104</f>
        <v>0</v>
      </c>
      <c r="G104" s="192"/>
      <c r="H104" s="199">
        <f t="shared" si="243"/>
        <v>0</v>
      </c>
      <c r="I104" s="198">
        <f>+'[4]3.SZ.TÁBL. SEGÍTŐ SZOLGÁLAT'!$K104</f>
        <v>0</v>
      </c>
      <c r="J104" s="192"/>
      <c r="K104" s="197">
        <f t="shared" si="244"/>
        <v>0</v>
      </c>
      <c r="L104" s="198">
        <f>+'[4]3.SZ.TÁBL. SEGÍTŐ SZOLGÁLAT'!$N104</f>
        <v>0</v>
      </c>
      <c r="M104" s="192"/>
      <c r="N104" s="199">
        <f t="shared" si="245"/>
        <v>0</v>
      </c>
      <c r="O104" s="198">
        <f>+'[4]3.SZ.TÁBL. SEGÍTŐ SZOLGÁLAT'!$Q104</f>
        <v>0</v>
      </c>
      <c r="P104" s="192"/>
      <c r="Q104" s="197">
        <f t="shared" si="246"/>
        <v>0</v>
      </c>
      <c r="R104" s="198">
        <f>+'[4]3.SZ.TÁBL. SEGÍTŐ SZOLGÁLAT'!$T104</f>
        <v>0</v>
      </c>
      <c r="S104" s="192"/>
      <c r="T104" s="199">
        <f t="shared" si="247"/>
        <v>0</v>
      </c>
      <c r="U104" s="198">
        <f>+'[4]3.SZ.TÁBL. SEGÍTŐ SZOLGÁLAT'!$W104</f>
        <v>0</v>
      </c>
      <c r="V104" s="192"/>
      <c r="W104" s="199">
        <f t="shared" si="248"/>
        <v>0</v>
      </c>
      <c r="X104" s="198">
        <f>+'[4]3.SZ.TÁBL. SEGÍTŐ SZOLGÁLAT'!$Z104</f>
        <v>0</v>
      </c>
      <c r="Y104" s="192"/>
      <c r="Z104" s="197">
        <f t="shared" si="249"/>
        <v>0</v>
      </c>
      <c r="AA104" s="200">
        <f t="shared" si="250"/>
        <v>0</v>
      </c>
      <c r="AB104" s="192">
        <f t="shared" si="251"/>
        <v>0</v>
      </c>
      <c r="AC104" s="193">
        <f t="shared" si="252"/>
        <v>0</v>
      </c>
    </row>
    <row r="105" spans="1:29" ht="13.5" customHeight="1" x14ac:dyDescent="0.2">
      <c r="A105" s="186" t="s">
        <v>233</v>
      </c>
      <c r="B105" s="236" t="s">
        <v>234</v>
      </c>
      <c r="C105" s="194">
        <f>+'[4]3.SZ.TÁBL. SEGÍTŐ SZOLGÁLAT'!$E105</f>
        <v>0</v>
      </c>
      <c r="D105" s="217"/>
      <c r="E105" s="197">
        <f t="shared" si="242"/>
        <v>0</v>
      </c>
      <c r="F105" s="198">
        <f>+'[4]3.SZ.TÁBL. SEGÍTŐ SZOLGÁLAT'!$H105</f>
        <v>196</v>
      </c>
      <c r="G105" s="217"/>
      <c r="H105" s="220">
        <f t="shared" si="243"/>
        <v>196</v>
      </c>
      <c r="I105" s="198">
        <f>+'[4]3.SZ.TÁBL. SEGÍTŐ SZOLGÁLAT'!$K105</f>
        <v>0</v>
      </c>
      <c r="J105" s="217"/>
      <c r="K105" s="218">
        <f t="shared" si="244"/>
        <v>0</v>
      </c>
      <c r="L105" s="198">
        <f>+'[4]3.SZ.TÁBL. SEGÍTŐ SZOLGÁLAT'!$N105</f>
        <v>14</v>
      </c>
      <c r="M105" s="217"/>
      <c r="N105" s="220">
        <f t="shared" si="245"/>
        <v>14</v>
      </c>
      <c r="O105" s="198">
        <f>+'[4]3.SZ.TÁBL. SEGÍTŐ SZOLGÁLAT'!$Q105</f>
        <v>30</v>
      </c>
      <c r="P105" s="217"/>
      <c r="Q105" s="218">
        <f t="shared" si="246"/>
        <v>30</v>
      </c>
      <c r="R105" s="198">
        <f>+'[4]3.SZ.TÁBL. SEGÍTŐ SZOLGÁLAT'!$T105</f>
        <v>0</v>
      </c>
      <c r="S105" s="217"/>
      <c r="T105" s="220">
        <f t="shared" si="247"/>
        <v>0</v>
      </c>
      <c r="U105" s="198">
        <f>+'[4]3.SZ.TÁBL. SEGÍTŐ SZOLGÁLAT'!$W105</f>
        <v>7</v>
      </c>
      <c r="V105" s="217"/>
      <c r="W105" s="220">
        <f t="shared" si="248"/>
        <v>7</v>
      </c>
      <c r="X105" s="198">
        <f>+'[4]3.SZ.TÁBL. SEGÍTŐ SZOLGÁLAT'!$Z105</f>
        <v>0</v>
      </c>
      <c r="Y105" s="217"/>
      <c r="Z105" s="218">
        <f t="shared" si="249"/>
        <v>0</v>
      </c>
      <c r="AA105" s="221">
        <f t="shared" si="250"/>
        <v>247</v>
      </c>
      <c r="AB105" s="217">
        <f t="shared" si="251"/>
        <v>0</v>
      </c>
      <c r="AC105" s="222">
        <f t="shared" si="252"/>
        <v>247</v>
      </c>
    </row>
    <row r="106" spans="1:29" s="293" customFormat="1" ht="13.5" customHeight="1" x14ac:dyDescent="0.2">
      <c r="A106" s="187" t="s">
        <v>150</v>
      </c>
      <c r="B106" s="237" t="s">
        <v>65</v>
      </c>
      <c r="C106" s="275">
        <f t="shared" ref="C106:AC106" si="253">SUM(C99:C105)</f>
        <v>0</v>
      </c>
      <c r="D106" s="273">
        <f t="shared" si="253"/>
        <v>0</v>
      </c>
      <c r="E106" s="276">
        <f t="shared" si="253"/>
        <v>0</v>
      </c>
      <c r="F106" s="291">
        <f t="shared" ref="F106" si="254">SUM(F99:F105)</f>
        <v>920</v>
      </c>
      <c r="G106" s="273">
        <f t="shared" si="253"/>
        <v>0</v>
      </c>
      <c r="H106" s="292">
        <f t="shared" si="253"/>
        <v>920</v>
      </c>
      <c r="I106" s="291">
        <f t="shared" si="253"/>
        <v>0</v>
      </c>
      <c r="J106" s="273">
        <f t="shared" si="253"/>
        <v>0</v>
      </c>
      <c r="K106" s="276">
        <f t="shared" si="253"/>
        <v>0</v>
      </c>
      <c r="L106" s="291">
        <f t="shared" ref="L106" si="255">SUM(L99:L105)</f>
        <v>65</v>
      </c>
      <c r="M106" s="273">
        <f t="shared" si="253"/>
        <v>0</v>
      </c>
      <c r="N106" s="292">
        <f t="shared" si="253"/>
        <v>65</v>
      </c>
      <c r="O106" s="291">
        <f t="shared" si="253"/>
        <v>141</v>
      </c>
      <c r="P106" s="273">
        <f t="shared" si="253"/>
        <v>0</v>
      </c>
      <c r="Q106" s="276">
        <f t="shared" si="253"/>
        <v>141</v>
      </c>
      <c r="R106" s="291">
        <f t="shared" ref="R106" si="256">SUM(R99:R105)</f>
        <v>0</v>
      </c>
      <c r="S106" s="273">
        <f t="shared" si="253"/>
        <v>0</v>
      </c>
      <c r="T106" s="292">
        <f t="shared" si="253"/>
        <v>0</v>
      </c>
      <c r="U106" s="291">
        <f t="shared" si="253"/>
        <v>32</v>
      </c>
      <c r="V106" s="273">
        <f t="shared" si="253"/>
        <v>0</v>
      </c>
      <c r="W106" s="292">
        <f t="shared" si="253"/>
        <v>32</v>
      </c>
      <c r="X106" s="291">
        <f t="shared" ref="X106" si="257">SUM(X99:X105)</f>
        <v>0</v>
      </c>
      <c r="Y106" s="273">
        <f t="shared" ref="Y106:Z106" si="258">SUM(Y99:Y105)</f>
        <v>0</v>
      </c>
      <c r="Z106" s="276">
        <f t="shared" si="258"/>
        <v>0</v>
      </c>
      <c r="AA106" s="270">
        <f t="shared" si="253"/>
        <v>1158</v>
      </c>
      <c r="AB106" s="273">
        <f t="shared" si="253"/>
        <v>0</v>
      </c>
      <c r="AC106" s="274">
        <f t="shared" si="253"/>
        <v>1158</v>
      </c>
    </row>
    <row r="107" spans="1:29" ht="13.5" customHeight="1" x14ac:dyDescent="0.2">
      <c r="A107" s="184" t="s">
        <v>235</v>
      </c>
      <c r="B107" s="235" t="s">
        <v>236</v>
      </c>
      <c r="C107" s="194">
        <f>+'[4]3.SZ.TÁBL. SEGÍTŐ SZOLGÁLAT'!$E107</f>
        <v>0</v>
      </c>
      <c r="D107" s="203"/>
      <c r="E107" s="197">
        <f t="shared" ref="E107:E110" si="259">SUM(C107:D107)</f>
        <v>0</v>
      </c>
      <c r="F107" s="198">
        <f>+'[4]3.SZ.TÁBL. SEGÍTŐ SZOLGÁLAT'!$H107</f>
        <v>0</v>
      </c>
      <c r="G107" s="203"/>
      <c r="H107" s="206">
        <f t="shared" ref="H107:H110" si="260">SUM(F107:G107)</f>
        <v>0</v>
      </c>
      <c r="I107" s="198">
        <f>+'[4]3.SZ.TÁBL. SEGÍTŐ SZOLGÁLAT'!$K107</f>
        <v>0</v>
      </c>
      <c r="J107" s="203"/>
      <c r="K107" s="204">
        <f t="shared" ref="K107:K110" si="261">SUM(I107:J107)</f>
        <v>0</v>
      </c>
      <c r="L107" s="198">
        <f>+'[4]3.SZ.TÁBL. SEGÍTŐ SZOLGÁLAT'!$N107</f>
        <v>0</v>
      </c>
      <c r="M107" s="203"/>
      <c r="N107" s="206">
        <f t="shared" ref="N107:N110" si="262">SUM(L107:M107)</f>
        <v>0</v>
      </c>
      <c r="O107" s="198">
        <f>+'[4]3.SZ.TÁBL. SEGÍTŐ SZOLGÁLAT'!$Q107</f>
        <v>0</v>
      </c>
      <c r="P107" s="203"/>
      <c r="Q107" s="204">
        <f t="shared" ref="Q107:Q110" si="263">SUM(O107:P107)</f>
        <v>0</v>
      </c>
      <c r="R107" s="198">
        <f>+'[4]3.SZ.TÁBL. SEGÍTŐ SZOLGÁLAT'!$T107</f>
        <v>0</v>
      </c>
      <c r="S107" s="203"/>
      <c r="T107" s="206">
        <f t="shared" ref="T107:T110" si="264">SUM(R107:S107)</f>
        <v>0</v>
      </c>
      <c r="U107" s="198">
        <f>+'[4]3.SZ.TÁBL. SEGÍTŐ SZOLGÁLAT'!$W107</f>
        <v>0</v>
      </c>
      <c r="V107" s="203"/>
      <c r="W107" s="206">
        <f t="shared" ref="W107:W110" si="265">SUM(U107:V107)</f>
        <v>0</v>
      </c>
      <c r="X107" s="198">
        <f>+'[4]3.SZ.TÁBL. SEGÍTŐ SZOLGÁLAT'!$Z107</f>
        <v>0</v>
      </c>
      <c r="Y107" s="203"/>
      <c r="Z107" s="204">
        <f t="shared" ref="Z107:Z110" si="266">SUM(X107:Y107)</f>
        <v>0</v>
      </c>
      <c r="AA107" s="207">
        <f t="shared" ref="AA107:AA110" si="267">+C107+F107+I107+L107+O107+R107+U107+X107</f>
        <v>0</v>
      </c>
      <c r="AB107" s="203">
        <f t="shared" ref="AB107:AB110" si="268">+D107+G107+J107+M107+P107+S107+V107+Y107</f>
        <v>0</v>
      </c>
      <c r="AC107" s="208">
        <f t="shared" ref="AC107:AC110" si="269">+E107+H107+K107+N107+Q107+T107+W107+Z107</f>
        <v>0</v>
      </c>
    </row>
    <row r="108" spans="1:29" ht="13.5" customHeight="1" x14ac:dyDescent="0.2">
      <c r="A108" s="185" t="s">
        <v>237</v>
      </c>
      <c r="B108" s="195" t="s">
        <v>238</v>
      </c>
      <c r="C108" s="194">
        <f>+'[4]3.SZ.TÁBL. SEGÍTŐ SZOLGÁLAT'!$E108</f>
        <v>0</v>
      </c>
      <c r="D108" s="192"/>
      <c r="E108" s="197">
        <f t="shared" si="259"/>
        <v>0</v>
      </c>
      <c r="F108" s="198">
        <f>+'[4]3.SZ.TÁBL. SEGÍTŐ SZOLGÁLAT'!$H108</f>
        <v>0</v>
      </c>
      <c r="G108" s="192"/>
      <c r="H108" s="199">
        <f t="shared" si="260"/>
        <v>0</v>
      </c>
      <c r="I108" s="198">
        <f>+'[4]3.SZ.TÁBL. SEGÍTŐ SZOLGÁLAT'!$K108</f>
        <v>0</v>
      </c>
      <c r="J108" s="192"/>
      <c r="K108" s="197">
        <f t="shared" si="261"/>
        <v>0</v>
      </c>
      <c r="L108" s="198">
        <f>+'[4]3.SZ.TÁBL. SEGÍTŐ SZOLGÁLAT'!$N108</f>
        <v>0</v>
      </c>
      <c r="M108" s="192"/>
      <c r="N108" s="199">
        <f t="shared" si="262"/>
        <v>0</v>
      </c>
      <c r="O108" s="198">
        <f>+'[4]3.SZ.TÁBL. SEGÍTŐ SZOLGÁLAT'!$Q108</f>
        <v>0</v>
      </c>
      <c r="P108" s="192"/>
      <c r="Q108" s="197">
        <f t="shared" si="263"/>
        <v>0</v>
      </c>
      <c r="R108" s="198">
        <f>+'[4]3.SZ.TÁBL. SEGÍTŐ SZOLGÁLAT'!$T108</f>
        <v>0</v>
      </c>
      <c r="S108" s="192"/>
      <c r="T108" s="199">
        <f t="shared" si="264"/>
        <v>0</v>
      </c>
      <c r="U108" s="198">
        <f>+'[4]3.SZ.TÁBL. SEGÍTŐ SZOLGÁLAT'!$W108</f>
        <v>0</v>
      </c>
      <c r="V108" s="192"/>
      <c r="W108" s="199">
        <f t="shared" si="265"/>
        <v>0</v>
      </c>
      <c r="X108" s="198">
        <f>+'[4]3.SZ.TÁBL. SEGÍTŐ SZOLGÁLAT'!$Z108</f>
        <v>0</v>
      </c>
      <c r="Y108" s="192"/>
      <c r="Z108" s="197">
        <f t="shared" si="266"/>
        <v>0</v>
      </c>
      <c r="AA108" s="200">
        <f t="shared" si="267"/>
        <v>0</v>
      </c>
      <c r="AB108" s="192">
        <f t="shared" si="268"/>
        <v>0</v>
      </c>
      <c r="AC108" s="193">
        <f t="shared" si="269"/>
        <v>0</v>
      </c>
    </row>
    <row r="109" spans="1:29" ht="13.5" customHeight="1" x14ac:dyDescent="0.2">
      <c r="A109" s="185" t="s">
        <v>239</v>
      </c>
      <c r="B109" s="195" t="s">
        <v>240</v>
      </c>
      <c r="C109" s="194">
        <f>+'[4]3.SZ.TÁBL. SEGÍTŐ SZOLGÁLAT'!$E109</f>
        <v>0</v>
      </c>
      <c r="D109" s="192"/>
      <c r="E109" s="197">
        <f t="shared" si="259"/>
        <v>0</v>
      </c>
      <c r="F109" s="198">
        <f>+'[4]3.SZ.TÁBL. SEGÍTŐ SZOLGÁLAT'!$H109</f>
        <v>0</v>
      </c>
      <c r="G109" s="192"/>
      <c r="H109" s="199">
        <f t="shared" si="260"/>
        <v>0</v>
      </c>
      <c r="I109" s="198">
        <f>+'[4]3.SZ.TÁBL. SEGÍTŐ SZOLGÁLAT'!$K109</f>
        <v>0</v>
      </c>
      <c r="J109" s="192"/>
      <c r="K109" s="197">
        <f t="shared" si="261"/>
        <v>0</v>
      </c>
      <c r="L109" s="198">
        <f>+'[4]3.SZ.TÁBL. SEGÍTŐ SZOLGÁLAT'!$N109</f>
        <v>0</v>
      </c>
      <c r="M109" s="192"/>
      <c r="N109" s="199">
        <f t="shared" si="262"/>
        <v>0</v>
      </c>
      <c r="O109" s="198">
        <f>+'[4]3.SZ.TÁBL. SEGÍTŐ SZOLGÁLAT'!$Q109</f>
        <v>0</v>
      </c>
      <c r="P109" s="192"/>
      <c r="Q109" s="197">
        <f t="shared" si="263"/>
        <v>0</v>
      </c>
      <c r="R109" s="198">
        <f>+'[4]3.SZ.TÁBL. SEGÍTŐ SZOLGÁLAT'!$T109</f>
        <v>0</v>
      </c>
      <c r="S109" s="192"/>
      <c r="T109" s="199">
        <f t="shared" si="264"/>
        <v>0</v>
      </c>
      <c r="U109" s="198">
        <f>+'[4]3.SZ.TÁBL. SEGÍTŐ SZOLGÁLAT'!$W109</f>
        <v>0</v>
      </c>
      <c r="V109" s="192"/>
      <c r="W109" s="199">
        <f t="shared" si="265"/>
        <v>0</v>
      </c>
      <c r="X109" s="198">
        <f>+'[4]3.SZ.TÁBL. SEGÍTŐ SZOLGÁLAT'!$Z109</f>
        <v>0</v>
      </c>
      <c r="Y109" s="192"/>
      <c r="Z109" s="197">
        <f t="shared" si="266"/>
        <v>0</v>
      </c>
      <c r="AA109" s="200">
        <f t="shared" si="267"/>
        <v>0</v>
      </c>
      <c r="AB109" s="192">
        <f t="shared" si="268"/>
        <v>0</v>
      </c>
      <c r="AC109" s="193">
        <f t="shared" si="269"/>
        <v>0</v>
      </c>
    </row>
    <row r="110" spans="1:29" ht="13.5" customHeight="1" x14ac:dyDescent="0.2">
      <c r="A110" s="186" t="s">
        <v>241</v>
      </c>
      <c r="B110" s="236" t="s">
        <v>242</v>
      </c>
      <c r="C110" s="194">
        <f>+'[4]3.SZ.TÁBL. SEGÍTŐ SZOLGÁLAT'!$E110</f>
        <v>0</v>
      </c>
      <c r="D110" s="217"/>
      <c r="E110" s="197">
        <f t="shared" si="259"/>
        <v>0</v>
      </c>
      <c r="F110" s="198">
        <f>+'[4]3.SZ.TÁBL. SEGÍTŐ SZOLGÁLAT'!$H110</f>
        <v>0</v>
      </c>
      <c r="G110" s="217"/>
      <c r="H110" s="220">
        <f t="shared" si="260"/>
        <v>0</v>
      </c>
      <c r="I110" s="198">
        <f>+'[4]3.SZ.TÁBL. SEGÍTŐ SZOLGÁLAT'!$K110</f>
        <v>0</v>
      </c>
      <c r="J110" s="217"/>
      <c r="K110" s="218">
        <f t="shared" si="261"/>
        <v>0</v>
      </c>
      <c r="L110" s="198">
        <f>+'[4]3.SZ.TÁBL. SEGÍTŐ SZOLGÁLAT'!$N110</f>
        <v>0</v>
      </c>
      <c r="M110" s="217"/>
      <c r="N110" s="220">
        <f t="shared" si="262"/>
        <v>0</v>
      </c>
      <c r="O110" s="198">
        <f>+'[4]3.SZ.TÁBL. SEGÍTŐ SZOLGÁLAT'!$Q110</f>
        <v>0</v>
      </c>
      <c r="P110" s="217"/>
      <c r="Q110" s="218">
        <f t="shared" si="263"/>
        <v>0</v>
      </c>
      <c r="R110" s="198">
        <f>+'[4]3.SZ.TÁBL. SEGÍTŐ SZOLGÁLAT'!$T110</f>
        <v>0</v>
      </c>
      <c r="S110" s="217"/>
      <c r="T110" s="220">
        <f t="shared" si="264"/>
        <v>0</v>
      </c>
      <c r="U110" s="198">
        <f>+'[4]3.SZ.TÁBL. SEGÍTŐ SZOLGÁLAT'!$W110</f>
        <v>0</v>
      </c>
      <c r="V110" s="217"/>
      <c r="W110" s="220">
        <f t="shared" si="265"/>
        <v>0</v>
      </c>
      <c r="X110" s="198">
        <f>+'[4]3.SZ.TÁBL. SEGÍTŐ SZOLGÁLAT'!$Z110</f>
        <v>0</v>
      </c>
      <c r="Y110" s="217"/>
      <c r="Z110" s="218">
        <f t="shared" si="266"/>
        <v>0</v>
      </c>
      <c r="AA110" s="221">
        <f t="shared" si="267"/>
        <v>0</v>
      </c>
      <c r="AB110" s="217">
        <f t="shared" si="268"/>
        <v>0</v>
      </c>
      <c r="AC110" s="222">
        <f t="shared" si="269"/>
        <v>0</v>
      </c>
    </row>
    <row r="111" spans="1:29" s="293" customFormat="1" ht="13.5" customHeight="1" x14ac:dyDescent="0.2">
      <c r="A111" s="187" t="s">
        <v>151</v>
      </c>
      <c r="B111" s="237" t="s">
        <v>109</v>
      </c>
      <c r="C111" s="275">
        <f t="shared" ref="C111:AC111" si="270">SUM(C107:C110)</f>
        <v>0</v>
      </c>
      <c r="D111" s="273">
        <f t="shared" si="270"/>
        <v>0</v>
      </c>
      <c r="E111" s="276">
        <f t="shared" si="270"/>
        <v>0</v>
      </c>
      <c r="F111" s="291">
        <f t="shared" ref="F111" si="271">SUM(F107:F110)</f>
        <v>0</v>
      </c>
      <c r="G111" s="273">
        <f t="shared" si="270"/>
        <v>0</v>
      </c>
      <c r="H111" s="292">
        <f t="shared" si="270"/>
        <v>0</v>
      </c>
      <c r="I111" s="291">
        <f t="shared" si="270"/>
        <v>0</v>
      </c>
      <c r="J111" s="273">
        <f t="shared" si="270"/>
        <v>0</v>
      </c>
      <c r="K111" s="276">
        <f t="shared" si="270"/>
        <v>0</v>
      </c>
      <c r="L111" s="291">
        <f t="shared" ref="L111" si="272">SUM(L107:L110)</f>
        <v>0</v>
      </c>
      <c r="M111" s="273">
        <f t="shared" si="270"/>
        <v>0</v>
      </c>
      <c r="N111" s="292">
        <f t="shared" si="270"/>
        <v>0</v>
      </c>
      <c r="O111" s="291">
        <f t="shared" si="270"/>
        <v>0</v>
      </c>
      <c r="P111" s="273">
        <f t="shared" si="270"/>
        <v>0</v>
      </c>
      <c r="Q111" s="276">
        <f t="shared" si="270"/>
        <v>0</v>
      </c>
      <c r="R111" s="291">
        <f t="shared" ref="R111" si="273">SUM(R107:R110)</f>
        <v>0</v>
      </c>
      <c r="S111" s="273">
        <f t="shared" si="270"/>
        <v>0</v>
      </c>
      <c r="T111" s="292">
        <f t="shared" si="270"/>
        <v>0</v>
      </c>
      <c r="U111" s="291">
        <f t="shared" si="270"/>
        <v>0</v>
      </c>
      <c r="V111" s="273">
        <f t="shared" si="270"/>
        <v>0</v>
      </c>
      <c r="W111" s="292">
        <f t="shared" si="270"/>
        <v>0</v>
      </c>
      <c r="X111" s="291">
        <f t="shared" ref="X111" si="274">SUM(X107:X110)</f>
        <v>0</v>
      </c>
      <c r="Y111" s="273">
        <f t="shared" ref="Y111:Z111" si="275">SUM(Y107:Y110)</f>
        <v>0</v>
      </c>
      <c r="Z111" s="276">
        <f t="shared" si="275"/>
        <v>0</v>
      </c>
      <c r="AA111" s="270">
        <f t="shared" si="270"/>
        <v>0</v>
      </c>
      <c r="AB111" s="273">
        <f t="shared" si="270"/>
        <v>0</v>
      </c>
      <c r="AC111" s="274">
        <f t="shared" si="270"/>
        <v>0</v>
      </c>
    </row>
    <row r="112" spans="1:29" s="293" customFormat="1" ht="13.5" customHeight="1" x14ac:dyDescent="0.2">
      <c r="A112" s="187" t="s">
        <v>152</v>
      </c>
      <c r="B112" s="237" t="s">
        <v>110</v>
      </c>
      <c r="C112" s="275"/>
      <c r="D112" s="273"/>
      <c r="E112" s="276"/>
      <c r="F112" s="291"/>
      <c r="G112" s="273"/>
      <c r="H112" s="292"/>
      <c r="I112" s="291"/>
      <c r="J112" s="273"/>
      <c r="K112" s="276"/>
      <c r="L112" s="291"/>
      <c r="M112" s="273"/>
      <c r="N112" s="292"/>
      <c r="O112" s="291"/>
      <c r="P112" s="273"/>
      <c r="Q112" s="276"/>
      <c r="R112" s="291"/>
      <c r="S112" s="273"/>
      <c r="T112" s="292"/>
      <c r="U112" s="291"/>
      <c r="V112" s="273"/>
      <c r="W112" s="292"/>
      <c r="X112" s="291"/>
      <c r="Y112" s="273"/>
      <c r="Z112" s="276"/>
      <c r="AA112" s="270">
        <f t="shared" ref="AA112" si="276">+C112+F112+I112+L112+O112+R112+U112+X112</f>
        <v>0</v>
      </c>
      <c r="AB112" s="273">
        <f t="shared" ref="AB112" si="277">+D112+G112+J112+M112+P112+S112+V112+Y112</f>
        <v>0</v>
      </c>
      <c r="AC112" s="274">
        <f t="shared" ref="AC112" si="278">+E112+H112+K112+N112+Q112+T112+W112+Z112</f>
        <v>0</v>
      </c>
    </row>
    <row r="113" spans="1:29" s="293" customFormat="1" ht="13.5" customHeight="1" x14ac:dyDescent="0.2">
      <c r="A113" s="191" t="s">
        <v>153</v>
      </c>
      <c r="B113" s="237" t="s">
        <v>111</v>
      </c>
      <c r="C113" s="275">
        <f t="shared" ref="C113:AC113" si="279">+C61+C62+C94+C98+C106+C111+C112</f>
        <v>2853</v>
      </c>
      <c r="D113" s="273">
        <f t="shared" si="279"/>
        <v>76</v>
      </c>
      <c r="E113" s="276">
        <f t="shared" si="279"/>
        <v>2929</v>
      </c>
      <c r="F113" s="291">
        <f t="shared" ref="F113" si="280">+F61+F62+F94+F98+F106+F111+F112</f>
        <v>29669</v>
      </c>
      <c r="G113" s="273">
        <f t="shared" si="279"/>
        <v>2097</v>
      </c>
      <c r="H113" s="292">
        <f t="shared" si="279"/>
        <v>31766</v>
      </c>
      <c r="I113" s="291">
        <f t="shared" si="279"/>
        <v>35191</v>
      </c>
      <c r="J113" s="273">
        <f t="shared" si="279"/>
        <v>144</v>
      </c>
      <c r="K113" s="276">
        <f t="shared" si="279"/>
        <v>35335</v>
      </c>
      <c r="L113" s="291">
        <f t="shared" ref="L113" si="281">+L61+L62+L94+L98+L106+L111+L112</f>
        <v>25431</v>
      </c>
      <c r="M113" s="273">
        <f t="shared" si="279"/>
        <v>1634</v>
      </c>
      <c r="N113" s="292">
        <f t="shared" si="279"/>
        <v>27065</v>
      </c>
      <c r="O113" s="291">
        <f t="shared" si="279"/>
        <v>18387</v>
      </c>
      <c r="P113" s="273">
        <f t="shared" si="279"/>
        <v>679</v>
      </c>
      <c r="Q113" s="276">
        <f t="shared" si="279"/>
        <v>19066</v>
      </c>
      <c r="R113" s="291">
        <f t="shared" ref="R113" si="282">+R61+R62+R94+R98+R106+R111+R112</f>
        <v>6397</v>
      </c>
      <c r="S113" s="273">
        <f t="shared" si="279"/>
        <v>14</v>
      </c>
      <c r="T113" s="292">
        <f t="shared" si="279"/>
        <v>6411</v>
      </c>
      <c r="U113" s="291">
        <f t="shared" si="279"/>
        <v>14539</v>
      </c>
      <c r="V113" s="273">
        <f t="shared" si="279"/>
        <v>833</v>
      </c>
      <c r="W113" s="292">
        <f t="shared" si="279"/>
        <v>15372</v>
      </c>
      <c r="X113" s="291">
        <f t="shared" ref="X113" si="283">+X61+X62+X94+X98+X106+X111+X112</f>
        <v>1541</v>
      </c>
      <c r="Y113" s="273">
        <f t="shared" si="279"/>
        <v>0</v>
      </c>
      <c r="Z113" s="276">
        <f t="shared" si="279"/>
        <v>1541</v>
      </c>
      <c r="AA113" s="270">
        <f t="shared" si="279"/>
        <v>134008</v>
      </c>
      <c r="AB113" s="273">
        <f t="shared" si="279"/>
        <v>5477</v>
      </c>
      <c r="AC113" s="274">
        <f t="shared" si="279"/>
        <v>139485</v>
      </c>
    </row>
    <row r="114" spans="1:29" s="293" customFormat="1" ht="13.5" customHeight="1" thickBot="1" x14ac:dyDescent="0.25">
      <c r="A114" s="240" t="s">
        <v>154</v>
      </c>
      <c r="B114" s="241" t="s">
        <v>112</v>
      </c>
      <c r="C114" s="287"/>
      <c r="D114" s="285"/>
      <c r="E114" s="288"/>
      <c r="F114" s="294"/>
      <c r="G114" s="285"/>
      <c r="H114" s="295"/>
      <c r="I114" s="294"/>
      <c r="J114" s="285"/>
      <c r="K114" s="288"/>
      <c r="L114" s="294"/>
      <c r="M114" s="285"/>
      <c r="N114" s="295"/>
      <c r="O114" s="294"/>
      <c r="P114" s="285"/>
      <c r="Q114" s="288"/>
      <c r="R114" s="294"/>
      <c r="S114" s="285"/>
      <c r="T114" s="295"/>
      <c r="U114" s="294"/>
      <c r="V114" s="285"/>
      <c r="W114" s="295"/>
      <c r="X114" s="294"/>
      <c r="Y114" s="285"/>
      <c r="Z114" s="288"/>
      <c r="AA114" s="284">
        <f t="shared" ref="AA114" si="284">+C114+F114+I114+L114+O114+R114+U114+X114</f>
        <v>0</v>
      </c>
      <c r="AB114" s="285">
        <f t="shared" ref="AB114" si="285">+D114+G114+J114+M114+P114+S114+V114+Y114</f>
        <v>0</v>
      </c>
      <c r="AC114" s="286">
        <f t="shared" ref="AC114" si="286">+E114+H114+K114+N114+Q114+T114+W114+Z114</f>
        <v>0</v>
      </c>
    </row>
    <row r="115" spans="1:29" s="293" customFormat="1" ht="13.5" customHeight="1" thickBot="1" x14ac:dyDescent="0.25">
      <c r="A115" s="752" t="s">
        <v>254</v>
      </c>
      <c r="B115" s="773"/>
      <c r="C115" s="281">
        <f t="shared" ref="C115:AC115" si="287">+SUM(C113:C114)</f>
        <v>2853</v>
      </c>
      <c r="D115" s="279">
        <f t="shared" si="287"/>
        <v>76</v>
      </c>
      <c r="E115" s="282">
        <f t="shared" si="287"/>
        <v>2929</v>
      </c>
      <c r="F115" s="296">
        <f t="shared" ref="F115" si="288">+SUM(F113:F114)</f>
        <v>29669</v>
      </c>
      <c r="G115" s="279">
        <f t="shared" si="287"/>
        <v>2097</v>
      </c>
      <c r="H115" s="297">
        <f t="shared" si="287"/>
        <v>31766</v>
      </c>
      <c r="I115" s="296">
        <f t="shared" si="287"/>
        <v>35191</v>
      </c>
      <c r="J115" s="279">
        <f t="shared" si="287"/>
        <v>144</v>
      </c>
      <c r="K115" s="282">
        <f t="shared" si="287"/>
        <v>35335</v>
      </c>
      <c r="L115" s="296">
        <f t="shared" ref="L115" si="289">+SUM(L113:L114)</f>
        <v>25431</v>
      </c>
      <c r="M115" s="279">
        <f t="shared" si="287"/>
        <v>1634</v>
      </c>
      <c r="N115" s="297">
        <f t="shared" si="287"/>
        <v>27065</v>
      </c>
      <c r="O115" s="296">
        <f t="shared" si="287"/>
        <v>18387</v>
      </c>
      <c r="P115" s="279">
        <f t="shared" si="287"/>
        <v>679</v>
      </c>
      <c r="Q115" s="282">
        <f t="shared" si="287"/>
        <v>19066</v>
      </c>
      <c r="R115" s="296">
        <f t="shared" ref="R115" si="290">+SUM(R113:R114)</f>
        <v>6397</v>
      </c>
      <c r="S115" s="279">
        <f t="shared" si="287"/>
        <v>14</v>
      </c>
      <c r="T115" s="297">
        <f t="shared" si="287"/>
        <v>6411</v>
      </c>
      <c r="U115" s="296">
        <f t="shared" si="287"/>
        <v>14539</v>
      </c>
      <c r="V115" s="279">
        <f t="shared" si="287"/>
        <v>833</v>
      </c>
      <c r="W115" s="297">
        <f t="shared" si="287"/>
        <v>15372</v>
      </c>
      <c r="X115" s="296">
        <f t="shared" ref="X115" si="291">+SUM(X113:X114)</f>
        <v>1541</v>
      </c>
      <c r="Y115" s="279">
        <f t="shared" ref="Y115:Z115" si="292">+SUM(Y113:Y114)</f>
        <v>0</v>
      </c>
      <c r="Z115" s="282">
        <f t="shared" si="292"/>
        <v>1541</v>
      </c>
      <c r="AA115" s="278">
        <f t="shared" si="287"/>
        <v>134008</v>
      </c>
      <c r="AB115" s="279">
        <f t="shared" si="287"/>
        <v>5477</v>
      </c>
      <c r="AC115" s="280">
        <f t="shared" si="287"/>
        <v>139485</v>
      </c>
    </row>
    <row r="116" spans="1:29" ht="13.5" customHeight="1" thickBot="1" x14ac:dyDescent="0.25">
      <c r="N116" s="46"/>
      <c r="T116" s="46"/>
      <c r="W116" s="46"/>
      <c r="Z116" s="46"/>
    </row>
    <row r="117" spans="1:29" s="293" customFormat="1" ht="13.5" customHeight="1" thickBot="1" x14ac:dyDescent="0.25">
      <c r="A117" s="750" t="s">
        <v>264</v>
      </c>
      <c r="B117" s="751"/>
      <c r="C117" s="296">
        <f t="shared" ref="C117:AC117" si="293">+C41-C115</f>
        <v>0</v>
      </c>
      <c r="D117" s="279">
        <f t="shared" si="293"/>
        <v>0</v>
      </c>
      <c r="E117" s="297">
        <f t="shared" si="293"/>
        <v>0</v>
      </c>
      <c r="F117" s="296">
        <f t="shared" ref="F117" si="294">+F41-F115</f>
        <v>0</v>
      </c>
      <c r="G117" s="279">
        <f t="shared" si="293"/>
        <v>0</v>
      </c>
      <c r="H117" s="297">
        <f t="shared" si="293"/>
        <v>0</v>
      </c>
      <c r="I117" s="296">
        <f t="shared" si="293"/>
        <v>0</v>
      </c>
      <c r="J117" s="279">
        <f t="shared" si="293"/>
        <v>0</v>
      </c>
      <c r="K117" s="297">
        <f t="shared" si="293"/>
        <v>0</v>
      </c>
      <c r="L117" s="296">
        <f t="shared" ref="L117" si="295">+L41-L115</f>
        <v>0</v>
      </c>
      <c r="M117" s="279">
        <f t="shared" si="293"/>
        <v>0</v>
      </c>
      <c r="N117" s="297">
        <f t="shared" si="293"/>
        <v>0</v>
      </c>
      <c r="O117" s="296">
        <f t="shared" si="293"/>
        <v>0</v>
      </c>
      <c r="P117" s="279">
        <f t="shared" si="293"/>
        <v>0</v>
      </c>
      <c r="Q117" s="297">
        <f t="shared" si="293"/>
        <v>0</v>
      </c>
      <c r="R117" s="296">
        <f t="shared" ref="R117" si="296">+R41-R115</f>
        <v>0</v>
      </c>
      <c r="S117" s="279">
        <f t="shared" si="293"/>
        <v>0</v>
      </c>
      <c r="T117" s="297">
        <f t="shared" si="293"/>
        <v>0</v>
      </c>
      <c r="U117" s="296">
        <f t="shared" si="293"/>
        <v>0</v>
      </c>
      <c r="V117" s="279">
        <f t="shared" si="293"/>
        <v>0</v>
      </c>
      <c r="W117" s="297">
        <f t="shared" si="293"/>
        <v>0</v>
      </c>
      <c r="X117" s="296">
        <f t="shared" ref="X117" si="297">+X41-X115</f>
        <v>0</v>
      </c>
      <c r="Y117" s="279">
        <f t="shared" si="293"/>
        <v>0</v>
      </c>
      <c r="Z117" s="297">
        <f t="shared" si="293"/>
        <v>0</v>
      </c>
      <c r="AA117" s="296">
        <f t="shared" si="293"/>
        <v>0</v>
      </c>
      <c r="AB117" s="279">
        <f t="shared" si="293"/>
        <v>0</v>
      </c>
      <c r="AC117" s="297">
        <f t="shared" si="293"/>
        <v>0</v>
      </c>
    </row>
    <row r="118" spans="1:29" ht="13.5" customHeight="1" x14ac:dyDescent="0.2"/>
    <row r="119" spans="1:29" ht="13.5" customHeight="1" x14ac:dyDescent="0.2"/>
    <row r="120" spans="1:29" ht="13.5" customHeight="1" x14ac:dyDescent="0.2">
      <c r="B120" s="45" t="s">
        <v>259</v>
      </c>
      <c r="C120" s="301">
        <f>+(C71+C74+C84)*0.27</f>
        <v>229.23000000000002</v>
      </c>
      <c r="F120" s="301">
        <f>+(F71+F74+F84)*0.27</f>
        <v>997.92000000000007</v>
      </c>
      <c r="I120" s="301">
        <f>+(I71+I74+I84)*0.27</f>
        <v>741.69</v>
      </c>
      <c r="J120" s="47"/>
      <c r="K120" s="47"/>
      <c r="L120" s="301">
        <f>+(L71+L74+L84)*0.27</f>
        <v>890.19</v>
      </c>
      <c r="M120" s="47"/>
      <c r="O120" s="301">
        <f>+(O71+O74+O84)*0.27</f>
        <v>1131.03</v>
      </c>
      <c r="R120" s="301">
        <f>+(R71+R74+R84)*0.27</f>
        <v>583.20000000000005</v>
      </c>
      <c r="S120" s="47"/>
      <c r="U120" s="301">
        <f>+(U71+U74+U84)*0.27</f>
        <v>236.79000000000002</v>
      </c>
      <c r="V120" s="9"/>
      <c r="W120" s="9"/>
      <c r="X120" s="301">
        <f>+(X71+X74+X84)*0.27</f>
        <v>321.03000000000003</v>
      </c>
      <c r="Y120" s="9"/>
      <c r="Z120" s="9"/>
      <c r="AA120" s="9"/>
      <c r="AB120" s="9"/>
      <c r="AC120" s="9"/>
    </row>
    <row r="121" spans="1:29" ht="13.5" customHeight="1" x14ac:dyDescent="0.2">
      <c r="B121" s="45" t="s">
        <v>258</v>
      </c>
      <c r="C121" s="298">
        <v>543</v>
      </c>
      <c r="D121" s="298"/>
      <c r="E121" s="298"/>
      <c r="F121" s="298">
        <v>566</v>
      </c>
      <c r="G121" s="298"/>
      <c r="H121" s="298"/>
      <c r="I121" s="298">
        <v>436</v>
      </c>
      <c r="J121" s="298"/>
      <c r="K121" s="298"/>
      <c r="L121" s="298">
        <v>824</v>
      </c>
      <c r="M121" s="298"/>
      <c r="N121" s="298"/>
      <c r="O121" s="298">
        <v>678</v>
      </c>
      <c r="P121" s="298"/>
      <c r="Q121" s="298"/>
      <c r="R121" s="298">
        <v>476</v>
      </c>
      <c r="S121" s="298"/>
      <c r="T121" s="298"/>
      <c r="U121" s="403">
        <v>66</v>
      </c>
      <c r="V121" s="403"/>
      <c r="W121" s="403"/>
      <c r="X121" s="403">
        <v>66</v>
      </c>
      <c r="Y121" s="403"/>
      <c r="Z121" s="403"/>
      <c r="AA121" s="403"/>
      <c r="AB121" s="403"/>
      <c r="AC121" s="403"/>
    </row>
    <row r="122" spans="1:29" ht="15" customHeigh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</row>
    <row r="125" spans="1:29" ht="15" customHeight="1" x14ac:dyDescent="0.2">
      <c r="B125" s="45" t="s">
        <v>287</v>
      </c>
      <c r="C125" s="46">
        <v>2602</v>
      </c>
      <c r="E125" s="299"/>
      <c r="W125" s="299"/>
      <c r="Z125" s="299"/>
    </row>
    <row r="126" spans="1:29" ht="15" customHeight="1" x14ac:dyDescent="0.2">
      <c r="B126" s="45" t="s">
        <v>4</v>
      </c>
      <c r="C126" s="46">
        <v>1</v>
      </c>
      <c r="D126" s="300">
        <f>+C126/$C$133</f>
        <v>0.1</v>
      </c>
      <c r="E126" s="301">
        <f>+$C$125*$D126</f>
        <v>260.2</v>
      </c>
      <c r="F126" s="46">
        <v>260</v>
      </c>
      <c r="U126" s="46">
        <v>0</v>
      </c>
      <c r="V126" s="300">
        <f>+U126/$U$133</f>
        <v>0</v>
      </c>
      <c r="W126" s="301">
        <f>+$V$125*$V126</f>
        <v>0</v>
      </c>
      <c r="X126" s="46">
        <v>0</v>
      </c>
      <c r="Y126" s="300">
        <f>+X126/$U$133</f>
        <v>0</v>
      </c>
      <c r="Z126" s="301">
        <f>+$V$125*$V126</f>
        <v>0</v>
      </c>
    </row>
    <row r="127" spans="1:29" ht="15" customHeight="1" x14ac:dyDescent="0.2">
      <c r="B127" s="45" t="s">
        <v>6</v>
      </c>
      <c r="C127" s="46">
        <v>0</v>
      </c>
      <c r="D127" s="300">
        <f t="shared" ref="D127:D131" si="298">+C127/$C$133</f>
        <v>0</v>
      </c>
      <c r="E127" s="301">
        <f t="shared" ref="E127:E131" si="299">+$C$125*$D127</f>
        <v>0</v>
      </c>
      <c r="U127" s="46">
        <v>0</v>
      </c>
      <c r="V127" s="300">
        <f t="shared" ref="V127:V132" si="300">+U127/$U$133</f>
        <v>0</v>
      </c>
      <c r="W127" s="301">
        <f t="shared" ref="W127:W132" si="301">+$V$125*$V127</f>
        <v>0</v>
      </c>
      <c r="X127" s="46">
        <v>0</v>
      </c>
      <c r="Y127" s="300">
        <f t="shared" ref="Y127:Y132" si="302">+X127/$U$133</f>
        <v>0</v>
      </c>
      <c r="Z127" s="301">
        <f t="shared" ref="Z127:Z132" si="303">+$V$125*$V127</f>
        <v>0</v>
      </c>
    </row>
    <row r="128" spans="1:29" ht="15" customHeight="1" x14ac:dyDescent="0.2">
      <c r="B128" s="45" t="s">
        <v>7</v>
      </c>
      <c r="C128" s="46">
        <v>1</v>
      </c>
      <c r="D128" s="300">
        <f t="shared" si="298"/>
        <v>0.1</v>
      </c>
      <c r="E128" s="301">
        <f t="shared" si="299"/>
        <v>260.2</v>
      </c>
      <c r="F128" s="46">
        <v>260</v>
      </c>
      <c r="U128" s="46">
        <v>0</v>
      </c>
      <c r="V128" s="300">
        <f t="shared" si="300"/>
        <v>0</v>
      </c>
      <c r="W128" s="301">
        <f t="shared" si="301"/>
        <v>0</v>
      </c>
      <c r="X128" s="46">
        <v>0</v>
      </c>
      <c r="Y128" s="300">
        <f t="shared" si="302"/>
        <v>0</v>
      </c>
      <c r="Z128" s="301">
        <f t="shared" si="303"/>
        <v>0</v>
      </c>
    </row>
    <row r="129" spans="2:27" ht="15" customHeight="1" x14ac:dyDescent="0.2">
      <c r="B129" s="45" t="s">
        <v>8</v>
      </c>
      <c r="C129" s="46">
        <v>7</v>
      </c>
      <c r="D129" s="300">
        <f t="shared" si="298"/>
        <v>0.7</v>
      </c>
      <c r="E129" s="301">
        <f t="shared" si="299"/>
        <v>1821.3999999999999</v>
      </c>
      <c r="F129" s="46">
        <v>1822</v>
      </c>
      <c r="U129" s="46">
        <v>3</v>
      </c>
      <c r="V129" s="300">
        <f t="shared" si="300"/>
        <v>0.42857142857142855</v>
      </c>
      <c r="W129" s="301">
        <f t="shared" si="301"/>
        <v>0</v>
      </c>
      <c r="X129" s="46">
        <v>3</v>
      </c>
      <c r="Y129" s="300">
        <f t="shared" si="302"/>
        <v>0.42857142857142855</v>
      </c>
      <c r="Z129" s="301">
        <f t="shared" si="303"/>
        <v>0</v>
      </c>
    </row>
    <row r="130" spans="2:27" ht="15" customHeight="1" x14ac:dyDescent="0.2">
      <c r="B130" s="45" t="s">
        <v>9</v>
      </c>
      <c r="C130" s="46">
        <v>1</v>
      </c>
      <c r="D130" s="300">
        <f t="shared" si="298"/>
        <v>0.1</v>
      </c>
      <c r="E130" s="301">
        <f t="shared" si="299"/>
        <v>260.2</v>
      </c>
      <c r="F130" s="46">
        <v>260</v>
      </c>
      <c r="U130" s="46">
        <v>0</v>
      </c>
      <c r="V130" s="300">
        <f t="shared" si="300"/>
        <v>0</v>
      </c>
      <c r="W130" s="301">
        <f t="shared" si="301"/>
        <v>0</v>
      </c>
      <c r="X130" s="46">
        <v>0</v>
      </c>
      <c r="Y130" s="300">
        <f t="shared" si="302"/>
        <v>0</v>
      </c>
      <c r="Z130" s="301">
        <f t="shared" si="303"/>
        <v>0</v>
      </c>
    </row>
    <row r="131" spans="2:27" ht="15" customHeight="1" x14ac:dyDescent="0.2">
      <c r="B131" s="45" t="s">
        <v>10</v>
      </c>
      <c r="C131" s="46">
        <v>0</v>
      </c>
      <c r="D131" s="300">
        <f t="shared" si="298"/>
        <v>0</v>
      </c>
      <c r="E131" s="301">
        <f t="shared" si="299"/>
        <v>0</v>
      </c>
      <c r="U131" s="46">
        <v>4</v>
      </c>
      <c r="V131" s="300">
        <f t="shared" si="300"/>
        <v>0.5714285714285714</v>
      </c>
      <c r="W131" s="301">
        <f t="shared" si="301"/>
        <v>0</v>
      </c>
      <c r="X131" s="46">
        <v>4</v>
      </c>
      <c r="Y131" s="300">
        <f t="shared" si="302"/>
        <v>0.5714285714285714</v>
      </c>
      <c r="Z131" s="301">
        <f t="shared" si="303"/>
        <v>0</v>
      </c>
    </row>
    <row r="132" spans="2:27" ht="15" customHeight="1" x14ac:dyDescent="0.2">
      <c r="B132" s="45" t="s">
        <v>257</v>
      </c>
      <c r="D132" s="300"/>
      <c r="E132" s="301"/>
      <c r="U132" s="46">
        <v>0</v>
      </c>
      <c r="V132" s="300">
        <f t="shared" si="300"/>
        <v>0</v>
      </c>
      <c r="W132" s="301">
        <f t="shared" si="301"/>
        <v>0</v>
      </c>
      <c r="X132" s="46">
        <v>0</v>
      </c>
      <c r="Y132" s="300">
        <f t="shared" si="302"/>
        <v>0</v>
      </c>
      <c r="Z132" s="301">
        <f t="shared" si="303"/>
        <v>0</v>
      </c>
    </row>
    <row r="133" spans="2:27" ht="15" customHeight="1" x14ac:dyDescent="0.2">
      <c r="C133" s="46">
        <f>SUM(C126:C132)</f>
        <v>10</v>
      </c>
      <c r="D133" s="304">
        <f>SUM(D126:D132)</f>
        <v>0.99999999999999989</v>
      </c>
      <c r="E133" s="301">
        <f>SUM(E126:E132)</f>
        <v>2601.9999999999995</v>
      </c>
      <c r="F133" s="301">
        <f>SUM(F126:F132)</f>
        <v>2602</v>
      </c>
      <c r="U133" s="46">
        <f t="shared" ref="U133:AA133" si="304">SUM(U126:U132)</f>
        <v>7</v>
      </c>
      <c r="V133" s="414">
        <f t="shared" si="304"/>
        <v>1</v>
      </c>
      <c r="W133" s="301">
        <f t="shared" si="304"/>
        <v>0</v>
      </c>
      <c r="X133" s="46">
        <f t="shared" si="304"/>
        <v>7</v>
      </c>
      <c r="Y133" s="414">
        <f t="shared" si="304"/>
        <v>1</v>
      </c>
      <c r="Z133" s="301">
        <f t="shared" si="304"/>
        <v>0</v>
      </c>
      <c r="AA133" s="301">
        <f t="shared" si="304"/>
        <v>0</v>
      </c>
    </row>
    <row r="134" spans="2:27" ht="15" customHeight="1" x14ac:dyDescent="0.2">
      <c r="E134" s="302"/>
    </row>
    <row r="135" spans="2:27" ht="15" customHeight="1" x14ac:dyDescent="0.2">
      <c r="B135" s="45" t="s">
        <v>265</v>
      </c>
      <c r="F135" s="46">
        <v>7894</v>
      </c>
      <c r="I135" s="46">
        <v>5534</v>
      </c>
      <c r="L135" s="46">
        <v>818</v>
      </c>
      <c r="O135" s="46">
        <v>2867</v>
      </c>
    </row>
    <row r="136" spans="2:27" ht="15" customHeight="1" x14ac:dyDescent="0.2">
      <c r="B136" s="48" t="s">
        <v>4</v>
      </c>
      <c r="C136" s="303">
        <v>2744</v>
      </c>
      <c r="D136" s="300">
        <f>+C136/$C$143</f>
        <v>0.14691867002195214</v>
      </c>
      <c r="F136" s="301">
        <f>+$F$135*D136</f>
        <v>1159.7759811532901</v>
      </c>
      <c r="G136" s="46">
        <v>1160</v>
      </c>
      <c r="I136" s="301">
        <f>+$I$135*D136</f>
        <v>813.04791990148317</v>
      </c>
      <c r="J136" s="46">
        <v>813</v>
      </c>
      <c r="L136" s="301">
        <f>+$L$135*D136</f>
        <v>120.17947207795685</v>
      </c>
      <c r="M136" s="46">
        <v>120</v>
      </c>
      <c r="O136" s="301">
        <f>+$O$135*D146</f>
        <v>486.88253496719892</v>
      </c>
      <c r="P136" s="46">
        <v>487</v>
      </c>
      <c r="R136" s="46">
        <v>1732</v>
      </c>
    </row>
    <row r="137" spans="2:27" ht="15" customHeight="1" x14ac:dyDescent="0.2">
      <c r="B137" s="48" t="s">
        <v>6</v>
      </c>
      <c r="C137" s="303">
        <v>1246</v>
      </c>
      <c r="D137" s="300">
        <f t="shared" ref="D137:D142" si="305">+C137/$C$143</f>
        <v>6.671306955078439E-2</v>
      </c>
      <c r="F137" s="301">
        <f t="shared" ref="F137:F142" si="306">+$F$135*D137</f>
        <v>526.63297103389198</v>
      </c>
      <c r="G137" s="46">
        <v>527</v>
      </c>
      <c r="I137" s="301">
        <f t="shared" ref="I137:I142" si="307">+$I$135*D137</f>
        <v>369.19012689404082</v>
      </c>
      <c r="J137" s="46">
        <v>369</v>
      </c>
      <c r="L137" s="301">
        <f t="shared" ref="L137:L142" si="308">+$L$135*D137</f>
        <v>54.571290892541633</v>
      </c>
      <c r="M137" s="46">
        <v>55</v>
      </c>
      <c r="O137" s="301">
        <f t="shared" ref="O137:O141" si="309">+$O$135*D147</f>
        <v>221.08441638816686</v>
      </c>
      <c r="P137" s="46">
        <v>221</v>
      </c>
    </row>
    <row r="138" spans="2:27" ht="15" customHeight="1" x14ac:dyDescent="0.2">
      <c r="B138" s="48" t="s">
        <v>7</v>
      </c>
      <c r="C138" s="303">
        <v>1075</v>
      </c>
      <c r="D138" s="300">
        <f t="shared" si="305"/>
        <v>5.7557423569095677E-2</v>
      </c>
      <c r="F138" s="301">
        <f t="shared" si="306"/>
        <v>454.35830165444128</v>
      </c>
      <c r="G138" s="46">
        <v>454</v>
      </c>
      <c r="I138" s="301">
        <f t="shared" si="307"/>
        <v>318.52278203137547</v>
      </c>
      <c r="J138" s="46">
        <v>319</v>
      </c>
      <c r="L138" s="301">
        <f t="shared" si="308"/>
        <v>47.08197247952026</v>
      </c>
      <c r="M138" s="46">
        <v>47</v>
      </c>
      <c r="O138" s="301">
        <f t="shared" si="309"/>
        <v>190.74297561579402</v>
      </c>
      <c r="P138" s="46">
        <v>191</v>
      </c>
    </row>
    <row r="139" spans="2:27" ht="15" customHeight="1" x14ac:dyDescent="0.2">
      <c r="B139" s="48" t="s">
        <v>8</v>
      </c>
      <c r="C139" s="303">
        <v>5668</v>
      </c>
      <c r="D139" s="300">
        <f t="shared" si="305"/>
        <v>0.30347486212989239</v>
      </c>
      <c r="F139" s="301">
        <f t="shared" si="306"/>
        <v>2395.6305616533705</v>
      </c>
      <c r="G139" s="46">
        <v>2395</v>
      </c>
      <c r="I139" s="301">
        <f t="shared" si="307"/>
        <v>1679.4298870268244</v>
      </c>
      <c r="J139" s="46">
        <v>1679</v>
      </c>
      <c r="L139" s="301">
        <f t="shared" si="308"/>
        <v>248.24243722225197</v>
      </c>
      <c r="M139" s="46">
        <v>248</v>
      </c>
      <c r="O139" s="301">
        <f t="shared" si="309"/>
        <v>1005.7034286421588</v>
      </c>
      <c r="P139" s="46">
        <v>1005</v>
      </c>
    </row>
    <row r="140" spans="2:27" ht="15" customHeight="1" x14ac:dyDescent="0.2">
      <c r="B140" s="48" t="s">
        <v>9</v>
      </c>
      <c r="C140" s="303">
        <v>3398</v>
      </c>
      <c r="D140" s="300">
        <f t="shared" si="305"/>
        <v>0.18193500026770895</v>
      </c>
      <c r="F140" s="301">
        <f t="shared" si="306"/>
        <v>1436.1948921132944</v>
      </c>
      <c r="G140" s="46">
        <v>1436</v>
      </c>
      <c r="I140" s="301">
        <f t="shared" si="307"/>
        <v>1006.8282914815013</v>
      </c>
      <c r="J140" s="46">
        <v>1007</v>
      </c>
      <c r="L140" s="301">
        <f t="shared" si="308"/>
        <v>148.82283021898593</v>
      </c>
      <c r="M140" s="46">
        <v>149</v>
      </c>
      <c r="O140" s="301">
        <f t="shared" si="309"/>
        <v>602.92523827206332</v>
      </c>
      <c r="P140" s="46">
        <v>603</v>
      </c>
    </row>
    <row r="141" spans="2:27" ht="15" customHeight="1" x14ac:dyDescent="0.2">
      <c r="B141" s="48" t="s">
        <v>10</v>
      </c>
      <c r="C141" s="303">
        <v>2027</v>
      </c>
      <c r="D141" s="300">
        <f t="shared" si="305"/>
        <v>0.10852920704609947</v>
      </c>
      <c r="E141" s="9"/>
      <c r="F141" s="301">
        <f t="shared" si="306"/>
        <v>856.72956042190924</v>
      </c>
      <c r="G141" s="46">
        <v>857</v>
      </c>
      <c r="I141" s="301">
        <f t="shared" si="307"/>
        <v>600.60063179311453</v>
      </c>
      <c r="J141" s="46">
        <v>601</v>
      </c>
      <c r="L141" s="301">
        <f t="shared" si="308"/>
        <v>88.776891363709368</v>
      </c>
      <c r="M141" s="46">
        <v>89</v>
      </c>
      <c r="O141" s="301">
        <f t="shared" si="309"/>
        <v>359.66140611461816</v>
      </c>
      <c r="P141" s="46">
        <v>360</v>
      </c>
    </row>
    <row r="142" spans="2:27" ht="15" customHeight="1" x14ac:dyDescent="0.2">
      <c r="B142" s="48" t="s">
        <v>257</v>
      </c>
      <c r="C142" s="303">
        <v>2519</v>
      </c>
      <c r="D142" s="300">
        <f t="shared" si="305"/>
        <v>0.13487176741446699</v>
      </c>
      <c r="E142" s="9"/>
      <c r="F142" s="301">
        <f t="shared" si="306"/>
        <v>1064.6777319698024</v>
      </c>
      <c r="G142" s="46">
        <v>1065</v>
      </c>
      <c r="I142" s="301">
        <f t="shared" si="307"/>
        <v>746.38036087166029</v>
      </c>
      <c r="J142" s="46">
        <v>746</v>
      </c>
      <c r="L142" s="301">
        <f t="shared" si="308"/>
        <v>110.32510574503399</v>
      </c>
      <c r="M142" s="46">
        <v>110</v>
      </c>
      <c r="O142" s="301"/>
    </row>
    <row r="143" spans="2:27" ht="15" customHeight="1" x14ac:dyDescent="0.2">
      <c r="B143" s="48"/>
      <c r="C143" s="36">
        <f>SUM(C136:C142)</f>
        <v>18677</v>
      </c>
      <c r="D143" s="304">
        <f>SUM(D136:D142)</f>
        <v>1</v>
      </c>
      <c r="E143" s="9"/>
      <c r="F143" s="301">
        <f>SUM(F136:F142)</f>
        <v>7893.9999999999991</v>
      </c>
      <c r="G143" s="301">
        <f>SUM(G136:G142)</f>
        <v>7894</v>
      </c>
      <c r="I143" s="301">
        <f>SUM(I136:I142)</f>
        <v>5534</v>
      </c>
      <c r="J143" s="301">
        <f>SUM(J136:J142)</f>
        <v>5534</v>
      </c>
      <c r="L143" s="301">
        <f>SUM(L136:L142)</f>
        <v>818</v>
      </c>
      <c r="M143" s="301">
        <f>SUM(M136:M142)</f>
        <v>818</v>
      </c>
      <c r="O143" s="301">
        <f>SUM(O136:O142)</f>
        <v>2867</v>
      </c>
      <c r="P143" s="301">
        <f>SUM(P136:P142)</f>
        <v>2867</v>
      </c>
    </row>
    <row r="145" spans="2:7" ht="15" customHeight="1" x14ac:dyDescent="0.2">
      <c r="B145" s="45" t="s">
        <v>265</v>
      </c>
    </row>
    <row r="146" spans="2:7" ht="15" customHeight="1" x14ac:dyDescent="0.2">
      <c r="B146" s="48" t="s">
        <v>4</v>
      </c>
      <c r="C146" s="303">
        <v>2744</v>
      </c>
      <c r="D146" s="300">
        <f>+C146/$C$152</f>
        <v>0.16982299789577918</v>
      </c>
    </row>
    <row r="147" spans="2:7" ht="15" customHeight="1" x14ac:dyDescent="0.2">
      <c r="B147" s="48" t="s">
        <v>6</v>
      </c>
      <c r="C147" s="303">
        <v>1246</v>
      </c>
      <c r="D147" s="300">
        <f t="shared" ref="D147:D151" si="310">+C147/$C$152</f>
        <v>7.7113504146552797E-2</v>
      </c>
      <c r="F147" s="404"/>
      <c r="G147" s="404"/>
    </row>
    <row r="148" spans="2:7" ht="15" customHeight="1" x14ac:dyDescent="0.2">
      <c r="B148" s="48" t="s">
        <v>7</v>
      </c>
      <c r="C148" s="303">
        <v>1075</v>
      </c>
      <c r="D148" s="300">
        <f t="shared" si="310"/>
        <v>6.6530511201881415E-2</v>
      </c>
      <c r="F148" s="405"/>
      <c r="G148" s="405"/>
    </row>
    <row r="149" spans="2:7" ht="15" customHeight="1" x14ac:dyDescent="0.2">
      <c r="B149" s="48" t="s">
        <v>8</v>
      </c>
      <c r="C149" s="303">
        <v>5668</v>
      </c>
      <c r="D149" s="300">
        <f t="shared" si="310"/>
        <v>0.35078598836489666</v>
      </c>
      <c r="F149" s="404"/>
      <c r="G149" s="404"/>
    </row>
    <row r="150" spans="2:7" ht="15" customHeight="1" x14ac:dyDescent="0.2">
      <c r="B150" s="48" t="s">
        <v>9</v>
      </c>
      <c r="C150" s="303">
        <v>3398</v>
      </c>
      <c r="D150" s="300">
        <f t="shared" si="310"/>
        <v>0.21029830424557494</v>
      </c>
      <c r="F150" s="405"/>
      <c r="G150" s="405"/>
    </row>
    <row r="151" spans="2:7" ht="15" customHeight="1" x14ac:dyDescent="0.2">
      <c r="B151" s="48" t="s">
        <v>10</v>
      </c>
      <c r="C151" s="303">
        <v>2027</v>
      </c>
      <c r="D151" s="300">
        <f t="shared" si="310"/>
        <v>0.12544869414531501</v>
      </c>
      <c r="F151" s="404"/>
      <c r="G151" s="404"/>
    </row>
    <row r="152" spans="2:7" ht="15" customHeight="1" x14ac:dyDescent="0.2">
      <c r="B152" s="48"/>
      <c r="C152" s="36">
        <f>SUM(C146:C151)</f>
        <v>16158</v>
      </c>
      <c r="D152" s="304">
        <f>SUM(D146:D151)</f>
        <v>1</v>
      </c>
      <c r="F152" s="405"/>
      <c r="G152" s="405"/>
    </row>
    <row r="153" spans="2:7" ht="15" customHeight="1" x14ac:dyDescent="0.2">
      <c r="F153" s="404"/>
      <c r="G153" s="404"/>
    </row>
    <row r="154" spans="2:7" ht="15" customHeight="1" x14ac:dyDescent="0.2">
      <c r="F154" s="405"/>
      <c r="G154" s="405"/>
    </row>
    <row r="155" spans="2:7" ht="15" customHeight="1" x14ac:dyDescent="0.2">
      <c r="F155" s="404"/>
      <c r="G155" s="404"/>
    </row>
    <row r="156" spans="2:7" ht="15" customHeight="1" x14ac:dyDescent="0.2">
      <c r="F156" s="405"/>
      <c r="G156" s="405"/>
    </row>
    <row r="157" spans="2:7" ht="15" customHeight="1" x14ac:dyDescent="0.2">
      <c r="F157" s="404"/>
      <c r="G157" s="404"/>
    </row>
    <row r="158" spans="2:7" ht="15" customHeight="1" x14ac:dyDescent="0.2">
      <c r="F158" s="405"/>
      <c r="G158" s="405"/>
    </row>
    <row r="159" spans="2:7" ht="15" customHeight="1" x14ac:dyDescent="0.2">
      <c r="F159" s="404"/>
      <c r="G159" s="404"/>
    </row>
    <row r="160" spans="2:7" ht="15" customHeight="1" x14ac:dyDescent="0.2">
      <c r="F160" s="405"/>
      <c r="G160" s="405"/>
    </row>
    <row r="161" spans="6:7" ht="15" customHeight="1" x14ac:dyDescent="0.2">
      <c r="F161" s="404"/>
      <c r="G161" s="404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1:B41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Roman,Félkövér"&amp;16 2018. ÉVI IV. KÖLTSÉGVETÉS MÓDOSÍTÁS&amp;R3. sz. táblázatSEGÍTŐ SZOLGÁLATAdatok: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6"/>
  <sheetViews>
    <sheetView zoomScale="90" zoomScaleNormal="90" zoomScaleSheetLayoutView="85" workbookViewId="0">
      <pane xSplit="1" ySplit="1" topLeftCell="B2" activePane="bottomRight" state="frozen"/>
      <selection activeCell="C3" sqref="C3"/>
      <selection pane="topRight" activeCell="C3" sqref="C3"/>
      <selection pane="bottomLeft" activeCell="C3" sqref="C3"/>
      <selection pane="bottomRight" activeCell="C29" sqref="C29"/>
    </sheetView>
  </sheetViews>
  <sheetFormatPr defaultColWidth="8.85546875" defaultRowHeight="15" x14ac:dyDescent="0.2"/>
  <cols>
    <col min="1" max="1" width="64.7109375" style="87" customWidth="1"/>
    <col min="2" max="2" width="12.28515625" style="88" customWidth="1"/>
    <col min="3" max="3" width="12.28515625" style="89" customWidth="1"/>
    <col min="4" max="4" width="12.28515625" style="69" customWidth="1"/>
    <col min="5" max="5" width="8.28515625" style="69" customWidth="1"/>
    <col min="6" max="6" width="11" style="69" customWidth="1"/>
    <col min="7" max="9" width="12.5703125" style="69" customWidth="1"/>
    <col min="10" max="10" width="13.85546875" style="105" bestFit="1" customWidth="1"/>
    <col min="11" max="11" width="11.7109375" style="70" customWidth="1"/>
    <col min="12" max="12" width="12.85546875" style="70" customWidth="1"/>
    <col min="13" max="16384" width="8.85546875" style="69"/>
  </cols>
  <sheetData>
    <row r="1" spans="1:12" ht="35.25" customHeight="1" x14ac:dyDescent="0.2">
      <c r="A1" s="150"/>
      <c r="B1" s="151" t="s">
        <v>364</v>
      </c>
      <c r="C1" s="528" t="s">
        <v>312</v>
      </c>
      <c r="D1" s="531" t="s">
        <v>370</v>
      </c>
      <c r="E1" s="66"/>
      <c r="F1" s="66"/>
      <c r="G1" s="538"/>
      <c r="H1" s="538"/>
      <c r="I1" s="791" t="s">
        <v>18</v>
      </c>
      <c r="J1" s="791"/>
      <c r="K1" s="791"/>
      <c r="L1" s="69"/>
    </row>
    <row r="2" spans="1:12" ht="28.5" customHeight="1" x14ac:dyDescent="0.2">
      <c r="A2" s="149" t="s">
        <v>50</v>
      </c>
      <c r="B2" s="543"/>
      <c r="C2" s="530"/>
      <c r="D2" s="562"/>
      <c r="E2" s="71"/>
      <c r="F2" s="71" t="s">
        <v>320</v>
      </c>
      <c r="G2" s="71" t="s">
        <v>322</v>
      </c>
      <c r="H2" s="71" t="s">
        <v>321</v>
      </c>
      <c r="I2" s="533" t="s">
        <v>22</v>
      </c>
      <c r="J2" s="67" t="s">
        <v>15</v>
      </c>
      <c r="K2" s="68" t="s">
        <v>253</v>
      </c>
      <c r="L2" s="69"/>
    </row>
    <row r="3" spans="1:12" x14ac:dyDescent="0.2">
      <c r="A3" s="633" t="s">
        <v>329</v>
      </c>
      <c r="B3" s="77">
        <f>+'[4]4.SZ.TÁBL. SZOCIÁLIS NORMATÍVA'!$D3</f>
        <v>17000000</v>
      </c>
      <c r="C3" s="92"/>
      <c r="D3" s="532">
        <f>SUM(B3:C3)</f>
        <v>17000000</v>
      </c>
      <c r="E3" s="73"/>
      <c r="F3" s="73">
        <v>17000</v>
      </c>
      <c r="G3" s="73"/>
      <c r="H3" s="73"/>
      <c r="I3" s="74">
        <v>5</v>
      </c>
      <c r="J3" s="63">
        <v>3400000</v>
      </c>
      <c r="K3" s="70">
        <f>+I3*J3</f>
        <v>17000000</v>
      </c>
      <c r="L3" s="69"/>
    </row>
    <row r="4" spans="1:12" x14ac:dyDescent="0.2">
      <c r="A4" s="78" t="s">
        <v>330</v>
      </c>
      <c r="B4" s="77">
        <f>+'[4]4.SZ.TÁBL. SZOCIÁLIS NORMATÍVA'!$D4</f>
        <v>13771103</v>
      </c>
      <c r="C4" s="92"/>
      <c r="D4" s="532">
        <f t="shared" ref="D4:D11" si="0">SUM(B4:C4)</f>
        <v>13771103</v>
      </c>
      <c r="E4" s="73"/>
      <c r="F4" s="73">
        <v>13771</v>
      </c>
      <c r="G4" s="73"/>
      <c r="H4" s="73"/>
      <c r="I4" s="74">
        <v>3.3</v>
      </c>
      <c r="J4" s="63">
        <v>3300000</v>
      </c>
      <c r="K4" s="70">
        <f t="shared" ref="K4:K12" si="1">+I4*J4</f>
        <v>10890000</v>
      </c>
      <c r="L4" s="69"/>
    </row>
    <row r="5" spans="1:12" x14ac:dyDescent="0.2">
      <c r="A5" s="78" t="s">
        <v>331</v>
      </c>
      <c r="B5" s="77">
        <f>+'[4]4.SZ.TÁBL. SZOCIÁLIS NORMATÍVA'!$D5</f>
        <v>442880</v>
      </c>
      <c r="C5" s="92"/>
      <c r="D5" s="532">
        <f t="shared" si="0"/>
        <v>442880</v>
      </c>
      <c r="E5" s="73"/>
      <c r="F5" s="73">
        <v>443</v>
      </c>
      <c r="G5" s="73"/>
      <c r="H5" s="73"/>
      <c r="I5" s="73">
        <v>7</v>
      </c>
      <c r="J5" s="63">
        <v>55360</v>
      </c>
      <c r="K5" s="70">
        <f t="shared" si="1"/>
        <v>387520</v>
      </c>
      <c r="L5" s="69"/>
    </row>
    <row r="6" spans="1:12" x14ac:dyDescent="0.2">
      <c r="A6" s="76" t="s">
        <v>338</v>
      </c>
      <c r="B6" s="77">
        <f>+'[4]4.SZ.TÁBL. SZOCIÁLIS NORMATÍVA'!$D6</f>
        <v>50000</v>
      </c>
      <c r="C6" s="92"/>
      <c r="D6" s="532">
        <f t="shared" si="0"/>
        <v>50000</v>
      </c>
      <c r="E6" s="73"/>
      <c r="F6" s="73">
        <v>50</v>
      </c>
      <c r="G6" s="73"/>
      <c r="H6" s="73"/>
      <c r="I6" s="73">
        <v>2</v>
      </c>
      <c r="J6" s="62">
        <v>25000</v>
      </c>
      <c r="K6" s="70">
        <f t="shared" si="1"/>
        <v>50000</v>
      </c>
      <c r="L6" s="69"/>
    </row>
    <row r="7" spans="1:12" x14ac:dyDescent="0.2">
      <c r="A7" s="76" t="s">
        <v>339</v>
      </c>
      <c r="B7" s="77">
        <f>+'[4]4.SZ.TÁBL. SZOCIÁLIS NORMATÍVA'!$D7</f>
        <v>25740000</v>
      </c>
      <c r="C7" s="92">
        <v>-858000</v>
      </c>
      <c r="D7" s="532">
        <f t="shared" si="0"/>
        <v>24882000</v>
      </c>
      <c r="E7" s="73"/>
      <c r="F7" s="73">
        <v>25740</v>
      </c>
      <c r="G7" s="73">
        <v>-858</v>
      </c>
      <c r="H7" s="73"/>
      <c r="I7" s="73">
        <v>62</v>
      </c>
      <c r="J7" s="62">
        <v>429000</v>
      </c>
      <c r="K7" s="70">
        <f t="shared" si="1"/>
        <v>26598000</v>
      </c>
      <c r="L7" s="69"/>
    </row>
    <row r="8" spans="1:12" x14ac:dyDescent="0.2">
      <c r="A8" s="78" t="s">
        <v>340</v>
      </c>
      <c r="B8" s="77">
        <f>+'[4]4.SZ.TÁBL. SZOCIÁLIS NORMATÍVA'!$D8</f>
        <v>163500</v>
      </c>
      <c r="C8" s="92"/>
      <c r="D8" s="532">
        <f t="shared" si="0"/>
        <v>163500</v>
      </c>
      <c r="E8" s="73"/>
      <c r="F8" s="73">
        <v>163</v>
      </c>
      <c r="G8" s="73"/>
      <c r="H8" s="73"/>
      <c r="I8" s="73">
        <v>1</v>
      </c>
      <c r="J8" s="62">
        <f>109000*1.5</f>
        <v>163500</v>
      </c>
      <c r="K8" s="70">
        <f t="shared" si="1"/>
        <v>163500</v>
      </c>
      <c r="L8" s="69"/>
    </row>
    <row r="9" spans="1:12" x14ac:dyDescent="0.2">
      <c r="A9" s="78" t="s">
        <v>341</v>
      </c>
      <c r="B9" s="77">
        <f>+'[4]4.SZ.TÁBL. SZOCIÁLIS NORMATÍVA'!$D9</f>
        <v>3100000</v>
      </c>
      <c r="C9" s="92"/>
      <c r="D9" s="532">
        <f t="shared" si="0"/>
        <v>3100000</v>
      </c>
      <c r="E9" s="73"/>
      <c r="F9" s="73">
        <v>3100</v>
      </c>
      <c r="G9" s="73"/>
      <c r="H9" s="73"/>
      <c r="I9" s="148">
        <v>1</v>
      </c>
      <c r="J9" s="62">
        <v>3100000</v>
      </c>
      <c r="K9" s="70">
        <f t="shared" si="1"/>
        <v>3100000</v>
      </c>
      <c r="L9" s="69"/>
    </row>
    <row r="10" spans="1:12" x14ac:dyDescent="0.2">
      <c r="A10" s="634" t="s">
        <v>342</v>
      </c>
      <c r="B10" s="77">
        <f>+'[4]4.SZ.TÁBL. SZOCIÁLIS NORMATÍVA'!$D10</f>
        <v>5616000</v>
      </c>
      <c r="C10" s="92">
        <v>468000</v>
      </c>
      <c r="D10" s="532">
        <f t="shared" si="0"/>
        <v>6084000</v>
      </c>
      <c r="E10" s="73"/>
      <c r="F10" s="73">
        <v>5616</v>
      </c>
      <c r="G10" s="73">
        <v>468</v>
      </c>
      <c r="H10" s="73"/>
      <c r="I10" s="73">
        <v>10</v>
      </c>
      <c r="J10" s="62">
        <v>468000</v>
      </c>
      <c r="K10" s="70">
        <f t="shared" si="1"/>
        <v>4680000</v>
      </c>
      <c r="L10" s="69"/>
    </row>
    <row r="11" spans="1:12" x14ac:dyDescent="0.2">
      <c r="A11" s="635" t="s">
        <v>332</v>
      </c>
      <c r="B11" s="77">
        <f>+'[4]4.SZ.TÁBL. SZOCIÁLIS NORMATÍVA'!$D11</f>
        <v>10040000</v>
      </c>
      <c r="C11" s="92"/>
      <c r="D11" s="532">
        <f t="shared" si="0"/>
        <v>10040000</v>
      </c>
      <c r="E11" s="73"/>
      <c r="F11" s="73">
        <v>10040</v>
      </c>
      <c r="G11" s="73"/>
      <c r="H11" s="73"/>
      <c r="I11" s="73">
        <v>1</v>
      </c>
      <c r="J11" s="62">
        <v>4100000</v>
      </c>
      <c r="K11" s="70">
        <f t="shared" si="1"/>
        <v>4100000</v>
      </c>
      <c r="L11" s="69"/>
    </row>
    <row r="12" spans="1:12" x14ac:dyDescent="0.2">
      <c r="A12" s="81" t="s">
        <v>51</v>
      </c>
      <c r="B12" s="152">
        <f>SUM(B3:B11)</f>
        <v>75923483</v>
      </c>
      <c r="C12" s="529">
        <f>SUM(C3:C11)</f>
        <v>-390000</v>
      </c>
      <c r="D12" s="563">
        <f>SUM(D3:D11)</f>
        <v>75533483</v>
      </c>
      <c r="E12" s="82"/>
      <c r="F12" s="82">
        <f>SUM(F3:F11)</f>
        <v>75923</v>
      </c>
      <c r="G12" s="82">
        <f t="shared" ref="G12:H12" si="2">SUM(G3:G11)</f>
        <v>-390</v>
      </c>
      <c r="H12" s="82">
        <f t="shared" si="2"/>
        <v>0</v>
      </c>
      <c r="I12" s="73">
        <v>3300</v>
      </c>
      <c r="J12" s="62">
        <v>1800</v>
      </c>
      <c r="K12" s="70">
        <f t="shared" si="1"/>
        <v>5940000</v>
      </c>
      <c r="L12" s="69"/>
    </row>
    <row r="13" spans="1:12" x14ac:dyDescent="0.2">
      <c r="A13" s="149"/>
      <c r="B13" s="637"/>
      <c r="C13" s="638"/>
      <c r="D13" s="639"/>
      <c r="E13" s="82"/>
      <c r="F13" s="82"/>
      <c r="G13" s="82"/>
      <c r="H13" s="82"/>
      <c r="I13" s="83"/>
      <c r="J13" s="83"/>
      <c r="L13" s="69"/>
    </row>
    <row r="14" spans="1:12" x14ac:dyDescent="0.2">
      <c r="A14" s="76" t="s">
        <v>343</v>
      </c>
      <c r="B14" s="77">
        <f>+'[4]4.SZ.TÁBL. SZOCIÁLIS NORMATÍVA'!$D14</f>
        <v>104952</v>
      </c>
      <c r="C14" s="97">
        <v>22944</v>
      </c>
      <c r="D14" s="564">
        <f t="shared" ref="D14:D19" si="3">SUM(B14:C14)</f>
        <v>127896</v>
      </c>
      <c r="E14" s="73"/>
      <c r="F14" s="73">
        <v>108</v>
      </c>
      <c r="G14" s="73">
        <v>24</v>
      </c>
      <c r="H14" s="73"/>
      <c r="I14" s="73"/>
      <c r="J14" s="84"/>
      <c r="L14" s="69"/>
    </row>
    <row r="15" spans="1:12" x14ac:dyDescent="0.2">
      <c r="A15" s="76" t="s">
        <v>337</v>
      </c>
      <c r="B15" s="77">
        <f>+'[4]4.SZ.TÁBL. SZOCIÁLIS NORMATÍVA'!$D15</f>
        <v>185187</v>
      </c>
      <c r="C15" s="97">
        <v>39435</v>
      </c>
      <c r="D15" s="532">
        <f t="shared" si="3"/>
        <v>224622</v>
      </c>
      <c r="E15" s="73"/>
      <c r="F15" s="73">
        <v>189</v>
      </c>
      <c r="G15" s="73">
        <v>42</v>
      </c>
      <c r="H15" s="73"/>
      <c r="I15" s="73"/>
      <c r="J15" s="84"/>
      <c r="L15" s="69"/>
    </row>
    <row r="16" spans="1:12" x14ac:dyDescent="0.2">
      <c r="A16" s="76" t="s">
        <v>315</v>
      </c>
      <c r="B16" s="77">
        <f>+'[4]4.SZ.TÁBL. SZOCIÁLIS NORMATÍVA'!$D16</f>
        <v>365008</v>
      </c>
      <c r="C16" s="97">
        <v>99766</v>
      </c>
      <c r="D16" s="532">
        <f t="shared" si="3"/>
        <v>464774</v>
      </c>
      <c r="E16" s="73"/>
      <c r="F16" s="73">
        <v>362</v>
      </c>
      <c r="G16" s="73">
        <v>98</v>
      </c>
      <c r="H16" s="73"/>
      <c r="I16" s="73"/>
      <c r="J16" s="84"/>
      <c r="L16" s="69"/>
    </row>
    <row r="17" spans="1:12" x14ac:dyDescent="0.2">
      <c r="A17" s="76" t="s">
        <v>336</v>
      </c>
      <c r="B17" s="77">
        <f>+'[4]4.SZ.TÁBL. SZOCIÁLIS NORMATÍVA'!$D17</f>
        <v>206512</v>
      </c>
      <c r="C17" s="97">
        <v>45649</v>
      </c>
      <c r="D17" s="532">
        <f t="shared" si="3"/>
        <v>252161</v>
      </c>
      <c r="E17" s="73"/>
      <c r="F17" s="73">
        <v>204</v>
      </c>
      <c r="G17" s="73">
        <v>44</v>
      </c>
      <c r="H17" s="73"/>
      <c r="I17" s="73"/>
      <c r="J17" s="84"/>
      <c r="L17" s="69"/>
    </row>
    <row r="18" spans="1:12" x14ac:dyDescent="0.2">
      <c r="A18" s="76" t="s">
        <v>316</v>
      </c>
      <c r="B18" s="77">
        <f>+'[4]4.SZ.TÁBL. SZOCIÁLIS NORMATÍVA'!$D18</f>
        <v>180168</v>
      </c>
      <c r="C18" s="97">
        <v>39674</v>
      </c>
      <c r="D18" s="532">
        <f t="shared" si="3"/>
        <v>219842</v>
      </c>
      <c r="E18" s="73"/>
      <c r="F18" s="73">
        <v>181</v>
      </c>
      <c r="G18" s="73">
        <v>40</v>
      </c>
      <c r="H18" s="73"/>
      <c r="I18" s="73"/>
      <c r="J18" s="84"/>
      <c r="L18" s="69"/>
    </row>
    <row r="19" spans="1:12" x14ac:dyDescent="0.2">
      <c r="A19" s="545" t="s">
        <v>317</v>
      </c>
      <c r="B19" s="77">
        <f>+'[4]4.SZ.TÁBL. SZOCIÁLIS NORMATÍVA'!$D19</f>
        <v>68300</v>
      </c>
      <c r="C19" s="102">
        <v>14818</v>
      </c>
      <c r="D19" s="565">
        <f t="shared" si="3"/>
        <v>83118</v>
      </c>
      <c r="E19" s="73"/>
      <c r="F19" s="73">
        <v>66</v>
      </c>
      <c r="G19" s="73">
        <v>14</v>
      </c>
      <c r="H19" s="73"/>
      <c r="I19" s="73"/>
      <c r="J19" s="84"/>
      <c r="L19" s="69"/>
    </row>
    <row r="20" spans="1:12" x14ac:dyDescent="0.2">
      <c r="A20" s="76" t="s">
        <v>335</v>
      </c>
      <c r="B20" s="77">
        <f>+'[4]4.SZ.TÁBL. SZOCIÁLIS NORMATÍVA'!$D20</f>
        <v>45888</v>
      </c>
      <c r="C20" s="706">
        <v>11472</v>
      </c>
      <c r="D20" s="707">
        <f>+B20+C20</f>
        <v>57360</v>
      </c>
      <c r="E20" s="73"/>
      <c r="F20" s="73">
        <v>47</v>
      </c>
      <c r="G20" s="73">
        <v>12</v>
      </c>
      <c r="H20" s="73"/>
      <c r="I20" s="73"/>
      <c r="J20" s="84"/>
      <c r="L20" s="69"/>
    </row>
    <row r="21" spans="1:12" x14ac:dyDescent="0.2">
      <c r="A21" s="81" t="s">
        <v>318</v>
      </c>
      <c r="B21" s="152">
        <f>SUM(B14:B20)</f>
        <v>1156015</v>
      </c>
      <c r="C21" s="152">
        <f>SUM(C14:C20)</f>
        <v>273758</v>
      </c>
      <c r="D21" s="563">
        <f>SUM(D14:D20)</f>
        <v>1429773</v>
      </c>
      <c r="E21" s="73"/>
      <c r="F21" s="82">
        <f>SUM(F14:F20)</f>
        <v>1157</v>
      </c>
      <c r="G21" s="82">
        <f>SUM(G14:G20)</f>
        <v>274</v>
      </c>
      <c r="H21" s="82">
        <f>SUM(H14:H20)</f>
        <v>0</v>
      </c>
      <c r="I21" s="82"/>
      <c r="J21" s="82">
        <f>SUM(J14:J20)</f>
        <v>0</v>
      </c>
      <c r="L21" s="69"/>
    </row>
    <row r="22" spans="1:12" x14ac:dyDescent="0.2">
      <c r="A22" s="72"/>
      <c r="B22" s="75"/>
      <c r="C22" s="92"/>
      <c r="D22" s="532"/>
      <c r="E22" s="73"/>
      <c r="F22" s="73"/>
      <c r="G22" s="73"/>
      <c r="H22" s="73"/>
      <c r="I22" s="73"/>
      <c r="J22" s="84"/>
      <c r="L22" s="69"/>
    </row>
    <row r="23" spans="1:12" x14ac:dyDescent="0.2">
      <c r="A23" s="76" t="s">
        <v>335</v>
      </c>
      <c r="B23" s="77">
        <f>+'[4]4.SZ.TÁBL. SZOCIÁLIS NORMATÍVA'!$D23</f>
        <v>194661</v>
      </c>
      <c r="C23" s="97">
        <v>64737</v>
      </c>
      <c r="D23" s="532">
        <f t="shared" ref="D23:D29" si="4">SUM(B23:C23)</f>
        <v>259398</v>
      </c>
      <c r="E23" s="73"/>
      <c r="F23" s="73">
        <v>196</v>
      </c>
      <c r="G23" s="73">
        <v>64</v>
      </c>
      <c r="H23" s="73"/>
      <c r="I23" s="73"/>
      <c r="J23" s="84"/>
      <c r="L23" s="69"/>
    </row>
    <row r="24" spans="1:12" x14ac:dyDescent="0.2">
      <c r="A24" s="76" t="s">
        <v>343</v>
      </c>
      <c r="B24" s="77">
        <f>+'[4]4.SZ.TÁBL. SZOCIÁLIS NORMATÍVA'!$D24</f>
        <v>901067</v>
      </c>
      <c r="C24" s="97">
        <v>339126</v>
      </c>
      <c r="D24" s="532">
        <f t="shared" si="4"/>
        <v>1240193</v>
      </c>
      <c r="E24" s="73"/>
      <c r="F24" s="73">
        <v>900</v>
      </c>
      <c r="G24" s="73">
        <v>341</v>
      </c>
      <c r="H24" s="73"/>
      <c r="I24" s="73"/>
      <c r="J24" s="84"/>
      <c r="L24" s="69"/>
    </row>
    <row r="25" spans="1:12" x14ac:dyDescent="0.2">
      <c r="A25" s="76" t="s">
        <v>337</v>
      </c>
      <c r="B25" s="77">
        <f>+'[4]4.SZ.TÁBL. SZOCIÁLIS NORMATÍVA'!$D25</f>
        <v>4512436</v>
      </c>
      <c r="C25" s="97">
        <v>2055213</v>
      </c>
      <c r="D25" s="532">
        <f t="shared" si="4"/>
        <v>6567649</v>
      </c>
      <c r="E25" s="73"/>
      <c r="F25" s="73">
        <v>4511</v>
      </c>
      <c r="G25" s="73">
        <v>2055</v>
      </c>
      <c r="H25" s="73"/>
      <c r="I25" s="73"/>
      <c r="J25" s="84"/>
      <c r="L25" s="69"/>
    </row>
    <row r="26" spans="1:12" x14ac:dyDescent="0.2">
      <c r="A26" s="76" t="s">
        <v>315</v>
      </c>
      <c r="B26" s="77">
        <f>+'[4]4.SZ.TÁBL. SZOCIÁLIS NORMATÍVA'!$D26</f>
        <v>2259332</v>
      </c>
      <c r="C26" s="97">
        <v>678749</v>
      </c>
      <c r="D26" s="532">
        <f t="shared" si="4"/>
        <v>2938081</v>
      </c>
      <c r="E26" s="73"/>
      <c r="F26" s="73">
        <v>2259</v>
      </c>
      <c r="G26" s="73">
        <v>678</v>
      </c>
      <c r="H26" s="73"/>
      <c r="I26" s="73"/>
      <c r="J26" s="84"/>
      <c r="L26" s="69"/>
    </row>
    <row r="27" spans="1:12" x14ac:dyDescent="0.2">
      <c r="A27" s="76" t="s">
        <v>336</v>
      </c>
      <c r="B27" s="77">
        <f>+'[4]4.SZ.TÁBL. SZOCIÁLIS NORMATÍVA'!$D27</f>
        <v>4712912</v>
      </c>
      <c r="C27" s="97">
        <v>1590268</v>
      </c>
      <c r="D27" s="532">
        <f t="shared" si="4"/>
        <v>6303180</v>
      </c>
      <c r="E27" s="73"/>
      <c r="F27" s="73">
        <v>4714</v>
      </c>
      <c r="G27" s="73">
        <v>1590</v>
      </c>
      <c r="H27" s="73"/>
      <c r="I27" s="73"/>
      <c r="J27" s="84"/>
      <c r="L27" s="69"/>
    </row>
    <row r="28" spans="1:12" x14ac:dyDescent="0.2">
      <c r="A28" s="76" t="s">
        <v>316</v>
      </c>
      <c r="B28" s="77">
        <f>+'[4]4.SZ.TÁBL. SZOCIÁLIS NORMATÍVA'!$D28</f>
        <v>1825595</v>
      </c>
      <c r="C28" s="97">
        <v>638688</v>
      </c>
      <c r="D28" s="532">
        <f t="shared" si="4"/>
        <v>2464283</v>
      </c>
      <c r="E28" s="73"/>
      <c r="F28" s="73">
        <v>1824</v>
      </c>
      <c r="G28" s="73">
        <v>639</v>
      </c>
      <c r="H28" s="73"/>
      <c r="I28" s="73"/>
      <c r="J28" s="84"/>
      <c r="L28" s="69"/>
    </row>
    <row r="29" spans="1:12" x14ac:dyDescent="0.2">
      <c r="A29" s="545" t="s">
        <v>317</v>
      </c>
      <c r="B29" s="77">
        <f>+'[4]4.SZ.TÁBL. SZOCIÁLIS NORMATÍVA'!$D29</f>
        <v>248936</v>
      </c>
      <c r="C29" s="102"/>
      <c r="D29" s="532">
        <f t="shared" si="4"/>
        <v>248936</v>
      </c>
      <c r="E29" s="73"/>
      <c r="F29" s="73">
        <v>250</v>
      </c>
      <c r="G29" s="73"/>
      <c r="H29" s="73"/>
      <c r="I29" s="73"/>
      <c r="J29" s="84"/>
      <c r="L29" s="69"/>
    </row>
    <row r="30" spans="1:12" x14ac:dyDescent="0.2">
      <c r="A30" s="81" t="s">
        <v>319</v>
      </c>
      <c r="B30" s="152">
        <f>SUM(B23:B29)</f>
        <v>14654939</v>
      </c>
      <c r="C30" s="152">
        <f t="shared" ref="C30:D30" si="5">SUM(C23:C29)</f>
        <v>5366781</v>
      </c>
      <c r="D30" s="563">
        <f t="shared" si="5"/>
        <v>20021720</v>
      </c>
      <c r="E30" s="73"/>
      <c r="F30" s="82">
        <f>SUM(F23:F29)</f>
        <v>14654</v>
      </c>
      <c r="G30" s="82">
        <f t="shared" ref="G30:J30" si="6">SUM(G23:G29)</f>
        <v>5367</v>
      </c>
      <c r="H30" s="82">
        <f t="shared" si="6"/>
        <v>0</v>
      </c>
      <c r="I30" s="82"/>
      <c r="J30" s="82">
        <f t="shared" si="6"/>
        <v>0</v>
      </c>
      <c r="L30" s="69"/>
    </row>
    <row r="31" spans="1:12" ht="15.75" thickBot="1" x14ac:dyDescent="0.25">
      <c r="A31" s="79"/>
      <c r="B31" s="80"/>
      <c r="C31" s="62"/>
      <c r="D31" s="565"/>
      <c r="E31" s="73"/>
      <c r="F31" s="73"/>
      <c r="G31" s="73"/>
      <c r="H31" s="73"/>
      <c r="I31" s="73"/>
      <c r="J31" s="84"/>
      <c r="L31" s="69"/>
    </row>
    <row r="32" spans="1:12" s="85" customFormat="1" ht="15.75" thickBot="1" x14ac:dyDescent="0.25">
      <c r="A32" s="86" t="s">
        <v>23</v>
      </c>
      <c r="B32" s="544">
        <f>SUM(B12,B21,B30,)</f>
        <v>91734437</v>
      </c>
      <c r="C32" s="544">
        <f>SUM(C12,C21,C30,)</f>
        <v>5250539</v>
      </c>
      <c r="D32" s="566">
        <f>SUM(D12,D21,D30,)</f>
        <v>96984976</v>
      </c>
      <c r="E32" s="82"/>
      <c r="F32" s="636">
        <f>SUM(F12,F21,F30,)</f>
        <v>91734</v>
      </c>
      <c r="G32" s="636">
        <f>SUM(G12,G21,G30,)</f>
        <v>5251</v>
      </c>
      <c r="H32" s="636">
        <f>SUM(H12,H21,H30,)</f>
        <v>0</v>
      </c>
      <c r="I32" s="73"/>
      <c r="J32" s="84"/>
      <c r="K32" s="70"/>
    </row>
    <row r="33" spans="7:10" x14ac:dyDescent="0.2">
      <c r="G33" s="73"/>
      <c r="H33" s="73"/>
      <c r="I33" s="73"/>
      <c r="J33" s="84"/>
    </row>
    <row r="34" spans="7:10" x14ac:dyDescent="0.2">
      <c r="J34" s="84"/>
    </row>
    <row r="35" spans="7:10" x14ac:dyDescent="0.2">
      <c r="J35" s="84"/>
    </row>
    <row r="89" spans="1:12" x14ac:dyDescent="0.2">
      <c r="A89" s="65"/>
      <c r="C89" s="69"/>
      <c r="J89" s="69"/>
      <c r="K89" s="69"/>
      <c r="L89" s="69"/>
    </row>
    <row r="102" spans="1:12" x14ac:dyDescent="0.2">
      <c r="A102" s="90"/>
      <c r="B102" s="91"/>
      <c r="C102" s="92"/>
      <c r="D102" s="93"/>
      <c r="E102" s="93"/>
      <c r="F102" s="93"/>
      <c r="G102" s="93"/>
      <c r="H102" s="93"/>
      <c r="I102" s="93"/>
      <c r="J102" s="94"/>
      <c r="K102" s="69"/>
      <c r="L102" s="69"/>
    </row>
    <row r="103" spans="1:12" x14ac:dyDescent="0.2">
      <c r="A103" s="95"/>
      <c r="B103" s="96"/>
      <c r="C103" s="97"/>
      <c r="D103" s="98"/>
      <c r="E103" s="98"/>
      <c r="F103" s="98"/>
      <c r="G103" s="98"/>
      <c r="H103" s="98"/>
      <c r="I103" s="98"/>
      <c r="J103" s="99"/>
      <c r="K103" s="69"/>
      <c r="L103" s="69"/>
    </row>
    <row r="104" spans="1:12" x14ac:dyDescent="0.2">
      <c r="A104" s="95"/>
      <c r="B104" s="96"/>
      <c r="C104" s="97"/>
      <c r="D104" s="98"/>
      <c r="E104" s="98"/>
      <c r="F104" s="98"/>
      <c r="G104" s="98"/>
      <c r="H104" s="98"/>
      <c r="I104" s="98"/>
      <c r="J104" s="99"/>
      <c r="K104" s="69"/>
      <c r="L104" s="69"/>
    </row>
    <row r="105" spans="1:12" x14ac:dyDescent="0.2">
      <c r="A105" s="95"/>
      <c r="B105" s="96"/>
      <c r="C105" s="97"/>
      <c r="D105" s="98"/>
      <c r="E105" s="98"/>
      <c r="F105" s="98"/>
      <c r="G105" s="98"/>
      <c r="H105" s="98"/>
      <c r="I105" s="98"/>
      <c r="J105" s="99"/>
      <c r="K105" s="69"/>
      <c r="L105" s="69"/>
    </row>
    <row r="106" spans="1:12" x14ac:dyDescent="0.2">
      <c r="A106" s="100"/>
      <c r="B106" s="101"/>
      <c r="C106" s="102"/>
      <c r="D106" s="103"/>
      <c r="E106" s="103"/>
      <c r="F106" s="103"/>
      <c r="G106" s="103"/>
      <c r="H106" s="103"/>
      <c r="I106" s="103"/>
      <c r="J106" s="104"/>
      <c r="K106" s="69"/>
      <c r="L106" s="69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Roman,Félkövér"&amp;16 2018. ÉVI IV. KÖLTSÉGVETÉS MÓDOSÍTÁS&amp;R4. sz. táblázatSZOCIÁLIS NORMATÍVAAdatok: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W97"/>
  <sheetViews>
    <sheetView workbookViewId="0">
      <pane xSplit="1" ySplit="1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O12" sqref="O12"/>
    </sheetView>
  </sheetViews>
  <sheetFormatPr defaultColWidth="8.85546875" defaultRowHeight="12" x14ac:dyDescent="0.2"/>
  <cols>
    <col min="1" max="1" width="31" style="585" customWidth="1"/>
    <col min="2" max="2" width="9.7109375" style="585" customWidth="1"/>
    <col min="3" max="9" width="7.42578125" style="585" customWidth="1"/>
    <col min="10" max="10" width="7.85546875" style="585" customWidth="1"/>
    <col min="11" max="11" width="9.140625" style="585" customWidth="1"/>
    <col min="12" max="14" width="7.42578125" style="585" customWidth="1"/>
    <col min="15" max="15" width="9.42578125" style="585" customWidth="1"/>
    <col min="16" max="21" width="8.85546875" style="585"/>
    <col min="22" max="22" width="9.28515625" style="585" customWidth="1"/>
    <col min="23" max="16384" width="8.85546875" style="585"/>
  </cols>
  <sheetData>
    <row r="1" spans="1:23" s="573" customFormat="1" ht="51" customHeight="1" thickBot="1" x14ac:dyDescent="0.25">
      <c r="A1" s="567"/>
      <c r="B1" s="568" t="s">
        <v>371</v>
      </c>
      <c r="C1" s="569" t="s">
        <v>26</v>
      </c>
      <c r="D1" s="570" t="s">
        <v>27</v>
      </c>
      <c r="E1" s="570" t="s">
        <v>28</v>
      </c>
      <c r="F1" s="571" t="s">
        <v>29</v>
      </c>
      <c r="G1" s="570" t="s">
        <v>30</v>
      </c>
      <c r="H1" s="570" t="s">
        <v>31</v>
      </c>
      <c r="I1" s="570" t="s">
        <v>32</v>
      </c>
      <c r="J1" s="570" t="s">
        <v>33</v>
      </c>
      <c r="K1" s="570" t="s">
        <v>34</v>
      </c>
      <c r="L1" s="570" t="s">
        <v>35</v>
      </c>
      <c r="M1" s="570" t="s">
        <v>36</v>
      </c>
      <c r="N1" s="572" t="s">
        <v>37</v>
      </c>
      <c r="O1" s="568" t="s">
        <v>372</v>
      </c>
    </row>
    <row r="2" spans="1:23" s="573" customFormat="1" ht="34.9" customHeight="1" x14ac:dyDescent="0.2">
      <c r="A2" s="574" t="s">
        <v>325</v>
      </c>
      <c r="B2" s="574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75"/>
      <c r="R2" s="576"/>
      <c r="S2" s="576"/>
      <c r="T2" s="576"/>
      <c r="U2" s="576"/>
    </row>
    <row r="3" spans="1:23" ht="12.75" x14ac:dyDescent="0.2">
      <c r="A3" s="577" t="s">
        <v>4</v>
      </c>
      <c r="B3" s="578">
        <f>+'[4]5.SZ.TÁBL. PÉNZE. ÁTAD - ÁTVÉT'!$O3</f>
        <v>9388</v>
      </c>
      <c r="C3" s="579"/>
      <c r="D3" s="580">
        <v>821</v>
      </c>
      <c r="E3" s="580">
        <v>821</v>
      </c>
      <c r="F3" s="580">
        <v>1642</v>
      </c>
      <c r="G3" s="580">
        <v>821</v>
      </c>
      <c r="H3" s="580">
        <v>755</v>
      </c>
      <c r="I3" s="580">
        <v>1510</v>
      </c>
      <c r="J3" s="580"/>
      <c r="K3" s="580">
        <v>755</v>
      </c>
      <c r="L3" s="580">
        <v>755</v>
      </c>
      <c r="M3" s="580">
        <v>755</v>
      </c>
      <c r="N3" s="581">
        <v>753</v>
      </c>
      <c r="O3" s="578">
        <f>SUM(C3:N3)</f>
        <v>9388</v>
      </c>
      <c r="P3" s="582"/>
      <c r="Q3" s="15">
        <f>+'2.SZ.TÁBL. BEVÉTELEK'!E7+'2.SZ.TÁBL. BEVÉTELEK'!E16+'2.SZ.TÁBL. BEVÉTELEK'!E24+'2.SZ.TÁBL. BEVÉTELEK'!E33+'2.SZ.TÁBL. BEVÉTELEK'!E43+'2.SZ.TÁBL. BEVÉTELEK'!E52</f>
        <v>9388</v>
      </c>
      <c r="R3" s="17">
        <f t="shared" ref="R3:R10" si="0">+Q3/12</f>
        <v>782.33333333333337</v>
      </c>
      <c r="S3" s="35">
        <v>821</v>
      </c>
      <c r="T3" s="16"/>
      <c r="U3" s="15">
        <f t="shared" ref="U3:U12" si="1">+Q3-SUM(C3:M3)</f>
        <v>753</v>
      </c>
    </row>
    <row r="4" spans="1:23" ht="12.75" x14ac:dyDescent="0.2">
      <c r="A4" s="586" t="s">
        <v>6</v>
      </c>
      <c r="B4" s="578">
        <f>+'[4]5.SZ.TÁBL. PÉNZE. ÁTAD - ÁTVÉT'!$O4</f>
        <v>3397</v>
      </c>
      <c r="C4" s="579"/>
      <c r="D4" s="580">
        <v>604</v>
      </c>
      <c r="E4" s="580">
        <v>302</v>
      </c>
      <c r="F4" s="580">
        <v>302</v>
      </c>
      <c r="G4" s="580">
        <v>302</v>
      </c>
      <c r="H4" s="580">
        <v>270</v>
      </c>
      <c r="I4" s="580"/>
      <c r="J4" s="580">
        <v>540</v>
      </c>
      <c r="K4" s="580"/>
      <c r="L4" s="580">
        <v>359</v>
      </c>
      <c r="M4" s="580">
        <v>359</v>
      </c>
      <c r="N4" s="581">
        <v>359</v>
      </c>
      <c r="O4" s="578">
        <f t="shared" ref="O4:O9" si="2">SUM(C4:N4)</f>
        <v>3397</v>
      </c>
      <c r="P4" s="583"/>
      <c r="Q4" s="15">
        <f>+'2.SZ.TÁBL. BEVÉTELEK'!E9+'2.SZ.TÁBL. BEVÉTELEK'!E17+'2.SZ.TÁBL. BEVÉTELEK'!E25+'2.SZ.TÁBL. BEVÉTELEK'!E35+'2.SZ.TÁBL. BEVÉTELEK'!E44+'2.SZ.TÁBL. BEVÉTELEK'!E54</f>
        <v>3397</v>
      </c>
      <c r="R4" s="17">
        <f t="shared" si="0"/>
        <v>283.08333333333331</v>
      </c>
      <c r="S4" s="35">
        <v>302</v>
      </c>
      <c r="T4" s="16"/>
      <c r="U4" s="15">
        <f t="shared" si="1"/>
        <v>359</v>
      </c>
    </row>
    <row r="5" spans="1:23" ht="12.75" x14ac:dyDescent="0.2">
      <c r="A5" s="586" t="s">
        <v>5</v>
      </c>
      <c r="B5" s="578">
        <f>+'[4]5.SZ.TÁBL. PÉNZE. ÁTAD - ÁTVÉT'!$O5</f>
        <v>7453</v>
      </c>
      <c r="C5" s="579"/>
      <c r="D5" s="580"/>
      <c r="E5" s="580"/>
      <c r="F5" s="580">
        <v>3726</v>
      </c>
      <c r="G5" s="580"/>
      <c r="H5" s="580"/>
      <c r="I5" s="580"/>
      <c r="J5" s="580"/>
      <c r="K5" s="580">
        <v>3727</v>
      </c>
      <c r="L5" s="580"/>
      <c r="M5" s="580"/>
      <c r="N5" s="581"/>
      <c r="O5" s="578">
        <f t="shared" si="2"/>
        <v>7453</v>
      </c>
      <c r="Q5" s="15">
        <f>+'2.SZ.TÁBL. BEVÉTELEK'!E8+'2.SZ.TÁBL. BEVÉTELEK'!E34+'2.SZ.TÁBL. BEVÉTELEK'!E53</f>
        <v>7453</v>
      </c>
      <c r="R5" s="17">
        <f t="shared" si="0"/>
        <v>621.08333333333337</v>
      </c>
      <c r="S5" s="35">
        <v>621</v>
      </c>
      <c r="T5" s="16"/>
      <c r="U5" s="15">
        <f t="shared" si="1"/>
        <v>0</v>
      </c>
    </row>
    <row r="6" spans="1:23" ht="12.75" x14ac:dyDescent="0.2">
      <c r="A6" s="586" t="s">
        <v>7</v>
      </c>
      <c r="B6" s="578">
        <f>+'[4]5.SZ.TÁBL. PÉNZE. ÁTAD - ÁTVÉT'!$O6</f>
        <v>2778</v>
      </c>
      <c r="C6" s="579"/>
      <c r="D6" s="580">
        <v>464</v>
      </c>
      <c r="E6" s="580">
        <v>232</v>
      </c>
      <c r="F6" s="580">
        <v>464</v>
      </c>
      <c r="G6" s="580"/>
      <c r="H6" s="580">
        <v>232</v>
      </c>
      <c r="I6" s="580">
        <v>464</v>
      </c>
      <c r="J6" s="580"/>
      <c r="K6" s="580">
        <v>232</v>
      </c>
      <c r="L6" s="580">
        <v>230</v>
      </c>
      <c r="M6" s="580">
        <v>230</v>
      </c>
      <c r="N6" s="581">
        <v>230</v>
      </c>
      <c r="O6" s="578">
        <f t="shared" si="2"/>
        <v>2778</v>
      </c>
      <c r="Q6" s="15">
        <f>+'2.SZ.TÁBL. BEVÉTELEK'!E10+'2.SZ.TÁBL. BEVÉTELEK'!E18+'2.SZ.TÁBL. BEVÉTELEK'!E26+'2.SZ.TÁBL. BEVÉTELEK'!E36+'2.SZ.TÁBL. BEVÉTELEK'!E45+'2.SZ.TÁBL. BEVÉTELEK'!E55</f>
        <v>2778</v>
      </c>
      <c r="R6" s="17">
        <f t="shared" si="0"/>
        <v>231.5</v>
      </c>
      <c r="S6" s="35">
        <v>232</v>
      </c>
      <c r="T6" s="16"/>
      <c r="U6" s="15">
        <f t="shared" si="1"/>
        <v>230</v>
      </c>
    </row>
    <row r="7" spans="1:23" ht="12.75" x14ac:dyDescent="0.2">
      <c r="A7" s="586" t="s">
        <v>8</v>
      </c>
      <c r="B7" s="578">
        <f>+'[4]5.SZ.TÁBL. PÉNZE. ÁTAD - ÁTVÉT'!$O7</f>
        <v>15476</v>
      </c>
      <c r="C7" s="579"/>
      <c r="D7" s="580">
        <v>2743</v>
      </c>
      <c r="E7" s="580">
        <v>1372</v>
      </c>
      <c r="F7" s="580">
        <v>1371</v>
      </c>
      <c r="G7" s="580">
        <v>1243</v>
      </c>
      <c r="H7" s="580">
        <v>1242</v>
      </c>
      <c r="I7" s="580">
        <v>1243</v>
      </c>
      <c r="J7" s="580">
        <v>1242</v>
      </c>
      <c r="K7" s="580">
        <v>1289</v>
      </c>
      <c r="L7" s="580">
        <v>1244</v>
      </c>
      <c r="M7" s="580">
        <v>1244</v>
      </c>
      <c r="N7" s="581">
        <v>1243</v>
      </c>
      <c r="O7" s="578">
        <f t="shared" si="2"/>
        <v>15476</v>
      </c>
      <c r="P7" s="583"/>
      <c r="Q7" s="15">
        <f>+'2.SZ.TÁBL. BEVÉTELEK'!E11+'2.SZ.TÁBL. BEVÉTELEK'!E19+'2.SZ.TÁBL. BEVÉTELEK'!E27+'2.SZ.TÁBL. BEVÉTELEK'!E37+'2.SZ.TÁBL. BEVÉTELEK'!E46</f>
        <v>15476</v>
      </c>
      <c r="R7" s="17">
        <f t="shared" si="0"/>
        <v>1289.6666666666667</v>
      </c>
      <c r="S7" s="35">
        <v>1372</v>
      </c>
      <c r="T7" s="16"/>
      <c r="U7" s="15">
        <f t="shared" si="1"/>
        <v>1243</v>
      </c>
    </row>
    <row r="8" spans="1:23" ht="12.75" x14ac:dyDescent="0.2">
      <c r="A8" s="586" t="s">
        <v>9</v>
      </c>
      <c r="B8" s="578">
        <f>+'[4]5.SZ.TÁBL. PÉNZE. ÁTAD - ÁTVÉT'!$O8</f>
        <v>7463</v>
      </c>
      <c r="C8" s="579"/>
      <c r="D8" s="580"/>
      <c r="E8" s="580">
        <v>1866</v>
      </c>
      <c r="F8" s="580"/>
      <c r="G8" s="580"/>
      <c r="H8" s="580">
        <v>1866</v>
      </c>
      <c r="I8" s="580"/>
      <c r="J8" s="580"/>
      <c r="K8" s="580">
        <v>1866</v>
      </c>
      <c r="L8" s="580"/>
      <c r="M8" s="580"/>
      <c r="N8" s="581">
        <v>1865</v>
      </c>
      <c r="O8" s="578">
        <f t="shared" si="2"/>
        <v>7463</v>
      </c>
      <c r="P8" s="583"/>
      <c r="Q8" s="15">
        <f>+'2.SZ.TÁBL. BEVÉTELEK'!E12+'2.SZ.TÁBL. BEVÉTELEK'!E28+'2.SZ.TÁBL. BEVÉTELEK'!E38+'2.SZ.TÁBL. BEVÉTELEK'!E47+'2.SZ.TÁBL. BEVÉTELEK'!E56</f>
        <v>7463</v>
      </c>
      <c r="R8" s="17">
        <f t="shared" si="0"/>
        <v>621.91666666666663</v>
      </c>
      <c r="S8" s="35">
        <v>622</v>
      </c>
      <c r="T8" s="16"/>
      <c r="U8" s="15">
        <f t="shared" si="1"/>
        <v>1865</v>
      </c>
    </row>
    <row r="9" spans="1:23" ht="12.75" x14ac:dyDescent="0.2">
      <c r="A9" s="587" t="s">
        <v>10</v>
      </c>
      <c r="B9" s="578">
        <f>+'[4]5.SZ.TÁBL. PÉNZE. ÁTAD - ÁTVÉT'!$O9</f>
        <v>4964</v>
      </c>
      <c r="C9" s="589"/>
      <c r="D9" s="590">
        <v>942</v>
      </c>
      <c r="E9" s="590">
        <v>471</v>
      </c>
      <c r="F9" s="590"/>
      <c r="G9" s="590">
        <v>942</v>
      </c>
      <c r="H9" s="590">
        <v>471</v>
      </c>
      <c r="I9" s="590">
        <v>471</v>
      </c>
      <c r="J9" s="590">
        <v>471</v>
      </c>
      <c r="K9" s="590">
        <v>471</v>
      </c>
      <c r="L9" s="590">
        <v>242</v>
      </c>
      <c r="M9" s="590">
        <v>242</v>
      </c>
      <c r="N9" s="591">
        <v>241</v>
      </c>
      <c r="O9" s="592">
        <f t="shared" si="2"/>
        <v>4964</v>
      </c>
      <c r="P9" s="583"/>
      <c r="Q9" s="15">
        <f>+'2.SZ.TÁBL. BEVÉTELEK'!E13+'2.SZ.TÁBL. BEVÉTELEK'!E20+'2.SZ.TÁBL. BEVÉTELEK'!E29+'2.SZ.TÁBL. BEVÉTELEK'!E39+'2.SZ.TÁBL. BEVÉTELEK'!E48+'2.SZ.TÁBL. BEVÉTELEK'!E57</f>
        <v>4964</v>
      </c>
      <c r="R9" s="17">
        <f t="shared" si="0"/>
        <v>413.66666666666669</v>
      </c>
      <c r="S9" s="35">
        <v>471</v>
      </c>
      <c r="T9" s="16"/>
      <c r="U9" s="15">
        <f t="shared" si="1"/>
        <v>241</v>
      </c>
    </row>
    <row r="10" spans="1:23" ht="13.5" thickBot="1" x14ac:dyDescent="0.25">
      <c r="A10" s="593" t="s">
        <v>257</v>
      </c>
      <c r="B10" s="578">
        <f>+'[4]5.SZ.TÁBL. PÉNZE. ÁTAD - ÁTVÉT'!$O10</f>
        <v>3944</v>
      </c>
      <c r="C10" s="589">
        <v>329</v>
      </c>
      <c r="D10" s="590">
        <v>329</v>
      </c>
      <c r="E10" s="590">
        <v>329</v>
      </c>
      <c r="F10" s="590">
        <v>329</v>
      </c>
      <c r="G10" s="590">
        <v>329</v>
      </c>
      <c r="H10" s="590">
        <v>329</v>
      </c>
      <c r="I10" s="590">
        <v>329</v>
      </c>
      <c r="J10" s="590">
        <v>329</v>
      </c>
      <c r="K10" s="590">
        <v>329</v>
      </c>
      <c r="L10" s="590">
        <v>329</v>
      </c>
      <c r="M10" s="590">
        <v>329</v>
      </c>
      <c r="N10" s="591">
        <v>325</v>
      </c>
      <c r="O10" s="588">
        <f t="shared" ref="O10" si="3">SUM(C10:N10)</f>
        <v>3944</v>
      </c>
      <c r="P10" s="583"/>
      <c r="Q10" s="15">
        <f>+'2.SZ.TÁBL. BEVÉTELEK'!E21+'2.SZ.TÁBL. BEVÉTELEK'!E30+'2.SZ.TÁBL. BEVÉTELEK'!E40+'2.SZ.TÁBL. BEVÉTELEK'!E49+'2.SZ.TÁBL. BEVÉTELEK'!E58</f>
        <v>3944</v>
      </c>
      <c r="R10" s="17">
        <f t="shared" si="0"/>
        <v>328.66666666666669</v>
      </c>
      <c r="S10" s="35">
        <v>329</v>
      </c>
      <c r="T10" s="16"/>
      <c r="U10" s="15">
        <f t="shared" si="1"/>
        <v>325</v>
      </c>
    </row>
    <row r="11" spans="1:23" ht="13.5" thickBot="1" x14ac:dyDescent="0.25">
      <c r="A11" s="594" t="s">
        <v>18</v>
      </c>
      <c r="B11" s="595">
        <f>SUM(B3:B10)</f>
        <v>54863</v>
      </c>
      <c r="C11" s="596">
        <f>SUM(C3:C10)</f>
        <v>329</v>
      </c>
      <c r="D11" s="597">
        <f t="shared" ref="D11:N11" si="4">SUM(D3:D10)</f>
        <v>5903</v>
      </c>
      <c r="E11" s="597">
        <f t="shared" si="4"/>
        <v>5393</v>
      </c>
      <c r="F11" s="597">
        <f t="shared" si="4"/>
        <v>7834</v>
      </c>
      <c r="G11" s="597">
        <f t="shared" si="4"/>
        <v>3637</v>
      </c>
      <c r="H11" s="597">
        <f t="shared" si="4"/>
        <v>5165</v>
      </c>
      <c r="I11" s="597">
        <f t="shared" si="4"/>
        <v>4017</v>
      </c>
      <c r="J11" s="597">
        <f t="shared" si="4"/>
        <v>2582</v>
      </c>
      <c r="K11" s="597">
        <f t="shared" si="4"/>
        <v>8669</v>
      </c>
      <c r="L11" s="597">
        <f t="shared" si="4"/>
        <v>3159</v>
      </c>
      <c r="M11" s="597">
        <f t="shared" si="4"/>
        <v>3159</v>
      </c>
      <c r="N11" s="597">
        <f t="shared" si="4"/>
        <v>5016</v>
      </c>
      <c r="O11" s="595">
        <f>SUM(O3:O10)</f>
        <v>54863</v>
      </c>
      <c r="Q11" s="17"/>
      <c r="R11" s="17"/>
      <c r="S11" s="17"/>
      <c r="T11" s="17"/>
      <c r="U11" s="17"/>
    </row>
    <row r="12" spans="1:23" s="603" customFormat="1" ht="22.5" customHeight="1" thickBot="1" x14ac:dyDescent="0.25">
      <c r="A12" s="598" t="s">
        <v>288</v>
      </c>
      <c r="B12" s="578">
        <f>+'[4]5.SZ.TÁBL. PÉNZE. ÁTAD - ÁTVÉT'!$O12</f>
        <v>91734</v>
      </c>
      <c r="C12" s="599"/>
      <c r="D12" s="600">
        <v>4921</v>
      </c>
      <c r="E12" s="600">
        <v>16562</v>
      </c>
      <c r="F12" s="600">
        <v>4109</v>
      </c>
      <c r="G12" s="600">
        <v>7635</v>
      </c>
      <c r="H12" s="600">
        <v>7639</v>
      </c>
      <c r="I12" s="600">
        <v>7719</v>
      </c>
      <c r="J12" s="600">
        <v>7614</v>
      </c>
      <c r="K12" s="600">
        <v>8293</v>
      </c>
      <c r="L12" s="600">
        <v>10831</v>
      </c>
      <c r="M12" s="600">
        <v>10831</v>
      </c>
      <c r="N12" s="601">
        <v>10831</v>
      </c>
      <c r="O12" s="602">
        <f t="shared" ref="O12:O14" si="5">SUM(C12:N12)</f>
        <v>96985</v>
      </c>
      <c r="Q12" s="640">
        <f>+'2.SZ.TÁBL. BEVÉTELEK'!E60</f>
        <v>96985</v>
      </c>
      <c r="R12" s="641">
        <f>+Q12/12</f>
        <v>8082.083333333333</v>
      </c>
      <c r="S12" s="642">
        <v>6076</v>
      </c>
      <c r="T12" s="642"/>
      <c r="U12" s="37">
        <f t="shared" si="1"/>
        <v>10831</v>
      </c>
      <c r="V12" s="604"/>
    </row>
    <row r="13" spans="1:23" ht="21" customHeight="1" thickBot="1" x14ac:dyDescent="0.25">
      <c r="A13" s="725" t="s">
        <v>289</v>
      </c>
      <c r="B13" s="724">
        <f t="shared" ref="B13:O13" si="6">SUM(B12)</f>
        <v>91734</v>
      </c>
      <c r="C13" s="726">
        <f t="shared" si="6"/>
        <v>0</v>
      </c>
      <c r="D13" s="726">
        <f t="shared" si="6"/>
        <v>4921</v>
      </c>
      <c r="E13" s="726">
        <f t="shared" si="6"/>
        <v>16562</v>
      </c>
      <c r="F13" s="726">
        <f t="shared" si="6"/>
        <v>4109</v>
      </c>
      <c r="G13" s="726">
        <f t="shared" si="6"/>
        <v>7635</v>
      </c>
      <c r="H13" s="726">
        <f t="shared" si="6"/>
        <v>7639</v>
      </c>
      <c r="I13" s="726">
        <f t="shared" si="6"/>
        <v>7719</v>
      </c>
      <c r="J13" s="726">
        <f t="shared" si="6"/>
        <v>7614</v>
      </c>
      <c r="K13" s="726">
        <f t="shared" si="6"/>
        <v>8293</v>
      </c>
      <c r="L13" s="726">
        <f t="shared" si="6"/>
        <v>10831</v>
      </c>
      <c r="M13" s="726">
        <f t="shared" si="6"/>
        <v>10831</v>
      </c>
      <c r="N13" s="726">
        <f t="shared" si="6"/>
        <v>10831</v>
      </c>
      <c r="O13" s="724">
        <f t="shared" si="6"/>
        <v>96985</v>
      </c>
      <c r="Q13" s="604"/>
      <c r="R13" s="605"/>
      <c r="S13" s="603"/>
      <c r="T13" s="603"/>
      <c r="U13" s="606"/>
      <c r="V13" s="604"/>
      <c r="W13" s="603"/>
    </row>
    <row r="14" spans="1:23" ht="24.75" thickBot="1" x14ac:dyDescent="0.25">
      <c r="A14" s="720" t="s">
        <v>359</v>
      </c>
      <c r="B14" s="741">
        <f>+'[4]5.SZ.TÁBL. PÉNZE. ÁTAD - ÁTVÉT'!$O14</f>
        <v>1340</v>
      </c>
      <c r="C14" s="721"/>
      <c r="D14" s="722"/>
      <c r="E14" s="722"/>
      <c r="F14" s="722"/>
      <c r="G14" s="722"/>
      <c r="H14" s="722">
        <v>1340</v>
      </c>
      <c r="I14" s="722"/>
      <c r="J14" s="722"/>
      <c r="K14" s="722"/>
      <c r="L14" s="722"/>
      <c r="M14" s="722"/>
      <c r="N14" s="722"/>
      <c r="O14" s="723">
        <f t="shared" si="5"/>
        <v>1340</v>
      </c>
      <c r="Q14" s="604"/>
      <c r="R14" s="605"/>
      <c r="S14" s="603"/>
      <c r="T14" s="603"/>
      <c r="U14" s="606"/>
      <c r="V14" s="604"/>
      <c r="W14" s="603"/>
    </row>
    <row r="15" spans="1:23" ht="22.5" customHeight="1" thickBot="1" x14ac:dyDescent="0.25">
      <c r="A15" s="607" t="s">
        <v>290</v>
      </c>
      <c r="B15" s="608">
        <f>+B11+B13+B14</f>
        <v>147937</v>
      </c>
      <c r="C15" s="609">
        <f>+C11+C13+C14</f>
        <v>329</v>
      </c>
      <c r="D15" s="610">
        <f>+D11+D13+D14</f>
        <v>10824</v>
      </c>
      <c r="E15" s="610">
        <f t="shared" ref="E15:N15" si="7">+E11+E13+E14</f>
        <v>21955</v>
      </c>
      <c r="F15" s="610">
        <f t="shared" si="7"/>
        <v>11943</v>
      </c>
      <c r="G15" s="610">
        <f t="shared" si="7"/>
        <v>11272</v>
      </c>
      <c r="H15" s="610">
        <f t="shared" si="7"/>
        <v>14144</v>
      </c>
      <c r="I15" s="610">
        <f t="shared" si="7"/>
        <v>11736</v>
      </c>
      <c r="J15" s="610">
        <f t="shared" si="7"/>
        <v>10196</v>
      </c>
      <c r="K15" s="610">
        <f t="shared" si="7"/>
        <v>16962</v>
      </c>
      <c r="L15" s="610">
        <f t="shared" si="7"/>
        <v>13990</v>
      </c>
      <c r="M15" s="610">
        <f t="shared" si="7"/>
        <v>13990</v>
      </c>
      <c r="N15" s="610">
        <f t="shared" si="7"/>
        <v>15847</v>
      </c>
      <c r="O15" s="724">
        <f>+O11+O13+O14</f>
        <v>153188</v>
      </c>
      <c r="Q15" s="604"/>
      <c r="R15" s="605"/>
      <c r="S15" s="603"/>
      <c r="T15" s="603"/>
      <c r="U15" s="606"/>
      <c r="V15" s="604"/>
      <c r="W15" s="603"/>
    </row>
    <row r="16" spans="1:23" ht="28.5" customHeight="1" thickBot="1" x14ac:dyDescent="0.25">
      <c r="A16" s="611"/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  <c r="M16" s="612"/>
      <c r="N16" s="612"/>
      <c r="O16" s="612"/>
      <c r="Q16" s="604"/>
      <c r="R16" s="605"/>
      <c r="S16" s="603"/>
      <c r="T16" s="603"/>
      <c r="U16" s="606"/>
      <c r="V16" s="604"/>
      <c r="W16" s="603"/>
    </row>
    <row r="17" spans="1:22" ht="37.5" customHeight="1" thickBot="1" x14ac:dyDescent="0.25">
      <c r="A17" s="710" t="s">
        <v>326</v>
      </c>
      <c r="B17" s="568" t="s">
        <v>371</v>
      </c>
      <c r="C17" s="569" t="s">
        <v>26</v>
      </c>
      <c r="D17" s="570" t="s">
        <v>27</v>
      </c>
      <c r="E17" s="570" t="s">
        <v>28</v>
      </c>
      <c r="F17" s="571" t="s">
        <v>29</v>
      </c>
      <c r="G17" s="570" t="s">
        <v>30</v>
      </c>
      <c r="H17" s="570" t="s">
        <v>31</v>
      </c>
      <c r="I17" s="570" t="s">
        <v>32</v>
      </c>
      <c r="J17" s="570" t="s">
        <v>33</v>
      </c>
      <c r="K17" s="570" t="s">
        <v>34</v>
      </c>
      <c r="L17" s="570" t="s">
        <v>35</v>
      </c>
      <c r="M17" s="570" t="s">
        <v>36</v>
      </c>
      <c r="N17" s="572" t="s">
        <v>37</v>
      </c>
      <c r="O17" s="568" t="s">
        <v>372</v>
      </c>
    </row>
    <row r="18" spans="1:22" ht="12.75" x14ac:dyDescent="0.2">
      <c r="A18" s="709" t="s">
        <v>53</v>
      </c>
      <c r="B18" s="742">
        <f>+'[4]5.SZ.TÁBL. PÉNZE. ÁTAD - ÁTVÉT'!$O18</f>
        <v>4578</v>
      </c>
      <c r="C18" s="630">
        <f>+$S$18+578</f>
        <v>911</v>
      </c>
      <c r="D18" s="631">
        <f t="shared" ref="D18:M18" si="8">+$S$18</f>
        <v>333</v>
      </c>
      <c r="E18" s="631">
        <f t="shared" si="8"/>
        <v>333</v>
      </c>
      <c r="F18" s="631">
        <f t="shared" si="8"/>
        <v>333</v>
      </c>
      <c r="G18" s="631">
        <f>+$S$18</f>
        <v>333</v>
      </c>
      <c r="H18" s="631">
        <f t="shared" si="8"/>
        <v>333</v>
      </c>
      <c r="I18" s="631">
        <f t="shared" si="8"/>
        <v>333</v>
      </c>
      <c r="J18" s="631">
        <f t="shared" si="8"/>
        <v>333</v>
      </c>
      <c r="K18" s="631">
        <f t="shared" si="8"/>
        <v>333</v>
      </c>
      <c r="L18" s="631">
        <f t="shared" si="8"/>
        <v>333</v>
      </c>
      <c r="M18" s="631">
        <f t="shared" si="8"/>
        <v>333</v>
      </c>
      <c r="N18" s="632">
        <f>+U18</f>
        <v>337</v>
      </c>
      <c r="O18" s="629">
        <f>SUM(C18:N18)</f>
        <v>4578</v>
      </c>
      <c r="Q18" s="643">
        <f>+'1.1.SZ.TÁBL. BEV - KIAD'!H86</f>
        <v>4578</v>
      </c>
      <c r="R18" s="17">
        <f>+Q18/12</f>
        <v>381.5</v>
      </c>
      <c r="S18" s="15">
        <v>333</v>
      </c>
      <c r="T18" s="15"/>
      <c r="U18" s="15">
        <f>+Q18-SUM(C18:M18)</f>
        <v>337</v>
      </c>
    </row>
    <row r="19" spans="1:22" x14ac:dyDescent="0.2">
      <c r="A19" s="613" t="s">
        <v>4</v>
      </c>
      <c r="B19" s="578">
        <f>+'[4]5.SZ.TÁBL. PÉNZE. ÁTAD - ÁTVÉT'!$O19</f>
        <v>1456</v>
      </c>
      <c r="C19" s="619"/>
      <c r="D19" s="621"/>
      <c r="E19" s="621"/>
      <c r="F19" s="621"/>
      <c r="G19" s="621"/>
      <c r="H19" s="621">
        <v>1456</v>
      </c>
      <c r="I19" s="621"/>
      <c r="J19" s="621"/>
      <c r="K19" s="621"/>
      <c r="L19" s="621"/>
      <c r="M19" s="621"/>
      <c r="N19" s="620"/>
      <c r="O19" s="578">
        <f t="shared" ref="O19:O26" si="9">SUM(C19:N19)</f>
        <v>1456</v>
      </c>
      <c r="Q19" s="615"/>
      <c r="R19" s="584"/>
      <c r="S19" s="583"/>
      <c r="T19" s="583"/>
      <c r="U19" s="583"/>
    </row>
    <row r="20" spans="1:22" x14ac:dyDescent="0.2">
      <c r="A20" s="617" t="s">
        <v>6</v>
      </c>
      <c r="B20" s="578">
        <f>+'[4]5.SZ.TÁBL. PÉNZE. ÁTAD - ÁTVÉT'!$O20</f>
        <v>213</v>
      </c>
      <c r="C20" s="579"/>
      <c r="D20" s="580"/>
      <c r="E20" s="580"/>
      <c r="F20" s="580"/>
      <c r="G20" s="580"/>
      <c r="H20" s="580">
        <v>213</v>
      </c>
      <c r="I20" s="580"/>
      <c r="J20" s="580"/>
      <c r="K20" s="580"/>
      <c r="L20" s="580"/>
      <c r="M20" s="580"/>
      <c r="N20" s="614"/>
      <c r="O20" s="592">
        <f t="shared" si="9"/>
        <v>213</v>
      </c>
      <c r="Q20" s="615"/>
      <c r="R20" s="584"/>
      <c r="S20" s="583"/>
      <c r="T20" s="583"/>
      <c r="U20" s="583"/>
    </row>
    <row r="21" spans="1:22" x14ac:dyDescent="0.2">
      <c r="A21" s="617" t="s">
        <v>7</v>
      </c>
      <c r="B21" s="578">
        <f>+'[4]5.SZ.TÁBL. PÉNZE. ÁTAD - ÁTVÉT'!$O21</f>
        <v>182</v>
      </c>
      <c r="C21" s="579"/>
      <c r="D21" s="580"/>
      <c r="E21" s="580"/>
      <c r="F21" s="580"/>
      <c r="G21" s="580"/>
      <c r="H21" s="580">
        <v>182</v>
      </c>
      <c r="I21" s="580"/>
      <c r="J21" s="580"/>
      <c r="K21" s="580"/>
      <c r="L21" s="580"/>
      <c r="M21" s="580"/>
      <c r="N21" s="614"/>
      <c r="O21" s="592">
        <f t="shared" si="9"/>
        <v>182</v>
      </c>
      <c r="Q21" s="615"/>
      <c r="R21" s="584"/>
      <c r="S21" s="583"/>
      <c r="T21" s="583"/>
      <c r="U21" s="583"/>
    </row>
    <row r="22" spans="1:22" x14ac:dyDescent="0.2">
      <c r="A22" s="617" t="s">
        <v>8</v>
      </c>
      <c r="B22" s="578">
        <f>+'[4]5.SZ.TÁBL. PÉNZE. ÁTAD - ÁTVÉT'!$O22</f>
        <v>1922</v>
      </c>
      <c r="C22" s="579"/>
      <c r="D22" s="580"/>
      <c r="E22" s="580"/>
      <c r="F22" s="580"/>
      <c r="G22" s="580"/>
      <c r="H22" s="580">
        <v>1922</v>
      </c>
      <c r="I22" s="580"/>
      <c r="J22" s="580"/>
      <c r="K22" s="580"/>
      <c r="L22" s="580"/>
      <c r="M22" s="580"/>
      <c r="N22" s="614"/>
      <c r="O22" s="592">
        <f t="shared" si="9"/>
        <v>1922</v>
      </c>
      <c r="Q22" s="615"/>
      <c r="R22" s="584"/>
      <c r="S22" s="583"/>
      <c r="T22" s="583"/>
      <c r="U22" s="583"/>
    </row>
    <row r="23" spans="1:22" x14ac:dyDescent="0.2">
      <c r="A23" s="617" t="s">
        <v>9</v>
      </c>
      <c r="B23" s="578">
        <f>+'[4]5.SZ.TÁBL. PÉNZE. ÁTAD - ÁTVÉT'!$O23</f>
        <v>564</v>
      </c>
      <c r="C23" s="579"/>
      <c r="D23" s="580"/>
      <c r="E23" s="580"/>
      <c r="F23" s="580"/>
      <c r="G23" s="580"/>
      <c r="H23" s="580">
        <v>564</v>
      </c>
      <c r="I23" s="580"/>
      <c r="J23" s="580"/>
      <c r="K23" s="580"/>
      <c r="L23" s="580"/>
      <c r="M23" s="580"/>
      <c r="N23" s="614"/>
      <c r="O23" s="592">
        <f t="shared" si="9"/>
        <v>564</v>
      </c>
      <c r="Q23" s="615"/>
      <c r="R23" s="584"/>
      <c r="S23" s="583"/>
      <c r="T23" s="583"/>
      <c r="U23" s="583"/>
    </row>
    <row r="24" spans="1:22" x14ac:dyDescent="0.2">
      <c r="A24" s="617" t="s">
        <v>10</v>
      </c>
      <c r="B24" s="578">
        <f>+'[4]5.SZ.TÁBL. PÉNZE. ÁTAD - ÁTVÉT'!$O24</f>
        <v>348</v>
      </c>
      <c r="C24" s="579"/>
      <c r="D24" s="580"/>
      <c r="E24" s="580"/>
      <c r="F24" s="580"/>
      <c r="G24" s="580"/>
      <c r="H24" s="580">
        <v>348</v>
      </c>
      <c r="I24" s="580"/>
      <c r="J24" s="580"/>
      <c r="K24" s="580"/>
      <c r="L24" s="580"/>
      <c r="M24" s="580"/>
      <c r="N24" s="614"/>
      <c r="O24" s="592">
        <f t="shared" si="9"/>
        <v>348</v>
      </c>
      <c r="Q24" s="615"/>
      <c r="R24" s="584"/>
      <c r="S24" s="583"/>
      <c r="T24" s="583"/>
      <c r="U24" s="583"/>
    </row>
    <row r="25" spans="1:22" x14ac:dyDescent="0.2">
      <c r="A25" s="622" t="s">
        <v>257</v>
      </c>
      <c r="B25" s="578">
        <f>+'[4]5.SZ.TÁBL. PÉNZE. ÁTAD - ÁTVÉT'!$O25</f>
        <v>713</v>
      </c>
      <c r="C25" s="589"/>
      <c r="D25" s="590"/>
      <c r="E25" s="590"/>
      <c r="F25" s="590"/>
      <c r="G25" s="590"/>
      <c r="H25" s="590">
        <v>713</v>
      </c>
      <c r="I25" s="590"/>
      <c r="J25" s="590"/>
      <c r="K25" s="590"/>
      <c r="L25" s="590"/>
      <c r="M25" s="590"/>
      <c r="N25" s="624"/>
      <c r="O25" s="623">
        <f t="shared" si="9"/>
        <v>713</v>
      </c>
      <c r="Q25" s="615"/>
      <c r="R25" s="584"/>
      <c r="S25" s="583"/>
      <c r="T25" s="583"/>
      <c r="U25" s="583"/>
    </row>
    <row r="26" spans="1:22" ht="12.75" thickBot="1" x14ac:dyDescent="0.25">
      <c r="A26" s="735" t="s">
        <v>352</v>
      </c>
      <c r="B26" s="734">
        <f>SUM(B19:B25)</f>
        <v>5398</v>
      </c>
      <c r="C26" s="626"/>
      <c r="D26" s="627"/>
      <c r="E26" s="627"/>
      <c r="F26" s="627">
        <f>SUM(F19:F25)</f>
        <v>0</v>
      </c>
      <c r="G26" s="627">
        <f>SUM(G19:G25)</f>
        <v>0</v>
      </c>
      <c r="H26" s="627">
        <f>SUM(H19:H25)</f>
        <v>5398</v>
      </c>
      <c r="I26" s="627"/>
      <c r="J26" s="627"/>
      <c r="K26" s="627"/>
      <c r="L26" s="627"/>
      <c r="M26" s="627"/>
      <c r="N26" s="628"/>
      <c r="O26" s="625">
        <f t="shared" si="9"/>
        <v>5398</v>
      </c>
      <c r="Q26" s="615"/>
      <c r="R26" s="584"/>
      <c r="S26" s="583"/>
      <c r="T26" s="583"/>
      <c r="U26" s="583"/>
    </row>
    <row r="27" spans="1:22" ht="24" x14ac:dyDescent="0.2">
      <c r="A27" s="727" t="s">
        <v>361</v>
      </c>
      <c r="B27" s="728"/>
      <c r="C27" s="729"/>
      <c r="D27" s="730"/>
      <c r="E27" s="730"/>
      <c r="F27" s="730"/>
      <c r="G27" s="730"/>
      <c r="H27" s="730"/>
      <c r="I27" s="730"/>
      <c r="J27" s="730"/>
      <c r="K27" s="730"/>
      <c r="L27" s="730"/>
      <c r="M27" s="730"/>
      <c r="N27" s="731"/>
      <c r="O27" s="728"/>
      <c r="Q27" s="615"/>
      <c r="R27" s="583"/>
      <c r="S27" s="583"/>
      <c r="T27" s="583"/>
      <c r="U27" s="583"/>
      <c r="V27" s="583"/>
    </row>
    <row r="28" spans="1:22" ht="12.75" thickBot="1" x14ac:dyDescent="0.25">
      <c r="A28" s="732" t="s">
        <v>360</v>
      </c>
      <c r="B28" s="578">
        <f>+'[4]5.SZ.TÁBL. PÉNZE. ÁTAD - ÁTVÉT'!$O28</f>
        <v>1164</v>
      </c>
      <c r="C28" s="619"/>
      <c r="D28" s="733"/>
      <c r="E28" s="733"/>
      <c r="F28" s="733">
        <v>1164</v>
      </c>
      <c r="G28" s="733"/>
      <c r="H28" s="733"/>
      <c r="I28" s="733"/>
      <c r="J28" s="733"/>
      <c r="K28" s="733"/>
      <c r="L28" s="733"/>
      <c r="M28" s="733"/>
      <c r="N28" s="620"/>
      <c r="O28" s="578">
        <f>SUM(C28:N28)</f>
        <v>1164</v>
      </c>
    </row>
    <row r="29" spans="1:22" ht="12.75" thickBot="1" x14ac:dyDescent="0.25">
      <c r="A29" s="594" t="s">
        <v>18</v>
      </c>
      <c r="B29" s="595">
        <f>SUM(B18,B26,B28)</f>
        <v>11140</v>
      </c>
      <c r="C29" s="596">
        <f>SUM(C18,C26,C28)</f>
        <v>911</v>
      </c>
      <c r="D29" s="597">
        <f t="shared" ref="D29:O29" si="10">SUM(D18,D26,D28)</f>
        <v>333</v>
      </c>
      <c r="E29" s="597">
        <f t="shared" si="10"/>
        <v>333</v>
      </c>
      <c r="F29" s="597">
        <f t="shared" si="10"/>
        <v>1497</v>
      </c>
      <c r="G29" s="597">
        <f t="shared" si="10"/>
        <v>333</v>
      </c>
      <c r="H29" s="597">
        <f t="shared" si="10"/>
        <v>5731</v>
      </c>
      <c r="I29" s="597">
        <f t="shared" si="10"/>
        <v>333</v>
      </c>
      <c r="J29" s="597">
        <f t="shared" si="10"/>
        <v>333</v>
      </c>
      <c r="K29" s="597">
        <f t="shared" si="10"/>
        <v>333</v>
      </c>
      <c r="L29" s="597">
        <f t="shared" si="10"/>
        <v>333</v>
      </c>
      <c r="M29" s="597">
        <f t="shared" si="10"/>
        <v>333</v>
      </c>
      <c r="N29" s="616">
        <f t="shared" si="10"/>
        <v>337</v>
      </c>
      <c r="O29" s="595">
        <f t="shared" si="10"/>
        <v>11140</v>
      </c>
    </row>
    <row r="97" spans="1:5" x14ac:dyDescent="0.2">
      <c r="A97" s="618"/>
      <c r="B97" s="618"/>
      <c r="C97" s="618"/>
      <c r="D97" s="618"/>
      <c r="E97" s="618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6" orientation="landscape" r:id="rId1"/>
  <headerFooter alignWithMargins="0">
    <oddHeader>&amp;L&amp;"Times New Roman,Félkövér"&amp;13Szent László Völgye TKT&amp;C&amp;"Times New Roman,Félkövér"&amp;16 2018. ÉVI IV. KÖLTSÉGVETÉS MÓDOSÍTÁS&amp;R5. sz. táblázatPÉNZESZKÖZ ÁTADÁS - ÁTVÉTELAdatok: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tabSelected="1" topLeftCell="A7" workbookViewId="0">
      <selection activeCell="M22" sqref="M22"/>
    </sheetView>
  </sheetViews>
  <sheetFormatPr defaultColWidth="9.140625" defaultRowHeight="15" x14ac:dyDescent="0.25"/>
  <cols>
    <col min="1" max="1" width="32.42578125" style="22" customWidth="1"/>
    <col min="2" max="2" width="9.7109375" style="462" customWidth="1"/>
    <col min="3" max="10" width="8" style="462" bestFit="1" customWidth="1"/>
    <col min="11" max="11" width="10.140625" style="462" bestFit="1" customWidth="1"/>
    <col min="12" max="12" width="8" style="462" bestFit="1" customWidth="1"/>
    <col min="13" max="13" width="8.7109375" style="462" customWidth="1"/>
    <col min="14" max="14" width="8.85546875" style="463" bestFit="1" customWidth="1"/>
    <col min="15" max="15" width="9.7109375" style="462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440" t="s">
        <v>138</v>
      </c>
      <c r="B1" s="433" t="s">
        <v>345</v>
      </c>
      <c r="C1" s="453" t="s">
        <v>39</v>
      </c>
      <c r="D1" s="432" t="s">
        <v>40</v>
      </c>
      <c r="E1" s="432" t="s">
        <v>41</v>
      </c>
      <c r="F1" s="432" t="s">
        <v>42</v>
      </c>
      <c r="G1" s="432" t="s">
        <v>43</v>
      </c>
      <c r="H1" s="432" t="s">
        <v>44</v>
      </c>
      <c r="I1" s="432" t="s">
        <v>45</v>
      </c>
      <c r="J1" s="432" t="s">
        <v>291</v>
      </c>
      <c r="K1" s="432" t="s">
        <v>46</v>
      </c>
      <c r="L1" s="432" t="s">
        <v>47</v>
      </c>
      <c r="M1" s="432" t="s">
        <v>48</v>
      </c>
      <c r="N1" s="457" t="s">
        <v>49</v>
      </c>
      <c r="O1" s="434" t="s">
        <v>292</v>
      </c>
    </row>
    <row r="2" spans="1:17" ht="23.25" customHeight="1" x14ac:dyDescent="0.25">
      <c r="A2" s="441" t="s">
        <v>24</v>
      </c>
      <c r="B2" s="456"/>
      <c r="C2" s="454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58"/>
      <c r="O2" s="460"/>
    </row>
    <row r="3" spans="1:17" ht="15" customHeight="1" x14ac:dyDescent="0.25">
      <c r="A3" s="442" t="s">
        <v>301</v>
      </c>
      <c r="B3" s="468">
        <f>+'1.SZ.TÁBL. TÁRSULÁS KON. MÉRLEG'!D2</f>
        <v>153188</v>
      </c>
      <c r="C3" s="469">
        <v>12766</v>
      </c>
      <c r="D3" s="469">
        <v>12766</v>
      </c>
      <c r="E3" s="469">
        <v>12766</v>
      </c>
      <c r="F3" s="469">
        <v>12766</v>
      </c>
      <c r="G3" s="469">
        <v>12766</v>
      </c>
      <c r="H3" s="469">
        <v>12766</v>
      </c>
      <c r="I3" s="469">
        <v>12766</v>
      </c>
      <c r="J3" s="469">
        <v>12766</v>
      </c>
      <c r="K3" s="469">
        <v>12766</v>
      </c>
      <c r="L3" s="469">
        <v>12766</v>
      </c>
      <c r="M3" s="469">
        <v>12766</v>
      </c>
      <c r="N3" s="469">
        <v>12762</v>
      </c>
      <c r="O3" s="470">
        <f>SUM(C3:N3)</f>
        <v>153188</v>
      </c>
      <c r="P3" s="23"/>
    </row>
    <row r="4" spans="1:17" ht="15" customHeight="1" x14ac:dyDescent="0.25">
      <c r="A4" s="442" t="s">
        <v>91</v>
      </c>
      <c r="B4" s="468">
        <f>+'1.SZ.TÁBL. TÁRSULÁS KON. MÉRLEG'!D3</f>
        <v>10988</v>
      </c>
      <c r="C4" s="469">
        <v>915</v>
      </c>
      <c r="D4" s="469">
        <v>915</v>
      </c>
      <c r="E4" s="469">
        <v>915</v>
      </c>
      <c r="F4" s="469">
        <v>915</v>
      </c>
      <c r="G4" s="469">
        <v>915</v>
      </c>
      <c r="H4" s="469">
        <v>915</v>
      </c>
      <c r="I4" s="469">
        <v>915</v>
      </c>
      <c r="J4" s="469">
        <v>915</v>
      </c>
      <c r="K4" s="469">
        <v>915</v>
      </c>
      <c r="L4" s="469">
        <v>915</v>
      </c>
      <c r="M4" s="469">
        <v>915</v>
      </c>
      <c r="N4" s="469">
        <v>923</v>
      </c>
      <c r="O4" s="470">
        <f t="shared" ref="O4:O5" si="0">SUM(C4:N4)</f>
        <v>10988</v>
      </c>
    </row>
    <row r="5" spans="1:17" ht="15" customHeight="1" x14ac:dyDescent="0.25">
      <c r="A5" s="443" t="s">
        <v>297</v>
      </c>
      <c r="B5" s="473">
        <f>+'1.SZ.TÁBL. TÁRSULÁS KON. MÉRLEG'!D4</f>
        <v>141</v>
      </c>
      <c r="C5" s="474"/>
      <c r="D5" s="475"/>
      <c r="E5" s="475"/>
      <c r="F5" s="475"/>
      <c r="G5" s="475"/>
      <c r="H5" s="475"/>
      <c r="I5" s="475"/>
      <c r="J5" s="475"/>
      <c r="K5" s="475">
        <v>141</v>
      </c>
      <c r="L5" s="475"/>
      <c r="M5" s="475"/>
      <c r="N5" s="476"/>
      <c r="O5" s="477">
        <f t="shared" si="0"/>
        <v>141</v>
      </c>
    </row>
    <row r="6" spans="1:17" ht="15" customHeight="1" x14ac:dyDescent="0.25">
      <c r="A6" s="444" t="s">
        <v>299</v>
      </c>
      <c r="B6" s="478">
        <f>+SUM(B3:B5)</f>
        <v>164317</v>
      </c>
      <c r="C6" s="479">
        <f t="shared" ref="C6:N6" si="1">+SUM(C3:C5)</f>
        <v>13681</v>
      </c>
      <c r="D6" s="480">
        <f t="shared" si="1"/>
        <v>13681</v>
      </c>
      <c r="E6" s="480">
        <f t="shared" si="1"/>
        <v>13681</v>
      </c>
      <c r="F6" s="480">
        <f t="shared" si="1"/>
        <v>13681</v>
      </c>
      <c r="G6" s="480">
        <f t="shared" si="1"/>
        <v>13681</v>
      </c>
      <c r="H6" s="480">
        <f t="shared" si="1"/>
        <v>13681</v>
      </c>
      <c r="I6" s="480">
        <f t="shared" si="1"/>
        <v>13681</v>
      </c>
      <c r="J6" s="480">
        <f t="shared" si="1"/>
        <v>13681</v>
      </c>
      <c r="K6" s="480">
        <f t="shared" si="1"/>
        <v>13822</v>
      </c>
      <c r="L6" s="480">
        <f t="shared" si="1"/>
        <v>13681</v>
      </c>
      <c r="M6" s="480">
        <f t="shared" si="1"/>
        <v>13681</v>
      </c>
      <c r="N6" s="481">
        <f t="shared" si="1"/>
        <v>13685</v>
      </c>
      <c r="O6" s="482">
        <f>+SUM(O3:O5)</f>
        <v>164317</v>
      </c>
    </row>
    <row r="7" spans="1:17" s="38" customFormat="1" ht="15" customHeight="1" x14ac:dyDescent="0.2">
      <c r="A7" s="445" t="s">
        <v>298</v>
      </c>
      <c r="B7" s="483"/>
      <c r="C7" s="484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6"/>
      <c r="O7" s="487">
        <f>SUM(C7:N7)</f>
        <v>0</v>
      </c>
    </row>
    <row r="8" spans="1:17" ht="15" customHeight="1" x14ac:dyDescent="0.25">
      <c r="A8" s="442" t="s">
        <v>92</v>
      </c>
      <c r="B8" s="468"/>
      <c r="C8" s="469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2"/>
      <c r="O8" s="488">
        <f t="shared" ref="O8:O9" si="2">SUM(C8:N8)</f>
        <v>0</v>
      </c>
      <c r="P8" s="23"/>
    </row>
    <row r="9" spans="1:17" ht="15" customHeight="1" x14ac:dyDescent="0.25">
      <c r="A9" s="443" t="s">
        <v>300</v>
      </c>
      <c r="B9" s="473"/>
      <c r="C9" s="474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6"/>
      <c r="O9" s="489">
        <f t="shared" si="2"/>
        <v>0</v>
      </c>
      <c r="P9" s="23"/>
      <c r="Q9" s="23"/>
    </row>
    <row r="10" spans="1:17" ht="15" customHeight="1" x14ac:dyDescent="0.25">
      <c r="A10" s="444" t="s">
        <v>302</v>
      </c>
      <c r="B10" s="478">
        <f>+SUM(B7:B9)</f>
        <v>0</v>
      </c>
      <c r="C10" s="479">
        <f t="shared" ref="C10:N10" si="3">+SUM(C7:C9)</f>
        <v>0</v>
      </c>
      <c r="D10" s="480">
        <f t="shared" si="3"/>
        <v>0</v>
      </c>
      <c r="E10" s="480">
        <f t="shared" si="3"/>
        <v>0</v>
      </c>
      <c r="F10" s="480">
        <f t="shared" si="3"/>
        <v>0</v>
      </c>
      <c r="G10" s="480">
        <f t="shared" si="3"/>
        <v>0</v>
      </c>
      <c r="H10" s="480">
        <f t="shared" si="3"/>
        <v>0</v>
      </c>
      <c r="I10" s="480">
        <f t="shared" si="3"/>
        <v>0</v>
      </c>
      <c r="J10" s="480">
        <f t="shared" si="3"/>
        <v>0</v>
      </c>
      <c r="K10" s="480">
        <f t="shared" si="3"/>
        <v>0</v>
      </c>
      <c r="L10" s="480">
        <f t="shared" si="3"/>
        <v>0</v>
      </c>
      <c r="M10" s="480">
        <f t="shared" si="3"/>
        <v>0</v>
      </c>
      <c r="N10" s="481">
        <f t="shared" si="3"/>
        <v>0</v>
      </c>
      <c r="O10" s="482">
        <f>+SUM(O7:O9)</f>
        <v>0</v>
      </c>
      <c r="Q10" s="23"/>
    </row>
    <row r="11" spans="1:17" ht="24.6" customHeight="1" x14ac:dyDescent="0.25">
      <c r="A11" s="445" t="s">
        <v>293</v>
      </c>
      <c r="B11" s="483"/>
      <c r="C11" s="484"/>
      <c r="D11" s="485"/>
      <c r="E11" s="485"/>
      <c r="F11" s="485"/>
      <c r="G11" s="485"/>
      <c r="H11" s="485"/>
      <c r="I11" s="485"/>
      <c r="J11" s="485"/>
      <c r="K11" s="485"/>
      <c r="L11" s="485"/>
      <c r="M11" s="485"/>
      <c r="N11" s="486"/>
      <c r="O11" s="487"/>
      <c r="P11" s="23"/>
      <c r="Q11" s="23"/>
    </row>
    <row r="12" spans="1:17" ht="15" customHeight="1" x14ac:dyDescent="0.25">
      <c r="A12" s="442" t="s">
        <v>61</v>
      </c>
      <c r="B12" s="468">
        <f>+'1.SZ.TÁBL. TÁRSULÁS KON. MÉRLEG'!D5</f>
        <v>13757</v>
      </c>
      <c r="C12" s="469">
        <v>176</v>
      </c>
      <c r="D12" s="471">
        <v>88</v>
      </c>
      <c r="E12" s="471">
        <v>87</v>
      </c>
      <c r="F12" s="471">
        <v>87</v>
      </c>
      <c r="G12" s="471"/>
      <c r="H12" s="471">
        <v>13319</v>
      </c>
      <c r="I12" s="471"/>
      <c r="J12" s="471"/>
      <c r="K12" s="471"/>
      <c r="L12" s="471"/>
      <c r="M12" s="471"/>
      <c r="N12" s="472"/>
      <c r="O12" s="488">
        <f>SUM(C12:N12)</f>
        <v>13757</v>
      </c>
      <c r="P12" s="23"/>
    </row>
    <row r="13" spans="1:17" ht="15" customHeight="1" x14ac:dyDescent="0.25">
      <c r="A13" s="443" t="s">
        <v>67</v>
      </c>
      <c r="B13" s="473"/>
      <c r="C13" s="474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6"/>
      <c r="O13" s="489">
        <f>SUM(C13:N13)</f>
        <v>0</v>
      </c>
      <c r="P13" s="23"/>
    </row>
    <row r="14" spans="1:17" ht="15" customHeight="1" x14ac:dyDescent="0.25">
      <c r="A14" s="133" t="s">
        <v>96</v>
      </c>
      <c r="B14" s="478">
        <f>+B13+B12</f>
        <v>13757</v>
      </c>
      <c r="C14" s="479">
        <f t="shared" ref="C14:O14" si="4">+C13+C12</f>
        <v>176</v>
      </c>
      <c r="D14" s="480">
        <f t="shared" si="4"/>
        <v>88</v>
      </c>
      <c r="E14" s="480">
        <f t="shared" si="4"/>
        <v>87</v>
      </c>
      <c r="F14" s="480">
        <f t="shared" si="4"/>
        <v>87</v>
      </c>
      <c r="G14" s="480">
        <f t="shared" si="4"/>
        <v>0</v>
      </c>
      <c r="H14" s="480">
        <f t="shared" si="4"/>
        <v>13319</v>
      </c>
      <c r="I14" s="480">
        <f t="shared" si="4"/>
        <v>0</v>
      </c>
      <c r="J14" s="480">
        <f t="shared" si="4"/>
        <v>0</v>
      </c>
      <c r="K14" s="480">
        <f t="shared" si="4"/>
        <v>0</v>
      </c>
      <c r="L14" s="480">
        <f t="shared" si="4"/>
        <v>0</v>
      </c>
      <c r="M14" s="480">
        <f t="shared" si="4"/>
        <v>0</v>
      </c>
      <c r="N14" s="481">
        <f t="shared" si="4"/>
        <v>0</v>
      </c>
      <c r="O14" s="482">
        <f t="shared" si="4"/>
        <v>13757</v>
      </c>
    </row>
    <row r="15" spans="1:17" s="38" customFormat="1" ht="15" customHeight="1" x14ac:dyDescent="0.2">
      <c r="A15" s="133" t="s">
        <v>294</v>
      </c>
      <c r="B15" s="478">
        <f>+B14</f>
        <v>13757</v>
      </c>
      <c r="C15" s="479">
        <f t="shared" ref="C15:O15" si="5">+C14</f>
        <v>176</v>
      </c>
      <c r="D15" s="480">
        <f t="shared" si="5"/>
        <v>88</v>
      </c>
      <c r="E15" s="480">
        <f t="shared" si="5"/>
        <v>87</v>
      </c>
      <c r="F15" s="480">
        <f t="shared" si="5"/>
        <v>87</v>
      </c>
      <c r="G15" s="480">
        <f t="shared" si="5"/>
        <v>0</v>
      </c>
      <c r="H15" s="480">
        <f t="shared" si="5"/>
        <v>13319</v>
      </c>
      <c r="I15" s="480">
        <f t="shared" si="5"/>
        <v>0</v>
      </c>
      <c r="J15" s="480">
        <f t="shared" si="5"/>
        <v>0</v>
      </c>
      <c r="K15" s="480">
        <f t="shared" si="5"/>
        <v>0</v>
      </c>
      <c r="L15" s="480">
        <f t="shared" si="5"/>
        <v>0</v>
      </c>
      <c r="M15" s="480">
        <f t="shared" si="5"/>
        <v>0</v>
      </c>
      <c r="N15" s="481">
        <f t="shared" si="5"/>
        <v>0</v>
      </c>
      <c r="O15" s="482">
        <f t="shared" si="5"/>
        <v>13757</v>
      </c>
    </row>
    <row r="16" spans="1:17" ht="16.5" customHeight="1" x14ac:dyDescent="0.25">
      <c r="A16" s="446" t="s">
        <v>0</v>
      </c>
      <c r="B16" s="490">
        <f>+B15+B10+B6</f>
        <v>178074</v>
      </c>
      <c r="C16" s="491">
        <f t="shared" ref="C16:O16" si="6">+C15+C10+C6</f>
        <v>13857</v>
      </c>
      <c r="D16" s="492">
        <f t="shared" si="6"/>
        <v>13769</v>
      </c>
      <c r="E16" s="492">
        <f t="shared" si="6"/>
        <v>13768</v>
      </c>
      <c r="F16" s="492">
        <f t="shared" si="6"/>
        <v>13768</v>
      </c>
      <c r="G16" s="492">
        <f t="shared" si="6"/>
        <v>13681</v>
      </c>
      <c r="H16" s="492">
        <f t="shared" si="6"/>
        <v>27000</v>
      </c>
      <c r="I16" s="492">
        <f t="shared" si="6"/>
        <v>13681</v>
      </c>
      <c r="J16" s="492">
        <f t="shared" si="6"/>
        <v>13681</v>
      </c>
      <c r="K16" s="492">
        <f t="shared" si="6"/>
        <v>13822</v>
      </c>
      <c r="L16" s="492">
        <f t="shared" si="6"/>
        <v>13681</v>
      </c>
      <c r="M16" s="492">
        <f t="shared" si="6"/>
        <v>13681</v>
      </c>
      <c r="N16" s="493">
        <f t="shared" si="6"/>
        <v>13685</v>
      </c>
      <c r="O16" s="494">
        <f t="shared" si="6"/>
        <v>178074</v>
      </c>
    </row>
    <row r="17" spans="1:15" ht="23.25" customHeight="1" x14ac:dyDescent="0.25">
      <c r="A17" s="441" t="s">
        <v>52</v>
      </c>
      <c r="B17" s="495"/>
      <c r="C17" s="496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8"/>
      <c r="O17" s="499"/>
    </row>
    <row r="18" spans="1:15" s="24" customFormat="1" x14ac:dyDescent="0.25">
      <c r="A18" s="447" t="s">
        <v>100</v>
      </c>
      <c r="B18" s="468">
        <f>+'1.SZ.TÁBL. TÁRSULÁS KON. MÉRLEG'!I2</f>
        <v>92610</v>
      </c>
      <c r="C18" s="469">
        <f>5993+1418</f>
        <v>7411</v>
      </c>
      <c r="D18" s="469">
        <f>5993+1419</f>
        <v>7412</v>
      </c>
      <c r="E18" s="469">
        <f>5993+1418</f>
        <v>7411</v>
      </c>
      <c r="F18" s="469">
        <f>5993+1419</f>
        <v>7412</v>
      </c>
      <c r="G18" s="469">
        <f>5993+1541</f>
        <v>7534</v>
      </c>
      <c r="H18" s="469">
        <f>5993+1552</f>
        <v>7545</v>
      </c>
      <c r="I18" s="469">
        <v>5993</v>
      </c>
      <c r="J18" s="469">
        <v>5993</v>
      </c>
      <c r="K18" s="469">
        <v>5993</v>
      </c>
      <c r="L18" s="469">
        <v>8016</v>
      </c>
      <c r="M18" s="469">
        <v>10945</v>
      </c>
      <c r="N18" s="472">
        <v>10945</v>
      </c>
      <c r="O18" s="470">
        <f>SUM(C18:N18)</f>
        <v>92610</v>
      </c>
    </row>
    <row r="19" spans="1:15" s="24" customFormat="1" ht="25.5" x14ac:dyDescent="0.25">
      <c r="A19" s="447" t="s">
        <v>101</v>
      </c>
      <c r="B19" s="468">
        <f>+'1.SZ.TÁBL. TÁRSULÁS KON. MÉRLEG'!I3</f>
        <v>20588</v>
      </c>
      <c r="C19" s="469">
        <f>1404+286</f>
        <v>1690</v>
      </c>
      <c r="D19" s="469">
        <f>1404+286</f>
        <v>1690</v>
      </c>
      <c r="E19" s="469">
        <f>1404+286</f>
        <v>1690</v>
      </c>
      <c r="F19" s="469">
        <f>1404+285</f>
        <v>1689</v>
      </c>
      <c r="G19" s="469">
        <f>1404+295</f>
        <v>1699</v>
      </c>
      <c r="H19" s="469">
        <f>1404+295</f>
        <v>1699</v>
      </c>
      <c r="I19" s="469">
        <v>1404</v>
      </c>
      <c r="J19" s="469">
        <v>1404</v>
      </c>
      <c r="K19" s="469">
        <v>1404</v>
      </c>
      <c r="L19" s="469">
        <v>1793</v>
      </c>
      <c r="M19" s="469">
        <v>2213</v>
      </c>
      <c r="N19" s="471">
        <v>2213</v>
      </c>
      <c r="O19" s="470">
        <f t="shared" ref="O19:O23" si="7">SUM(C19:N19)</f>
        <v>20588</v>
      </c>
    </row>
    <row r="20" spans="1:15" s="24" customFormat="1" x14ac:dyDescent="0.25">
      <c r="A20" s="447" t="s">
        <v>107</v>
      </c>
      <c r="B20" s="468">
        <f>+'1.SZ.TÁBL. TÁRSULÁS KON. MÉRLEG'!I4</f>
        <v>44938</v>
      </c>
      <c r="C20" s="469">
        <f>3807+57</f>
        <v>3864</v>
      </c>
      <c r="D20" s="469">
        <v>3807</v>
      </c>
      <c r="E20" s="469">
        <v>3807</v>
      </c>
      <c r="F20" s="469">
        <v>3807</v>
      </c>
      <c r="G20" s="469">
        <v>3807</v>
      </c>
      <c r="H20" s="469">
        <v>3807</v>
      </c>
      <c r="I20" s="469">
        <v>3807</v>
      </c>
      <c r="J20" s="469">
        <v>3807</v>
      </c>
      <c r="K20" s="469">
        <v>3807</v>
      </c>
      <c r="L20" s="469">
        <v>3945</v>
      </c>
      <c r="M20" s="469">
        <v>3337</v>
      </c>
      <c r="N20" s="471">
        <v>3336</v>
      </c>
      <c r="O20" s="470">
        <f t="shared" si="7"/>
        <v>44938</v>
      </c>
    </row>
    <row r="21" spans="1:15" x14ac:dyDescent="0.25">
      <c r="A21" s="448" t="s">
        <v>295</v>
      </c>
      <c r="B21" s="468"/>
      <c r="C21" s="469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2"/>
      <c r="O21" s="470">
        <f t="shared" si="7"/>
        <v>0</v>
      </c>
    </row>
    <row r="22" spans="1:15" x14ac:dyDescent="0.25">
      <c r="A22" s="447" t="s">
        <v>108</v>
      </c>
      <c r="B22" s="468">
        <f>+'1.SZ.TÁBL. TÁRSULÁS KON. MÉRLEG'!I6</f>
        <v>11140</v>
      </c>
      <c r="C22" s="469">
        <v>333</v>
      </c>
      <c r="D22" s="469">
        <v>333</v>
      </c>
      <c r="E22" s="469">
        <v>333</v>
      </c>
      <c r="F22" s="469">
        <v>333</v>
      </c>
      <c r="G22" s="469">
        <v>333</v>
      </c>
      <c r="H22" s="469">
        <f>333+7140</f>
        <v>7473</v>
      </c>
      <c r="I22" s="469">
        <v>333</v>
      </c>
      <c r="J22" s="469">
        <v>333</v>
      </c>
      <c r="K22" s="469">
        <v>333</v>
      </c>
      <c r="L22" s="469">
        <v>333</v>
      </c>
      <c r="M22" s="469">
        <v>333</v>
      </c>
      <c r="N22" s="471">
        <v>337</v>
      </c>
      <c r="O22" s="470">
        <f t="shared" si="7"/>
        <v>11140</v>
      </c>
    </row>
    <row r="23" spans="1:15" x14ac:dyDescent="0.25">
      <c r="A23" s="449" t="s">
        <v>25</v>
      </c>
      <c r="B23" s="473">
        <f>+'1.SZ.TÁBL. TÁRSULÁS KON. MÉRLEG'!I7</f>
        <v>7640</v>
      </c>
      <c r="C23" s="474"/>
      <c r="D23" s="475"/>
      <c r="E23" s="475"/>
      <c r="F23" s="475"/>
      <c r="G23" s="475"/>
      <c r="H23" s="475">
        <v>5447</v>
      </c>
      <c r="I23" s="475"/>
      <c r="J23" s="475"/>
      <c r="K23" s="475">
        <v>1097</v>
      </c>
      <c r="L23" s="475"/>
      <c r="M23" s="475">
        <v>1096</v>
      </c>
      <c r="N23" s="476"/>
      <c r="O23" s="477">
        <f t="shared" si="7"/>
        <v>7640</v>
      </c>
    </row>
    <row r="24" spans="1:15" x14ac:dyDescent="0.25">
      <c r="A24" s="444" t="s">
        <v>303</v>
      </c>
      <c r="B24" s="436">
        <f>SUM(B18:B23)</f>
        <v>176916</v>
      </c>
      <c r="C24" s="455">
        <f>SUM(C18:C23)</f>
        <v>13298</v>
      </c>
      <c r="D24" s="439">
        <f t="shared" ref="D24:N24" si="8">SUM(D18:D23)</f>
        <v>13242</v>
      </c>
      <c r="E24" s="439">
        <f t="shared" si="8"/>
        <v>13241</v>
      </c>
      <c r="F24" s="439">
        <f t="shared" si="8"/>
        <v>13241</v>
      </c>
      <c r="G24" s="439">
        <f t="shared" si="8"/>
        <v>13373</v>
      </c>
      <c r="H24" s="439">
        <f t="shared" si="8"/>
        <v>25971</v>
      </c>
      <c r="I24" s="439">
        <f t="shared" si="8"/>
        <v>11537</v>
      </c>
      <c r="J24" s="439">
        <f t="shared" si="8"/>
        <v>11537</v>
      </c>
      <c r="K24" s="439">
        <f t="shared" si="8"/>
        <v>12634</v>
      </c>
      <c r="L24" s="439">
        <f t="shared" si="8"/>
        <v>14087</v>
      </c>
      <c r="M24" s="439">
        <f t="shared" si="8"/>
        <v>17924</v>
      </c>
      <c r="N24" s="459">
        <f t="shared" si="8"/>
        <v>16831</v>
      </c>
      <c r="O24" s="437">
        <f>SUM(O18:O23)</f>
        <v>176916</v>
      </c>
    </row>
    <row r="25" spans="1:15" x14ac:dyDescent="0.25">
      <c r="A25" s="450" t="s">
        <v>65</v>
      </c>
      <c r="B25" s="483">
        <f>+'1.SZ.TÁBL. TÁRSULÁS KON. MÉRLEG'!I11</f>
        <v>1158</v>
      </c>
      <c r="C25" s="484">
        <v>32</v>
      </c>
      <c r="D25" s="485"/>
      <c r="E25" s="485"/>
      <c r="F25" s="485"/>
      <c r="G25" s="485"/>
      <c r="H25" s="485"/>
      <c r="I25" s="485"/>
      <c r="J25" s="485"/>
      <c r="K25" s="485"/>
      <c r="L25" s="485">
        <v>375</v>
      </c>
      <c r="M25" s="485">
        <v>375</v>
      </c>
      <c r="N25" s="486">
        <v>376</v>
      </c>
      <c r="O25" s="499">
        <f>SUM(C25:N25)</f>
        <v>1158</v>
      </c>
    </row>
    <row r="26" spans="1:15" x14ac:dyDescent="0.25">
      <c r="A26" s="447" t="s">
        <v>109</v>
      </c>
      <c r="B26" s="468">
        <f>+'1.SZ.TÁBL. TÁRSULÁS KON. MÉRLEG'!I12</f>
        <v>0</v>
      </c>
      <c r="C26" s="469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2"/>
      <c r="O26" s="470">
        <f>SUM(C26:N26)</f>
        <v>0</v>
      </c>
    </row>
    <row r="27" spans="1:15" x14ac:dyDescent="0.25">
      <c r="A27" s="449" t="s">
        <v>110</v>
      </c>
      <c r="B27" s="473"/>
      <c r="C27" s="474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6"/>
      <c r="O27" s="477">
        <f>SUM(C27:N27)</f>
        <v>0</v>
      </c>
    </row>
    <row r="28" spans="1:15" x14ac:dyDescent="0.25">
      <c r="A28" s="444" t="s">
        <v>304</v>
      </c>
      <c r="B28" s="478">
        <f>SUM(B25:B27)</f>
        <v>1158</v>
      </c>
      <c r="C28" s="479">
        <f t="shared" ref="C28:O28" si="9">SUM(C25:C27)</f>
        <v>32</v>
      </c>
      <c r="D28" s="480">
        <f t="shared" si="9"/>
        <v>0</v>
      </c>
      <c r="E28" s="480">
        <f t="shared" si="9"/>
        <v>0</v>
      </c>
      <c r="F28" s="480">
        <f t="shared" si="9"/>
        <v>0</v>
      </c>
      <c r="G28" s="480">
        <f t="shared" si="9"/>
        <v>0</v>
      </c>
      <c r="H28" s="480">
        <f t="shared" si="9"/>
        <v>0</v>
      </c>
      <c r="I28" s="480">
        <f t="shared" si="9"/>
        <v>0</v>
      </c>
      <c r="J28" s="480">
        <f t="shared" si="9"/>
        <v>0</v>
      </c>
      <c r="K28" s="480">
        <f t="shared" si="9"/>
        <v>0</v>
      </c>
      <c r="L28" s="480">
        <f t="shared" si="9"/>
        <v>375</v>
      </c>
      <c r="M28" s="480">
        <f t="shared" si="9"/>
        <v>375</v>
      </c>
      <c r="N28" s="481">
        <f t="shared" si="9"/>
        <v>376</v>
      </c>
      <c r="O28" s="482">
        <f t="shared" si="9"/>
        <v>1158</v>
      </c>
    </row>
    <row r="29" spans="1:15" x14ac:dyDescent="0.25">
      <c r="A29" s="451" t="s">
        <v>112</v>
      </c>
      <c r="B29" s="478"/>
      <c r="C29" s="500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2"/>
      <c r="O29" s="494">
        <f>SUM(C29:N29)</f>
        <v>0</v>
      </c>
    </row>
    <row r="30" spans="1:15" ht="15.75" thickBot="1" x14ac:dyDescent="0.3">
      <c r="A30" s="452" t="s">
        <v>254</v>
      </c>
      <c r="B30" s="503">
        <f>+B29+B28+B24</f>
        <v>178074</v>
      </c>
      <c r="C30" s="504">
        <f>+C29+C28+C24</f>
        <v>13330</v>
      </c>
      <c r="D30" s="505">
        <f t="shared" ref="D30:O30" si="10">+D29+D28+D24</f>
        <v>13242</v>
      </c>
      <c r="E30" s="505">
        <f t="shared" si="10"/>
        <v>13241</v>
      </c>
      <c r="F30" s="505">
        <f t="shared" si="10"/>
        <v>13241</v>
      </c>
      <c r="G30" s="505">
        <f t="shared" si="10"/>
        <v>13373</v>
      </c>
      <c r="H30" s="505">
        <f t="shared" si="10"/>
        <v>25971</v>
      </c>
      <c r="I30" s="505">
        <f t="shared" si="10"/>
        <v>11537</v>
      </c>
      <c r="J30" s="505">
        <f t="shared" si="10"/>
        <v>11537</v>
      </c>
      <c r="K30" s="505">
        <f t="shared" si="10"/>
        <v>12634</v>
      </c>
      <c r="L30" s="505">
        <f t="shared" si="10"/>
        <v>14462</v>
      </c>
      <c r="M30" s="505">
        <f t="shared" si="10"/>
        <v>18299</v>
      </c>
      <c r="N30" s="506">
        <f t="shared" si="10"/>
        <v>17207</v>
      </c>
      <c r="O30" s="507">
        <f t="shared" si="10"/>
        <v>178074</v>
      </c>
    </row>
    <row r="31" spans="1:15" x14ac:dyDescent="0.25">
      <c r="A31" s="435"/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</row>
    <row r="32" spans="1:15" x14ac:dyDescent="0.25">
      <c r="A32" s="461" t="s">
        <v>296</v>
      </c>
      <c r="B32" s="490">
        <f t="shared" ref="B32:O32" si="11">+B16-B30</f>
        <v>0</v>
      </c>
      <c r="C32" s="490">
        <f t="shared" si="11"/>
        <v>527</v>
      </c>
      <c r="D32" s="490">
        <f t="shared" si="11"/>
        <v>527</v>
      </c>
      <c r="E32" s="490">
        <f t="shared" si="11"/>
        <v>527</v>
      </c>
      <c r="F32" s="490">
        <f t="shared" si="11"/>
        <v>527</v>
      </c>
      <c r="G32" s="490">
        <f t="shared" si="11"/>
        <v>308</v>
      </c>
      <c r="H32" s="490">
        <f t="shared" si="11"/>
        <v>1029</v>
      </c>
      <c r="I32" s="490">
        <f t="shared" si="11"/>
        <v>2144</v>
      </c>
      <c r="J32" s="490">
        <f t="shared" si="11"/>
        <v>2144</v>
      </c>
      <c r="K32" s="490">
        <f t="shared" si="11"/>
        <v>1188</v>
      </c>
      <c r="L32" s="490">
        <f t="shared" si="11"/>
        <v>-781</v>
      </c>
      <c r="M32" s="490">
        <f t="shared" si="11"/>
        <v>-4618</v>
      </c>
      <c r="N32" s="490">
        <f t="shared" si="11"/>
        <v>-3522</v>
      </c>
      <c r="O32" s="490">
        <f t="shared" si="11"/>
        <v>0</v>
      </c>
    </row>
    <row r="73" spans="1:4" x14ac:dyDescent="0.25">
      <c r="A73" s="24"/>
      <c r="B73" s="464"/>
      <c r="C73" s="464"/>
      <c r="D73" s="464"/>
    </row>
    <row r="86" spans="1:8" x14ac:dyDescent="0.25">
      <c r="A86" s="39"/>
      <c r="B86" s="465"/>
      <c r="C86" s="465"/>
      <c r="D86" s="465"/>
      <c r="E86" s="465"/>
      <c r="F86" s="465"/>
      <c r="G86" s="465"/>
      <c r="H86" s="465"/>
    </row>
    <row r="87" spans="1:8" x14ac:dyDescent="0.25">
      <c r="A87" s="40"/>
      <c r="B87" s="466"/>
      <c r="C87" s="466"/>
      <c r="D87" s="466"/>
      <c r="E87" s="466"/>
      <c r="F87" s="466"/>
      <c r="G87" s="466"/>
      <c r="H87" s="466"/>
    </row>
    <row r="88" spans="1:8" x14ac:dyDescent="0.25">
      <c r="A88" s="40"/>
      <c r="B88" s="466"/>
      <c r="C88" s="466"/>
      <c r="D88" s="466"/>
      <c r="E88" s="466"/>
      <c r="F88" s="466"/>
      <c r="G88" s="466"/>
      <c r="H88" s="466"/>
    </row>
    <row r="89" spans="1:8" x14ac:dyDescent="0.25">
      <c r="A89" s="40"/>
      <c r="B89" s="466"/>
      <c r="C89" s="466"/>
      <c r="D89" s="466"/>
      <c r="E89" s="466"/>
      <c r="F89" s="466"/>
      <c r="G89" s="466"/>
      <c r="H89" s="466"/>
    </row>
    <row r="90" spans="1:8" x14ac:dyDescent="0.25">
      <c r="A90" s="41"/>
      <c r="B90" s="467"/>
      <c r="C90" s="467"/>
      <c r="D90" s="467"/>
      <c r="E90" s="467"/>
      <c r="F90" s="467"/>
      <c r="G90" s="467"/>
      <c r="H90" s="467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2018. ÉVI IV. KÖLTSÉGVETÉS MÓDOSÍTÁS&amp;R6. sz. táblázatELŐIRÁNYZAT FELHASZNÁLÁSAdatok: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65"/>
  <sheetViews>
    <sheetView workbookViewId="0">
      <selection activeCell="D16" sqref="D16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99" t="s">
        <v>17</v>
      </c>
      <c r="B1" s="792" t="s">
        <v>311</v>
      </c>
      <c r="C1" s="793"/>
      <c r="D1" s="794"/>
    </row>
    <row r="2" spans="1:4" s="29" customFormat="1" ht="22.5" customHeight="1" x14ac:dyDescent="0.2">
      <c r="A2" s="700" t="s">
        <v>19</v>
      </c>
      <c r="B2" s="535" t="s">
        <v>365</v>
      </c>
      <c r="C2" s="535" t="s">
        <v>312</v>
      </c>
      <c r="D2" s="701" t="s">
        <v>373</v>
      </c>
    </row>
    <row r="3" spans="1:4" s="29" customFormat="1" ht="16.5" customHeight="1" x14ac:dyDescent="0.2">
      <c r="A3" s="702" t="s">
        <v>20</v>
      </c>
      <c r="B3" s="536"/>
      <c r="C3" s="536"/>
      <c r="D3" s="703"/>
    </row>
    <row r="4" spans="1:4" s="29" customFormat="1" ht="16.5" customHeight="1" x14ac:dyDescent="0.2">
      <c r="A4" s="711" t="s">
        <v>335</v>
      </c>
      <c r="B4" s="537">
        <f>+'[4]7.SZ.TÁBL. LÉTSZÁMADATOK'!$D4</f>
        <v>0.5</v>
      </c>
      <c r="C4" s="712"/>
      <c r="D4" s="704">
        <f t="shared" ref="D4:D10" si="0">+B4+C4</f>
        <v>0.5</v>
      </c>
    </row>
    <row r="5" spans="1:4" s="29" customFormat="1" ht="16.5" customHeight="1" x14ac:dyDescent="0.2">
      <c r="A5" s="711" t="s">
        <v>353</v>
      </c>
      <c r="B5" s="537">
        <f>+'[4]7.SZ.TÁBL. LÉTSZÁMADATOK'!$D5</f>
        <v>6.5</v>
      </c>
      <c r="C5" s="712"/>
      <c r="D5" s="704">
        <v>6.5</v>
      </c>
    </row>
    <row r="6" spans="1:4" s="29" customFormat="1" ht="16.5" customHeight="1" x14ac:dyDescent="0.2">
      <c r="A6" s="711" t="s">
        <v>315</v>
      </c>
      <c r="B6" s="537">
        <f>+'[4]7.SZ.TÁBL. LÉTSZÁMADATOK'!$D6</f>
        <v>10.5</v>
      </c>
      <c r="C6" s="712"/>
      <c r="D6" s="704">
        <f t="shared" si="0"/>
        <v>10.5</v>
      </c>
    </row>
    <row r="7" spans="1:4" s="29" customFormat="1" ht="16.5" customHeight="1" x14ac:dyDescent="0.2">
      <c r="A7" s="711" t="s">
        <v>354</v>
      </c>
      <c r="B7" s="537">
        <f>+'[4]7.SZ.TÁBL. LÉTSZÁMADATOK'!$D7</f>
        <v>5</v>
      </c>
      <c r="C7" s="712"/>
      <c r="D7" s="704">
        <f t="shared" si="0"/>
        <v>5</v>
      </c>
    </row>
    <row r="8" spans="1:4" s="29" customFormat="1" ht="16.5" customHeight="1" x14ac:dyDescent="0.2">
      <c r="A8" s="711" t="s">
        <v>355</v>
      </c>
      <c r="B8" s="537">
        <f>+'[4]7.SZ.TÁBL. LÉTSZÁMADATOK'!$D8</f>
        <v>3.5</v>
      </c>
      <c r="C8" s="712"/>
      <c r="D8" s="704">
        <f t="shared" si="0"/>
        <v>3.5</v>
      </c>
    </row>
    <row r="9" spans="1:4" s="29" customFormat="1" ht="16.5" customHeight="1" x14ac:dyDescent="0.2">
      <c r="A9" s="711" t="s">
        <v>356</v>
      </c>
      <c r="B9" s="537">
        <f>+'[4]7.SZ.TÁBL. LÉTSZÁMADATOK'!$D9</f>
        <v>1</v>
      </c>
      <c r="C9" s="712"/>
      <c r="D9" s="704">
        <f t="shared" si="0"/>
        <v>1</v>
      </c>
    </row>
    <row r="10" spans="1:4" s="29" customFormat="1" ht="16.5" customHeight="1" x14ac:dyDescent="0.2">
      <c r="A10" s="713" t="s">
        <v>357</v>
      </c>
      <c r="B10" s="537">
        <f>+'[4]7.SZ.TÁBL. LÉTSZÁMADATOK'!$D10</f>
        <v>4</v>
      </c>
      <c r="C10" s="714"/>
      <c r="D10" s="715">
        <f t="shared" si="0"/>
        <v>4</v>
      </c>
    </row>
    <row r="11" spans="1:4" s="29" customFormat="1" ht="16.5" customHeight="1" thickBot="1" x14ac:dyDescent="0.25">
      <c r="A11" s="716" t="s">
        <v>21</v>
      </c>
      <c r="B11" s="717">
        <f>SUM(B4:B10)</f>
        <v>31</v>
      </c>
      <c r="C11" s="717">
        <f>SUM(C4:C10)</f>
        <v>0</v>
      </c>
      <c r="D11" s="718">
        <f>SUM(D4:D10)</f>
        <v>31</v>
      </c>
    </row>
    <row r="61" spans="1:5" x14ac:dyDescent="0.25">
      <c r="A61" s="30"/>
      <c r="B61" s="30"/>
      <c r="C61" s="30"/>
      <c r="D61" s="698"/>
      <c r="E61" s="698"/>
    </row>
    <row r="62" spans="1:5" x14ac:dyDescent="0.25">
      <c r="A62" s="31"/>
      <c r="B62" s="31"/>
      <c r="C62" s="31"/>
      <c r="D62" s="698"/>
      <c r="E62" s="698"/>
    </row>
    <row r="63" spans="1:5" x14ac:dyDescent="0.25">
      <c r="A63" s="31"/>
      <c r="B63" s="31"/>
      <c r="C63" s="31"/>
      <c r="D63" s="698"/>
      <c r="E63" s="698"/>
    </row>
    <row r="64" spans="1:5" x14ac:dyDescent="0.25">
      <c r="A64" s="31"/>
      <c r="B64" s="31"/>
      <c r="C64" s="31"/>
      <c r="D64" s="698"/>
      <c r="E64" s="698"/>
    </row>
    <row r="65" spans="1:5" x14ac:dyDescent="0.25">
      <c r="A65" s="32"/>
      <c r="B65" s="32"/>
      <c r="C65" s="32"/>
      <c r="D65" s="698"/>
      <c r="E65" s="698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 2018. ÉVI IV. KÖLTSÉGVETÉS MÓDOSÍTÁS&amp;R9. sz. táblázatLÉTSZÁMADATOKAdatok: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2019-01-29T07:55:54Z</cp:lastPrinted>
  <dcterms:created xsi:type="dcterms:W3CDTF">2011-02-23T07:11:55Z</dcterms:created>
  <dcterms:modified xsi:type="dcterms:W3CDTF">2019-01-29T08:03:45Z</dcterms:modified>
</cp:coreProperties>
</file>