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1\Veszélyhelyzet II\TT\202103\"/>
    </mc:Choice>
  </mc:AlternateContent>
  <bookViews>
    <workbookView xWindow="0" yWindow="0" windowWidth="23040" windowHeight="9195" firstSheet="11" activeTab="11"/>
  </bookViews>
  <sheets>
    <sheet name="TARTALOM" sheetId="24" r:id="rId1"/>
    <sheet name="1.SZ.TÁBL. KONSZOLIDÁLT MÉRLEG" sheetId="25" r:id="rId2"/>
    <sheet name="2.SZ.TÁBL. TÁRSULÁS KV. MÉRLEG" sheetId="22" r:id="rId3"/>
    <sheet name="2.1.SZ.TÁBL. BEV - KIAD" sheetId="1" r:id="rId4"/>
    <sheet name="2.2.SZ.TÁBL. KIADÁS COFOG" sheetId="26" state="hidden" r:id="rId5"/>
    <sheet name="2.3.SZ.TÁBL. BEVÉTEL COFOG" sheetId="27" state="hidden" r:id="rId6"/>
    <sheet name="3.SZ.TÁBL. BEVÉTELEK" sheetId="2" r:id="rId7"/>
    <sheet name="4.SZ.TÁBL. SEGÍTŐ SZOLGÁLAT" sheetId="9" r:id="rId8"/>
    <sheet name="5.SZ.TÁBL. SZOCIÁLIS NORMATÍVA" sheetId="18" r:id="rId9"/>
    <sheet name="6.SZ.TÁBL. PÉNZE. ÁTAD - ÁTVÉT" sheetId="21" r:id="rId10"/>
    <sheet name="8.SZ.TÁBL. ELŐIRÁNYZAT FELHASZN" sheetId="20" state="hidden" r:id="rId11"/>
    <sheet name="7.SZ.TÁBL. MARADVÁNY" sheetId="28" r:id="rId12"/>
    <sheet name="8.SZ.TÁBL. LÉTSZÁMADATOK" sheetId="13" r:id="rId13"/>
    <sheet name="9.SZ.TÁBL. ÖNK. ELSZÁMOLÁSAI" sheetId="36" r:id="rId14"/>
    <sheet name="10.SZ.TÁBL. VAGYONKIMUTATÁS" sheetId="30" r:id="rId15"/>
    <sheet name="10.1.SZ.TÁBL. VAGYONK. ESZKÖZÖK" sheetId="31" r:id="rId16"/>
    <sheet name="10.2.SZ.TÁBL. VAGYONK. FORRÁSOK" sheetId="32" r:id="rId17"/>
    <sheet name="10.3.SZ.TÁBL. ÉRTÉK N. ESZKÖZÖK" sheetId="33" r:id="rId18"/>
    <sheet name="11.SZ.TÁBL. EREDMÉNYKIMUTATÁS" sheetId="34" r:id="rId19"/>
    <sheet name="12.SZ.TÁBL. PÉNZESZKÖZ VÁLT." sheetId="35" r:id="rId20"/>
    <sheet name="Munka1" sheetId="23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mi">[1]kod!$BT$34:$BT$3184</definedName>
    <definedName name="_xlnm.Print_Titles" localSheetId="14">'10.SZ.TÁBL. VAGYONKIMUTATÁS'!$1:$1</definedName>
    <definedName name="_xlnm.Print_Titles" localSheetId="3">'2.1.SZ.TÁBL. BEV - KIAD'!$1:$2</definedName>
    <definedName name="_xlnm.Print_Titles" localSheetId="4">'2.2.SZ.TÁBL. KIADÁS COFOG'!$1:$2</definedName>
    <definedName name="_xlnm.Print_Titles" localSheetId="5">'2.3.SZ.TÁBL. BEVÉTEL COFOG'!$1:$2</definedName>
    <definedName name="_xlnm.Print_Titles" localSheetId="6">'3.SZ.TÁBL. BEVÉTELEK'!$1:$2</definedName>
    <definedName name="_xlnm.Print_Titles" localSheetId="7">'4.SZ.TÁBL. SEGÍTŐ SZOLGÁLAT'!$1:$2</definedName>
    <definedName name="_xlnm.Print_Area" localSheetId="1">'1.SZ.TÁBL. KONSZOLIDÁLT MÉRLEG'!$A$1:$T$27</definedName>
    <definedName name="_xlnm.Print_Area" localSheetId="15">'10.1.SZ.TÁBL. VAGYONK. ESZKÖZÖK'!$A$1:$E$66</definedName>
    <definedName name="_xlnm.Print_Area" localSheetId="16">'10.2.SZ.TÁBL. VAGYONK. FORRÁSOK'!$A$1:$C$17</definedName>
    <definedName name="_xlnm.Print_Area" localSheetId="17">'10.3.SZ.TÁBL. ÉRTÉK N. ESZKÖZÖK'!$A$1:$D$22</definedName>
    <definedName name="_xlnm.Print_Area" localSheetId="14">'10.SZ.TÁBL. VAGYONKIMUTATÁS'!$A$1:$D$152</definedName>
    <definedName name="_xlnm.Print_Area" localSheetId="18">'11.SZ.TÁBL. EREDMÉNYKIMUTATÁS'!$A$1:$I$38</definedName>
    <definedName name="_xlnm.Print_Area" localSheetId="19">'12.SZ.TÁBL. PÉNZESZKÖZ VÁLT.'!$A$1:$E$11</definedName>
    <definedName name="_xlnm.Print_Area" localSheetId="3">'2.1.SZ.TÁBL. BEV - KIAD'!$A$1:$N$116</definedName>
    <definedName name="_xlnm.Print_Area" localSheetId="2">'2.SZ.TÁBL. TÁRSULÁS KV. MÉRLEG'!$A$1:$J$17</definedName>
    <definedName name="_xlnm.Print_Area" localSheetId="6">'3.SZ.TÁBL. BEVÉTELEK'!$A$3:$F$118</definedName>
    <definedName name="_xlnm.Print_Area" localSheetId="7">'4.SZ.TÁBL. SEGÍTŐ SZOLGÁLAT'!$A$1:$AF$117</definedName>
    <definedName name="_xlnm.Print_Area" localSheetId="8">'5.SZ.TÁBL. SZOCIÁLIS NORMATÍVA'!$A$1:$F$35</definedName>
    <definedName name="_xlnm.Print_Area" localSheetId="9">'6.SZ.TÁBL. PÉNZE. ÁTAD - ÁTVÉT'!$A$1:$P$53</definedName>
    <definedName name="_xlnm.Print_Area" localSheetId="11">'7.SZ.TÁBL. MARADVÁNY'!$A$1:$E$46</definedName>
    <definedName name="_xlnm.Print_Area" localSheetId="10">'8.SZ.TÁBL. ELŐIRÁNYZAT FELHASZN'!$A$1:$O$32</definedName>
    <definedName name="_xlnm.Print_Area" localSheetId="12">'8.SZ.TÁBL. LÉTSZÁMADATOK'!$A$1:$D$11</definedName>
    <definedName name="_xlnm.Print_Area" localSheetId="13">'9.SZ.TÁBL. ÖNK. ELSZÁMOLÁSAI'!$A$1:$G$10</definedName>
    <definedName name="_xlnm.Print_Area" localSheetId="0">TARTALOM!$A$1:$B$20</definedName>
    <definedName name="onev" localSheetId="1">[1]kod!$BT$34:$BT$3184</definedName>
    <definedName name="onev" localSheetId="11">[2]kod!$BT$34:$BT$3184</definedName>
    <definedName name="onev" localSheetId="12">[2]kod!$BT$34:$BT$3184</definedName>
    <definedName name="onev" localSheetId="13">[2]kod!$BT$34:$BT$3184</definedName>
    <definedName name="onev" localSheetId="0">[3]kod!$BT$34:$BT$3184</definedName>
    <definedName name="onev">[1]kod!$BT$34:$BT$3184</definedName>
    <definedName name="Z_761909A2_FB62_44EA_8BD4_BD7AD1205265_.wvu.PrintArea" localSheetId="0" hidden="1">TARTALOM!$A$1:$B$13</definedName>
  </definedNames>
  <calcPr calcId="152511"/>
</workbook>
</file>

<file path=xl/calcChain.xml><?xml version="1.0" encoding="utf-8"?>
<calcChain xmlns="http://schemas.openxmlformats.org/spreadsheetml/2006/main">
  <c r="D34" i="28" l="1"/>
  <c r="C42" i="28"/>
  <c r="C41" i="28"/>
  <c r="C40" i="28"/>
  <c r="C39" i="28"/>
  <c r="C38" i="28"/>
  <c r="D2" i="36"/>
  <c r="B9" i="36"/>
  <c r="B8" i="36"/>
  <c r="G8" i="36" s="1"/>
  <c r="B7" i="36"/>
  <c r="B6" i="36"/>
  <c r="B5" i="36"/>
  <c r="B4" i="36"/>
  <c r="B2" i="36"/>
  <c r="G2" i="36" s="1"/>
  <c r="D10" i="36"/>
  <c r="E9" i="36"/>
  <c r="G9" i="36"/>
  <c r="F8" i="36"/>
  <c r="E8" i="36"/>
  <c r="G7" i="36"/>
  <c r="F7" i="36"/>
  <c r="E7" i="36"/>
  <c r="F6" i="36"/>
  <c r="E6" i="36"/>
  <c r="C6" i="36"/>
  <c r="C10" i="36" s="1"/>
  <c r="G6" i="36"/>
  <c r="F5" i="36"/>
  <c r="E5" i="36"/>
  <c r="G5" i="36"/>
  <c r="F4" i="36"/>
  <c r="E4" i="36"/>
  <c r="G4" i="36"/>
  <c r="F3" i="36"/>
  <c r="G3" i="36" s="1"/>
  <c r="F2" i="36"/>
  <c r="F10" i="36" s="1"/>
  <c r="E2" i="36"/>
  <c r="E10" i="36" s="1"/>
  <c r="G10" i="36" l="1"/>
  <c r="B10" i="36"/>
  <c r="E30" i="28" l="1"/>
  <c r="M88" i="1" l="1"/>
  <c r="M89" i="1"/>
  <c r="E41" i="28" l="1"/>
  <c r="D28" i="28"/>
  <c r="E32" i="28"/>
  <c r="E5" i="35" l="1"/>
  <c r="E104" i="2" l="1"/>
  <c r="AF39" i="9"/>
  <c r="AF55" i="9"/>
  <c r="Q31" i="9"/>
  <c r="AC106" i="9"/>
  <c r="AA106" i="9"/>
  <c r="AF105" i="9"/>
  <c r="AF102" i="9"/>
  <c r="AC93" i="9"/>
  <c r="AF88" i="9"/>
  <c r="AC84" i="9"/>
  <c r="AF68" i="9"/>
  <c r="AF69" i="9"/>
  <c r="AF83" i="9"/>
  <c r="AC71" i="9"/>
  <c r="AC94" i="9" s="1"/>
  <c r="I91" i="1"/>
  <c r="I84" i="1"/>
  <c r="E80" i="2"/>
  <c r="AC113" i="9" l="1"/>
  <c r="AC115" i="9" s="1"/>
  <c r="G53" i="21"/>
  <c r="B53" i="21"/>
  <c r="P50" i="21"/>
  <c r="B49" i="21"/>
  <c r="C49" i="21"/>
  <c r="C53" i="21" s="1"/>
  <c r="D49" i="21"/>
  <c r="D53" i="21" s="1"/>
  <c r="E49" i="21"/>
  <c r="E53" i="21" s="1"/>
  <c r="F49" i="21"/>
  <c r="F53" i="21" s="1"/>
  <c r="G49" i="21"/>
  <c r="H49" i="21"/>
  <c r="H53" i="21" s="1"/>
  <c r="I49" i="21"/>
  <c r="I53" i="21" s="1"/>
  <c r="J49" i="21"/>
  <c r="J53" i="21" s="1"/>
  <c r="K49" i="21"/>
  <c r="K53" i="21" s="1"/>
  <c r="L49" i="21"/>
  <c r="L53" i="21" s="1"/>
  <c r="M49" i="21"/>
  <c r="M53" i="21" s="1"/>
  <c r="N49" i="21"/>
  <c r="N53" i="21" s="1"/>
  <c r="O49" i="21"/>
  <c r="O53" i="21" s="1"/>
  <c r="O35" i="21" l="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P33" i="21" s="1"/>
  <c r="Q33" i="21" s="1"/>
  <c r="C33" i="21"/>
  <c r="B33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B32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O28" i="21"/>
  <c r="N28" i="21"/>
  <c r="M28" i="21"/>
  <c r="L28" i="21"/>
  <c r="K28" i="21"/>
  <c r="J28" i="21"/>
  <c r="I28" i="21"/>
  <c r="I36" i="21" s="1"/>
  <c r="H28" i="21"/>
  <c r="G28" i="21"/>
  <c r="F28" i="21"/>
  <c r="E28" i="21"/>
  <c r="D28" i="21"/>
  <c r="C28" i="21"/>
  <c r="B28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B23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B22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O2" i="21"/>
  <c r="N2" i="21"/>
  <c r="M2" i="21"/>
  <c r="L2" i="21"/>
  <c r="K2" i="21"/>
  <c r="J2" i="21"/>
  <c r="I2" i="21"/>
  <c r="H2" i="21"/>
  <c r="G2" i="21"/>
  <c r="F2" i="21"/>
  <c r="E2" i="21"/>
  <c r="D2" i="21"/>
  <c r="C2" i="21"/>
  <c r="B2" i="21"/>
  <c r="B36" i="21" l="1"/>
  <c r="P9" i="21"/>
  <c r="Q9" i="21" s="1"/>
  <c r="E36" i="21"/>
  <c r="M36" i="21"/>
  <c r="P35" i="21"/>
  <c r="Q35" i="21" s="1"/>
  <c r="J36" i="21"/>
  <c r="F24" i="21"/>
  <c r="P23" i="21"/>
  <c r="Q23" i="21" s="1"/>
  <c r="F36" i="21"/>
  <c r="N36" i="21"/>
  <c r="P31" i="21"/>
  <c r="Q31" i="21" s="1"/>
  <c r="P5" i="21"/>
  <c r="Q5" i="21" s="1"/>
  <c r="P13" i="21"/>
  <c r="Q13" i="21" s="1"/>
  <c r="P17" i="21"/>
  <c r="Q17" i="21" s="1"/>
  <c r="N24" i="21"/>
  <c r="P21" i="21"/>
  <c r="Q21" i="21" s="1"/>
  <c r="B24" i="21"/>
  <c r="J24" i="21"/>
  <c r="P3" i="21"/>
  <c r="Q3" i="21" s="1"/>
  <c r="P7" i="21"/>
  <c r="Q7" i="21" s="1"/>
  <c r="P11" i="21"/>
  <c r="Q11" i="21" s="1"/>
  <c r="P15" i="21"/>
  <c r="Q15" i="21" s="1"/>
  <c r="P19" i="21"/>
  <c r="Q19" i="21" s="1"/>
  <c r="E24" i="21"/>
  <c r="I24" i="21"/>
  <c r="M24" i="21"/>
  <c r="P29" i="21"/>
  <c r="Q29" i="21" s="1"/>
  <c r="C24" i="21"/>
  <c r="G24" i="21"/>
  <c r="K24" i="21"/>
  <c r="O24" i="21"/>
  <c r="C36" i="21"/>
  <c r="G36" i="21"/>
  <c r="K36" i="21"/>
  <c r="O36" i="21"/>
  <c r="D24" i="21"/>
  <c r="H24" i="21"/>
  <c r="L24" i="21"/>
  <c r="P4" i="21"/>
  <c r="Q4" i="21" s="1"/>
  <c r="P6" i="21"/>
  <c r="Q6" i="21" s="1"/>
  <c r="P8" i="21"/>
  <c r="Q8" i="21" s="1"/>
  <c r="P10" i="21"/>
  <c r="Q10" i="21" s="1"/>
  <c r="P12" i="21"/>
  <c r="Q12" i="21" s="1"/>
  <c r="P14" i="21"/>
  <c r="Q14" i="21" s="1"/>
  <c r="P16" i="21"/>
  <c r="Q16" i="21" s="1"/>
  <c r="P18" i="21"/>
  <c r="Q18" i="21" s="1"/>
  <c r="P20" i="21"/>
  <c r="Q20" i="21" s="1"/>
  <c r="P22" i="21"/>
  <c r="Q22" i="21" s="1"/>
  <c r="D36" i="21"/>
  <c r="H36" i="21"/>
  <c r="L36" i="21"/>
  <c r="P30" i="21"/>
  <c r="Q30" i="21" s="1"/>
  <c r="P32" i="21"/>
  <c r="Q32" i="21" s="1"/>
  <c r="P34" i="21"/>
  <c r="Q34" i="21" s="1"/>
  <c r="P2" i="21"/>
  <c r="P28" i="21"/>
  <c r="Q28" i="21" l="1"/>
  <c r="Q36" i="21" s="1"/>
  <c r="P36" i="21"/>
  <c r="P24" i="21"/>
  <c r="Q2" i="21"/>
  <c r="Q24" i="21" s="1"/>
  <c r="AB105" i="9" l="1"/>
  <c r="AB102" i="9"/>
  <c r="AB106" i="9" s="1"/>
  <c r="AB69" i="9"/>
  <c r="AB68" i="9"/>
  <c r="AB71" i="9" s="1"/>
  <c r="AB88" i="9"/>
  <c r="AB93" i="9" s="1"/>
  <c r="AB83" i="9"/>
  <c r="AB84" i="9" s="1"/>
  <c r="Y88" i="9"/>
  <c r="Y76" i="9"/>
  <c r="V88" i="9"/>
  <c r="V105" i="9"/>
  <c r="V102" i="9"/>
  <c r="V85" i="9"/>
  <c r="V83" i="9"/>
  <c r="V82" i="9"/>
  <c r="V73" i="9"/>
  <c r="V72" i="9"/>
  <c r="V69" i="9"/>
  <c r="V68" i="9"/>
  <c r="V64" i="9"/>
  <c r="V65" i="9"/>
  <c r="V67" i="9"/>
  <c r="V63" i="9"/>
  <c r="V58" i="9"/>
  <c r="V54" i="9"/>
  <c r="V43" i="9"/>
  <c r="V45" i="9"/>
  <c r="V48" i="9"/>
  <c r="V50" i="9"/>
  <c r="V42" i="9"/>
  <c r="S92" i="9"/>
  <c r="S88" i="9"/>
  <c r="S83" i="9"/>
  <c r="S78" i="9"/>
  <c r="S73" i="9"/>
  <c r="S69" i="9"/>
  <c r="S67" i="9"/>
  <c r="S64" i="9"/>
  <c r="S65" i="9"/>
  <c r="S63" i="9"/>
  <c r="S59" i="9"/>
  <c r="S58" i="9"/>
  <c r="S54" i="9"/>
  <c r="S43" i="9"/>
  <c r="S48" i="9"/>
  <c r="S42" i="9"/>
  <c r="P92" i="9"/>
  <c r="P88" i="9"/>
  <c r="P85" i="9"/>
  <c r="P83" i="9"/>
  <c r="P82" i="9"/>
  <c r="P78" i="9"/>
  <c r="P75" i="9"/>
  <c r="P73" i="9"/>
  <c r="P72" i="9"/>
  <c r="P69" i="9"/>
  <c r="P68" i="9"/>
  <c r="P64" i="9"/>
  <c r="P65" i="9"/>
  <c r="P67" i="9"/>
  <c r="P63" i="9"/>
  <c r="P59" i="9"/>
  <c r="P58" i="9"/>
  <c r="P54" i="9"/>
  <c r="P43" i="9"/>
  <c r="P47" i="9"/>
  <c r="P48" i="9"/>
  <c r="P50" i="9"/>
  <c r="P42" i="9"/>
  <c r="M88" i="9"/>
  <c r="M85" i="9"/>
  <c r="M83" i="9"/>
  <c r="M82" i="9"/>
  <c r="M76" i="9"/>
  <c r="M75" i="9"/>
  <c r="M73" i="9"/>
  <c r="M72" i="9"/>
  <c r="M69" i="9"/>
  <c r="M68" i="9"/>
  <c r="M64" i="9"/>
  <c r="M65" i="9"/>
  <c r="M67" i="9"/>
  <c r="M63" i="9"/>
  <c r="M58" i="9"/>
  <c r="M59" i="9"/>
  <c r="M54" i="9"/>
  <c r="M43" i="9"/>
  <c r="M45" i="9"/>
  <c r="M48" i="9"/>
  <c r="M50" i="9"/>
  <c r="M42" i="9"/>
  <c r="J105" i="9"/>
  <c r="J102" i="9"/>
  <c r="J92" i="9"/>
  <c r="J88" i="9"/>
  <c r="J85" i="9"/>
  <c r="J83" i="9"/>
  <c r="J78" i="9"/>
  <c r="J75" i="9"/>
  <c r="J73" i="9"/>
  <c r="J72" i="9"/>
  <c r="J69" i="9"/>
  <c r="J68" i="9"/>
  <c r="J64" i="9"/>
  <c r="J65" i="9"/>
  <c r="J67" i="9"/>
  <c r="J63" i="9"/>
  <c r="J59" i="9"/>
  <c r="J43" i="9"/>
  <c r="J45" i="9"/>
  <c r="J47" i="9"/>
  <c r="J48" i="9"/>
  <c r="J50" i="9"/>
  <c r="J54" i="9"/>
  <c r="J42" i="9"/>
  <c r="G105" i="9"/>
  <c r="G92" i="9"/>
  <c r="G88" i="9"/>
  <c r="G85" i="9"/>
  <c r="G83" i="9"/>
  <c r="G82" i="9"/>
  <c r="G78" i="9"/>
  <c r="G75" i="9"/>
  <c r="G73" i="9"/>
  <c r="G72" i="9"/>
  <c r="G69" i="9"/>
  <c r="G68" i="9"/>
  <c r="G64" i="9"/>
  <c r="G65" i="9"/>
  <c r="G67" i="9"/>
  <c r="G63" i="9"/>
  <c r="G59" i="9"/>
  <c r="G58" i="9"/>
  <c r="G43" i="9"/>
  <c r="G45" i="9"/>
  <c r="G48" i="9"/>
  <c r="G50" i="9"/>
  <c r="G54" i="9"/>
  <c r="G42" i="9"/>
  <c r="H93" i="1"/>
  <c r="H94" i="1"/>
  <c r="H95" i="1"/>
  <c r="H96" i="1"/>
  <c r="H92" i="1"/>
  <c r="H90" i="1"/>
  <c r="H89" i="1"/>
  <c r="J89" i="1" s="1"/>
  <c r="H88" i="1"/>
  <c r="H87" i="1"/>
  <c r="H86" i="1"/>
  <c r="H85" i="1"/>
  <c r="H81" i="1"/>
  <c r="J81" i="1" s="1"/>
  <c r="H77" i="1"/>
  <c r="H72" i="1"/>
  <c r="H71" i="1"/>
  <c r="H65" i="1"/>
  <c r="J65" i="1" s="1"/>
  <c r="H57" i="1"/>
  <c r="J57" i="1" s="1"/>
  <c r="H58" i="1"/>
  <c r="H91" i="1" l="1"/>
  <c r="H84" i="1"/>
  <c r="AE68" i="9"/>
  <c r="L88" i="1"/>
  <c r="J88" i="1"/>
  <c r="L89" i="1"/>
  <c r="AE83" i="9"/>
  <c r="AE67" i="9"/>
  <c r="AE69" i="9"/>
  <c r="AE88" i="9"/>
  <c r="AB94" i="9"/>
  <c r="AB113" i="9" s="1"/>
  <c r="AB115" i="9" s="1"/>
  <c r="AB117" i="9" s="1"/>
  <c r="C27" i="1"/>
  <c r="X15" i="9"/>
  <c r="X88" i="9"/>
  <c r="X76" i="9"/>
  <c r="X73" i="9"/>
  <c r="U105" i="9"/>
  <c r="U102" i="9"/>
  <c r="U88" i="9"/>
  <c r="U83" i="9"/>
  <c r="U82" i="9"/>
  <c r="U75" i="9"/>
  <c r="U73" i="9"/>
  <c r="U72" i="9"/>
  <c r="U69" i="9"/>
  <c r="U68" i="9"/>
  <c r="U64" i="9"/>
  <c r="U65" i="9"/>
  <c r="U67" i="9"/>
  <c r="U63" i="9"/>
  <c r="U45" i="9"/>
  <c r="U48" i="9"/>
  <c r="U50" i="9"/>
  <c r="U42" i="9"/>
  <c r="R92" i="9"/>
  <c r="R88" i="9"/>
  <c r="R83" i="9"/>
  <c r="R78" i="9"/>
  <c r="R73" i="9"/>
  <c r="R69" i="9"/>
  <c r="R64" i="9"/>
  <c r="R65" i="9"/>
  <c r="R67" i="9"/>
  <c r="R63" i="9"/>
  <c r="R58" i="9"/>
  <c r="R48" i="9"/>
  <c r="R42" i="9"/>
  <c r="O92" i="9"/>
  <c r="O88" i="9"/>
  <c r="O85" i="9"/>
  <c r="O83" i="9"/>
  <c r="O82" i="9"/>
  <c r="O78" i="9"/>
  <c r="O75" i="9"/>
  <c r="O73" i="9"/>
  <c r="O72" i="9"/>
  <c r="O69" i="9"/>
  <c r="O68" i="9"/>
  <c r="O64" i="9"/>
  <c r="O65" i="9"/>
  <c r="O67" i="9"/>
  <c r="O63" i="9"/>
  <c r="O58" i="9"/>
  <c r="O59" i="9"/>
  <c r="O47" i="9"/>
  <c r="O48" i="9"/>
  <c r="O50" i="9"/>
  <c r="O42" i="9"/>
  <c r="L88" i="9"/>
  <c r="L85" i="9"/>
  <c r="L83" i="9"/>
  <c r="L82" i="9"/>
  <c r="L76" i="9"/>
  <c r="L75" i="9"/>
  <c r="L73" i="9"/>
  <c r="L72" i="9"/>
  <c r="L69" i="9"/>
  <c r="L68" i="9"/>
  <c r="L64" i="9"/>
  <c r="L65" i="9"/>
  <c r="L67" i="9"/>
  <c r="L63" i="9"/>
  <c r="L58" i="9"/>
  <c r="L59" i="9"/>
  <c r="L48" i="9"/>
  <c r="L50" i="9"/>
  <c r="L42" i="9"/>
  <c r="I15" i="9"/>
  <c r="I92" i="9"/>
  <c r="I88" i="9"/>
  <c r="I105" i="9"/>
  <c r="I102" i="9"/>
  <c r="AD102" i="9" s="1"/>
  <c r="C101" i="1" s="1"/>
  <c r="K101" i="1" s="1"/>
  <c r="I85" i="9"/>
  <c r="I83" i="9"/>
  <c r="I78" i="9"/>
  <c r="I75" i="9"/>
  <c r="I73" i="9"/>
  <c r="I72" i="9"/>
  <c r="I69" i="9"/>
  <c r="I68" i="9"/>
  <c r="I64" i="9"/>
  <c r="I65" i="9"/>
  <c r="I67" i="9"/>
  <c r="I63" i="9"/>
  <c r="I59" i="9"/>
  <c r="I45" i="9"/>
  <c r="I47" i="9"/>
  <c r="I48" i="9"/>
  <c r="I50" i="9"/>
  <c r="I42" i="9"/>
  <c r="F105" i="9"/>
  <c r="F101" i="9"/>
  <c r="AD101" i="9" s="1"/>
  <c r="C100" i="1" s="1"/>
  <c r="K100" i="1" s="1"/>
  <c r="F92" i="9"/>
  <c r="F88" i="9"/>
  <c r="F85" i="9"/>
  <c r="F83" i="9"/>
  <c r="F82" i="9"/>
  <c r="F78" i="9"/>
  <c r="F75" i="9"/>
  <c r="F73" i="9"/>
  <c r="F72" i="9"/>
  <c r="F69" i="9"/>
  <c r="F68" i="9"/>
  <c r="F64" i="9"/>
  <c r="F65" i="9"/>
  <c r="F67" i="9"/>
  <c r="F63" i="9"/>
  <c r="F59" i="9"/>
  <c r="F58" i="9"/>
  <c r="F48" i="9"/>
  <c r="F45" i="9"/>
  <c r="F42" i="9"/>
  <c r="G90" i="1"/>
  <c r="G85" i="1"/>
  <c r="G77" i="1"/>
  <c r="G72" i="1"/>
  <c r="G71" i="1"/>
  <c r="AD48" i="9" l="1"/>
  <c r="AD105" i="9"/>
  <c r="C104" i="1" s="1"/>
  <c r="K104" i="1" s="1"/>
  <c r="AD88" i="9"/>
  <c r="AC28" i="9"/>
  <c r="AC40" i="9" s="1"/>
  <c r="AC20" i="9"/>
  <c r="AC26" i="9" s="1"/>
  <c r="AF19" i="9"/>
  <c r="H27" i="1"/>
  <c r="H16" i="1"/>
  <c r="H12" i="1"/>
  <c r="J12" i="1" s="1"/>
  <c r="AC41" i="9" l="1"/>
  <c r="AC117" i="9" s="1"/>
  <c r="L16" i="1"/>
  <c r="J16" i="1"/>
  <c r="H20" i="1"/>
  <c r="C27" i="18"/>
  <c r="C28" i="18"/>
  <c r="C29" i="18"/>
  <c r="C30" i="18"/>
  <c r="C31" i="18"/>
  <c r="C32" i="18"/>
  <c r="C26" i="18"/>
  <c r="C17" i="18"/>
  <c r="C18" i="18"/>
  <c r="C19" i="18"/>
  <c r="C20" i="18"/>
  <c r="C21" i="18"/>
  <c r="C22" i="18"/>
  <c r="C16" i="18"/>
  <c r="C4" i="18"/>
  <c r="C5" i="18"/>
  <c r="C6" i="18"/>
  <c r="C7" i="18"/>
  <c r="C8" i="18"/>
  <c r="C9" i="18"/>
  <c r="C10" i="18"/>
  <c r="C11" i="18"/>
  <c r="C12" i="18"/>
  <c r="C3" i="18"/>
  <c r="Y15" i="9" l="1"/>
  <c r="V15" i="9"/>
  <c r="S12" i="9"/>
  <c r="P15" i="9"/>
  <c r="J15" i="9"/>
  <c r="V27" i="9"/>
  <c r="M27" i="9"/>
  <c r="J27" i="9"/>
  <c r="G27" i="9"/>
  <c r="Y35" i="9"/>
  <c r="Y29" i="9"/>
  <c r="V30" i="9"/>
  <c r="V29" i="9"/>
  <c r="S32" i="9"/>
  <c r="S30" i="9"/>
  <c r="S29" i="9"/>
  <c r="P33" i="9"/>
  <c r="P34" i="9"/>
  <c r="P35" i="9"/>
  <c r="P36" i="9"/>
  <c r="P37" i="9"/>
  <c r="P32" i="9"/>
  <c r="P30" i="9"/>
  <c r="P29" i="9"/>
  <c r="M33" i="9"/>
  <c r="M34" i="9"/>
  <c r="M35" i="9"/>
  <c r="M36" i="9"/>
  <c r="M37" i="9"/>
  <c r="M38" i="9"/>
  <c r="M32" i="9"/>
  <c r="M30" i="9"/>
  <c r="M29" i="9"/>
  <c r="J33" i="9"/>
  <c r="J34" i="9"/>
  <c r="J35" i="9"/>
  <c r="J36" i="9"/>
  <c r="J37" i="9"/>
  <c r="J38" i="9"/>
  <c r="J32" i="9"/>
  <c r="J30" i="9"/>
  <c r="J29" i="9"/>
  <c r="G33" i="9"/>
  <c r="G34" i="9"/>
  <c r="G35" i="9"/>
  <c r="G36" i="9"/>
  <c r="G37" i="9"/>
  <c r="G38" i="9"/>
  <c r="G32" i="9"/>
  <c r="G30" i="9"/>
  <c r="G29" i="9"/>
  <c r="D115" i="2"/>
  <c r="D104" i="2"/>
  <c r="F104" i="2" s="1"/>
  <c r="D103" i="2"/>
  <c r="D100" i="2"/>
  <c r="D82" i="2"/>
  <c r="F82" i="2" s="1"/>
  <c r="D83" i="2"/>
  <c r="F83" i="2" s="1"/>
  <c r="D84" i="2"/>
  <c r="F84" i="2" s="1"/>
  <c r="D85" i="2"/>
  <c r="F85" i="2" s="1"/>
  <c r="D86" i="2"/>
  <c r="F86" i="2" s="1"/>
  <c r="D87" i="2"/>
  <c r="D88" i="2"/>
  <c r="D81" i="2"/>
  <c r="F81" i="2" s="1"/>
  <c r="D78" i="2"/>
  <c r="D77" i="2"/>
  <c r="D76" i="2"/>
  <c r="D68" i="2"/>
  <c r="D69" i="2"/>
  <c r="D70" i="2"/>
  <c r="D71" i="2"/>
  <c r="D72" i="2"/>
  <c r="D73" i="2"/>
  <c r="D67" i="2"/>
  <c r="D59" i="2"/>
  <c r="D60" i="2"/>
  <c r="D61" i="2"/>
  <c r="D62" i="2"/>
  <c r="D63" i="2"/>
  <c r="D64" i="2"/>
  <c r="D58" i="2"/>
  <c r="D52" i="2"/>
  <c r="D53" i="2"/>
  <c r="D54" i="2"/>
  <c r="D55" i="2"/>
  <c r="D51" i="2"/>
  <c r="D45" i="2"/>
  <c r="D46" i="2"/>
  <c r="D47" i="2"/>
  <c r="D48" i="2"/>
  <c r="D44" i="2"/>
  <c r="D35" i="2"/>
  <c r="D36" i="2"/>
  <c r="D37" i="2"/>
  <c r="D38" i="2"/>
  <c r="D39" i="2"/>
  <c r="D40" i="2"/>
  <c r="D41" i="2"/>
  <c r="D34" i="2"/>
  <c r="D18" i="2"/>
  <c r="D19" i="2"/>
  <c r="D20" i="2"/>
  <c r="D21" i="2"/>
  <c r="D22" i="2"/>
  <c r="D17" i="2"/>
  <c r="D9" i="2"/>
  <c r="D10" i="2"/>
  <c r="D11" i="2"/>
  <c r="D12" i="2"/>
  <c r="D13" i="2"/>
  <c r="D14" i="2"/>
  <c r="D8" i="2"/>
  <c r="D80" i="2" l="1"/>
  <c r="U27" i="9"/>
  <c r="X35" i="9"/>
  <c r="X29" i="9"/>
  <c r="U29" i="9"/>
  <c r="R32" i="9"/>
  <c r="R29" i="9"/>
  <c r="O33" i="9"/>
  <c r="O34" i="9"/>
  <c r="O35" i="9"/>
  <c r="O36" i="9"/>
  <c r="O37" i="9"/>
  <c r="O32" i="9"/>
  <c r="O29" i="9"/>
  <c r="L33" i="9"/>
  <c r="L34" i="9"/>
  <c r="L35" i="9"/>
  <c r="L36" i="9"/>
  <c r="L37" i="9"/>
  <c r="L38" i="9"/>
  <c r="L32" i="9"/>
  <c r="L29" i="9"/>
  <c r="I33" i="9"/>
  <c r="I34" i="9"/>
  <c r="I35" i="9"/>
  <c r="I36" i="9"/>
  <c r="I37" i="9"/>
  <c r="I38" i="9"/>
  <c r="I32" i="9"/>
  <c r="I29" i="9"/>
  <c r="F29" i="9"/>
  <c r="F33" i="9"/>
  <c r="F34" i="9"/>
  <c r="F35" i="9"/>
  <c r="F36" i="9"/>
  <c r="F37" i="9"/>
  <c r="F38" i="9"/>
  <c r="F32" i="9"/>
  <c r="C115" i="2"/>
  <c r="C103" i="2"/>
  <c r="C100" i="2"/>
  <c r="C82" i="2"/>
  <c r="C83" i="2"/>
  <c r="C84" i="2"/>
  <c r="C85" i="2"/>
  <c r="C86" i="2"/>
  <c r="C87" i="2"/>
  <c r="C88" i="2"/>
  <c r="C81" i="2"/>
  <c r="C76" i="2"/>
  <c r="C68" i="2"/>
  <c r="C69" i="2"/>
  <c r="C70" i="2"/>
  <c r="C71" i="2"/>
  <c r="C72" i="2"/>
  <c r="C73" i="2"/>
  <c r="C67" i="2"/>
  <c r="C59" i="2"/>
  <c r="C60" i="2"/>
  <c r="C61" i="2"/>
  <c r="C62" i="2"/>
  <c r="C63" i="2"/>
  <c r="C64" i="2"/>
  <c r="C58" i="2"/>
  <c r="C52" i="2"/>
  <c r="C53" i="2"/>
  <c r="C54" i="2"/>
  <c r="C55" i="2"/>
  <c r="C51" i="2"/>
  <c r="C45" i="2"/>
  <c r="C46" i="2"/>
  <c r="C47" i="2"/>
  <c r="C48" i="2"/>
  <c r="C44" i="2"/>
  <c r="C35" i="2"/>
  <c r="C36" i="2"/>
  <c r="C37" i="2"/>
  <c r="C38" i="2"/>
  <c r="C39" i="2"/>
  <c r="C40" i="2"/>
  <c r="C41" i="2"/>
  <c r="C34" i="2"/>
  <c r="C18" i="2"/>
  <c r="C19" i="2"/>
  <c r="C20" i="2"/>
  <c r="C21" i="2"/>
  <c r="C22" i="2"/>
  <c r="C17" i="2"/>
  <c r="C9" i="2"/>
  <c r="C10" i="2"/>
  <c r="C11" i="2"/>
  <c r="C12" i="2"/>
  <c r="C13" i="2"/>
  <c r="C14" i="2"/>
  <c r="C8" i="2"/>
  <c r="C80" i="2" l="1"/>
  <c r="D74" i="30"/>
  <c r="D86" i="30" s="1"/>
  <c r="C101" i="30"/>
  <c r="C86" i="30"/>
  <c r="D7" i="31"/>
  <c r="I25" i="25"/>
  <c r="I23" i="25"/>
  <c r="AF132" i="9" l="1"/>
  <c r="AF131" i="9"/>
  <c r="AF130" i="9"/>
  <c r="AF128" i="9"/>
  <c r="AF127" i="9"/>
  <c r="AF126" i="9"/>
  <c r="E43" i="28" l="1"/>
  <c r="E31" i="28" l="1"/>
  <c r="E29" i="28"/>
  <c r="E28" i="28" s="1"/>
  <c r="AF129" i="9" l="1"/>
  <c r="M86" i="1" l="1"/>
  <c r="M87" i="1"/>
  <c r="J13" i="18" l="1"/>
  <c r="I13" i="18"/>
  <c r="I35" i="18" s="1"/>
  <c r="J35" i="18" l="1"/>
  <c r="C33" i="28"/>
  <c r="D10" i="28"/>
  <c r="E19" i="25" l="1"/>
  <c r="I19" i="25"/>
  <c r="C20" i="25"/>
  <c r="J19" i="25" l="1"/>
  <c r="G143" i="9"/>
  <c r="T15" i="2" l="1"/>
  <c r="AF30" i="9" l="1"/>
  <c r="H95" i="9" l="1"/>
  <c r="I97" i="1" l="1"/>
  <c r="H29" i="9" l="1"/>
  <c r="W29" i="9"/>
  <c r="T29" i="9"/>
  <c r="AF5" i="9"/>
  <c r="E5" i="1" s="1"/>
  <c r="E4" i="1" s="1"/>
  <c r="E6" i="1" s="1"/>
  <c r="W4" i="9"/>
  <c r="AF4" i="9" l="1"/>
  <c r="H13" i="18"/>
  <c r="E76" i="2" s="1"/>
  <c r="F52" i="2" l="1"/>
  <c r="F53" i="2"/>
  <c r="F54" i="2"/>
  <c r="F55" i="2"/>
  <c r="F45" i="2"/>
  <c r="F46" i="2"/>
  <c r="F47" i="2"/>
  <c r="F48" i="2"/>
  <c r="F44" i="2"/>
  <c r="F88" i="2"/>
  <c r="E50" i="2"/>
  <c r="C50" i="2"/>
  <c r="E43" i="2"/>
  <c r="C43" i="2"/>
  <c r="L95" i="1"/>
  <c r="J58" i="1"/>
  <c r="L86" i="1" l="1"/>
  <c r="J86" i="1"/>
  <c r="L87" i="1"/>
  <c r="J87" i="1"/>
  <c r="D50" i="2"/>
  <c r="F50" i="2" s="1"/>
  <c r="F51" i="2"/>
  <c r="D43" i="2"/>
  <c r="F43" i="2" s="1"/>
  <c r="V4" i="9" l="1"/>
  <c r="V75" i="9"/>
  <c r="P27" i="9"/>
  <c r="N31" i="9"/>
  <c r="J95" i="9"/>
  <c r="G95" i="9"/>
  <c r="D95" i="9"/>
  <c r="AE5" i="9" l="1"/>
  <c r="D5" i="1" s="1"/>
  <c r="D4" i="1" s="1"/>
  <c r="D6" i="1" s="1"/>
  <c r="M31" i="9"/>
  <c r="G84" i="1"/>
  <c r="G31" i="9"/>
  <c r="H31" i="9"/>
  <c r="AE30" i="9"/>
  <c r="AE4" i="9" l="1"/>
  <c r="U15" i="9"/>
  <c r="R12" i="9"/>
  <c r="O15" i="9"/>
  <c r="I56" i="9" l="1"/>
  <c r="N80" i="27"/>
  <c r="O80" i="27"/>
  <c r="P80" i="27"/>
  <c r="Q80" i="27"/>
  <c r="Q93" i="27" s="1"/>
  <c r="R80" i="27"/>
  <c r="S80" i="27"/>
  <c r="S93" i="27" s="1"/>
  <c r="T80" i="27"/>
  <c r="T93" i="27" s="1"/>
  <c r="U80" i="27"/>
  <c r="U93" i="27" s="1"/>
  <c r="V80" i="27"/>
  <c r="W80" i="27"/>
  <c r="X80" i="27"/>
  <c r="M80" i="27"/>
  <c r="M93" i="27" s="1"/>
  <c r="N93" i="27"/>
  <c r="O93" i="27"/>
  <c r="P93" i="27"/>
  <c r="R93" i="27"/>
  <c r="V93" i="27"/>
  <c r="W93" i="27"/>
  <c r="X93" i="27"/>
  <c r="N45" i="27"/>
  <c r="M45" i="27"/>
  <c r="K45" i="27"/>
  <c r="O45" i="27"/>
  <c r="P45" i="27"/>
  <c r="Q45" i="27"/>
  <c r="R45" i="27"/>
  <c r="S45" i="27"/>
  <c r="T45" i="27"/>
  <c r="U45" i="27"/>
  <c r="V45" i="27"/>
  <c r="W45" i="27"/>
  <c r="X45" i="27"/>
  <c r="N8" i="27"/>
  <c r="N19" i="27" s="1"/>
  <c r="O8" i="27"/>
  <c r="O19" i="27" s="1"/>
  <c r="P8" i="27"/>
  <c r="P19" i="27" s="1"/>
  <c r="P75" i="27" s="1"/>
  <c r="Q8" i="27"/>
  <c r="Q19" i="27" s="1"/>
  <c r="Q75" i="27" s="1"/>
  <c r="R8" i="27"/>
  <c r="R19" i="27" s="1"/>
  <c r="R75" i="27" s="1"/>
  <c r="S8" i="27"/>
  <c r="S19" i="27" s="1"/>
  <c r="S75" i="27" s="1"/>
  <c r="T8" i="27"/>
  <c r="T19" i="27" s="1"/>
  <c r="T75" i="27" s="1"/>
  <c r="U8" i="27"/>
  <c r="U19" i="27" s="1"/>
  <c r="U75" i="27" s="1"/>
  <c r="V8" i="27"/>
  <c r="V19" i="27" s="1"/>
  <c r="V75" i="27" s="1"/>
  <c r="W8" i="27"/>
  <c r="W19" i="27" s="1"/>
  <c r="X8" i="27"/>
  <c r="X19" i="27" s="1"/>
  <c r="X75" i="27" s="1"/>
  <c r="M8" i="27"/>
  <c r="M19" i="27" s="1"/>
  <c r="M75" i="27" s="1"/>
  <c r="D45" i="27"/>
  <c r="D75" i="27" s="1"/>
  <c r="E45" i="27"/>
  <c r="E75" i="27" s="1"/>
  <c r="F45" i="27"/>
  <c r="F75" i="27" s="1"/>
  <c r="F94" i="27" s="1"/>
  <c r="G45" i="27"/>
  <c r="G75" i="27" s="1"/>
  <c r="H45" i="27"/>
  <c r="I45" i="27"/>
  <c r="J45" i="27"/>
  <c r="J75" i="27" s="1"/>
  <c r="C45" i="27"/>
  <c r="C75" i="27" s="1"/>
  <c r="D93" i="27"/>
  <c r="E93" i="27"/>
  <c r="E94" i="27" s="1"/>
  <c r="F93" i="27"/>
  <c r="G93" i="27"/>
  <c r="G94" i="27" s="1"/>
  <c r="H93" i="27"/>
  <c r="I93" i="27"/>
  <c r="J93" i="27"/>
  <c r="K93" i="27"/>
  <c r="C80" i="27"/>
  <c r="C93" i="27" s="1"/>
  <c r="C94" i="27" s="1"/>
  <c r="D25" i="27"/>
  <c r="E25" i="27"/>
  <c r="F25" i="27"/>
  <c r="G25" i="27"/>
  <c r="H25" i="27"/>
  <c r="I25" i="27"/>
  <c r="J25" i="27"/>
  <c r="K25" i="27"/>
  <c r="C25" i="27"/>
  <c r="G19" i="27"/>
  <c r="J19" i="27"/>
  <c r="D8" i="27"/>
  <c r="D19" i="27" s="1"/>
  <c r="E8" i="27"/>
  <c r="E19" i="27" s="1"/>
  <c r="F8" i="27"/>
  <c r="F19" i="27" s="1"/>
  <c r="G8" i="27"/>
  <c r="H8" i="27"/>
  <c r="H19" i="27" s="1"/>
  <c r="I8" i="27"/>
  <c r="I19" i="27" s="1"/>
  <c r="I75" i="27" s="1"/>
  <c r="J8" i="27"/>
  <c r="K8" i="27"/>
  <c r="K19" i="27" s="1"/>
  <c r="K75" i="27" s="1"/>
  <c r="K94" i="27" s="1"/>
  <c r="C8" i="27"/>
  <c r="C19" i="27" s="1"/>
  <c r="I45" i="26"/>
  <c r="G45" i="26"/>
  <c r="F45" i="26"/>
  <c r="E45" i="26"/>
  <c r="C103" i="26"/>
  <c r="C93" i="26"/>
  <c r="C88" i="26"/>
  <c r="C54" i="26"/>
  <c r="D54" i="26"/>
  <c r="C48" i="26"/>
  <c r="C45" i="26"/>
  <c r="C35" i="26"/>
  <c r="C32" i="26"/>
  <c r="C55" i="26" s="1"/>
  <c r="C23" i="26"/>
  <c r="C21" i="26"/>
  <c r="C17" i="26"/>
  <c r="C22" i="26" s="1"/>
  <c r="D61" i="26"/>
  <c r="D79" i="26" s="1"/>
  <c r="E61" i="26"/>
  <c r="F61" i="26"/>
  <c r="G61" i="26"/>
  <c r="H61" i="26"/>
  <c r="I61" i="26"/>
  <c r="J61" i="26"/>
  <c r="K61" i="26"/>
  <c r="K79" i="26" s="1"/>
  <c r="C61" i="26"/>
  <c r="C79" i="26" s="1"/>
  <c r="L68" i="26"/>
  <c r="L69" i="26"/>
  <c r="E32" i="26"/>
  <c r="F32" i="26"/>
  <c r="G32" i="26"/>
  <c r="H32" i="26"/>
  <c r="I32" i="26"/>
  <c r="J32" i="26"/>
  <c r="K32" i="26"/>
  <c r="D32" i="26"/>
  <c r="H45" i="26"/>
  <c r="J45" i="26"/>
  <c r="K45" i="26"/>
  <c r="D45" i="26"/>
  <c r="I94" i="27" l="1"/>
  <c r="D94" i="27"/>
  <c r="H75" i="27"/>
  <c r="H94" i="27" s="1"/>
  <c r="J94" i="27"/>
  <c r="W75" i="27"/>
  <c r="W94" i="27" s="1"/>
  <c r="O75" i="27"/>
  <c r="O94" i="27" s="1"/>
  <c r="N75" i="27"/>
  <c r="N94" i="27" s="1"/>
  <c r="M94" i="27"/>
  <c r="X94" i="27"/>
  <c r="V94" i="27"/>
  <c r="U94" i="27"/>
  <c r="T94" i="27"/>
  <c r="S94" i="27"/>
  <c r="R94" i="27"/>
  <c r="Q94" i="27"/>
  <c r="P94" i="27"/>
  <c r="C119" i="26"/>
  <c r="C104" i="26"/>
  <c r="L61" i="26"/>
  <c r="L45" i="26"/>
  <c r="E103" i="26"/>
  <c r="F103" i="26"/>
  <c r="G103" i="26"/>
  <c r="H103" i="26"/>
  <c r="I103" i="26"/>
  <c r="J103" i="26"/>
  <c r="K103" i="26"/>
  <c r="D103" i="26"/>
  <c r="E93" i="26"/>
  <c r="F93" i="26"/>
  <c r="G93" i="26"/>
  <c r="H93" i="26"/>
  <c r="I93" i="26"/>
  <c r="J93" i="26"/>
  <c r="K93" i="26"/>
  <c r="D93" i="26"/>
  <c r="E88" i="26"/>
  <c r="F88" i="26"/>
  <c r="G88" i="26"/>
  <c r="H88" i="26"/>
  <c r="I88" i="26"/>
  <c r="J88" i="26"/>
  <c r="K88" i="26"/>
  <c r="D88" i="26"/>
  <c r="E79" i="26"/>
  <c r="F79" i="26"/>
  <c r="G79" i="26"/>
  <c r="H79" i="26"/>
  <c r="I79" i="26"/>
  <c r="J79" i="26"/>
  <c r="E54" i="26"/>
  <c r="F54" i="26"/>
  <c r="G54" i="26"/>
  <c r="H54" i="26"/>
  <c r="I54" i="26"/>
  <c r="J54" i="26"/>
  <c r="K54" i="26"/>
  <c r="E48" i="26"/>
  <c r="F48" i="26"/>
  <c r="G48" i="26"/>
  <c r="H48" i="26"/>
  <c r="I48" i="26"/>
  <c r="J48" i="26"/>
  <c r="K48" i="26"/>
  <c r="D48" i="26"/>
  <c r="E35" i="26"/>
  <c r="F35" i="26"/>
  <c r="G35" i="26"/>
  <c r="H35" i="26"/>
  <c r="I35" i="26"/>
  <c r="I55" i="26" s="1"/>
  <c r="J35" i="26"/>
  <c r="K35" i="26"/>
  <c r="D35" i="26"/>
  <c r="D55" i="26" s="1"/>
  <c r="E23" i="26"/>
  <c r="F23" i="26"/>
  <c r="G23" i="26"/>
  <c r="H23" i="26"/>
  <c r="I23" i="26"/>
  <c r="J23" i="26"/>
  <c r="K23" i="26"/>
  <c r="D23" i="26"/>
  <c r="E21" i="26"/>
  <c r="F21" i="26"/>
  <c r="G21" i="26"/>
  <c r="H21" i="26"/>
  <c r="I21" i="26"/>
  <c r="J21" i="26"/>
  <c r="K21" i="26"/>
  <c r="E17" i="26"/>
  <c r="F17" i="26"/>
  <c r="G17" i="26"/>
  <c r="H17" i="26"/>
  <c r="I17" i="26"/>
  <c r="J17" i="26"/>
  <c r="K17" i="26"/>
  <c r="D21" i="26"/>
  <c r="D17" i="26"/>
  <c r="N118" i="26"/>
  <c r="N88" i="26"/>
  <c r="O88" i="26"/>
  <c r="P88" i="26"/>
  <c r="O79" i="26"/>
  <c r="P79" i="26"/>
  <c r="M79" i="26"/>
  <c r="N61" i="26"/>
  <c r="N79" i="26" s="1"/>
  <c r="M88" i="26"/>
  <c r="M32" i="26"/>
  <c r="M54" i="26"/>
  <c r="N45" i="26"/>
  <c r="N55" i="26" s="1"/>
  <c r="O45" i="26"/>
  <c r="O55" i="26" s="1"/>
  <c r="P45" i="26"/>
  <c r="P55" i="26" s="1"/>
  <c r="M45" i="26"/>
  <c r="N119" i="26" l="1"/>
  <c r="H22" i="26"/>
  <c r="F22" i="26"/>
  <c r="D22" i="26"/>
  <c r="D119" i="26" s="1"/>
  <c r="L17" i="26"/>
  <c r="P119" i="26"/>
  <c r="P104" i="26"/>
  <c r="O104" i="26"/>
  <c r="O119" i="26"/>
  <c r="N104" i="26"/>
  <c r="I22" i="26"/>
  <c r="E22" i="26"/>
  <c r="M55" i="26"/>
  <c r="F55" i="26"/>
  <c r="J55" i="26"/>
  <c r="H55" i="26"/>
  <c r="E55" i="26"/>
  <c r="K55" i="26"/>
  <c r="G55" i="26"/>
  <c r="J22" i="26"/>
  <c r="G22" i="26"/>
  <c r="K22" i="26"/>
  <c r="M104" i="26" l="1"/>
  <c r="M119" i="26"/>
  <c r="H104" i="26"/>
  <c r="H119" i="26"/>
  <c r="K104" i="26"/>
  <c r="K119" i="26"/>
  <c r="J104" i="26"/>
  <c r="J119" i="26"/>
  <c r="I104" i="26"/>
  <c r="I119" i="26"/>
  <c r="G104" i="26"/>
  <c r="G119" i="26"/>
  <c r="E119" i="26"/>
  <c r="E104" i="26"/>
  <c r="F104" i="26"/>
  <c r="F119" i="26"/>
  <c r="D104" i="26"/>
  <c r="L119" i="26" l="1"/>
  <c r="P52" i="21" l="1"/>
  <c r="P51" i="21"/>
  <c r="C149" i="30" l="1"/>
  <c r="C141" i="30"/>
  <c r="C121" i="30"/>
  <c r="C92" i="30"/>
  <c r="C73" i="30"/>
  <c r="C59" i="30"/>
  <c r="C45" i="30"/>
  <c r="C38" i="30"/>
  <c r="C30" i="30"/>
  <c r="C23" i="30"/>
  <c r="C20" i="30"/>
  <c r="C12" i="30"/>
  <c r="C6" i="30"/>
  <c r="D36" i="34"/>
  <c r="C36" i="34"/>
  <c r="B36" i="34"/>
  <c r="E35" i="34"/>
  <c r="E34" i="34"/>
  <c r="E33" i="34"/>
  <c r="E32" i="34"/>
  <c r="D31" i="34"/>
  <c r="C31" i="34"/>
  <c r="B31" i="34"/>
  <c r="E30" i="34"/>
  <c r="E29" i="34"/>
  <c r="E28" i="34"/>
  <c r="E27" i="34"/>
  <c r="E25" i="34"/>
  <c r="E24" i="34"/>
  <c r="D23" i="34"/>
  <c r="C23" i="34"/>
  <c r="B23" i="34"/>
  <c r="E22" i="34"/>
  <c r="E21" i="34"/>
  <c r="E20" i="34"/>
  <c r="D19" i="34"/>
  <c r="C19" i="34"/>
  <c r="B19" i="34"/>
  <c r="E18" i="34"/>
  <c r="E17" i="34"/>
  <c r="E16" i="34"/>
  <c r="E15" i="34"/>
  <c r="D14" i="34"/>
  <c r="C14" i="34"/>
  <c r="B14" i="34"/>
  <c r="E13" i="34"/>
  <c r="E12" i="34"/>
  <c r="E11" i="34"/>
  <c r="E10" i="34"/>
  <c r="D9" i="34"/>
  <c r="C9" i="34"/>
  <c r="B9" i="34"/>
  <c r="E8" i="34"/>
  <c r="E7" i="34"/>
  <c r="D6" i="34"/>
  <c r="C6" i="34"/>
  <c r="B6" i="34"/>
  <c r="E5" i="34"/>
  <c r="E4" i="34"/>
  <c r="E3" i="34"/>
  <c r="S9" i="25"/>
  <c r="O9" i="25"/>
  <c r="Y94" i="27"/>
  <c r="C37" i="34" l="1"/>
  <c r="C24" i="30"/>
  <c r="C39" i="30"/>
  <c r="C150" i="30"/>
  <c r="C152" i="30" s="1"/>
  <c r="C87" i="30"/>
  <c r="B26" i="34"/>
  <c r="E19" i="34"/>
  <c r="C26" i="34"/>
  <c r="C38" i="34" s="1"/>
  <c r="E14" i="34"/>
  <c r="D37" i="34"/>
  <c r="E36" i="34"/>
  <c r="E6" i="34"/>
  <c r="E9" i="34"/>
  <c r="D26" i="34"/>
  <c r="D38" i="34" s="1"/>
  <c r="E23" i="34"/>
  <c r="E31" i="34"/>
  <c r="E37" i="34" s="1"/>
  <c r="B37" i="34"/>
  <c r="B38" i="34" l="1"/>
  <c r="C93" i="30"/>
  <c r="E26" i="34"/>
  <c r="E38" i="34" s="1"/>
  <c r="E44" i="28" l="1"/>
  <c r="E45" i="28"/>
  <c r="G96" i="1" l="1"/>
  <c r="G91" i="1" s="1"/>
  <c r="K91" i="1" s="1"/>
  <c r="Q65" i="2" l="1"/>
  <c r="S65" i="2"/>
  <c r="R65" i="2"/>
  <c r="AF133" i="9" l="1"/>
  <c r="E95" i="9" l="1"/>
  <c r="K95" i="9" l="1"/>
  <c r="K98" i="9" s="1"/>
  <c r="AF96" i="9"/>
  <c r="Z95" i="9"/>
  <c r="E84" i="9"/>
  <c r="Y45" i="27" l="1"/>
  <c r="Y19" i="27"/>
  <c r="Y15" i="27"/>
  <c r="Y8" i="27"/>
  <c r="C10" i="32"/>
  <c r="H36" i="34" l="1"/>
  <c r="G36" i="34"/>
  <c r="F36" i="34"/>
  <c r="I35" i="34"/>
  <c r="I34" i="34"/>
  <c r="I33" i="34"/>
  <c r="I32" i="34"/>
  <c r="H31" i="34"/>
  <c r="G31" i="34"/>
  <c r="F31" i="34"/>
  <c r="I30" i="34"/>
  <c r="I29" i="34"/>
  <c r="I28" i="34"/>
  <c r="I27" i="34"/>
  <c r="I25" i="34"/>
  <c r="I24" i="34"/>
  <c r="H23" i="34"/>
  <c r="G23" i="34"/>
  <c r="F23" i="34"/>
  <c r="I22" i="34"/>
  <c r="I21" i="34"/>
  <c r="I20" i="34"/>
  <c r="H19" i="34"/>
  <c r="G19" i="34"/>
  <c r="F19" i="34"/>
  <c r="I18" i="34"/>
  <c r="I17" i="34"/>
  <c r="I16" i="34"/>
  <c r="I15" i="34"/>
  <c r="H14" i="34"/>
  <c r="G14" i="34"/>
  <c r="F14" i="34"/>
  <c r="I13" i="34"/>
  <c r="I12" i="34"/>
  <c r="I11" i="34"/>
  <c r="I10" i="34"/>
  <c r="H9" i="34"/>
  <c r="G9" i="34"/>
  <c r="F9" i="34"/>
  <c r="I8" i="34"/>
  <c r="I7" i="34"/>
  <c r="H6" i="34"/>
  <c r="G6" i="34"/>
  <c r="F6" i="34"/>
  <c r="I5" i="34"/>
  <c r="I4" i="34"/>
  <c r="I3" i="34"/>
  <c r="D149" i="30"/>
  <c r="D141" i="30"/>
  <c r="D121" i="30"/>
  <c r="D101" i="30"/>
  <c r="D92" i="30"/>
  <c r="D73" i="30"/>
  <c r="D59" i="30"/>
  <c r="D45" i="30"/>
  <c r="D38" i="30"/>
  <c r="D30" i="30"/>
  <c r="D23" i="30"/>
  <c r="D20" i="30"/>
  <c r="D12" i="30"/>
  <c r="D6" i="30"/>
  <c r="Y5" i="27"/>
  <c r="Y6" i="27"/>
  <c r="Y7" i="27"/>
  <c r="Y9" i="27"/>
  <c r="Y10" i="27"/>
  <c r="Y11" i="27"/>
  <c r="Y12" i="27"/>
  <c r="Y13" i="27"/>
  <c r="Y14" i="27"/>
  <c r="Y16" i="27"/>
  <c r="Y17" i="27"/>
  <c r="Y18" i="27"/>
  <c r="Y20" i="27"/>
  <c r="Y21" i="27"/>
  <c r="Y22" i="27"/>
  <c r="Y23" i="27"/>
  <c r="Y24" i="27"/>
  <c r="Y25" i="27"/>
  <c r="Y26" i="27"/>
  <c r="Y27" i="27"/>
  <c r="Y28" i="27"/>
  <c r="Y29" i="27"/>
  <c r="Y30" i="27"/>
  <c r="Y31" i="27"/>
  <c r="Y32" i="27"/>
  <c r="Y33" i="27"/>
  <c r="Y34" i="27"/>
  <c r="Y35" i="27"/>
  <c r="Y36" i="27"/>
  <c r="Y37" i="27"/>
  <c r="Y38" i="27"/>
  <c r="Y39" i="27"/>
  <c r="Y40" i="27"/>
  <c r="Y41" i="27"/>
  <c r="Y42" i="27"/>
  <c r="Y43" i="27"/>
  <c r="Y44" i="27"/>
  <c r="Y46" i="27"/>
  <c r="Y47" i="27"/>
  <c r="Y48" i="27"/>
  <c r="Y49" i="27"/>
  <c r="Y50" i="27"/>
  <c r="Y51" i="27"/>
  <c r="Y52" i="27"/>
  <c r="Y53" i="27"/>
  <c r="Y54" i="27"/>
  <c r="Y55" i="27"/>
  <c r="Y56" i="27"/>
  <c r="Y57" i="27"/>
  <c r="Y58" i="27"/>
  <c r="Y59" i="27"/>
  <c r="Y60" i="27"/>
  <c r="Y61" i="27"/>
  <c r="Y62" i="27"/>
  <c r="Y63" i="27"/>
  <c r="Y64" i="27"/>
  <c r="Y65" i="27"/>
  <c r="Y66" i="27"/>
  <c r="Y67" i="27"/>
  <c r="Y68" i="27"/>
  <c r="Y69" i="27"/>
  <c r="Y70" i="27"/>
  <c r="Y71" i="27"/>
  <c r="Y72" i="27"/>
  <c r="Y73" i="27"/>
  <c r="Y74" i="27"/>
  <c r="Y75" i="27"/>
  <c r="Y76" i="27"/>
  <c r="Y77" i="27"/>
  <c r="Y78" i="27"/>
  <c r="Y79" i="27"/>
  <c r="Y80" i="27"/>
  <c r="Y81" i="27"/>
  <c r="Y82" i="27"/>
  <c r="Y83" i="27"/>
  <c r="Y84" i="27"/>
  <c r="Y85" i="27"/>
  <c r="Y86" i="27"/>
  <c r="Y87" i="27"/>
  <c r="Y88" i="27"/>
  <c r="Y89" i="27"/>
  <c r="Y90" i="27"/>
  <c r="Y91" i="27"/>
  <c r="Y92" i="27"/>
  <c r="Y93" i="27"/>
  <c r="Y3" i="27"/>
  <c r="Y4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L10" i="27"/>
  <c r="L9" i="27"/>
  <c r="L8" i="27"/>
  <c r="L7" i="27"/>
  <c r="L6" i="27"/>
  <c r="L5" i="27"/>
  <c r="L4" i="27"/>
  <c r="L3" i="27"/>
  <c r="Q5" i="26"/>
  <c r="Q6" i="26"/>
  <c r="Q7" i="26"/>
  <c r="Q8" i="26"/>
  <c r="Q9" i="26"/>
  <c r="Q10" i="26"/>
  <c r="Q11" i="26"/>
  <c r="Q12" i="26"/>
  <c r="Q13" i="26"/>
  <c r="Q14" i="26"/>
  <c r="Q15" i="26"/>
  <c r="Q16" i="26"/>
  <c r="Q17" i="26"/>
  <c r="Q18" i="26"/>
  <c r="Q19" i="26"/>
  <c r="Q20" i="26"/>
  <c r="Q21" i="26"/>
  <c r="Q22" i="26"/>
  <c r="Q23" i="26"/>
  <c r="Q24" i="26"/>
  <c r="Q25" i="26"/>
  <c r="Q26" i="26"/>
  <c r="Q27" i="26"/>
  <c r="Q28" i="26"/>
  <c r="Q29" i="26"/>
  <c r="Q30" i="26"/>
  <c r="Q31" i="26"/>
  <c r="Q32" i="26"/>
  <c r="Q33" i="26"/>
  <c r="Q34" i="26"/>
  <c r="Q35" i="26"/>
  <c r="Q36" i="26"/>
  <c r="Q37" i="26"/>
  <c r="Q38" i="26"/>
  <c r="Q39" i="26"/>
  <c r="Q40" i="26"/>
  <c r="Q41" i="26"/>
  <c r="Q42" i="26"/>
  <c r="Q43" i="26"/>
  <c r="Q44" i="26"/>
  <c r="Q45" i="26"/>
  <c r="Q46" i="26"/>
  <c r="Q47" i="26"/>
  <c r="Q48" i="26"/>
  <c r="Q49" i="26"/>
  <c r="Q50" i="26"/>
  <c r="Q51" i="26"/>
  <c r="Q52" i="26"/>
  <c r="Q53" i="26"/>
  <c r="Q54" i="26"/>
  <c r="Q55" i="26"/>
  <c r="Q56" i="26"/>
  <c r="Q57" i="26"/>
  <c r="Q58" i="26"/>
  <c r="Q59" i="26"/>
  <c r="Q60" i="26"/>
  <c r="Q61" i="26"/>
  <c r="Q62" i="26"/>
  <c r="Q63" i="26"/>
  <c r="Q64" i="26"/>
  <c r="Q65" i="26"/>
  <c r="Q66" i="26"/>
  <c r="Q67" i="26"/>
  <c r="Q68" i="26"/>
  <c r="Q69" i="26"/>
  <c r="Q70" i="26"/>
  <c r="Q71" i="26"/>
  <c r="Q72" i="26"/>
  <c r="Q73" i="26"/>
  <c r="Q74" i="26"/>
  <c r="Q75" i="26"/>
  <c r="Q76" i="26"/>
  <c r="Q77" i="26"/>
  <c r="Q78" i="26"/>
  <c r="Q79" i="26"/>
  <c r="Q80" i="26"/>
  <c r="Q81" i="26"/>
  <c r="Q82" i="26"/>
  <c r="Q83" i="26"/>
  <c r="Q84" i="26"/>
  <c r="Q85" i="26"/>
  <c r="Q86" i="26"/>
  <c r="Q87" i="26"/>
  <c r="Q88" i="26"/>
  <c r="Q89" i="26"/>
  <c r="Q90" i="26"/>
  <c r="Q91" i="26"/>
  <c r="Q92" i="26"/>
  <c r="Q93" i="26"/>
  <c r="Q94" i="26"/>
  <c r="Q95" i="26"/>
  <c r="Q96" i="26"/>
  <c r="Q97" i="26"/>
  <c r="Q98" i="26"/>
  <c r="Q99" i="26"/>
  <c r="Q100" i="26"/>
  <c r="Q101" i="26"/>
  <c r="Q102" i="26"/>
  <c r="Q103" i="26"/>
  <c r="Q105" i="26"/>
  <c r="Q106" i="26"/>
  <c r="Q107" i="26"/>
  <c r="Q108" i="26"/>
  <c r="Q109" i="26"/>
  <c r="Q110" i="26"/>
  <c r="Q111" i="26"/>
  <c r="Q112" i="26"/>
  <c r="Q113" i="26"/>
  <c r="Q114" i="26"/>
  <c r="Q115" i="26"/>
  <c r="Q116" i="26"/>
  <c r="Q117" i="26"/>
  <c r="Q118" i="26"/>
  <c r="Q119" i="26"/>
  <c r="L4" i="26"/>
  <c r="L5" i="26"/>
  <c r="L6" i="26"/>
  <c r="L7" i="26"/>
  <c r="L8" i="26"/>
  <c r="L9" i="26"/>
  <c r="L10" i="26"/>
  <c r="L11" i="26"/>
  <c r="L12" i="26"/>
  <c r="L13" i="26"/>
  <c r="L14" i="26"/>
  <c r="L15" i="26"/>
  <c r="L16" i="26"/>
  <c r="L18" i="26"/>
  <c r="L19" i="26"/>
  <c r="L20" i="26"/>
  <c r="L21" i="26"/>
  <c r="L22" i="26"/>
  <c r="L23" i="26"/>
  <c r="L24" i="26"/>
  <c r="L25" i="26"/>
  <c r="L26" i="26"/>
  <c r="L27" i="26"/>
  <c r="L28" i="26"/>
  <c r="L29" i="26"/>
  <c r="L30" i="26"/>
  <c r="L31" i="26"/>
  <c r="L32" i="26"/>
  <c r="L33" i="26"/>
  <c r="L34" i="26"/>
  <c r="L36" i="26"/>
  <c r="L37" i="26"/>
  <c r="L38" i="26"/>
  <c r="L39" i="26"/>
  <c r="L40" i="26"/>
  <c r="L41" i="26"/>
  <c r="L42" i="26"/>
  <c r="L43" i="26"/>
  <c r="L44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62" i="26"/>
  <c r="L63" i="26"/>
  <c r="L64" i="26"/>
  <c r="L65" i="26"/>
  <c r="L66" i="26"/>
  <c r="L67" i="26"/>
  <c r="L70" i="26"/>
  <c r="L71" i="26"/>
  <c r="L72" i="26"/>
  <c r="L73" i="26"/>
  <c r="L74" i="26"/>
  <c r="L75" i="26"/>
  <c r="L76" i="26"/>
  <c r="L77" i="26"/>
  <c r="L79" i="26" s="1"/>
  <c r="L78" i="26"/>
  <c r="L80" i="26"/>
  <c r="L81" i="26"/>
  <c r="L82" i="26"/>
  <c r="L83" i="26"/>
  <c r="L84" i="26"/>
  <c r="L85" i="26"/>
  <c r="L86" i="26"/>
  <c r="L87" i="26"/>
  <c r="L88" i="26"/>
  <c r="L89" i="26"/>
  <c r="L90" i="26"/>
  <c r="L91" i="26"/>
  <c r="L92" i="26"/>
  <c r="L93" i="26"/>
  <c r="L94" i="26"/>
  <c r="L95" i="26"/>
  <c r="L96" i="26"/>
  <c r="L97" i="26"/>
  <c r="L98" i="26"/>
  <c r="L99" i="26"/>
  <c r="L100" i="26"/>
  <c r="L101" i="26"/>
  <c r="L102" i="26"/>
  <c r="L103" i="26"/>
  <c r="L105" i="26"/>
  <c r="L106" i="26"/>
  <c r="L107" i="26"/>
  <c r="L108" i="26"/>
  <c r="L109" i="26"/>
  <c r="L110" i="26"/>
  <c r="L111" i="26"/>
  <c r="L112" i="26"/>
  <c r="L113" i="26"/>
  <c r="L114" i="26"/>
  <c r="L115" i="26"/>
  <c r="L116" i="26"/>
  <c r="L117" i="26"/>
  <c r="L118" i="26"/>
  <c r="O17" i="25"/>
  <c r="O16" i="25"/>
  <c r="N15" i="25"/>
  <c r="M15" i="25"/>
  <c r="L15" i="25"/>
  <c r="O14" i="25"/>
  <c r="O12" i="25"/>
  <c r="N11" i="25"/>
  <c r="M11" i="25"/>
  <c r="L11" i="25"/>
  <c r="L27" i="25" s="1"/>
  <c r="O10" i="25"/>
  <c r="O8" i="25"/>
  <c r="O7" i="25"/>
  <c r="O5" i="25"/>
  <c r="E26" i="25"/>
  <c r="D24" i="25"/>
  <c r="C24" i="25"/>
  <c r="B24" i="25"/>
  <c r="E22" i="25"/>
  <c r="E21" i="25"/>
  <c r="E24" i="25" s="1"/>
  <c r="D20" i="25"/>
  <c r="B20" i="25"/>
  <c r="E18" i="25"/>
  <c r="E20" i="25" s="1"/>
  <c r="D16" i="25"/>
  <c r="C16" i="25"/>
  <c r="B16" i="25"/>
  <c r="E15" i="25"/>
  <c r="E14" i="25"/>
  <c r="E12" i="25"/>
  <c r="E11" i="25"/>
  <c r="D10" i="25"/>
  <c r="C10" i="25"/>
  <c r="B10" i="25"/>
  <c r="E9" i="25"/>
  <c r="E8" i="25"/>
  <c r="E7" i="25"/>
  <c r="D6" i="25"/>
  <c r="C6" i="25"/>
  <c r="B6" i="25"/>
  <c r="E5" i="25"/>
  <c r="E6" i="25" s="1"/>
  <c r="F6" i="25"/>
  <c r="F10" i="25"/>
  <c r="F16" i="25"/>
  <c r="F20" i="25"/>
  <c r="F24" i="25"/>
  <c r="I21" i="25"/>
  <c r="I8" i="25"/>
  <c r="I7" i="25"/>
  <c r="I26" i="25"/>
  <c r="H24" i="25"/>
  <c r="G24" i="25"/>
  <c r="I22" i="25"/>
  <c r="H20" i="25"/>
  <c r="G20" i="25"/>
  <c r="I18" i="25"/>
  <c r="I20" i="25" s="1"/>
  <c r="S17" i="25"/>
  <c r="S16" i="25"/>
  <c r="H16" i="25"/>
  <c r="G16" i="25"/>
  <c r="R15" i="25"/>
  <c r="Q15" i="25"/>
  <c r="P15" i="25"/>
  <c r="I15" i="25"/>
  <c r="S14" i="25"/>
  <c r="I14" i="25"/>
  <c r="S12" i="25"/>
  <c r="T12" i="25" s="1"/>
  <c r="I12" i="25"/>
  <c r="R11" i="25"/>
  <c r="Q11" i="25"/>
  <c r="P11" i="25"/>
  <c r="P27" i="25" s="1"/>
  <c r="I11" i="25"/>
  <c r="S10" i="25"/>
  <c r="T10" i="25" s="1"/>
  <c r="H10" i="25"/>
  <c r="G10" i="25"/>
  <c r="I9" i="25"/>
  <c r="S8" i="25"/>
  <c r="T8" i="25" s="1"/>
  <c r="S7" i="25"/>
  <c r="T7" i="25" s="1"/>
  <c r="H6" i="25"/>
  <c r="G6" i="25"/>
  <c r="S5" i="25"/>
  <c r="I5" i="25"/>
  <c r="I6" i="25" s="1"/>
  <c r="F13" i="25" l="1"/>
  <c r="F27" i="25" s="1"/>
  <c r="G26" i="34"/>
  <c r="H37" i="34"/>
  <c r="F37" i="34"/>
  <c r="I36" i="34"/>
  <c r="I9" i="34"/>
  <c r="I31" i="34"/>
  <c r="I37" i="34" s="1"/>
  <c r="G37" i="34"/>
  <c r="T17" i="25"/>
  <c r="B13" i="25"/>
  <c r="O15" i="25"/>
  <c r="B27" i="25"/>
  <c r="J7" i="25"/>
  <c r="C13" i="25"/>
  <c r="C27" i="25" s="1"/>
  <c r="E10" i="25"/>
  <c r="E13" i="25" s="1"/>
  <c r="L104" i="26"/>
  <c r="Q104" i="26"/>
  <c r="T14" i="25"/>
  <c r="N27" i="25"/>
  <c r="T5" i="25"/>
  <c r="J18" i="25"/>
  <c r="D24" i="30"/>
  <c r="D87" i="30"/>
  <c r="D39" i="30"/>
  <c r="H26" i="34"/>
  <c r="H38" i="34" s="1"/>
  <c r="I14" i="34"/>
  <c r="R27" i="25"/>
  <c r="G13" i="25"/>
  <c r="G27" i="25" s="1"/>
  <c r="O11" i="25"/>
  <c r="D13" i="25"/>
  <c r="D27" i="25" s="1"/>
  <c r="I23" i="34"/>
  <c r="G38" i="34"/>
  <c r="I19" i="34"/>
  <c r="F26" i="34"/>
  <c r="F38" i="34" s="1"/>
  <c r="I6" i="34"/>
  <c r="D150" i="30"/>
  <c r="D152" i="30" s="1"/>
  <c r="S15" i="25"/>
  <c r="H13" i="25"/>
  <c r="H27" i="25" s="1"/>
  <c r="I10" i="25"/>
  <c r="I13" i="25" s="1"/>
  <c r="E16" i="25"/>
  <c r="J8" i="25"/>
  <c r="I16" i="25"/>
  <c r="J21" i="25"/>
  <c r="I24" i="25"/>
  <c r="M27" i="25"/>
  <c r="Q27" i="25"/>
  <c r="S11" i="25"/>
  <c r="J24" i="25" l="1"/>
  <c r="T15" i="25"/>
  <c r="I26" i="34"/>
  <c r="I38" i="34" s="1"/>
  <c r="S27" i="25"/>
  <c r="O27" i="25"/>
  <c r="J20" i="25"/>
  <c r="E27" i="25"/>
  <c r="D93" i="30"/>
  <c r="J10" i="25"/>
  <c r="T11" i="25"/>
  <c r="J13" i="25"/>
  <c r="I27" i="25"/>
  <c r="T27" i="25" l="1"/>
  <c r="J27" i="25"/>
  <c r="J90" i="1" l="1"/>
  <c r="F87" i="2" l="1"/>
  <c r="Q29" i="9"/>
  <c r="N29" i="9"/>
  <c r="K29" i="9"/>
  <c r="Y74" i="9"/>
  <c r="Y60" i="9"/>
  <c r="Y25" i="9"/>
  <c r="Y23" i="9"/>
  <c r="Y10" i="9"/>
  <c r="Y6" i="9"/>
  <c r="V25" i="9"/>
  <c r="V23" i="9"/>
  <c r="V10" i="9"/>
  <c r="V6" i="9"/>
  <c r="S25" i="9"/>
  <c r="S23" i="9"/>
  <c r="S10" i="9"/>
  <c r="S6" i="9"/>
  <c r="P87" i="9"/>
  <c r="P57" i="9"/>
  <c r="P24" i="9"/>
  <c r="P25" i="9" s="1"/>
  <c r="P23" i="9"/>
  <c r="P10" i="9"/>
  <c r="P6" i="9"/>
  <c r="M70" i="9"/>
  <c r="M57" i="9"/>
  <c r="M25" i="9"/>
  <c r="M23" i="9"/>
  <c r="M10" i="9"/>
  <c r="M6" i="9"/>
  <c r="J110" i="9"/>
  <c r="J109" i="9"/>
  <c r="J108" i="9"/>
  <c r="J107" i="9"/>
  <c r="J104" i="9"/>
  <c r="J103" i="9"/>
  <c r="J101" i="9"/>
  <c r="J100" i="9"/>
  <c r="J99" i="9"/>
  <c r="J97" i="9"/>
  <c r="J58" i="9"/>
  <c r="J57" i="9"/>
  <c r="J24" i="9"/>
  <c r="J25" i="9" s="1"/>
  <c r="J22" i="9"/>
  <c r="J23" i="9" s="1"/>
  <c r="J10" i="9"/>
  <c r="J6" i="9"/>
  <c r="G110" i="9"/>
  <c r="G109" i="9"/>
  <c r="G108" i="9"/>
  <c r="G107" i="9"/>
  <c r="G97" i="9"/>
  <c r="G57" i="9"/>
  <c r="G25" i="9"/>
  <c r="G23" i="9"/>
  <c r="G10" i="9"/>
  <c r="G6" i="9"/>
  <c r="D110" i="9"/>
  <c r="D109" i="9"/>
  <c r="D108" i="9"/>
  <c r="D107" i="9"/>
  <c r="D105" i="9"/>
  <c r="AE105" i="9" s="1"/>
  <c r="D104" i="9"/>
  <c r="D103" i="9"/>
  <c r="D102" i="9"/>
  <c r="AE102" i="9" s="1"/>
  <c r="D101" i="9"/>
  <c r="AE101" i="9" s="1"/>
  <c r="D100" i="1" s="1"/>
  <c r="L100" i="1" s="1"/>
  <c r="D100" i="9"/>
  <c r="D99" i="9"/>
  <c r="D97" i="9"/>
  <c r="D92" i="9"/>
  <c r="D91" i="9"/>
  <c r="D90" i="9"/>
  <c r="E30" i="18"/>
  <c r="E31" i="18"/>
  <c r="E32" i="18"/>
  <c r="E26" i="18"/>
  <c r="E27" i="18"/>
  <c r="E28" i="18"/>
  <c r="E16" i="18"/>
  <c r="AE106" i="9" l="1"/>
  <c r="G60" i="9"/>
  <c r="G71" i="9"/>
  <c r="M60" i="9"/>
  <c r="AE27" i="9"/>
  <c r="P98" i="9"/>
  <c r="V74" i="9"/>
  <c r="F80" i="2"/>
  <c r="P31" i="9"/>
  <c r="P28" i="9" s="1"/>
  <c r="P40" i="9" s="1"/>
  <c r="P56" i="9"/>
  <c r="P62" i="9"/>
  <c r="P74" i="9"/>
  <c r="P93" i="9"/>
  <c r="P111" i="9"/>
  <c r="G74" i="9"/>
  <c r="J74" i="9"/>
  <c r="S74" i="9"/>
  <c r="G20" i="9"/>
  <c r="G26" i="9" s="1"/>
  <c r="J56" i="9"/>
  <c r="J98" i="9"/>
  <c r="S20" i="9"/>
  <c r="S26" i="9" s="1"/>
  <c r="S98" i="9"/>
  <c r="M20" i="9"/>
  <c r="M26" i="9" s="1"/>
  <c r="M71" i="9"/>
  <c r="P84" i="9"/>
  <c r="P106" i="9"/>
  <c r="Y20" i="9"/>
  <c r="Y26" i="9" s="1"/>
  <c r="G62" i="9"/>
  <c r="G84" i="9"/>
  <c r="G87" i="9"/>
  <c r="G93" i="9"/>
  <c r="G106" i="9"/>
  <c r="G111" i="9"/>
  <c r="J20" i="9"/>
  <c r="J26" i="9" s="1"/>
  <c r="J60" i="9"/>
  <c r="J71" i="9"/>
  <c r="M56" i="9"/>
  <c r="M98" i="9"/>
  <c r="P20" i="9"/>
  <c r="P26" i="9" s="1"/>
  <c r="S56" i="9"/>
  <c r="S71" i="9"/>
  <c r="V56" i="9"/>
  <c r="V87" i="9"/>
  <c r="V98" i="9"/>
  <c r="Y31" i="9"/>
  <c r="Y28" i="9" s="1"/>
  <c r="Y40" i="9" s="1"/>
  <c r="Y56" i="9"/>
  <c r="Y61" i="9" s="1"/>
  <c r="Y62" i="9"/>
  <c r="Y84" i="9"/>
  <c r="Y87" i="9"/>
  <c r="Y106" i="9"/>
  <c r="Y111" i="9"/>
  <c r="G56" i="9"/>
  <c r="G61" i="9" s="1"/>
  <c r="G98" i="9"/>
  <c r="J87" i="9"/>
  <c r="P60" i="9"/>
  <c r="P71" i="9"/>
  <c r="Y98" i="9"/>
  <c r="M28" i="9"/>
  <c r="M40" i="9" s="1"/>
  <c r="M62" i="9"/>
  <c r="M74" i="9"/>
  <c r="M84" i="9"/>
  <c r="M87" i="9"/>
  <c r="M93" i="9"/>
  <c r="M106" i="9"/>
  <c r="M111" i="9"/>
  <c r="V60" i="9"/>
  <c r="V71" i="9"/>
  <c r="S60" i="9"/>
  <c r="S84" i="9"/>
  <c r="S87" i="9"/>
  <c r="S106" i="9"/>
  <c r="Y71" i="9"/>
  <c r="Y93" i="9"/>
  <c r="J31" i="9"/>
  <c r="J28" i="9" s="1"/>
  <c r="J40" i="9" s="1"/>
  <c r="J62" i="9"/>
  <c r="J84" i="9"/>
  <c r="J93" i="9"/>
  <c r="J106" i="9"/>
  <c r="J111" i="9"/>
  <c r="S31" i="9"/>
  <c r="S28" i="9" s="1"/>
  <c r="S40" i="9" s="1"/>
  <c r="S62" i="9"/>
  <c r="S93" i="9"/>
  <c r="S111" i="9"/>
  <c r="V20" i="9"/>
  <c r="V26" i="9" s="1"/>
  <c r="V28" i="9"/>
  <c r="V40" i="9" s="1"/>
  <c r="V62" i="9"/>
  <c r="V84" i="9"/>
  <c r="V93" i="9"/>
  <c r="V106" i="9"/>
  <c r="V111" i="9"/>
  <c r="G28" i="9"/>
  <c r="G40" i="9" s="1"/>
  <c r="P61" i="9" l="1"/>
  <c r="M61" i="9"/>
  <c r="V94" i="9"/>
  <c r="G41" i="9"/>
  <c r="Y94" i="9"/>
  <c r="Y113" i="9" s="1"/>
  <c r="Y115" i="9" s="1"/>
  <c r="P94" i="9"/>
  <c r="S94" i="9"/>
  <c r="J61" i="9"/>
  <c r="G94" i="9"/>
  <c r="G113" i="9" s="1"/>
  <c r="G115" i="9" s="1"/>
  <c r="S61" i="9"/>
  <c r="M94" i="9"/>
  <c r="J41" i="9"/>
  <c r="M41" i="9"/>
  <c r="J94" i="9"/>
  <c r="V41" i="9"/>
  <c r="V61" i="9"/>
  <c r="Y41" i="9"/>
  <c r="P41" i="9"/>
  <c r="S41" i="9"/>
  <c r="X25" i="9"/>
  <c r="X23" i="9"/>
  <c r="X10" i="9"/>
  <c r="X6" i="9"/>
  <c r="U25" i="9"/>
  <c r="U23" i="9"/>
  <c r="U10" i="9"/>
  <c r="U6" i="9"/>
  <c r="R70" i="9"/>
  <c r="R25" i="9"/>
  <c r="R23" i="9"/>
  <c r="R10" i="9"/>
  <c r="R6" i="9"/>
  <c r="O25" i="9"/>
  <c r="O23" i="9"/>
  <c r="O10" i="9"/>
  <c r="O6" i="9"/>
  <c r="L25" i="9"/>
  <c r="L23" i="9"/>
  <c r="L10" i="9"/>
  <c r="L6" i="9"/>
  <c r="I25" i="9"/>
  <c r="I23" i="9"/>
  <c r="I10" i="9"/>
  <c r="I6" i="9"/>
  <c r="F25" i="9"/>
  <c r="F23" i="9"/>
  <c r="F10" i="9"/>
  <c r="F6" i="9"/>
  <c r="C25" i="9"/>
  <c r="C23" i="9"/>
  <c r="P113" i="9" l="1"/>
  <c r="P115" i="9" s="1"/>
  <c r="V113" i="9"/>
  <c r="V115" i="9" s="1"/>
  <c r="M113" i="9"/>
  <c r="M115" i="9" s="1"/>
  <c r="U74" i="9"/>
  <c r="S113" i="9"/>
  <c r="S115" i="9" s="1"/>
  <c r="R93" i="9"/>
  <c r="U20" i="9"/>
  <c r="U26" i="9" s="1"/>
  <c r="U28" i="9"/>
  <c r="U40" i="9" s="1"/>
  <c r="U56" i="9"/>
  <c r="U84" i="9"/>
  <c r="I71" i="9"/>
  <c r="J113" i="9"/>
  <c r="J115" i="9" s="1"/>
  <c r="O87" i="9"/>
  <c r="X93" i="9"/>
  <c r="U87" i="9"/>
  <c r="R31" i="9"/>
  <c r="R28" i="9" s="1"/>
  <c r="R40" i="9" s="1"/>
  <c r="U60" i="9"/>
  <c r="U62" i="9"/>
  <c r="F60" i="9"/>
  <c r="F71" i="9"/>
  <c r="F93" i="9"/>
  <c r="I31" i="9"/>
  <c r="I28" i="9" s="1"/>
  <c r="I40" i="9" s="1"/>
  <c r="I60" i="9"/>
  <c r="I93" i="9"/>
  <c r="O71" i="9"/>
  <c r="O93" i="9"/>
  <c r="U71" i="9"/>
  <c r="U93" i="9"/>
  <c r="C16" i="2"/>
  <c r="X71" i="9"/>
  <c r="L31" i="9"/>
  <c r="L28" i="9" s="1"/>
  <c r="L40" i="9" s="1"/>
  <c r="L60" i="9"/>
  <c r="L71" i="9"/>
  <c r="L93" i="9"/>
  <c r="R60" i="9"/>
  <c r="R71" i="9"/>
  <c r="X20" i="9"/>
  <c r="X26" i="9" s="1"/>
  <c r="X74" i="9"/>
  <c r="X31" i="9"/>
  <c r="X28" i="9" s="1"/>
  <c r="X40" i="9" s="1"/>
  <c r="X62" i="9"/>
  <c r="X84" i="9"/>
  <c r="X87" i="9"/>
  <c r="X98" i="9"/>
  <c r="X111" i="9"/>
  <c r="I20" i="9"/>
  <c r="I26" i="9" s="1"/>
  <c r="I62" i="9"/>
  <c r="I74" i="9"/>
  <c r="I84" i="9"/>
  <c r="I87" i="9"/>
  <c r="I98" i="9"/>
  <c r="I106" i="9"/>
  <c r="I111" i="9"/>
  <c r="X106" i="9"/>
  <c r="F31" i="9"/>
  <c r="F28" i="9" s="1"/>
  <c r="F40" i="9" s="1"/>
  <c r="X56" i="9"/>
  <c r="O20" i="9"/>
  <c r="O26" i="9" s="1"/>
  <c r="O31" i="9"/>
  <c r="O28" i="9" s="1"/>
  <c r="O40" i="9" s="1"/>
  <c r="O56" i="9"/>
  <c r="O62" i="9"/>
  <c r="O74" i="9"/>
  <c r="O84" i="9"/>
  <c r="O98" i="9"/>
  <c r="U98" i="9"/>
  <c r="U106" i="9"/>
  <c r="U111" i="9"/>
  <c r="L20" i="9"/>
  <c r="L26" i="9" s="1"/>
  <c r="L56" i="9"/>
  <c r="L62" i="9"/>
  <c r="L74" i="9"/>
  <c r="L84" i="9"/>
  <c r="L87" i="9"/>
  <c r="L98" i="9"/>
  <c r="L106" i="9"/>
  <c r="L111" i="9"/>
  <c r="R20" i="9"/>
  <c r="R26" i="9" s="1"/>
  <c r="R56" i="9"/>
  <c r="R62" i="9"/>
  <c r="R74" i="9"/>
  <c r="R84" i="9"/>
  <c r="R87" i="9"/>
  <c r="R98" i="9"/>
  <c r="R106" i="9"/>
  <c r="R111" i="9"/>
  <c r="O111" i="9"/>
  <c r="F20" i="9"/>
  <c r="F26" i="9" s="1"/>
  <c r="F56" i="9"/>
  <c r="F62" i="9"/>
  <c r="F74" i="9"/>
  <c r="F84" i="9"/>
  <c r="F87" i="9"/>
  <c r="F98" i="9"/>
  <c r="F106" i="9"/>
  <c r="F111" i="9"/>
  <c r="O60" i="9"/>
  <c r="O106" i="9"/>
  <c r="X60" i="9"/>
  <c r="X94" i="9" l="1"/>
  <c r="O61" i="9"/>
  <c r="F61" i="9"/>
  <c r="L61" i="9"/>
  <c r="I41" i="9"/>
  <c r="U94" i="9"/>
  <c r="I61" i="9"/>
  <c r="U61" i="9"/>
  <c r="R94" i="9"/>
  <c r="F94" i="9"/>
  <c r="L94" i="9"/>
  <c r="I94" i="9"/>
  <c r="U41" i="9"/>
  <c r="O94" i="9"/>
  <c r="X61" i="9"/>
  <c r="R61" i="9"/>
  <c r="L41" i="9"/>
  <c r="F41" i="9"/>
  <c r="X41" i="9"/>
  <c r="R41" i="9"/>
  <c r="O41" i="9"/>
  <c r="O113" i="9" l="1"/>
  <c r="O115" i="9" s="1"/>
  <c r="X113" i="9"/>
  <c r="X115" i="9" s="1"/>
  <c r="L113" i="9"/>
  <c r="L115" i="9" s="1"/>
  <c r="F113" i="9"/>
  <c r="F115" i="9" s="1"/>
  <c r="U113" i="9"/>
  <c r="U115" i="9" s="1"/>
  <c r="I113" i="9"/>
  <c r="I115" i="9" s="1"/>
  <c r="R113" i="9"/>
  <c r="R115" i="9" s="1"/>
  <c r="M111" i="1"/>
  <c r="M109" i="1"/>
  <c r="M108" i="1"/>
  <c r="M107" i="1"/>
  <c r="M106" i="1"/>
  <c r="M99" i="1"/>
  <c r="M98" i="1"/>
  <c r="M96" i="1"/>
  <c r="L96" i="1"/>
  <c r="M92" i="1"/>
  <c r="L92" i="1"/>
  <c r="K92" i="1"/>
  <c r="M90" i="1"/>
  <c r="L90" i="1"/>
  <c r="K90" i="1"/>
  <c r="K85" i="1"/>
  <c r="M46" i="1"/>
  <c r="L25" i="1"/>
  <c r="M24" i="1"/>
  <c r="M25" i="1" s="1"/>
  <c r="K25" i="1"/>
  <c r="M21" i="1"/>
  <c r="L21" i="1"/>
  <c r="K21" i="1"/>
  <c r="M11" i="1"/>
  <c r="M7" i="1"/>
  <c r="M3" i="1"/>
  <c r="L3" i="1"/>
  <c r="K3" i="1"/>
  <c r="L91" i="1" l="1"/>
  <c r="M91" i="1"/>
  <c r="N92" i="1"/>
  <c r="K84" i="1"/>
  <c r="G6" i="22" s="1"/>
  <c r="M110" i="1"/>
  <c r="N90" i="1"/>
  <c r="N91" i="1" l="1"/>
  <c r="G20" i="1"/>
  <c r="I20" i="1"/>
  <c r="G23" i="1"/>
  <c r="H23" i="1"/>
  <c r="I23" i="1"/>
  <c r="C25" i="1"/>
  <c r="D25" i="1"/>
  <c r="E25" i="1"/>
  <c r="G25" i="1"/>
  <c r="J27" i="1"/>
  <c r="G29" i="1"/>
  <c r="I29" i="1"/>
  <c r="G49" i="1"/>
  <c r="G50" i="1" s="1"/>
  <c r="H49" i="1"/>
  <c r="H50" i="1" s="1"/>
  <c r="I49" i="1"/>
  <c r="I50" i="1" s="1"/>
  <c r="G51" i="1"/>
  <c r="H51" i="1"/>
  <c r="I51" i="1"/>
  <c r="G60" i="1"/>
  <c r="I60" i="1"/>
  <c r="G63" i="1"/>
  <c r="H63" i="1"/>
  <c r="I63" i="1"/>
  <c r="I73" i="1"/>
  <c r="J71" i="1"/>
  <c r="G76" i="1"/>
  <c r="H76" i="1"/>
  <c r="I76" i="1"/>
  <c r="I82" i="1"/>
  <c r="J85" i="1"/>
  <c r="G105" i="1"/>
  <c r="H105" i="1"/>
  <c r="I105" i="1"/>
  <c r="G110" i="1"/>
  <c r="H110" i="1"/>
  <c r="I110" i="1"/>
  <c r="G97" i="1" l="1"/>
  <c r="K97" i="1"/>
  <c r="I83" i="1"/>
  <c r="I112" i="1" s="1"/>
  <c r="G82" i="1"/>
  <c r="H73" i="1"/>
  <c r="J73" i="1" s="1"/>
  <c r="G73" i="1"/>
  <c r="J77" i="1"/>
  <c r="H60" i="1"/>
  <c r="J60" i="1" s="1"/>
  <c r="H97" i="1"/>
  <c r="H82" i="1"/>
  <c r="J82" i="1" s="1"/>
  <c r="J72" i="1"/>
  <c r="H29" i="1"/>
  <c r="J29" i="1" s="1"/>
  <c r="J97" i="1" l="1"/>
  <c r="G83" i="1"/>
  <c r="G112" i="1" s="1"/>
  <c r="J84" i="1"/>
  <c r="H83" i="1"/>
  <c r="J83" i="1" l="1"/>
  <c r="H112" i="1"/>
  <c r="J112" i="1" s="1"/>
  <c r="AF15" i="9" l="1"/>
  <c r="E103" i="2" l="1"/>
  <c r="E15" i="1"/>
  <c r="M15" i="1" s="1"/>
  <c r="Z29" i="9"/>
  <c r="AF29" i="9" s="1"/>
  <c r="E7" i="18"/>
  <c r="AF22" i="9" l="1"/>
  <c r="E16" i="2"/>
  <c r="F22" i="2"/>
  <c r="F21" i="2"/>
  <c r="F20" i="2"/>
  <c r="F19" i="2"/>
  <c r="F18" i="2"/>
  <c r="F17" i="2"/>
  <c r="E23" i="1" l="1"/>
  <c r="C23" i="1"/>
  <c r="K23" i="1"/>
  <c r="D75" i="2"/>
  <c r="D16" i="2"/>
  <c r="F16" i="2" s="1"/>
  <c r="M23" i="1" l="1"/>
  <c r="D23" i="1"/>
  <c r="L23" i="1"/>
  <c r="C75" i="2" l="1"/>
  <c r="R8" i="2"/>
  <c r="W15" i="2"/>
  <c r="U14" i="2"/>
  <c r="U8" i="2" l="1"/>
  <c r="V8" i="2" s="1"/>
  <c r="U12" i="2"/>
  <c r="V12" i="2" s="1"/>
  <c r="L117" i="9"/>
  <c r="F117" i="9"/>
  <c r="I117" i="9"/>
  <c r="U13" i="2"/>
  <c r="V13" i="2" s="1"/>
  <c r="U11" i="2"/>
  <c r="V11" i="2" s="1"/>
  <c r="U9" i="2"/>
  <c r="V9" i="2" s="1"/>
  <c r="U10" i="2"/>
  <c r="V10" i="2" s="1"/>
  <c r="O117" i="9"/>
  <c r="V14" i="2"/>
  <c r="E40" i="28"/>
  <c r="E39" i="28"/>
  <c r="AE39" i="9"/>
  <c r="E38" i="28" l="1"/>
  <c r="E42" i="28"/>
  <c r="V15" i="2"/>
  <c r="C37" i="28" l="1"/>
  <c r="E37" i="28" s="1"/>
  <c r="E29" i="18" l="1"/>
  <c r="D33" i="18"/>
  <c r="D23" i="18"/>
  <c r="D13" i="18"/>
  <c r="D35" i="18" l="1"/>
  <c r="P46" i="21"/>
  <c r="C22" i="31" l="1"/>
  <c r="E4" i="35"/>
  <c r="E3" i="35"/>
  <c r="D12" i="31"/>
  <c r="E8" i="28" l="1"/>
  <c r="E5" i="28"/>
  <c r="E4" i="28"/>
  <c r="E6" i="28" l="1"/>
  <c r="AF34" i="9" l="1"/>
  <c r="E27" i="2" s="1"/>
  <c r="M9" i="1" l="1"/>
  <c r="M8" i="1" s="1"/>
  <c r="M10" i="1" s="1"/>
  <c r="AF114" i="9" l="1"/>
  <c r="E113" i="1" s="1"/>
  <c r="AE114" i="9"/>
  <c r="D113" i="1" s="1"/>
  <c r="AD114" i="9"/>
  <c r="C113" i="1" s="1"/>
  <c r="AF112" i="9"/>
  <c r="L111" i="1"/>
  <c r="K111" i="1"/>
  <c r="AF110" i="9"/>
  <c r="AF109" i="9"/>
  <c r="AF108" i="9"/>
  <c r="AF107" i="9"/>
  <c r="E104" i="1"/>
  <c r="M104" i="1" s="1"/>
  <c r="AF104" i="9"/>
  <c r="M103" i="1" s="1"/>
  <c r="AF103" i="9"/>
  <c r="M102" i="1" s="1"/>
  <c r="E101" i="1"/>
  <c r="M101" i="1" s="1"/>
  <c r="AF101" i="9"/>
  <c r="E100" i="1" s="1"/>
  <c r="F100" i="1" s="1"/>
  <c r="AF100" i="9"/>
  <c r="AF99" i="9"/>
  <c r="AF97" i="9"/>
  <c r="M85" i="1"/>
  <c r="AF92" i="9"/>
  <c r="E81" i="1" s="1"/>
  <c r="M81" i="1" s="1"/>
  <c r="AF91" i="9"/>
  <c r="M80" i="1" s="1"/>
  <c r="AF90" i="9"/>
  <c r="M79" i="1" s="1"/>
  <c r="AF89" i="9"/>
  <c r="M78" i="1" s="1"/>
  <c r="E77" i="1"/>
  <c r="D77" i="1"/>
  <c r="AF86" i="9"/>
  <c r="E75" i="1" s="1"/>
  <c r="M75" i="1" s="1"/>
  <c r="AF85" i="9"/>
  <c r="E74" i="1" s="1"/>
  <c r="E72" i="1"/>
  <c r="M72" i="1" s="1"/>
  <c r="D72" i="1"/>
  <c r="AF82" i="9"/>
  <c r="E71" i="1" s="1"/>
  <c r="M71" i="1" s="1"/>
  <c r="AF81" i="9"/>
  <c r="M70" i="1" s="1"/>
  <c r="AF80" i="9"/>
  <c r="AF78" i="9"/>
  <c r="E67" i="1" s="1"/>
  <c r="M67" i="1" s="1"/>
  <c r="AE78" i="9"/>
  <c r="D67" i="1" s="1"/>
  <c r="AF77" i="9"/>
  <c r="M66" i="1" s="1"/>
  <c r="AF76" i="9"/>
  <c r="E65" i="1" s="1"/>
  <c r="M65" i="1" s="1"/>
  <c r="AF75" i="9"/>
  <c r="AF73" i="9"/>
  <c r="E62" i="1" s="1"/>
  <c r="M62" i="1" s="1"/>
  <c r="AE73" i="9"/>
  <c r="D62" i="1" s="1"/>
  <c r="AF72" i="9"/>
  <c r="E61" i="1" s="1"/>
  <c r="AF70" i="9"/>
  <c r="M59" i="1" s="1"/>
  <c r="E58" i="1"/>
  <c r="M58" i="1" s="1"/>
  <c r="D58" i="1"/>
  <c r="E57" i="1"/>
  <c r="AF67" i="9"/>
  <c r="E56" i="1" s="1"/>
  <c r="M56" i="1" s="1"/>
  <c r="D56" i="1"/>
  <c r="AF66" i="9"/>
  <c r="E55" i="1" s="1"/>
  <c r="M55" i="1" s="1"/>
  <c r="AE66" i="9"/>
  <c r="AF65" i="9"/>
  <c r="E54" i="1" s="1"/>
  <c r="M54" i="1" s="1"/>
  <c r="AE65" i="9"/>
  <c r="D54" i="1" s="1"/>
  <c r="AF64" i="9"/>
  <c r="E53" i="1" s="1"/>
  <c r="M53" i="1" s="1"/>
  <c r="AE64" i="9"/>
  <c r="D53" i="1" s="1"/>
  <c r="AF63" i="9"/>
  <c r="E52" i="1" s="1"/>
  <c r="AE63" i="9"/>
  <c r="D52" i="1" s="1"/>
  <c r="AF59" i="9"/>
  <c r="E48" i="1" s="1"/>
  <c r="AF58" i="9"/>
  <c r="AF57" i="9"/>
  <c r="M44" i="1"/>
  <c r="AF54" i="9"/>
  <c r="E43" i="1" s="1"/>
  <c r="M43" i="1" s="1"/>
  <c r="AE54" i="9"/>
  <c r="D43" i="1" s="1"/>
  <c r="AF53" i="9"/>
  <c r="M42" i="1" s="1"/>
  <c r="AF52" i="9"/>
  <c r="M41" i="1" s="1"/>
  <c r="AF51" i="9"/>
  <c r="M40" i="1" s="1"/>
  <c r="AF50" i="9"/>
  <c r="E39" i="1" s="1"/>
  <c r="M39" i="1" s="1"/>
  <c r="AE50" i="9"/>
  <c r="D39" i="1" s="1"/>
  <c r="AF49" i="9"/>
  <c r="M38" i="1" s="1"/>
  <c r="AF48" i="9"/>
  <c r="E37" i="1" s="1"/>
  <c r="M37" i="1" s="1"/>
  <c r="AE48" i="9"/>
  <c r="D37" i="1" s="1"/>
  <c r="AF47" i="9"/>
  <c r="AF46" i="9"/>
  <c r="M35" i="1" s="1"/>
  <c r="AF45" i="9"/>
  <c r="E34" i="1" s="1"/>
  <c r="M34" i="1" s="1"/>
  <c r="AE45" i="9"/>
  <c r="D34" i="1" s="1"/>
  <c r="AF44" i="9"/>
  <c r="M33" i="1" s="1"/>
  <c r="AF43" i="9"/>
  <c r="E32" i="1" s="1"/>
  <c r="M32" i="1" s="1"/>
  <c r="AF42" i="9"/>
  <c r="E31" i="1" s="1"/>
  <c r="AE42" i="9"/>
  <c r="D31" i="1" s="1"/>
  <c r="AF38" i="9"/>
  <c r="E31" i="2" s="1"/>
  <c r="AF37" i="9"/>
  <c r="E30" i="2" s="1"/>
  <c r="AF36" i="9"/>
  <c r="E29" i="2" s="1"/>
  <c r="AF35" i="9"/>
  <c r="E28" i="2" s="1"/>
  <c r="AF33" i="9"/>
  <c r="E26" i="2" s="1"/>
  <c r="AF32" i="9"/>
  <c r="E25" i="2" s="1"/>
  <c r="AE29" i="9"/>
  <c r="AF27" i="9"/>
  <c r="D27" i="1"/>
  <c r="AD27" i="9"/>
  <c r="E107" i="2"/>
  <c r="AF18" i="9"/>
  <c r="M18" i="1" s="1"/>
  <c r="AF17" i="9"/>
  <c r="M17" i="1" s="1"/>
  <c r="AF16" i="9"/>
  <c r="M16" i="1" s="1"/>
  <c r="AF14" i="9"/>
  <c r="M14" i="1" s="1"/>
  <c r="AF13" i="9"/>
  <c r="AF12" i="9"/>
  <c r="AF11" i="9"/>
  <c r="Z111" i="9"/>
  <c r="Z106" i="9"/>
  <c r="Z98" i="9"/>
  <c r="Z93" i="9"/>
  <c r="Z87" i="9"/>
  <c r="Z84" i="9"/>
  <c r="Z74" i="9"/>
  <c r="Z71" i="9"/>
  <c r="Z62" i="9"/>
  <c r="Z60" i="9"/>
  <c r="Z56" i="9"/>
  <c r="Z28" i="9"/>
  <c r="Z40" i="9" s="1"/>
  <c r="Z25" i="9"/>
  <c r="Z23" i="9"/>
  <c r="Z20" i="9"/>
  <c r="Z10" i="9"/>
  <c r="Z6" i="9"/>
  <c r="E12" i="1" l="1"/>
  <c r="E100" i="2"/>
  <c r="E64" i="1"/>
  <c r="M64" i="1" s="1"/>
  <c r="M84" i="1"/>
  <c r="M97" i="1" s="1"/>
  <c r="I6" i="22" s="1"/>
  <c r="E36" i="1"/>
  <c r="M36" i="1" s="1"/>
  <c r="E47" i="1"/>
  <c r="M47" i="1" s="1"/>
  <c r="M100" i="1"/>
  <c r="M105" i="1" s="1"/>
  <c r="E105" i="1"/>
  <c r="E27" i="1"/>
  <c r="M27" i="1" s="1"/>
  <c r="E19" i="1"/>
  <c r="M19" i="1" s="1"/>
  <c r="M77" i="1"/>
  <c r="M82" i="1" s="1"/>
  <c r="E82" i="1"/>
  <c r="M74" i="1"/>
  <c r="M76" i="1" s="1"/>
  <c r="E76" i="1"/>
  <c r="M69" i="1"/>
  <c r="M68" i="1"/>
  <c r="M61" i="1"/>
  <c r="M63" i="1" s="1"/>
  <c r="E63" i="1"/>
  <c r="M57" i="1"/>
  <c r="M60" i="1" s="1"/>
  <c r="E60" i="1"/>
  <c r="M52" i="1"/>
  <c r="M51" i="1" s="1"/>
  <c r="E51" i="1"/>
  <c r="M48" i="1"/>
  <c r="M31" i="1"/>
  <c r="M12" i="1"/>
  <c r="M13" i="1"/>
  <c r="L77" i="1"/>
  <c r="F77" i="1"/>
  <c r="L72" i="1"/>
  <c r="N72" i="1" s="1"/>
  <c r="F72" i="1"/>
  <c r="L67" i="1"/>
  <c r="N67" i="1" s="1"/>
  <c r="F67" i="1"/>
  <c r="L62" i="1"/>
  <c r="N62" i="1" s="1"/>
  <c r="F62" i="1"/>
  <c r="L58" i="1"/>
  <c r="N58" i="1" s="1"/>
  <c r="F58" i="1"/>
  <c r="L53" i="1"/>
  <c r="N53" i="1" s="1"/>
  <c r="F53" i="1"/>
  <c r="L52" i="1"/>
  <c r="D51" i="1"/>
  <c r="F52" i="1"/>
  <c r="L54" i="1"/>
  <c r="N54" i="1" s="1"/>
  <c r="F54" i="1"/>
  <c r="L56" i="1"/>
  <c r="N56" i="1" s="1"/>
  <c r="F56" i="1"/>
  <c r="L39" i="1"/>
  <c r="N39" i="1" s="1"/>
  <c r="F39" i="1"/>
  <c r="L43" i="1"/>
  <c r="N43" i="1" s="1"/>
  <c r="F43" i="1"/>
  <c r="L34" i="1"/>
  <c r="N34" i="1" s="1"/>
  <c r="F34" i="1"/>
  <c r="L37" i="1"/>
  <c r="N37" i="1" s="1"/>
  <c r="F37" i="1"/>
  <c r="L31" i="1"/>
  <c r="F31" i="1"/>
  <c r="L27" i="1"/>
  <c r="K110" i="1"/>
  <c r="K105" i="1"/>
  <c r="C105" i="1"/>
  <c r="AF31" i="9"/>
  <c r="AF28" i="9" s="1"/>
  <c r="AH28" i="9" s="1"/>
  <c r="Z61" i="9"/>
  <c r="AD69" i="9"/>
  <c r="C58" i="1" s="1"/>
  <c r="K58" i="1" s="1"/>
  <c r="AD42" i="9"/>
  <c r="C31" i="1" s="1"/>
  <c r="AD65" i="9"/>
  <c r="C54" i="1" s="1"/>
  <c r="K54" i="1" s="1"/>
  <c r="AD73" i="9"/>
  <c r="C62" i="1" s="1"/>
  <c r="K62" i="1" s="1"/>
  <c r="AD83" i="9"/>
  <c r="C72" i="1" s="1"/>
  <c r="K72" i="1" s="1"/>
  <c r="AD67" i="9"/>
  <c r="C56" i="1" s="1"/>
  <c r="K56" i="1" s="1"/>
  <c r="AD50" i="9"/>
  <c r="C39" i="1" s="1"/>
  <c r="K39" i="1" s="1"/>
  <c r="AD63" i="9"/>
  <c r="C52" i="1" s="1"/>
  <c r="C77" i="1"/>
  <c r="K77" i="1" s="1"/>
  <c r="Z94" i="9"/>
  <c r="AD29" i="9"/>
  <c r="C37" i="1"/>
  <c r="K37" i="1" s="1"/>
  <c r="AD64" i="9"/>
  <c r="C53" i="1" s="1"/>
  <c r="K53" i="1" s="1"/>
  <c r="Z26" i="9"/>
  <c r="Z41" i="9" s="1"/>
  <c r="Z113" i="9" l="1"/>
  <c r="Z115" i="9" s="1"/>
  <c r="E45" i="1"/>
  <c r="M45" i="1"/>
  <c r="M29" i="1"/>
  <c r="E115" i="2"/>
  <c r="M49" i="1"/>
  <c r="E49" i="1"/>
  <c r="F27" i="1"/>
  <c r="M73" i="1"/>
  <c r="M83" i="1" s="1"/>
  <c r="F51" i="1"/>
  <c r="E73" i="1"/>
  <c r="E83" i="1" s="1"/>
  <c r="E20" i="1"/>
  <c r="E26" i="1" s="1"/>
  <c r="M20" i="1"/>
  <c r="D3" i="22" s="1"/>
  <c r="N77" i="1"/>
  <c r="L51" i="1"/>
  <c r="N51" i="1" s="1"/>
  <c r="N52" i="1"/>
  <c r="N31" i="1"/>
  <c r="L29" i="1"/>
  <c r="N27" i="1"/>
  <c r="K52" i="1"/>
  <c r="K31" i="1"/>
  <c r="K27" i="1"/>
  <c r="K29" i="1" s="1"/>
  <c r="E24" i="2"/>
  <c r="X117" i="9"/>
  <c r="Z117" i="9"/>
  <c r="Y117" i="9"/>
  <c r="N29" i="1" l="1"/>
  <c r="E50" i="1"/>
  <c r="M50" i="1"/>
  <c r="M112" i="1" s="1"/>
  <c r="M114" i="1" s="1"/>
  <c r="P143" i="9"/>
  <c r="E22" i="18"/>
  <c r="E21" i="18"/>
  <c r="E20" i="18"/>
  <c r="E19" i="18"/>
  <c r="E18" i="18"/>
  <c r="E10" i="18"/>
  <c r="E9" i="18"/>
  <c r="E11" i="35"/>
  <c r="E10" i="35"/>
  <c r="E8" i="35"/>
  <c r="E7" i="35"/>
  <c r="E6" i="35"/>
  <c r="E2" i="35"/>
  <c r="D2" i="35"/>
  <c r="D9" i="35" s="1"/>
  <c r="C2" i="35"/>
  <c r="C9" i="35" s="1"/>
  <c r="D16" i="33"/>
  <c r="D12" i="33"/>
  <c r="D7" i="33"/>
  <c r="C14" i="32"/>
  <c r="C17" i="32" s="1"/>
  <c r="E64" i="31"/>
  <c r="C64" i="31"/>
  <c r="E61" i="31"/>
  <c r="D61" i="31"/>
  <c r="C61" i="31"/>
  <c r="E57" i="31"/>
  <c r="D57" i="31"/>
  <c r="C57" i="31"/>
  <c r="E52" i="31"/>
  <c r="D52" i="31"/>
  <c r="C52" i="31"/>
  <c r="E43" i="31"/>
  <c r="D43" i="31"/>
  <c r="C43" i="31"/>
  <c r="E38" i="31"/>
  <c r="D38" i="31"/>
  <c r="C38" i="31"/>
  <c r="E33" i="31"/>
  <c r="E32" i="31" s="1"/>
  <c r="D33" i="31"/>
  <c r="C33" i="31"/>
  <c r="E27" i="31"/>
  <c r="D27" i="31"/>
  <c r="C27" i="31"/>
  <c r="E22" i="31"/>
  <c r="D22" i="31"/>
  <c r="E17" i="31"/>
  <c r="D17" i="31"/>
  <c r="C17" i="31"/>
  <c r="E12" i="31"/>
  <c r="C12" i="31"/>
  <c r="E7" i="31"/>
  <c r="C7" i="31"/>
  <c r="E6" i="31"/>
  <c r="D11" i="13"/>
  <c r="C11" i="13"/>
  <c r="B11" i="13"/>
  <c r="E33" i="28"/>
  <c r="E27" i="28"/>
  <c r="D20" i="28"/>
  <c r="C20" i="28"/>
  <c r="E19" i="28"/>
  <c r="E18" i="28"/>
  <c r="D16" i="28"/>
  <c r="C16" i="28"/>
  <c r="E15" i="28"/>
  <c r="E14" i="28"/>
  <c r="C10" i="28"/>
  <c r="E9" i="28"/>
  <c r="E10" i="28" s="1"/>
  <c r="E12" i="28" s="1"/>
  <c r="D6" i="28"/>
  <c r="D12" i="28" s="1"/>
  <c r="C6" i="28"/>
  <c r="C6" i="31" l="1"/>
  <c r="C32" i="31"/>
  <c r="E49" i="31"/>
  <c r="E66" i="31" s="1"/>
  <c r="D32" i="31"/>
  <c r="D6" i="31"/>
  <c r="D49" i="31" s="1"/>
  <c r="D66" i="31" s="1"/>
  <c r="D21" i="33"/>
  <c r="E9" i="35"/>
  <c r="E16" i="28"/>
  <c r="D22" i="28"/>
  <c r="E20" i="28"/>
  <c r="C12" i="28"/>
  <c r="C22" i="28"/>
  <c r="C49" i="31" l="1"/>
  <c r="C66" i="31" s="1"/>
  <c r="D24" i="28"/>
  <c r="E22" i="28"/>
  <c r="C24" i="28"/>
  <c r="C36" i="28" s="1"/>
  <c r="C46" i="28" s="1"/>
  <c r="E24" i="28" l="1"/>
  <c r="T93" i="9" l="1"/>
  <c r="AE53" i="9" l="1"/>
  <c r="AE52" i="9"/>
  <c r="AE51" i="9"/>
  <c r="AE49" i="9"/>
  <c r="AE47" i="9"/>
  <c r="D36" i="1" s="1"/>
  <c r="F36" i="1" s="1"/>
  <c r="AE46" i="9"/>
  <c r="AE44" i="9"/>
  <c r="AE43" i="9"/>
  <c r="D32" i="1" s="1"/>
  <c r="F32" i="1" s="1"/>
  <c r="AE32" i="9"/>
  <c r="D25" i="2" s="1"/>
  <c r="AE12" i="9"/>
  <c r="D12" i="1" s="1"/>
  <c r="AE85" i="9"/>
  <c r="D74" i="1" s="1"/>
  <c r="AE76" i="9"/>
  <c r="D65" i="1" s="1"/>
  <c r="AE75" i="9"/>
  <c r="D64" i="1" s="1"/>
  <c r="AE59" i="9"/>
  <c r="D48" i="1" s="1"/>
  <c r="AE38" i="9"/>
  <c r="D31" i="2" s="1"/>
  <c r="AE36" i="9"/>
  <c r="D29" i="2" s="1"/>
  <c r="AE92" i="9"/>
  <c r="D81" i="1" s="1"/>
  <c r="D104" i="1"/>
  <c r="D101" i="1"/>
  <c r="AE58" i="9"/>
  <c r="D47" i="1" s="1"/>
  <c r="L104" i="1" l="1"/>
  <c r="N104" i="1" s="1"/>
  <c r="F104" i="1"/>
  <c r="L101" i="1"/>
  <c r="N101" i="1" s="1"/>
  <c r="F101" i="1"/>
  <c r="F81" i="1"/>
  <c r="L81" i="1"/>
  <c r="N81" i="1" s="1"/>
  <c r="D82" i="1"/>
  <c r="F82" i="1" s="1"/>
  <c r="L74" i="1"/>
  <c r="F74" i="1"/>
  <c r="L64" i="1"/>
  <c r="F64" i="1"/>
  <c r="L65" i="1"/>
  <c r="N65" i="1" s="1"/>
  <c r="F65" i="1"/>
  <c r="L48" i="1"/>
  <c r="N48" i="1" s="1"/>
  <c r="F48" i="1"/>
  <c r="L47" i="1"/>
  <c r="F47" i="1"/>
  <c r="L32" i="1"/>
  <c r="D45" i="1"/>
  <c r="L36" i="1"/>
  <c r="L12" i="1"/>
  <c r="N12" i="1" s="1"/>
  <c r="F12" i="1"/>
  <c r="AE37" i="9"/>
  <c r="D30" i="2" s="1"/>
  <c r="AE96" i="9"/>
  <c r="D57" i="1"/>
  <c r="AE55" i="9"/>
  <c r="L44" i="1" s="1"/>
  <c r="AE57" i="9"/>
  <c r="AE34" i="9"/>
  <c r="D27" i="2" s="1"/>
  <c r="AE72" i="9"/>
  <c r="D61" i="1" s="1"/>
  <c r="D75" i="1"/>
  <c r="AE82" i="9"/>
  <c r="D71" i="1" s="1"/>
  <c r="AE15" i="9"/>
  <c r="D15" i="1" s="1"/>
  <c r="AE70" i="9"/>
  <c r="AE33" i="9"/>
  <c r="D26" i="2" s="1"/>
  <c r="AE35" i="9"/>
  <c r="D28" i="2" s="1"/>
  <c r="D31" i="9"/>
  <c r="D28" i="9" s="1"/>
  <c r="D20" i="9"/>
  <c r="L45" i="1" l="1"/>
  <c r="L85" i="1"/>
  <c r="L84" i="1" s="1"/>
  <c r="L82" i="1"/>
  <c r="N82" i="1" s="1"/>
  <c r="D20" i="1"/>
  <c r="D26" i="1" s="1"/>
  <c r="F26" i="1" s="1"/>
  <c r="L110" i="1"/>
  <c r="L105" i="1"/>
  <c r="N105" i="1" s="1"/>
  <c r="D105" i="1"/>
  <c r="F105" i="1" s="1"/>
  <c r="L76" i="1"/>
  <c r="N76" i="1" s="1"/>
  <c r="N74" i="1"/>
  <c r="D76" i="1"/>
  <c r="F76" i="1" s="1"/>
  <c r="L71" i="1"/>
  <c r="N71" i="1" s="1"/>
  <c r="F71" i="1"/>
  <c r="N64" i="1"/>
  <c r="D63" i="1"/>
  <c r="F63" i="1" s="1"/>
  <c r="L61" i="1"/>
  <c r="F61" i="1"/>
  <c r="L57" i="1"/>
  <c r="F57" i="1"/>
  <c r="D60" i="1"/>
  <c r="L49" i="1"/>
  <c r="N49" i="1" s="1"/>
  <c r="N47" i="1"/>
  <c r="D49" i="1"/>
  <c r="F49" i="1" s="1"/>
  <c r="F45" i="1"/>
  <c r="N32" i="1"/>
  <c r="L15" i="1"/>
  <c r="N15" i="1" s="1"/>
  <c r="F15" i="1"/>
  <c r="H6" i="22" l="1"/>
  <c r="L97" i="1"/>
  <c r="L20" i="1"/>
  <c r="N20" i="1" s="1"/>
  <c r="F20" i="1"/>
  <c r="N85" i="1"/>
  <c r="L73" i="1"/>
  <c r="N73" i="1" s="1"/>
  <c r="D73" i="1"/>
  <c r="F73" i="1" s="1"/>
  <c r="L63" i="1"/>
  <c r="N63" i="1" s="1"/>
  <c r="N61" i="1"/>
  <c r="F60" i="1"/>
  <c r="L60" i="1"/>
  <c r="N57" i="1"/>
  <c r="D50" i="1"/>
  <c r="F50" i="1" s="1"/>
  <c r="L50" i="1"/>
  <c r="N45" i="1"/>
  <c r="N97" i="1" l="1"/>
  <c r="N84" i="1"/>
  <c r="D83" i="1"/>
  <c r="F83" i="1" s="1"/>
  <c r="L83" i="1"/>
  <c r="N83" i="1" s="1"/>
  <c r="N60" i="1"/>
  <c r="N50" i="1"/>
  <c r="L112" i="1" l="1"/>
  <c r="N112" i="1" s="1"/>
  <c r="Q4" i="26"/>
  <c r="Q3" i="26"/>
  <c r="L3" i="26"/>
  <c r="E33" i="18"/>
  <c r="E17" i="18"/>
  <c r="E23" i="18" s="1"/>
  <c r="E4" i="18"/>
  <c r="E6" i="18"/>
  <c r="E8" i="18"/>
  <c r="E11" i="18"/>
  <c r="E12" i="18"/>
  <c r="E3" i="18"/>
  <c r="D36" i="28" l="1"/>
  <c r="D46" i="28" s="1"/>
  <c r="E34" i="28"/>
  <c r="L114" i="1"/>
  <c r="N114" i="1" s="1"/>
  <c r="E13" i="18"/>
  <c r="E35" i="18" s="1"/>
  <c r="E36" i="28" l="1"/>
  <c r="E46" i="28" s="1"/>
  <c r="P43" i="21"/>
  <c r="P44" i="21"/>
  <c r="P45" i="21"/>
  <c r="P47" i="21"/>
  <c r="P48" i="21"/>
  <c r="P42" i="21"/>
  <c r="P49" i="21" l="1"/>
  <c r="D108" i="2" l="1"/>
  <c r="AD78" i="9" l="1"/>
  <c r="C67" i="1" s="1"/>
  <c r="K67" i="1" s="1"/>
  <c r="AD32" i="9"/>
  <c r="C25" i="2" s="1"/>
  <c r="AD85" i="9"/>
  <c r="C74" i="1" s="1"/>
  <c r="K74" i="1" s="1"/>
  <c r="AD45" i="9"/>
  <c r="C34" i="1" s="1"/>
  <c r="K34" i="1" s="1"/>
  <c r="AD92" i="9" l="1"/>
  <c r="C81" i="1" s="1"/>
  <c r="K81" i="1" s="1"/>
  <c r="K82" i="1" s="1"/>
  <c r="AD59" i="9"/>
  <c r="C48" i="1" s="1"/>
  <c r="K48" i="1" s="1"/>
  <c r="AD47" i="9"/>
  <c r="AD12" i="9"/>
  <c r="C12" i="1" s="1"/>
  <c r="AD33" i="9"/>
  <c r="C26" i="2" s="1"/>
  <c r="AD70" i="9"/>
  <c r="AD82" i="9"/>
  <c r="C71" i="1" s="1"/>
  <c r="K71" i="1" s="1"/>
  <c r="AD66" i="9"/>
  <c r="AD35" i="9"/>
  <c r="C28" i="2" s="1"/>
  <c r="AD34" i="9"/>
  <c r="C27" i="2" s="1"/>
  <c r="AD36" i="9"/>
  <c r="C29" i="2" s="1"/>
  <c r="AD37" i="9"/>
  <c r="C30" i="2" s="1"/>
  <c r="AD75" i="9"/>
  <c r="C64" i="1" s="1"/>
  <c r="AD68" i="9"/>
  <c r="C57" i="1" s="1"/>
  <c r="AD38" i="9"/>
  <c r="C31" i="2" s="1"/>
  <c r="AD58" i="9"/>
  <c r="AD72" i="9"/>
  <c r="C61" i="1" s="1"/>
  <c r="AD15" i="9"/>
  <c r="C15" i="1" s="1"/>
  <c r="K15" i="1" s="1"/>
  <c r="AD76" i="9"/>
  <c r="C65" i="1" s="1"/>
  <c r="K65" i="1" s="1"/>
  <c r="C36" i="1" l="1"/>
  <c r="K36" i="1" s="1"/>
  <c r="C47" i="1"/>
  <c r="K47" i="1" s="1"/>
  <c r="C82" i="1"/>
  <c r="C76" i="1"/>
  <c r="K76" i="1"/>
  <c r="K64" i="1"/>
  <c r="C73" i="1"/>
  <c r="K61" i="1"/>
  <c r="K63" i="1" s="1"/>
  <c r="C63" i="1"/>
  <c r="K51" i="1"/>
  <c r="C51" i="1"/>
  <c r="K57" i="1"/>
  <c r="K60" i="1" s="1"/>
  <c r="C60" i="1"/>
  <c r="K12" i="1"/>
  <c r="K20" i="1" s="1"/>
  <c r="C20" i="1"/>
  <c r="C26" i="1" s="1"/>
  <c r="U117" i="9"/>
  <c r="R117" i="9"/>
  <c r="C45" i="1" l="1"/>
  <c r="K73" i="1"/>
  <c r="K83" i="1" s="1"/>
  <c r="C49" i="1"/>
  <c r="K45" i="1"/>
  <c r="K49" i="1"/>
  <c r="C83" i="1"/>
  <c r="F73" i="2"/>
  <c r="F72" i="2"/>
  <c r="F71" i="2"/>
  <c r="F70" i="2"/>
  <c r="F69" i="2"/>
  <c r="F68" i="2"/>
  <c r="F67" i="2"/>
  <c r="F64" i="2"/>
  <c r="F63" i="2"/>
  <c r="F62" i="2"/>
  <c r="F61" i="2"/>
  <c r="F60" i="2"/>
  <c r="F59" i="2"/>
  <c r="F58" i="2"/>
  <c r="F41" i="2"/>
  <c r="F40" i="2"/>
  <c r="F39" i="2"/>
  <c r="F38" i="2"/>
  <c r="F37" i="2"/>
  <c r="F36" i="2"/>
  <c r="F35" i="2"/>
  <c r="F34" i="2"/>
  <c r="H56" i="9"/>
  <c r="K56" i="9"/>
  <c r="N56" i="9"/>
  <c r="Q56" i="9"/>
  <c r="T56" i="9"/>
  <c r="W56" i="9"/>
  <c r="W111" i="9"/>
  <c r="W106" i="9"/>
  <c r="W98" i="9"/>
  <c r="W93" i="9"/>
  <c r="W87" i="9"/>
  <c r="W84" i="9"/>
  <c r="W74" i="9"/>
  <c r="W71" i="9"/>
  <c r="W62" i="9"/>
  <c r="W60" i="9"/>
  <c r="W28" i="9"/>
  <c r="W40" i="9" s="1"/>
  <c r="W25" i="9"/>
  <c r="W23" i="9"/>
  <c r="W20" i="9"/>
  <c r="W10" i="9"/>
  <c r="W6" i="9"/>
  <c r="T111" i="9"/>
  <c r="T106" i="9"/>
  <c r="T98" i="9"/>
  <c r="T87" i="9"/>
  <c r="T84" i="9"/>
  <c r="T74" i="9"/>
  <c r="T71" i="9"/>
  <c r="T62" i="9"/>
  <c r="T60" i="9"/>
  <c r="T31" i="9"/>
  <c r="T28" i="9" s="1"/>
  <c r="T40" i="9" s="1"/>
  <c r="T25" i="9"/>
  <c r="T23" i="9"/>
  <c r="T20" i="9"/>
  <c r="T10" i="9"/>
  <c r="T6" i="9"/>
  <c r="Q111" i="9"/>
  <c r="Q106" i="9"/>
  <c r="Q98" i="9"/>
  <c r="Q93" i="9"/>
  <c r="Q87" i="9"/>
  <c r="Q84" i="9"/>
  <c r="Q74" i="9"/>
  <c r="Q71" i="9"/>
  <c r="Q62" i="9"/>
  <c r="Q60" i="9"/>
  <c r="Q28" i="9"/>
  <c r="Q40" i="9" s="1"/>
  <c r="Q25" i="9"/>
  <c r="Q23" i="9"/>
  <c r="Q20" i="9"/>
  <c r="Q10" i="9"/>
  <c r="Q6" i="9"/>
  <c r="N111" i="9"/>
  <c r="N106" i="9"/>
  <c r="N98" i="9"/>
  <c r="N93" i="9"/>
  <c r="N87" i="9"/>
  <c r="N84" i="9"/>
  <c r="N74" i="9"/>
  <c r="N71" i="9"/>
  <c r="N62" i="9"/>
  <c r="N60" i="9"/>
  <c r="N28" i="9"/>
  <c r="N40" i="9" s="1"/>
  <c r="N25" i="9"/>
  <c r="N23" i="9"/>
  <c r="N20" i="9"/>
  <c r="N10" i="9"/>
  <c r="N6" i="9"/>
  <c r="K111" i="9"/>
  <c r="K106" i="9"/>
  <c r="K93" i="9"/>
  <c r="K87" i="9"/>
  <c r="K84" i="9"/>
  <c r="K74" i="9"/>
  <c r="K71" i="9"/>
  <c r="K62" i="9"/>
  <c r="K60" i="9"/>
  <c r="K31" i="9"/>
  <c r="K28" i="9" s="1"/>
  <c r="K40" i="9" s="1"/>
  <c r="K25" i="9"/>
  <c r="K23" i="9"/>
  <c r="K20" i="9"/>
  <c r="K10" i="9"/>
  <c r="K6" i="9"/>
  <c r="H111" i="9"/>
  <c r="H106" i="9"/>
  <c r="H98" i="9"/>
  <c r="H93" i="9"/>
  <c r="H87" i="9"/>
  <c r="H84" i="9"/>
  <c r="H74" i="9"/>
  <c r="H71" i="9"/>
  <c r="H62" i="9"/>
  <c r="H60" i="9"/>
  <c r="H28" i="9"/>
  <c r="H40" i="9" s="1"/>
  <c r="H25" i="9"/>
  <c r="H23" i="9"/>
  <c r="H20" i="9"/>
  <c r="H10" i="9"/>
  <c r="H6" i="9"/>
  <c r="P41" i="21"/>
  <c r="P53" i="21" s="1"/>
  <c r="C50" i="1" l="1"/>
  <c r="T94" i="9"/>
  <c r="K50" i="1"/>
  <c r="K112" i="1" s="1"/>
  <c r="K114" i="1" s="1"/>
  <c r="H26" i="9"/>
  <c r="H41" i="9" s="1"/>
  <c r="W61" i="9"/>
  <c r="K61" i="9"/>
  <c r="N61" i="9"/>
  <c r="Q61" i="9"/>
  <c r="H61" i="9"/>
  <c r="W94" i="9"/>
  <c r="T61" i="9"/>
  <c r="W26" i="9"/>
  <c r="W41" i="9" s="1"/>
  <c r="T26" i="9"/>
  <c r="T41" i="9" s="1"/>
  <c r="Q94" i="9"/>
  <c r="Q26" i="9"/>
  <c r="Q41" i="9" s="1"/>
  <c r="N94" i="9"/>
  <c r="N26" i="9"/>
  <c r="N41" i="9" s="1"/>
  <c r="K94" i="9"/>
  <c r="K26" i="9"/>
  <c r="K41" i="9" s="1"/>
  <c r="H94" i="9"/>
  <c r="W113" i="9" l="1"/>
  <c r="W115" i="9" s="1"/>
  <c r="N113" i="9"/>
  <c r="N115" i="9" s="1"/>
  <c r="K113" i="9"/>
  <c r="K115" i="9" s="1"/>
  <c r="H113" i="9"/>
  <c r="H115" i="9" s="1"/>
  <c r="Q113" i="9"/>
  <c r="Q115" i="9" s="1"/>
  <c r="T113" i="9"/>
  <c r="T115" i="9" s="1"/>
  <c r="H33" i="18" l="1"/>
  <c r="E78" i="2" s="1"/>
  <c r="C33" i="18"/>
  <c r="F32" i="18"/>
  <c r="F31" i="18"/>
  <c r="F30" i="18"/>
  <c r="F29" i="18"/>
  <c r="F28" i="18"/>
  <c r="F27" i="18"/>
  <c r="H23" i="18"/>
  <c r="E77" i="2" s="1"/>
  <c r="F21" i="18"/>
  <c r="F20" i="18"/>
  <c r="F19" i="18"/>
  <c r="F18" i="18"/>
  <c r="F17" i="18"/>
  <c r="C23" i="18"/>
  <c r="F23" i="18" l="1"/>
  <c r="F33" i="18"/>
  <c r="F77" i="2" l="1"/>
  <c r="F78" i="2"/>
  <c r="E31" i="9" l="1"/>
  <c r="E28" i="9" s="1"/>
  <c r="E40" i="9" s="1"/>
  <c r="W117" i="9" l="1"/>
  <c r="T117" i="9"/>
  <c r="Q117" i="9"/>
  <c r="N117" i="9"/>
  <c r="K117" i="9"/>
  <c r="H117" i="9"/>
  <c r="V117" i="9" l="1"/>
  <c r="P117" i="9"/>
  <c r="J117" i="9"/>
  <c r="G117" i="9" l="1"/>
  <c r="M117" i="9"/>
  <c r="S117" i="9"/>
  <c r="M22" i="20" l="1"/>
  <c r="L22" i="20"/>
  <c r="I22" i="20"/>
  <c r="N22" i="20"/>
  <c r="K22" i="20"/>
  <c r="J22" i="20"/>
  <c r="H22" i="20"/>
  <c r="G22" i="20"/>
  <c r="F22" i="20"/>
  <c r="E22" i="20"/>
  <c r="D22" i="20"/>
  <c r="C22" i="20"/>
  <c r="M23" i="20"/>
  <c r="N23" i="20"/>
  <c r="L23" i="20"/>
  <c r="K23" i="20"/>
  <c r="K20" i="20"/>
  <c r="F20" i="20"/>
  <c r="N20" i="20"/>
  <c r="M20" i="20"/>
  <c r="L20" i="20"/>
  <c r="J20" i="20"/>
  <c r="I20" i="20"/>
  <c r="H20" i="20"/>
  <c r="G20" i="20"/>
  <c r="E20" i="20"/>
  <c r="D20" i="20"/>
  <c r="C20" i="20"/>
  <c r="H19" i="20"/>
  <c r="G19" i="20"/>
  <c r="F19" i="20"/>
  <c r="E19" i="20"/>
  <c r="D19" i="20"/>
  <c r="C19" i="20"/>
  <c r="H18" i="20"/>
  <c r="D18" i="20"/>
  <c r="E18" i="20"/>
  <c r="F18" i="20"/>
  <c r="G18" i="20"/>
  <c r="C18" i="20"/>
  <c r="C14" i="20"/>
  <c r="F14" i="20"/>
  <c r="F15" i="20" s="1"/>
  <c r="N14" i="20"/>
  <c r="H14" i="20"/>
  <c r="C15" i="20"/>
  <c r="H3" i="20"/>
  <c r="G3" i="20"/>
  <c r="F3" i="20"/>
  <c r="E3" i="20"/>
  <c r="D3" i="20"/>
  <c r="C3" i="20"/>
  <c r="E98" i="9" l="1"/>
  <c r="D98" i="9"/>
  <c r="D111" i="9" l="1"/>
  <c r="E111" i="9"/>
  <c r="D106" i="9"/>
  <c r="E106" i="9"/>
  <c r="D93" i="9"/>
  <c r="D87" i="9"/>
  <c r="D84" i="9"/>
  <c r="D74" i="9"/>
  <c r="D71" i="9"/>
  <c r="D62" i="9"/>
  <c r="D60" i="9"/>
  <c r="D56" i="9"/>
  <c r="D40" i="9"/>
  <c r="E25" i="9"/>
  <c r="D25" i="9"/>
  <c r="D23" i="9"/>
  <c r="E23" i="9"/>
  <c r="D10" i="9"/>
  <c r="E10" i="9"/>
  <c r="D6" i="9"/>
  <c r="E6" i="9"/>
  <c r="AE6" i="9"/>
  <c r="AF6" i="9"/>
  <c r="AE10" i="9"/>
  <c r="AF10" i="9"/>
  <c r="AE23" i="9"/>
  <c r="AF23" i="9"/>
  <c r="AE25" i="9"/>
  <c r="AF25" i="9"/>
  <c r="D113" i="2"/>
  <c r="E113" i="2"/>
  <c r="D111" i="2"/>
  <c r="E98" i="2"/>
  <c r="D66" i="2"/>
  <c r="D57" i="2"/>
  <c r="L10" i="1" l="1"/>
  <c r="E111" i="2"/>
  <c r="D26" i="9"/>
  <c r="D41" i="9" s="1"/>
  <c r="D98" i="2"/>
  <c r="AF111" i="9"/>
  <c r="AF106" i="9"/>
  <c r="AE111" i="9"/>
  <c r="F115" i="2"/>
  <c r="AE20" i="9"/>
  <c r="AE26" i="9" s="1"/>
  <c r="AE87" i="9"/>
  <c r="AE93" i="9"/>
  <c r="AE71" i="9"/>
  <c r="AE74" i="9"/>
  <c r="AE60" i="9"/>
  <c r="D94" i="9"/>
  <c r="D61" i="9"/>
  <c r="AE56" i="9"/>
  <c r="AF95" i="9"/>
  <c r="AE95" i="9"/>
  <c r="D117" i="2"/>
  <c r="E117" i="2"/>
  <c r="AE84" i="9"/>
  <c r="AE62" i="9"/>
  <c r="AE31" i="9"/>
  <c r="AE28" i="9" s="1"/>
  <c r="D28" i="1" s="1"/>
  <c r="D11" i="22"/>
  <c r="C4" i="22"/>
  <c r="D4" i="22"/>
  <c r="C12" i="22"/>
  <c r="D12" i="22"/>
  <c r="AF98" i="9" l="1"/>
  <c r="E97" i="1"/>
  <c r="E112" i="1" s="1"/>
  <c r="AE98" i="9"/>
  <c r="D97" i="1"/>
  <c r="H113" i="1"/>
  <c r="D29" i="1"/>
  <c r="D30" i="1" s="1"/>
  <c r="I13" i="22"/>
  <c r="B27" i="20" s="1"/>
  <c r="D113" i="9"/>
  <c r="D115" i="9" s="1"/>
  <c r="D117" i="9" s="1"/>
  <c r="H13" i="22"/>
  <c r="AE94" i="9"/>
  <c r="AE61" i="9"/>
  <c r="F117" i="2"/>
  <c r="AE40" i="9"/>
  <c r="AE41" i="9" s="1"/>
  <c r="C5" i="22"/>
  <c r="D16" i="22"/>
  <c r="H7" i="22"/>
  <c r="D112" i="1" l="1"/>
  <c r="F112" i="1" s="1"/>
  <c r="C11" i="22"/>
  <c r="C16" i="22" s="1"/>
  <c r="C3" i="22"/>
  <c r="AE113" i="9"/>
  <c r="AE115" i="9" s="1"/>
  <c r="AE117" i="9" s="1"/>
  <c r="H12" i="22"/>
  <c r="H11" i="22"/>
  <c r="D5" i="22"/>
  <c r="B14" i="20" s="1"/>
  <c r="E66" i="2"/>
  <c r="E57" i="2"/>
  <c r="E33" i="2"/>
  <c r="E7" i="2"/>
  <c r="I12" i="22" l="1"/>
  <c r="F57" i="2"/>
  <c r="F66" i="2"/>
  <c r="F30" i="2"/>
  <c r="F31" i="2"/>
  <c r="F29" i="2"/>
  <c r="AF79" i="9"/>
  <c r="AF84" i="9" s="1"/>
  <c r="H4" i="22"/>
  <c r="D114" i="1"/>
  <c r="D116" i="1" s="1"/>
  <c r="H16" i="22"/>
  <c r="E5" i="22"/>
  <c r="H3" i="22"/>
  <c r="H114" i="1"/>
  <c r="F25" i="2"/>
  <c r="E20" i="9"/>
  <c r="E26" i="9" s="1"/>
  <c r="E56" i="9"/>
  <c r="E60" i="9"/>
  <c r="E62" i="9"/>
  <c r="E71" i="9"/>
  <c r="E74" i="9"/>
  <c r="E87" i="9"/>
  <c r="E93" i="9"/>
  <c r="I7" i="22"/>
  <c r="F100" i="2" l="1"/>
  <c r="E108" i="2"/>
  <c r="F28" i="2"/>
  <c r="F27" i="2"/>
  <c r="F26" i="2"/>
  <c r="E61" i="9"/>
  <c r="H2" i="22"/>
  <c r="B23" i="20"/>
  <c r="J7" i="22"/>
  <c r="AF20" i="9"/>
  <c r="AF26" i="9" s="1"/>
  <c r="AF93" i="9"/>
  <c r="AF87" i="9"/>
  <c r="AF74" i="9"/>
  <c r="AF71" i="9"/>
  <c r="AF62" i="9"/>
  <c r="AF60" i="9"/>
  <c r="AF56" i="9"/>
  <c r="E94" i="9"/>
  <c r="AF94" i="9" l="1"/>
  <c r="H9" i="22"/>
  <c r="H17" i="22" s="1"/>
  <c r="E28" i="1"/>
  <c r="F103" i="2"/>
  <c r="F108" i="2"/>
  <c r="E113" i="9"/>
  <c r="E115" i="9" s="1"/>
  <c r="AF40" i="9"/>
  <c r="AF61" i="9"/>
  <c r="AF41" i="9" l="1"/>
  <c r="I113" i="1"/>
  <c r="J113" i="1" s="1"/>
  <c r="E29" i="1"/>
  <c r="F28" i="1"/>
  <c r="AF113" i="9"/>
  <c r="AF115" i="9" s="1"/>
  <c r="AF117" i="9" l="1"/>
  <c r="F29" i="1"/>
  <c r="E30" i="1"/>
  <c r="F30" i="1" s="1"/>
  <c r="I11" i="22"/>
  <c r="J11" i="22" s="1"/>
  <c r="J6" i="22"/>
  <c r="B22" i="20"/>
  <c r="E3" i="22" l="1"/>
  <c r="B25" i="20"/>
  <c r="I16" i="22"/>
  <c r="J16" i="22" s="1"/>
  <c r="I3" i="22"/>
  <c r="E114" i="1"/>
  <c r="C24" i="20"/>
  <c r="C6" i="20"/>
  <c r="D6" i="20"/>
  <c r="E6" i="20"/>
  <c r="F6" i="20"/>
  <c r="G6" i="20"/>
  <c r="H6" i="20"/>
  <c r="I6" i="20"/>
  <c r="J6" i="20"/>
  <c r="K6" i="20"/>
  <c r="L6" i="20"/>
  <c r="M6" i="20"/>
  <c r="N6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B10" i="20"/>
  <c r="O3" i="20"/>
  <c r="O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M24" i="20"/>
  <c r="L24" i="20"/>
  <c r="K24" i="20"/>
  <c r="J24" i="20"/>
  <c r="I24" i="20"/>
  <c r="H24" i="20"/>
  <c r="G24" i="20"/>
  <c r="F24" i="20"/>
  <c r="E24" i="20"/>
  <c r="D24" i="20"/>
  <c r="O23" i="20"/>
  <c r="O22" i="20"/>
  <c r="O21" i="20"/>
  <c r="O20" i="20"/>
  <c r="O19" i="20"/>
  <c r="O18" i="20"/>
  <c r="N15" i="20"/>
  <c r="M14" i="20"/>
  <c r="M15" i="20" s="1"/>
  <c r="L14" i="20"/>
  <c r="L15" i="20" s="1"/>
  <c r="K14" i="20"/>
  <c r="K15" i="20" s="1"/>
  <c r="J14" i="20"/>
  <c r="J15" i="20" s="1"/>
  <c r="I14" i="20"/>
  <c r="I15" i="20" s="1"/>
  <c r="H15" i="20"/>
  <c r="G14" i="20"/>
  <c r="G15" i="20" s="1"/>
  <c r="E14" i="20"/>
  <c r="E15" i="20" s="1"/>
  <c r="D14" i="20"/>
  <c r="D15" i="20" s="1"/>
  <c r="O13" i="20"/>
  <c r="O12" i="20"/>
  <c r="B15" i="20"/>
  <c r="O9" i="20"/>
  <c r="O8" i="20"/>
  <c r="O7" i="20"/>
  <c r="O5" i="20"/>
  <c r="O4" i="20"/>
  <c r="O28" i="20" l="1"/>
  <c r="O10" i="20"/>
  <c r="O24" i="20"/>
  <c r="B4" i="20"/>
  <c r="I2" i="22"/>
  <c r="B19" i="20"/>
  <c r="J3" i="22"/>
  <c r="I4" i="22"/>
  <c r="E116" i="1"/>
  <c r="F114" i="1"/>
  <c r="O6" i="20"/>
  <c r="O14" i="20"/>
  <c r="O15" i="20" s="1"/>
  <c r="C30" i="20"/>
  <c r="D30" i="20"/>
  <c r="E30" i="20"/>
  <c r="F30" i="20"/>
  <c r="G30" i="20"/>
  <c r="H30" i="20"/>
  <c r="I30" i="20"/>
  <c r="J30" i="20"/>
  <c r="K30" i="20"/>
  <c r="L30" i="20"/>
  <c r="M30" i="20"/>
  <c r="N30" i="20"/>
  <c r="C16" i="20"/>
  <c r="D16" i="20"/>
  <c r="E16" i="20"/>
  <c r="F16" i="20"/>
  <c r="G16" i="20"/>
  <c r="G32" i="20" s="1"/>
  <c r="H16" i="20"/>
  <c r="H32" i="20" s="1"/>
  <c r="I16" i="20"/>
  <c r="I32" i="20" s="1"/>
  <c r="J16" i="20"/>
  <c r="J32" i="20" s="1"/>
  <c r="K16" i="20"/>
  <c r="L16" i="20"/>
  <c r="M16" i="20"/>
  <c r="N16" i="20"/>
  <c r="O30" i="20"/>
  <c r="F32" i="20" l="1"/>
  <c r="E32" i="20"/>
  <c r="L32" i="20"/>
  <c r="D32" i="20"/>
  <c r="N32" i="20"/>
  <c r="M32" i="20"/>
  <c r="K32" i="20"/>
  <c r="C32" i="20"/>
  <c r="O16" i="20"/>
  <c r="O32" i="20" s="1"/>
  <c r="B20" i="20"/>
  <c r="J4" i="22"/>
  <c r="I9" i="22"/>
  <c r="B18" i="20"/>
  <c r="J2" i="22"/>
  <c r="K71" i="2"/>
  <c r="K70" i="2"/>
  <c r="K69" i="2"/>
  <c r="I17" i="22" l="1"/>
  <c r="J17" i="22" s="1"/>
  <c r="J9" i="22"/>
  <c r="L66" i="2"/>
  <c r="K62" i="2"/>
  <c r="K65" i="2"/>
  <c r="C57" i="2"/>
  <c r="B12" i="22"/>
  <c r="B4" i="22"/>
  <c r="J77" i="2"/>
  <c r="M77" i="2"/>
  <c r="K72" i="2"/>
  <c r="L72" i="2"/>
  <c r="J72" i="2"/>
  <c r="K41" i="2"/>
  <c r="K35" i="2"/>
  <c r="K36" i="2"/>
  <c r="K37" i="2"/>
  <c r="K38" i="2"/>
  <c r="K39" i="2"/>
  <c r="K40" i="2"/>
  <c r="K34" i="2"/>
  <c r="M15" i="2"/>
  <c r="J15" i="2"/>
  <c r="K9" i="2" s="1"/>
  <c r="C113" i="2"/>
  <c r="C111" i="2"/>
  <c r="K10" i="1" l="1"/>
  <c r="C98" i="2"/>
  <c r="K76" i="2"/>
  <c r="L76" i="2" s="1"/>
  <c r="C7" i="2"/>
  <c r="C33" i="2"/>
  <c r="C66" i="2"/>
  <c r="K59" i="2"/>
  <c r="K60" i="2"/>
  <c r="K61" i="2"/>
  <c r="K63" i="2"/>
  <c r="K64" i="2"/>
  <c r="C24" i="2"/>
  <c r="K75" i="2"/>
  <c r="L75" i="2" s="1"/>
  <c r="K10" i="2"/>
  <c r="L10" i="2" s="1"/>
  <c r="K11" i="2"/>
  <c r="L11" i="2" s="1"/>
  <c r="K12" i="2"/>
  <c r="L12" i="2" s="1"/>
  <c r="K13" i="2"/>
  <c r="L13" i="2" s="1"/>
  <c r="K14" i="2"/>
  <c r="L14" i="2" s="1"/>
  <c r="K8" i="2"/>
  <c r="L8" i="2" s="1"/>
  <c r="L9" i="2"/>
  <c r="C97" i="1"/>
  <c r="C112" i="1" s="1"/>
  <c r="C62" i="9"/>
  <c r="H35" i="18"/>
  <c r="AD25" i="9"/>
  <c r="AD23" i="9"/>
  <c r="AD10" i="9"/>
  <c r="AD6" i="9"/>
  <c r="C111" i="9"/>
  <c r="C106" i="9"/>
  <c r="C98" i="9"/>
  <c r="C93" i="9"/>
  <c r="C87" i="9"/>
  <c r="C84" i="9"/>
  <c r="C74" i="9"/>
  <c r="C71" i="9"/>
  <c r="C60" i="9"/>
  <c r="C56" i="9"/>
  <c r="C31" i="9"/>
  <c r="C28" i="9" s="1"/>
  <c r="C20" i="9"/>
  <c r="C10" i="9"/>
  <c r="C6" i="9"/>
  <c r="C90" i="2" l="1"/>
  <c r="C26" i="9"/>
  <c r="B11" i="22"/>
  <c r="E75" i="2"/>
  <c r="E90" i="2" s="1"/>
  <c r="E94" i="2" s="1"/>
  <c r="L77" i="2"/>
  <c r="C40" i="9"/>
  <c r="AD84" i="9"/>
  <c r="AD93" i="9"/>
  <c r="AD106" i="9"/>
  <c r="AD98" i="9"/>
  <c r="AD87" i="9"/>
  <c r="AD111" i="9"/>
  <c r="AD71" i="9"/>
  <c r="AD31" i="9"/>
  <c r="AD74" i="9"/>
  <c r="C61" i="9"/>
  <c r="E41" i="9"/>
  <c r="E117" i="9" s="1"/>
  <c r="K66" i="2"/>
  <c r="K77" i="2"/>
  <c r="AD56" i="9"/>
  <c r="AD60" i="9"/>
  <c r="AD62" i="9"/>
  <c r="AD20" i="9"/>
  <c r="AD26" i="9" s="1"/>
  <c r="L15" i="2"/>
  <c r="C94" i="9"/>
  <c r="I5" i="1" l="1"/>
  <c r="M5" i="1" s="1"/>
  <c r="C113" i="9"/>
  <c r="C115" i="9" s="1"/>
  <c r="C41" i="9"/>
  <c r="AD28" i="9"/>
  <c r="C28" i="1" s="1"/>
  <c r="AD94" i="9"/>
  <c r="F76" i="2"/>
  <c r="AD61" i="9"/>
  <c r="I4" i="1" l="1"/>
  <c r="I6" i="1" s="1"/>
  <c r="M4" i="1"/>
  <c r="C29" i="1"/>
  <c r="C30" i="1" s="1"/>
  <c r="G113" i="1"/>
  <c r="C117" i="9"/>
  <c r="AD40" i="9"/>
  <c r="AD41" i="9" s="1"/>
  <c r="F75" i="2"/>
  <c r="AD113" i="9"/>
  <c r="AD115" i="9" s="1"/>
  <c r="AD117" i="9" s="1"/>
  <c r="C114" i="1"/>
  <c r="B5" i="22"/>
  <c r="C108" i="2"/>
  <c r="G13" i="22"/>
  <c r="M6" i="1" l="1"/>
  <c r="M26" i="1" s="1"/>
  <c r="M30" i="1" s="1"/>
  <c r="M116" i="1" s="1"/>
  <c r="I26" i="1"/>
  <c r="G5" i="1"/>
  <c r="C116" i="1"/>
  <c r="E114" i="2"/>
  <c r="E118" i="2" s="1"/>
  <c r="E4" i="2"/>
  <c r="B3" i="22"/>
  <c r="F11" i="18"/>
  <c r="C13" i="18"/>
  <c r="C35" i="18" s="1"/>
  <c r="F8" i="18"/>
  <c r="F6" i="18"/>
  <c r="F4" i="18"/>
  <c r="F3" i="18"/>
  <c r="K5" i="1" l="1"/>
  <c r="K4" i="1" s="1"/>
  <c r="K6" i="1" s="1"/>
  <c r="K26" i="1" s="1"/>
  <c r="K30" i="1" s="1"/>
  <c r="K116" i="1" s="1"/>
  <c r="G4" i="1"/>
  <c r="G6" i="1" s="1"/>
  <c r="G26" i="1" s="1"/>
  <c r="G30" i="1" s="1"/>
  <c r="I30" i="1"/>
  <c r="C94" i="2"/>
  <c r="C4" i="2"/>
  <c r="G12" i="22"/>
  <c r="G11" i="22"/>
  <c r="B28" i="20" s="1"/>
  <c r="F10" i="18"/>
  <c r="F12" i="18"/>
  <c r="G4" i="22" l="1"/>
  <c r="D2" i="22"/>
  <c r="D9" i="22" s="1"/>
  <c r="C114" i="2"/>
  <c r="C118" i="2" s="1"/>
  <c r="G3" i="22"/>
  <c r="D17" i="22" l="1"/>
  <c r="B3" i="20"/>
  <c r="B6" i="20" s="1"/>
  <c r="B16" i="20" s="1"/>
  <c r="F35" i="18"/>
  <c r="F13" i="18"/>
  <c r="G2" i="22"/>
  <c r="G7" i="22"/>
  <c r="B2" i="22" l="1"/>
  <c r="B9" i="22" s="1"/>
  <c r="G114" i="1"/>
  <c r="G116" i="1" s="1"/>
  <c r="I114" i="1"/>
  <c r="I116" i="1" s="1"/>
  <c r="B24" i="20"/>
  <c r="B30" i="20" s="1"/>
  <c r="B32" i="20" s="1"/>
  <c r="G16" i="22"/>
  <c r="B16" i="22"/>
  <c r="G9" i="22"/>
  <c r="J114" i="1" l="1"/>
  <c r="G17" i="22"/>
  <c r="B17" i="22"/>
  <c r="F9" i="2" l="1"/>
  <c r="F10" i="2"/>
  <c r="F11" i="2"/>
  <c r="F12" i="2"/>
  <c r="F13" i="2"/>
  <c r="F14" i="2"/>
  <c r="D7" i="2" l="1"/>
  <c r="F8" i="2"/>
  <c r="D33" i="2"/>
  <c r="D24" i="2"/>
  <c r="D90" i="2" l="1"/>
  <c r="D94" i="2" s="1"/>
  <c r="F33" i="2"/>
  <c r="F7" i="2"/>
  <c r="F24" i="2"/>
  <c r="F90" i="2" l="1"/>
  <c r="D4" i="2"/>
  <c r="F4" i="2" s="1"/>
  <c r="H5" i="1"/>
  <c r="L5" i="1" l="1"/>
  <c r="L4" i="1" s="1"/>
  <c r="L6" i="1" s="1"/>
  <c r="H4" i="1"/>
  <c r="J5" i="1"/>
  <c r="F94" i="2"/>
  <c r="D114" i="2"/>
  <c r="H6" i="1" l="1"/>
  <c r="J4" i="1"/>
  <c r="N5" i="1"/>
  <c r="D118" i="2"/>
  <c r="F118" i="2" s="1"/>
  <c r="F114" i="2"/>
  <c r="N4" i="1" l="1"/>
  <c r="H26" i="1"/>
  <c r="J6" i="1"/>
  <c r="C2" i="22"/>
  <c r="C9" i="22" s="1"/>
  <c r="E9" i="22" s="1"/>
  <c r="H30" i="1" l="1"/>
  <c r="J26" i="1"/>
  <c r="L26" i="1"/>
  <c r="N6" i="1"/>
  <c r="E2" i="22"/>
  <c r="C17" i="22"/>
  <c r="E17" i="22" s="1"/>
  <c r="L30" i="1" l="1"/>
  <c r="N26" i="1"/>
  <c r="J30" i="1"/>
  <c r="H116" i="1"/>
  <c r="L116" i="1" l="1"/>
  <c r="N30" i="1"/>
  <c r="L35" i="26"/>
</calcChain>
</file>

<file path=xl/sharedStrings.xml><?xml version="1.0" encoding="utf-8"?>
<sst xmlns="http://schemas.openxmlformats.org/spreadsheetml/2006/main" count="2038" uniqueCount="1298">
  <si>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</si>
  <si>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</si>
  <si>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</si>
  <si>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</si>
  <si>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</si>
  <si>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</si>
  <si>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</si>
  <si>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</si>
  <si>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</si>
  <si>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</si>
  <si>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</si>
  <si>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HÁZI SEGÍTSÉGNYÚJTÁS</t>
  </si>
  <si>
    <t>SEGÍTŐ SZOLGÁLAT EGYÜTT</t>
  </si>
  <si>
    <t>Közalkalmazotti státuszok</t>
  </si>
  <si>
    <t>Összesen</t>
  </si>
  <si>
    <t>Segítő Szolgálat</t>
  </si>
  <si>
    <t>Segítő Szolgálat Összesen</t>
  </si>
  <si>
    <t>fő</t>
  </si>
  <si>
    <t>működési hó</t>
  </si>
  <si>
    <t>SZOCIÁLIS NORMATÍVA ÉS TÁMOGATÁS MINDÖSSZESEN</t>
  </si>
  <si>
    <t>Bevételek</t>
  </si>
  <si>
    <t>Tartalék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</si>
  <si>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</si>
  <si>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</si>
  <si>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</si>
  <si>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</si>
  <si>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</si>
  <si>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</si>
  <si>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</si>
  <si>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</si>
  <si>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</si>
  <si>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</si>
  <si>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</si>
  <si>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</si>
  <si>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Társulás és intézményeinek konszolidált összesítése</t>
  </si>
  <si>
    <t>Szociális és gyermekjóléti feladatok támogatása</t>
  </si>
  <si>
    <t>SZOCIÁLIS NORMATÍVA ÖSSZESEN</t>
  </si>
  <si>
    <t>Kiadások</t>
  </si>
  <si>
    <t>Eredeti előirányzat</t>
  </si>
  <si>
    <t>Módosított előirányzat</t>
  </si>
  <si>
    <t>Működési bevételek</t>
  </si>
  <si>
    <t>Dologi kiadások</t>
  </si>
  <si>
    <t>Működési célú maradvány</t>
  </si>
  <si>
    <t>Beruházások</t>
  </si>
  <si>
    <t>Felújítások</t>
  </si>
  <si>
    <t>Felhalmozási célú maradvány</t>
  </si>
  <si>
    <t>Egyéb felhalmozási kiadások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</si>
  <si>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</si>
  <si>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</si>
  <si>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</si>
  <si>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</si>
  <si>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</si>
  <si>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Teljesítés</t>
  </si>
  <si>
    <t xml:space="preserve">Önkormányzatok működési támogatásai </t>
  </si>
  <si>
    <t>Egyéb működési célú támogatások bevételei államháztartáson belülről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</si>
  <si>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</si>
  <si>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</si>
  <si>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</si>
  <si>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</si>
  <si>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</si>
  <si>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</si>
  <si>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</si>
  <si>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</si>
  <si>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</si>
  <si>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</si>
  <si>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</si>
  <si>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</si>
  <si>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</si>
  <si>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</si>
  <si>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</si>
  <si>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</si>
  <si>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</si>
  <si>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</si>
  <si>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</si>
  <si>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</si>
  <si>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</si>
  <si>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</si>
  <si>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</si>
  <si>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</si>
  <si>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</si>
  <si>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</si>
  <si>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</si>
  <si>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</si>
  <si>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</si>
  <si>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</si>
  <si>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</si>
  <si>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</si>
  <si>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</si>
  <si>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</si>
  <si>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</si>
  <si>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</si>
  <si>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</si>
  <si>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</si>
  <si>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</si>
  <si>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</si>
  <si>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</si>
  <si>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</si>
  <si>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</si>
  <si>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</si>
  <si>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</si>
  <si>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</si>
  <si>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</si>
  <si>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</si>
  <si>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</si>
  <si>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</si>
  <si>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</si>
  <si>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</t>
  </si>
  <si>
    <t>B5</t>
  </si>
  <si>
    <t>B6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</si>
  <si>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</si>
  <si>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</si>
  <si>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</si>
  <si>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</si>
  <si>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</si>
  <si>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</si>
  <si>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</si>
  <si>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</si>
  <si>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</si>
  <si>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</si>
  <si>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</si>
  <si>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</si>
  <si>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</si>
  <si>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</si>
  <si>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</si>
  <si>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</si>
  <si>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</si>
  <si>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</si>
  <si>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</si>
  <si>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</si>
  <si>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</si>
  <si>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</si>
  <si>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</si>
  <si>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</si>
  <si>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</si>
  <si>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</si>
  <si>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</si>
  <si>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</si>
  <si>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</si>
  <si>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</si>
  <si>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</si>
  <si>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</si>
  <si>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</si>
  <si>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</si>
  <si>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</si>
  <si>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</si>
  <si>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</si>
  <si>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</si>
  <si>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</si>
  <si>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</si>
  <si>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</si>
  <si>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</si>
  <si>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</si>
  <si>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</si>
  <si>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</si>
  <si>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</si>
  <si>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</si>
  <si>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</si>
  <si>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</si>
  <si>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</si>
  <si>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</si>
  <si>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</si>
  <si>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</si>
  <si>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</si>
  <si>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</si>
  <si>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</si>
  <si>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</si>
  <si>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</si>
  <si>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</si>
  <si>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</si>
  <si>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</si>
  <si>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</si>
  <si>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</si>
  <si>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</si>
  <si>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</si>
  <si>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</si>
  <si>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</si>
  <si>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</si>
  <si>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</si>
  <si>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</si>
  <si>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</si>
  <si>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</si>
  <si>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</si>
  <si>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</si>
  <si>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</si>
  <si>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</si>
  <si>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</si>
  <si>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</si>
  <si>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</si>
  <si>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</si>
  <si>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</si>
  <si>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</si>
  <si>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</si>
  <si>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</si>
  <si>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</si>
  <si>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</si>
  <si>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</si>
  <si>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</si>
  <si>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</si>
  <si>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</si>
  <si>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</si>
  <si>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</si>
  <si>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</si>
  <si>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</si>
  <si>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</si>
  <si>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</si>
  <si>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</si>
  <si>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</si>
  <si>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</si>
  <si>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</si>
  <si>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</si>
  <si>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</si>
  <si>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</si>
  <si>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</si>
  <si>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</si>
  <si>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</si>
  <si>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</si>
  <si>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</si>
  <si>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</si>
  <si>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</si>
  <si>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</si>
  <si>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</si>
  <si>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</si>
  <si>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</si>
  <si>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</si>
  <si>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</si>
  <si>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</si>
  <si>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</si>
  <si>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KIADÁSOK ÖSSZESEN</t>
  </si>
  <si>
    <t>ebből: normatív támogatás</t>
  </si>
  <si>
    <t>ebből: önkormányzati hozzájárulás</t>
  </si>
  <si>
    <t>Vál</t>
  </si>
  <si>
    <t>kerekítve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</si>
  <si>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</si>
  <si>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</si>
  <si>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</si>
  <si>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</si>
  <si>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</si>
  <si>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</si>
  <si>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</si>
  <si>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</si>
  <si>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</si>
  <si>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</si>
  <si>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</si>
  <si>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</si>
  <si>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</si>
  <si>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</si>
  <si>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</si>
  <si>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</si>
  <si>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</si>
  <si>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</si>
  <si>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</si>
  <si>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Ráckeresztúr </t>
  </si>
  <si>
    <t>társulási feladatarányosan</t>
  </si>
  <si>
    <t>A) Központi orvosi ügyelethez</t>
  </si>
  <si>
    <t>Szociális ellátás</t>
  </si>
  <si>
    <t>ÖNKORMÁNYZATI HOZZÁJÁRULÁSOK ÖSSZESEN</t>
  </si>
  <si>
    <t>belső ell.</t>
  </si>
  <si>
    <t>ell.nap száma</t>
  </si>
  <si>
    <t>ell.naponként Ft</t>
  </si>
  <si>
    <t>ebből ÖNKORMÁNYZATI HOZZÁJÁRULÁSOK</t>
  </si>
  <si>
    <t>ebből: pénzügyi alap tartaléka</t>
  </si>
  <si>
    <t>K915</t>
  </si>
  <si>
    <t>IDŐSEK - CSALÁDI NAPKÖZI</t>
  </si>
  <si>
    <t>Tárgyévi terv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</si>
  <si>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</si>
  <si>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</si>
  <si>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</si>
  <si>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</si>
  <si>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</si>
  <si>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</si>
  <si>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</si>
  <si>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</si>
  <si>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</si>
  <si>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</si>
  <si>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</si>
  <si>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</si>
  <si>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</si>
  <si>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</si>
  <si>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</si>
  <si>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szolgáltatások (Martongazda kft., bankköltségek, üzemorvos, posta költség)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</si>
  <si>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</si>
  <si>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</si>
  <si>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</si>
  <si>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</si>
  <si>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</si>
  <si>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Bérkompenzáció</t>
  </si>
  <si>
    <t>Szociális ágazati pótlék</t>
  </si>
  <si>
    <t>Foglalkoztatottak egyéb személyi juttatásai (betegállomány, egyéb)</t>
  </si>
  <si>
    <t>Szent László Völgye Segítő Szolgálat</t>
  </si>
  <si>
    <t>ebből: táppénz hozzájárulás</t>
  </si>
  <si>
    <t xml:space="preserve">     Házi segítségnyújtás</t>
  </si>
  <si>
    <t>BÉRKOMPENZÁCIÓ ÖSSZESEN</t>
  </si>
  <si>
    <t>Szociális ágazati bérpótlék</t>
  </si>
  <si>
    <t>SZOCIÁLIS ÁGAZATI BÉRPÓTLÉK</t>
  </si>
  <si>
    <t>Társulás</t>
  </si>
  <si>
    <t>Önkormányzati hozzájárulások</t>
  </si>
  <si>
    <t>Január havi befizetés</t>
  </si>
  <si>
    <t>Február havi befizetés</t>
  </si>
  <si>
    <t>Március havi befizetés</t>
  </si>
  <si>
    <t>Április havi befizetés</t>
  </si>
  <si>
    <t>Május havi befizetés</t>
  </si>
  <si>
    <t>Június havi befizetés</t>
  </si>
  <si>
    <t>Július havi befizetés</t>
  </si>
  <si>
    <t>Augusztus havi befizetés</t>
  </si>
  <si>
    <t>Szeptember havi befizetés</t>
  </si>
  <si>
    <t>Október havi befizetés</t>
  </si>
  <si>
    <t>November havi befizetés</t>
  </si>
  <si>
    <t>December havi befizetés</t>
  </si>
  <si>
    <t>Befizetések összesen</t>
  </si>
  <si>
    <t>Orvosi ügyelet</t>
  </si>
  <si>
    <t>Tagdíj</t>
  </si>
  <si>
    <t>Munkaszervezet műk.</t>
  </si>
  <si>
    <t>Belső ellenőrzés</t>
  </si>
  <si>
    <t>Házi gondozás</t>
  </si>
  <si>
    <t>Családi napközi</t>
  </si>
  <si>
    <t>Normatív és bérkompenzáció támogatás</t>
  </si>
  <si>
    <t>TKT által önkormányzatoknak utalandó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</si>
  <si>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</si>
  <si>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</si>
  <si>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</si>
  <si>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</si>
  <si>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</si>
  <si>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</si>
  <si>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</si>
  <si>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</si>
  <si>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</si>
  <si>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</si>
  <si>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</si>
  <si>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</si>
  <si>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Kifizetések összesen</t>
  </si>
  <si>
    <t>Martonvásár munkaszervezeti feladat</t>
  </si>
  <si>
    <t>LÉTSZÁM</t>
  </si>
  <si>
    <t>Eredeti</t>
  </si>
  <si>
    <t>Módosított</t>
  </si>
  <si>
    <t>ebből: finanszírozási többelt (-) / hiány (+)</t>
  </si>
  <si>
    <t>TARTALOMJEGYZÉK</t>
  </si>
  <si>
    <t>1. sz. táblázat</t>
  </si>
  <si>
    <t>Konszolidált mérleg</t>
  </si>
  <si>
    <t>2. sz. táblázat</t>
  </si>
  <si>
    <t>Konszolidált költségvetési mérleg</t>
  </si>
  <si>
    <t>2/1. sz. táblázat</t>
  </si>
  <si>
    <t>Bevételek - kiadások</t>
  </si>
  <si>
    <t>2/2. sz. táblázat</t>
  </si>
  <si>
    <t>Teljesített kiadások kormányzati funkciónként</t>
  </si>
  <si>
    <t>2/3. sz. táblázat</t>
  </si>
  <si>
    <t>Teljesített bevételek kormányzati funkciónként</t>
  </si>
  <si>
    <t>3. sz. táblázat</t>
  </si>
  <si>
    <t>4. sz. táblázat</t>
  </si>
  <si>
    <t>5. sz. táblázat</t>
  </si>
  <si>
    <t>6. sz. táblázat</t>
  </si>
  <si>
    <t>7. sz. táblázat</t>
  </si>
  <si>
    <t>Szent László Völgye Segítő Szolgálat normatív támogatások elszámolása</t>
  </si>
  <si>
    <t>8. sz. táblázat</t>
  </si>
  <si>
    <t>Pénzeszköz átadás - átvétel</t>
  </si>
  <si>
    <t>9. sz. táblázat</t>
  </si>
  <si>
    <t>Pénzmaradvány kimutatás</t>
  </si>
  <si>
    <t>10. sz. táblázat</t>
  </si>
  <si>
    <t>Létszámadatok</t>
  </si>
  <si>
    <t>11. sz. táblázat</t>
  </si>
  <si>
    <t>Önkormányzati elszámolás</t>
  </si>
  <si>
    <t>12. sz. táblázat</t>
  </si>
  <si>
    <t>Vagyonkimutatás</t>
  </si>
  <si>
    <t>Vagyonkimutatás a könyvviteli mérlegben értékkel szereplő eszközökről</t>
  </si>
  <si>
    <t>Vagyonkimutatás a könyvviteli mérlegben értékkel szereplő forrásokról</t>
  </si>
  <si>
    <t>Vagyonkimutatás az érték nélkül nyilvántartott eszközökről</t>
  </si>
  <si>
    <t>Eredménykimutatás</t>
  </si>
  <si>
    <t>Pénzeszközök változása</t>
  </si>
  <si>
    <t>ESZKÖZÖK</t>
  </si>
  <si>
    <t>FORRÁSOK</t>
  </si>
  <si>
    <t>Szellemi termékek</t>
  </si>
  <si>
    <t>I. Nemzeti vagyon induláskori értéke</t>
  </si>
  <si>
    <t>I. Immateriális javak összesen</t>
  </si>
  <si>
    <t>II. Nemzeti vagyon változásai</t>
  </si>
  <si>
    <t>III. Egyéb eszközök induláskori értéke és változásai</t>
  </si>
  <si>
    <t>Gépek, berendezések, felszerelések, járművek</t>
  </si>
  <si>
    <t>IV. Felhalmozott eredmény</t>
  </si>
  <si>
    <t>Beruházások, felújítások</t>
  </si>
  <si>
    <t>V. Eszközök értékhelyesbítésének forrása</t>
  </si>
  <si>
    <t>II. Tárgyi eszközök összesen</t>
  </si>
  <si>
    <t>VI. Mérleg szerinti eredmény</t>
  </si>
  <si>
    <t>III. Befektetett pénzügyi eszközök összesen</t>
  </si>
  <si>
    <t>G.  SAJÁT TŐKE ÖSSZESEN</t>
  </si>
  <si>
    <t>A. NEMZETI VAGYONBA TARTOZÓ BEFEKTETETT ESZKÖZÖK ÖSSZESEN</t>
  </si>
  <si>
    <t>II. Költségvetési évet követően esedékes kötelezettségek</t>
  </si>
  <si>
    <t>I. Készletek összesen</t>
  </si>
  <si>
    <t>III. Kötelezettség jellegű sajátos elszámolások</t>
  </si>
  <si>
    <t>II. Értékpapírok összesen</t>
  </si>
  <si>
    <t>H. KÖTELEZETTSÉGEK ÖSSZESEN</t>
  </si>
  <si>
    <t>B. NEMZETI VAGYONBA TARTOZÓ FORGÓESZKÖZÖK ÖSSZESEN</t>
  </si>
  <si>
    <t>II. Pénztárak, csekkek, betétkönyvek</t>
  </si>
  <si>
    <t>III-IV. Forintszámlák, devizaszámlák</t>
  </si>
  <si>
    <t>C. PÉNZESZKÖZÖK ÖSSZESEN</t>
  </si>
  <si>
    <t>I. Költségvetési évben esedékes követelések</t>
  </si>
  <si>
    <t>II. Költségvetési évet követően esedékes követelések</t>
  </si>
  <si>
    <t>III. Követelés jellegű sajátos elszámolások</t>
  </si>
  <si>
    <t>D. KÖVETELÉSEK ÖSSZESEN</t>
  </si>
  <si>
    <t>ESZKÖZÖK ÖSSZESEN</t>
  </si>
  <si>
    <t>FORRÁSOK ÖSSZESEN</t>
  </si>
  <si>
    <t>Szent László Völgye Többcélú Kistérségi Társulás</t>
  </si>
  <si>
    <t>101222 Támogató szolgáltatás</t>
  </si>
  <si>
    <t>104030 Gyermekek napközbeni ellátása</t>
  </si>
  <si>
    <t>107052 Házi segítségnyújtás</t>
  </si>
  <si>
    <t>107055 Tanyagond. szolgáltatás</t>
  </si>
  <si>
    <t>011130 Önkorm. Jogalk. és ált. ig. tev.</t>
  </si>
  <si>
    <t>018030 Támogatási célú fin. műveletek</t>
  </si>
  <si>
    <t>072112 Háziorvosi ügyeleti ellátás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</si>
  <si>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</si>
  <si>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</si>
  <si>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</si>
  <si>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</si>
  <si>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</si>
  <si>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</si>
  <si>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</si>
  <si>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</si>
  <si>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</si>
  <si>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</si>
  <si>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</si>
  <si>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</si>
  <si>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</si>
  <si>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</si>
  <si>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</si>
  <si>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</si>
  <si>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</si>
  <si>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</si>
  <si>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</si>
  <si>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</si>
  <si>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</si>
  <si>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</si>
  <si>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</si>
  <si>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</si>
  <si>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</si>
  <si>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</si>
  <si>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</si>
  <si>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</si>
  <si>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</si>
  <si>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</si>
  <si>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</si>
  <si>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</si>
  <si>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</si>
  <si>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</si>
  <si>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</si>
  <si>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</si>
  <si>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</si>
  <si>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</si>
  <si>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</si>
  <si>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</si>
  <si>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</si>
  <si>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</si>
  <si>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</si>
  <si>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</si>
  <si>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</si>
  <si>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</si>
  <si>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</si>
  <si>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</si>
  <si>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</si>
  <si>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</si>
  <si>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</si>
  <si>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</si>
  <si>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</si>
  <si>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</si>
  <si>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</si>
  <si>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</si>
  <si>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</si>
  <si>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</si>
  <si>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</si>
  <si>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</si>
  <si>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</si>
  <si>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</si>
  <si>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</si>
  <si>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</si>
  <si>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</si>
  <si>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</si>
  <si>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</si>
  <si>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</si>
  <si>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</si>
  <si>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</si>
  <si>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</si>
  <si>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</si>
  <si>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</si>
  <si>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</si>
  <si>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</si>
  <si>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</si>
  <si>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</si>
  <si>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</si>
  <si>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</si>
  <si>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</si>
  <si>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</si>
  <si>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</si>
  <si>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</si>
  <si>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</si>
  <si>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</si>
  <si>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</si>
  <si>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</si>
  <si>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</si>
  <si>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</si>
  <si>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</si>
  <si>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</si>
  <si>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</si>
  <si>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</si>
  <si>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</si>
  <si>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</si>
  <si>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</si>
  <si>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</si>
  <si>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</si>
  <si>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</si>
  <si>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</si>
  <si>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</si>
  <si>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</si>
  <si>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</si>
  <si>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</si>
  <si>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</si>
  <si>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</si>
  <si>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</si>
  <si>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</si>
  <si>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</si>
  <si>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</si>
  <si>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</si>
  <si>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</si>
  <si>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</si>
  <si>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</si>
  <si>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</si>
  <si>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</si>
  <si>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</si>
  <si>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</si>
  <si>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</si>
  <si>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</si>
  <si>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</si>
  <si>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</si>
  <si>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</si>
  <si>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</si>
  <si>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</si>
  <si>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</si>
  <si>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</si>
  <si>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</si>
  <si>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</si>
  <si>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</si>
  <si>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</si>
  <si>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</si>
  <si>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</si>
  <si>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</si>
  <si>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</si>
  <si>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</si>
  <si>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101222 Támogató szolgáltatás fogyatékos személyek részére</t>
  </si>
  <si>
    <t>107055 Falugondnoki, tanyagondnoki szolgáltatás</t>
  </si>
  <si>
    <t>Elszámolás</t>
  </si>
  <si>
    <t>Különbség</t>
  </si>
  <si>
    <t>Alaptevékenység költségvetési bevételei</t>
  </si>
  <si>
    <t>Alaptevékenység költségvetési kiadásai</t>
  </si>
  <si>
    <t>I. Alaptevékenység költségvetési egyenlege</t>
  </si>
  <si>
    <t>Alaptevékenység finanszírozási bevételei</t>
  </si>
  <si>
    <t>Alaptevékenység finanszírozási kiadásai</t>
  </si>
  <si>
    <t>II. Alaptevékenység finanszírozási egyenlege</t>
  </si>
  <si>
    <t>A) Alaptevékenység maradványa</t>
  </si>
  <si>
    <t>Vállalkozási tevékenység költségvetési bevételei</t>
  </si>
  <si>
    <t>Vállalkozási tevékenység költségvetési kiadásai</t>
  </si>
  <si>
    <t>III. Vállalkozási tevékenység költségvetési egyenlege</t>
  </si>
  <si>
    <t>Vállalkozási tevékenység finanszírozási bevételei</t>
  </si>
  <si>
    <t>Vállalkozási tevékenység finanszírozási kiadásai</t>
  </si>
  <si>
    <t>IV. Vállalkozási tevékenység finanszírozási egyenlege</t>
  </si>
  <si>
    <t>B) Vállalkozási tevékenység maradványa</t>
  </si>
  <si>
    <t>C) Összes maradvány</t>
  </si>
  <si>
    <t>Sorsz</t>
  </si>
  <si>
    <t>Előző év</t>
  </si>
  <si>
    <t>Tárgyév</t>
  </si>
  <si>
    <t/>
  </si>
  <si>
    <t>A/I/1        Vagyoni értékű jogok</t>
  </si>
  <si>
    <t>A/I/2        Szellemi termékek</t>
  </si>
  <si>
    <t>A/I/3        Immateriális javak értékhelyesbítése</t>
  </si>
  <si>
    <t>A/I        Immateriális javak (=A/I/1+A/I/2+A/I/3) (04=01+02+03)</t>
  </si>
  <si>
    <t>A/II/1        Ingatlanok és a kapcsolódó vagyoni értékű jogok</t>
  </si>
  <si>
    <t>A/II/2        Gépek, berendezések, felszerelések, járművek</t>
  </si>
  <si>
    <t>A/II/3        Tenyészállatok</t>
  </si>
  <si>
    <t>A/II/4        Beruházások, felújítások</t>
  </si>
  <si>
    <t>A/II/5        Tárgyi eszközök értékhelyesbítése</t>
  </si>
  <si>
    <t>A/II        Tárgyi eszközök (=A/II/1+...+A/II/5) (10=05+...+09)</t>
  </si>
  <si>
    <t>A/III/1        Tartós részesedések (11&gt;=12+13)</t>
  </si>
  <si>
    <t>A/III/1a        - ebből: tartós részesedések jegybankban</t>
  </si>
  <si>
    <t>A/III/1b        - ebből: tartós részesedések társulásban</t>
  </si>
  <si>
    <t>A/III/2        Tartós hitelviszonyt megtestesítő értékpapírok (14&gt;=15+16)</t>
  </si>
  <si>
    <t>A/III/2a        - ebből: államkötvények</t>
  </si>
  <si>
    <t>A/III/2b        - ebből: helyi önkormányzatok kötvényei</t>
  </si>
  <si>
    <t>A/III/3        Befektetett pénzügyi eszközök értékhelyesbítése</t>
  </si>
  <si>
    <t>A/III        Befektetett pénzügyi eszközök (=A/III/1+A/III/2+A/III/3) (18=11+14+17)</t>
  </si>
  <si>
    <t>A/IV/1        Koncesszióba, vagyonkezelésbe adott eszközök</t>
  </si>
  <si>
    <t>A/IV/2        Koncesszióba, vagyonkezelésbe adott eszközök értékhelyesbítése</t>
  </si>
  <si>
    <t>A/IV        Koncesszióba, vagyonkezelésbe adott eszközök (=A/IV/1+A/IV/2) (21=19+20)</t>
  </si>
  <si>
    <t>A)        NEMZETI VAGYONBA TARTOZÓ BEFEKTETETT ESZKÖZÖK (=A/I+A/II+A/III+A/IV) (22=04+10+18+21)</t>
  </si>
  <si>
    <t>B/I/1        Vásárolt készletek</t>
  </si>
  <si>
    <t>B/I/2        Átsorolt, követelés fejében átvett készletek</t>
  </si>
  <si>
    <t>B/I/3        Egyéb készletek</t>
  </si>
  <si>
    <t>B/I/4        Befejezetlen termelés, félkész termékek, késztermékek</t>
  </si>
  <si>
    <t>B/I/5        Növendék-, hízó és egyéb állatok</t>
  </si>
  <si>
    <t>B/I        Készletek (=B/I/1+…+B/I/5) (28=23+...+27)</t>
  </si>
  <si>
    <t>B/II/1        Nem tartós részesedések</t>
  </si>
  <si>
    <t>B/II/2        Forgatási célú hitelviszonyt megtestesítő értékpapírok (30&gt;=31+...+35)</t>
  </si>
  <si>
    <t>B/II/2a        - ebből: kárpótlási jegyek</t>
  </si>
  <si>
    <t>B/II/2b        - ebből: kincstárjegyek</t>
  </si>
  <si>
    <t>B/II/2c        - ebből: államkötvények</t>
  </si>
  <si>
    <t>B/II/2d        - ebből: helyi önkormányzatok kötvényei</t>
  </si>
  <si>
    <t>B/II/2e        - ebből: befektetési jegyek</t>
  </si>
  <si>
    <t>B/II        Értékpapírok (=B/II/1+B/II/2) (36=29+30)</t>
  </si>
  <si>
    <t>B)        NEMZETI VAGYONBA TARTOZÓ FORGÓESZKÖZÖK (= B/I+B/II) (37=28+36)</t>
  </si>
  <si>
    <t>C/I        Hosszú lejáratú betétek</t>
  </si>
  <si>
    <t>C/II        Pénztárak, csekkek, betétkönyvek</t>
  </si>
  <si>
    <t>C/III        Forintszámlák</t>
  </si>
  <si>
    <t>C/IV        Devizaszámlák</t>
  </si>
  <si>
    <t>C/V        Idegen pénzeszközök</t>
  </si>
  <si>
    <t>C)        PÉNZESZKÖZÖK (=C/I+…+C/V) (43=38+...+42)</t>
  </si>
  <si>
    <t>D/I/1        Költségvetési évben esedékes követelések működési célú támogatások bevételeire államháztartáson belülről (44&gt;=45)</t>
  </si>
  <si>
    <t>D/I/1a        - ebből: költségvetési évben esedékes követelések működési célú visszatérítendő támogatások, kölcsönök visszatérülésére államháztartáson belülről</t>
  </si>
  <si>
    <t>D/I/2        Költségvetési évben esedékes követelések felhalmozási célú támogatások bevételeire államháztartáson belülről (46&gt;=47)</t>
  </si>
  <si>
    <t>D/I/2a        - ebből: költségvetési évben esedékes követelések felhalmozási célú visszatérítendő támogatások, kölcsönök visszatérülésére államháztartáson belülről</t>
  </si>
  <si>
    <t>D/I/3        Költségvetési évben esedékes követelések közhatalmi bevételre</t>
  </si>
  <si>
    <t>D/I/4        Költségvetési évben esedékes követelések működési bevételre</t>
  </si>
  <si>
    <t>D/I/5        Költségvetési évben esedékes követelések felhalmozási bevételre</t>
  </si>
  <si>
    <t>D/I/6        Költségvetési évben esedékes követelések működési célú átvett pénzeszközre (51&gt;=52)</t>
  </si>
  <si>
    <t>D/I/6a        - ebből: költségvetési évben esedékes követelések működési célú visszatérítendő támogatások, kölcsönök visszatérülésére államháztartáson kívülről</t>
  </si>
  <si>
    <t>D/I/7        Költségvetési évben esedékes követelések felhalmozási célú átvett pénzeszközre (53&gt;=54)</t>
  </si>
  <si>
    <t>D/I/7a        - ebből: költségvetési évben esedékes követelések felhalmozási célú visszatérítendő támogatások, kölcsönök visszatérülésére államháztartáson kívülről</t>
  </si>
  <si>
    <t>D/I/8        Költségvetési évben esedékes követelések finanszírozási bevételekre (55&gt;=56)</t>
  </si>
  <si>
    <t>D/I/8a        - ebből: költségvetési évben esedékes követelések államháztartáson belüli megelőlegezések törlesztésére</t>
  </si>
  <si>
    <t>D/I        Költségvetési évben esedékes követelések (=D/I/1+…+D/I/8) (57=44+46+48+...+51+53+55)</t>
  </si>
  <si>
    <t>D/II/1        Költségvetési évet követően esedékes követelések működési célú támogatások bevételeire államháztartáson belülről (58&gt;=59)</t>
  </si>
  <si>
    <t>D/II/1a        - ebből: költségvetési évet követően esedékes követelések működési célú visszatérítendő támogatások, kölcsönök visszatérülésére államháztartáson belülről</t>
  </si>
  <si>
    <t>D/II/2        Költségvetési évet követően esedékes követelések felhalmozási célú támogatások bevételeire államháztartáson belülről (60&gt;=61)</t>
  </si>
  <si>
    <t>D/II/2a        - ebből: költségvetési évet követően esedékes követelések felhalmozási célú visszatérítendő támogatások, kölcsönök visszatérülésére államháztartáson belülről</t>
  </si>
  <si>
    <t>D/II/3        Költségvetési évet követően esedékes követelések közhatalmi bevételre</t>
  </si>
  <si>
    <t>D/II/4        Költségvetési évet követően esedékes követelések működési bevételre</t>
  </si>
  <si>
    <t>D/II/5        Költségvetési évet követően esedékes követelések felhalmozási bevételre</t>
  </si>
  <si>
    <t>D/II/6        Költségvetési évet követően esedékes követelések működési célú átvett pénzeszközre (65&gt;=66)</t>
  </si>
  <si>
    <t>D/II/6a        - ebből: költségvetési évet követően esedékes követelések működési célú visszatérítendő támogatások, kölcsönök visszatérülésére államháztartáson kívülről</t>
  </si>
  <si>
    <t>D/II/7        Költségvetési évet követően esedékes követelések felhalmozási célú átvett pénzeszközre (67&gt;=68)</t>
  </si>
  <si>
    <t>D/II/7a        - ebből: költségvetési évet követően esedékes követelések felhalmozási célú visszatérítendő támogatások, kölcsönök visszatérülésére államháztartáson kívülről</t>
  </si>
  <si>
    <t>D/II/8        Költségvetési évet követően esedékes követelések finanszírozási bevételekre (69&gt;=70)</t>
  </si>
  <si>
    <t>D/II8a        - ebből: költségvetési évet követően esedékes követelések államháztartáson belüli megelőlegezések törlesztésére</t>
  </si>
  <si>
    <t>D/II        Költségvetési évet követően esedékes követelések (=D/II/1+…+D/II/8) (71=58+60+62+...+65+67+69)</t>
  </si>
  <si>
    <t>D/III/1        Adott előlegek (72&gt;=73+...+77)</t>
  </si>
  <si>
    <t>D/III/1a        - ebből: immateriális javakra adott előlegek</t>
  </si>
  <si>
    <t>D/III/1b        - ebből: beruházásokra adott előlegek</t>
  </si>
  <si>
    <t>D/III/1c        - ebből: készletekre adott előlegek</t>
  </si>
  <si>
    <t>D/III/1d        - ebből: foglalkoztatottaknak adott előlegek</t>
  </si>
  <si>
    <t>D/III/1e        - ebből: egyéb adott előlegek</t>
  </si>
  <si>
    <t>D/III/2        Továbbadási célból folyósított támogatások, ellátások elszámolása</t>
  </si>
  <si>
    <t>D/III/3        Más által beszedett bevételek elszámolása</t>
  </si>
  <si>
    <t>D/III/4        Forgótőke elszámolása</t>
  </si>
  <si>
    <t>D/III/5        Vagyonkezelésbe adott eszközökkel kapcsolatos visszapótlási követelés elszámolása</t>
  </si>
  <si>
    <t>D/III/6        Nem társadalombiztosítás pénzügyi alapjait terhelő kifizetett ellátások megtérítésének elszámolása</t>
  </si>
  <si>
    <t>D/III/7        Folyósított, megelőlegezett társadalombiztosítási és családtámogatási ellátások elszámolása</t>
  </si>
  <si>
    <t>D/III        Követelés jellegű sajátos elszámolások (=D/III/1+…+D/III/7) (84=72+78+...+83)</t>
  </si>
  <si>
    <t>D)        KÖVETELÉSEK (=D/I+D/II+D/III) (85=57+71+84)</t>
  </si>
  <si>
    <t>F/1        Eredményszemléletű bevételek aktív időbeli elhatárolása</t>
  </si>
  <si>
    <t>F/2        Költségek, ráfordítások aktív időbeli elhatárolása</t>
  </si>
  <si>
    <t>F/3        Halasztott ráfordítások</t>
  </si>
  <si>
    <t>F)        AKTÍV IDŐBELI ELHATÁROLÁSOK (=F/1+F/2+F/3) (90=87+...+89)</t>
  </si>
  <si>
    <t>ESZKÖZÖK ÖSSZESEN (=A+B+C+D+E+F) (91=22+37+43+85+86+90)</t>
  </si>
  <si>
    <t>G/I        Nemzeti vagyon induláskori értéke</t>
  </si>
  <si>
    <t>G/II        Nemzeti vagyon változásai</t>
  </si>
  <si>
    <t>G/III        Egyéb eszközök induláskori értéke és változásai</t>
  </si>
  <si>
    <t>G/IV        Felhalmozott eredmény</t>
  </si>
  <si>
    <t>G/V        Eszközök értékhelyesbítésének forrása</t>
  </si>
  <si>
    <t>G/VI        Mérleg szerinti eredmény</t>
  </si>
  <si>
    <t>G)        SAJÁT TŐKE (=G/I+…+G/VI) (98=92+...+97)</t>
  </si>
  <si>
    <t>H/I/1        Költségvetési évben esedékes kötelezettségek személyi juttatásokra</t>
  </si>
  <si>
    <t>H/I/2        Költségvetési évben esedékes kötelezettségek munkaadókat terhelő járulékokra és szociális hozzájárulási adóra</t>
  </si>
  <si>
    <t>H/I/3        Költségvetési évben esedékes kötelezettségek dologi kiadásokra</t>
  </si>
  <si>
    <t>H/I/4        Költségvetési évben esedékes kötelezettségek ellátottak pénzbeli juttatásaira</t>
  </si>
  <si>
    <t>H/I/5        Költségvetési évben esedékes kötelezettségek egyéb működési célú kiadásokra (103&gt;=104)</t>
  </si>
  <si>
    <t>H/I/5a        - ebből: költségvetési évben esedékes kötelezettségek működési célú visszatérítendő támogatások, kölcsönök törlesztésére államháztartáson belülre</t>
  </si>
  <si>
    <t>H/I/6        Költségvetési évben esedékes kötelezettségek beruházásokra</t>
  </si>
  <si>
    <t>H/I/7        Költségvetési évben esedékes kötelezettségek felújításokra</t>
  </si>
  <si>
    <t>H/I/8        Költségvetési évben esedékes kötelezettségek egyéb felhalmozási célú kiadásokra (107&gt;=108)</t>
  </si>
  <si>
    <t>H/I/8a        - ebből: költségvetési évben esedékes kötelezettségek felhalmozási célú visszatérítendő támogatások, kölcsönök törlesztésére államháztartáson belülre</t>
  </si>
  <si>
    <t>H/I/9        Költségvetési évben esedékes kötelezettségek finanszírozási kiadásokra (109&gt;=110+...+117)</t>
  </si>
  <si>
    <t>H/I/9a        - ebből: költségvetési évben esedékes kötelezettségek államháztartáson belüli megelőlegezések visszafizetésére</t>
  </si>
  <si>
    <t>H/I/9b        - ebből: költségvetési évben esedékes kötelezettségek hosszú lejáratú hitelek, kölcsönök törlesztésére</t>
  </si>
  <si>
    <t>H/I/9c        - ebből: költségvetési évben esedékes kötelezettségek likviditási célú hitelek, kölcsönök törlesztésére pénzügyi vállalkozásoknak</t>
  </si>
  <si>
    <t>H/I/9d        - ebből: költségvetési évben esedékes kötelezettségek rövid lejáratú hitelek, kölcsönök törlesztésére</t>
  </si>
  <si>
    <t>H/I/9e        - ebből: költségvetési évben esedékes kötelezettségek külföldi hitelek, kölcsönök törlesztésére</t>
  </si>
  <si>
    <t>H/I/9f        - ebből: költségvetési évben esedékes kötelezettségek forgatási célú belföldi értékpapírok beváltására</t>
  </si>
  <si>
    <t>H/I/9g        - ebből: költségvetési évben esedékes kötelezettségek befektetési célú belföldi értékpapírok beváltására</t>
  </si>
  <si>
    <t>H/I/9h        - ebből: költségvetési évben esedékes kötelezettségek külföldi értékpapírok beváltására</t>
  </si>
  <si>
    <t>H/I        Költségvetési évben esedékes kötelezettségek (=H/I/1+…H/I/9) (118=99+...+103+105+...+107+109)</t>
  </si>
  <si>
    <t>H/II/1        Költségvetési évet követően esedékes kötelezettségek személyi juttatásokra</t>
  </si>
  <si>
    <t>H/II/2        Költségvetési évet követően esedékes kötelezettségek munkaadókat terhelő járulékokra és szociális hozzájárulási adóra</t>
  </si>
  <si>
    <t>H/II/3        Költségvetési évet követően esedékes kötelezettségek dologi kiadásokra</t>
  </si>
  <si>
    <t>H/II/4        Költségvetési évet követően esedékes kötelezettségek ellátottak pénzbeli juttatásaira</t>
  </si>
  <si>
    <t>H/II/5        Költségvetési évet követően esedékes kötelezettségek egyéb működési célú kiadásokra (123&gt;=124)</t>
  </si>
  <si>
    <t>H/II/5a        - ebből: költségvetési évet követően esedékes kötelezettségek működési célú visszatérítendő támogatások, kölcsönök törlesztésére államháztartáson belülre</t>
  </si>
  <si>
    <t>H/II/6        Költségvetési évet követően esedékes kötelezettségek beruházásokra</t>
  </si>
  <si>
    <t>H/II/7        Költségvetési évet követően esedékes kötelezettségek felújításokra</t>
  </si>
  <si>
    <t>H/II/8        Költségvetési évet követően esedékes kötelezettségek egyéb felhalmozási célú kiadásokra (127&gt;=128)</t>
  </si>
  <si>
    <t>H/II/8a        - ebből: költségvetési évet követően esedékes kötelezettségek felhalmozási célú visszatérítendő támogatások, kölcsönök törlesztésére államháztartáson belülre</t>
  </si>
  <si>
    <t>H/II/9        Költségvetési évet követően esedékes kötelezettségek finanszírozási kiadásokra (129&gt;=130+...+137)</t>
  </si>
  <si>
    <t>H/II/9a        - ebből: költségvetési évet követően esedékes kötelezettségek államháztartáson belüli megelőlegezések visszafizetésére</t>
  </si>
  <si>
    <t>H/II/9b        - ebből: költségvetési évet követően esedékes kötelezettségek hosszú lejáratú hitelek, kölcsönök törlesztésére</t>
  </si>
  <si>
    <t>H/II/9c        - ebből: költségvetési évet követően esedékes kötelezettségek likviditási célú hitelek, kölcsönök törlesztésére pénzügyi vállalkozásoknak</t>
  </si>
  <si>
    <t>H/II/9d        - ebből: költségvetési évet követően esedékes kötelezettségek rövid lejáratú hitelek, kölcsönök törlesztésére</t>
  </si>
  <si>
    <t>H/II/9e        - ebből: költségvetési évet követően esedékes kötelezettségek külföldi hitelek, kölcsönök törlesztésére</t>
  </si>
  <si>
    <t>H/II/9f        - ebből: költségvetési évet követően esedékes kötelezettségek forgatási célú belföldi értékpapírok beváltására</t>
  </si>
  <si>
    <t>H/II/9g        - ebből: költségvetési évet követően esedékes kötelezettségek befektetési célú belföldi értékpapírok beváltására</t>
  </si>
  <si>
    <t>137</t>
  </si>
  <si>
    <t>H/II/9h        - ebből: költségvetési évévet követően esedékes kötelezettségek külföldi értékpapírok beváltására</t>
  </si>
  <si>
    <t>138</t>
  </si>
  <si>
    <t>H/II        Költségvetési évet követően esedékes kötelezettségek (=H/II/1+…H/II/9) (138=119+...+123+125+...+127+129)</t>
  </si>
  <si>
    <t>139</t>
  </si>
  <si>
    <t>H/III/1        Kapott előlegek</t>
  </si>
  <si>
    <t>140</t>
  </si>
  <si>
    <t>H/III/2        Továbbadási célból folyósított támogatások, ellátások elszámolása</t>
  </si>
  <si>
    <t>141</t>
  </si>
  <si>
    <t>H/III/3        Más szervezetet megillető bevételek elszámolása</t>
  </si>
  <si>
    <t>142</t>
  </si>
  <si>
    <t>H/III/4        Forgótőke elszámolása (Kincstár)</t>
  </si>
  <si>
    <t>143</t>
  </si>
  <si>
    <t>H/III/5        Vagyonkezelésbe vett eszközökkel kapcsolatos visszapótlási kötelezettség elszámolása</t>
  </si>
  <si>
    <t>144</t>
  </si>
  <si>
    <t>H/III/6        Nem társadalombiztosítás pénzügyi alapjait terhelő kifizetett ellátások megtérítésének elszámolása</t>
  </si>
  <si>
    <t>145</t>
  </si>
  <si>
    <t>H/III/7        Munkáltató által korengedményes nyugdíjhoz megfizetett hozzájárulás elszámolása</t>
  </si>
  <si>
    <t>146</t>
  </si>
  <si>
    <t>H/III        Kötelezettség jellegű sajátos elszámolások (=H)/III/1+…+H)/III/7) (146=139+...+145)</t>
  </si>
  <si>
    <t>147</t>
  </si>
  <si>
    <t>H)        KÖTELEZETTSÉGEK (=H/I+H/II+H/III) (=118+138+146)</t>
  </si>
  <si>
    <t>154</t>
  </si>
  <si>
    <t>FORRÁSOK ÖSSZESEN (=G+H+I+J+K) (=154=98+147+...+149+153)</t>
  </si>
  <si>
    <t>Sorszám</t>
  </si>
  <si>
    <t>Bruttó</t>
  </si>
  <si>
    <t xml:space="preserve">Könyv szerinti </t>
  </si>
  <si>
    <t xml:space="preserve">Becsült </t>
  </si>
  <si>
    <t>állományi érték</t>
  </si>
  <si>
    <t xml:space="preserve">A </t>
  </si>
  <si>
    <t>B</t>
  </si>
  <si>
    <t>C</t>
  </si>
  <si>
    <t>D</t>
  </si>
  <si>
    <t>E</t>
  </si>
  <si>
    <t xml:space="preserve"> I. Immateriális javak </t>
  </si>
  <si>
    <t>01.</t>
  </si>
  <si>
    <t>II. Tárgyi eszközök (03+08+13+18+23)</t>
  </si>
  <si>
    <t>02.</t>
  </si>
  <si>
    <t>1. Ingatlanok és kapcsolódó vagyoni értékű jogok   (04+05+06+07)</t>
  </si>
  <si>
    <t>03.</t>
  </si>
  <si>
    <t>1.1. Forgalomképtelen ingatlanok és kapcsolódó vagyoni értékű jogok</t>
  </si>
  <si>
    <t>04.</t>
  </si>
  <si>
    <t>1.2. Nemzetgazdasági szempontból kiemelt jelentőségű ingatlanok és kapcsolódó 
       vagyoni értékű jogok</t>
  </si>
  <si>
    <t>05.</t>
  </si>
  <si>
    <t>1.3. Korlátozottan forgalomképes ingatlanok és kapcsolódó vagyoni értékű jogok</t>
  </si>
  <si>
    <t>06.</t>
  </si>
  <si>
    <t>1.4. Üzleti ingatlanok és kapcsolódó vagyoni értékű jogok</t>
  </si>
  <si>
    <t>07.</t>
  </si>
  <si>
    <t>2. Gépek, berendezések, felszerelések, járművek (09+10+11+12)</t>
  </si>
  <si>
    <t>08.</t>
  </si>
  <si>
    <t>2.1. Forgalomképtelen gépek, berendezések, felszerelések, járművek</t>
  </si>
  <si>
    <t>09.</t>
  </si>
  <si>
    <t>2.2. Nemzetgazdasági szempontból kiemelt jelentőségű gépek, berendezések, 
       felszerelések, járművek</t>
  </si>
  <si>
    <t>10.</t>
  </si>
  <si>
    <t>2.3. Korlátozottan forgalomképes gépek, berendezések, felszerelések, járművek</t>
  </si>
  <si>
    <t>11.</t>
  </si>
  <si>
    <t>2.4. Üzleti gépek, berendezések, felszerelések, járművek</t>
  </si>
  <si>
    <t>12.</t>
  </si>
  <si>
    <t>3. Tenyészállatok (14+15+16+17)</t>
  </si>
  <si>
    <t>13.</t>
  </si>
  <si>
    <t>3.1. Forgalomképtelen tenyészállatok</t>
  </si>
  <si>
    <t>14.</t>
  </si>
  <si>
    <t>3.2. Nemzetgazdasági szempontból kiemelt jelentőségű tenyészállatok</t>
  </si>
  <si>
    <t>15.</t>
  </si>
  <si>
    <t>3.3. Korlátozottan forgalomképes tenyészállatok</t>
  </si>
  <si>
    <t>16.</t>
  </si>
  <si>
    <t>3.4. Üzleti tenyészállatok</t>
  </si>
  <si>
    <t>17.</t>
  </si>
  <si>
    <t>4. Beruházások, felújítások (19+20+21+22)</t>
  </si>
  <si>
    <t>18.</t>
  </si>
  <si>
    <t>4.1. Forgalomképtelen beruházások, felújítások</t>
  </si>
  <si>
    <t>19.</t>
  </si>
  <si>
    <t>4.2. Nemzetgazdasági szempontból kiemelt jelentőségű beruházások, felújítások</t>
  </si>
  <si>
    <t>20.</t>
  </si>
  <si>
    <t>4.3. Korlátozottan forgalomképes beruházások, felújítások</t>
  </si>
  <si>
    <t>21.</t>
  </si>
  <si>
    <t>4.4. Üzleti beruházások, felújítások</t>
  </si>
  <si>
    <t>22.</t>
  </si>
  <si>
    <t>5. Tárgyi eszközök értékhelyesbítése (24+25+26+27)</t>
  </si>
  <si>
    <t>23.</t>
  </si>
  <si>
    <t>5.1. Forgalomképtelen tárgyi eszközök értékhelyesbítése</t>
  </si>
  <si>
    <t>24.</t>
  </si>
  <si>
    <t>5.2. Nemzetgazdasági szempontból kiemelt jelentőségű tárgyi eszközök 
       értékhelyesbítése</t>
  </si>
  <si>
    <t>25.</t>
  </si>
  <si>
    <t>5.3. Korlátozottan forgalomképes tárgyi eszközök értékhelyesbítése</t>
  </si>
  <si>
    <t>26.</t>
  </si>
  <si>
    <t>5.4. Üzleti tárgyi eszközök értékhelyesbítése</t>
  </si>
  <si>
    <t>27.</t>
  </si>
  <si>
    <t>III. Befektetett pénzügyi eszközök (29+34+39)</t>
  </si>
  <si>
    <t>28.</t>
  </si>
  <si>
    <t>1. Tartós részesedések (30+31+32+33)</t>
  </si>
  <si>
    <t>29.</t>
  </si>
  <si>
    <t>1.1. Forgalomképtelen tartós részesedések</t>
  </si>
  <si>
    <t>30.</t>
  </si>
  <si>
    <t>1.2. Nemzetgazdasági szempontból kiemelt jelentőségű tartós részesedések</t>
  </si>
  <si>
    <t>31.</t>
  </si>
  <si>
    <t>1.3. Korlátozottan forgalomképes tartós részesedések</t>
  </si>
  <si>
    <t>32.</t>
  </si>
  <si>
    <t>1.4. Üzleti tartós részesedések</t>
  </si>
  <si>
    <t>33.</t>
  </si>
  <si>
    <t>2. Tartós hitelviszonyt megtestesítő értékpapírok (35+36+37+38)</t>
  </si>
  <si>
    <t>34.</t>
  </si>
  <si>
    <t>2.1. Forgalomképtelen tartós hitelviszonyt megtestesítő értékpapírok</t>
  </si>
  <si>
    <t>35.</t>
  </si>
  <si>
    <t>2.2. Nemzetgazdasági szempontból kiemelt jelentőségű tartós hitelviszonyt 
       megtestesítő értékpapírok</t>
  </si>
  <si>
    <t>36.</t>
  </si>
  <si>
    <t>2.3. Korlátozottan forgalomképes tartós hitelviszonyt megtestesítő értékpapírok</t>
  </si>
  <si>
    <t>37.</t>
  </si>
  <si>
    <t>2.4. Üzleti tartós hitelviszonyt megtestesítő értékpapírok</t>
  </si>
  <si>
    <t>38.</t>
  </si>
  <si>
    <t>3. Befektetett pénzügyi eszközök értékhelyesbítése (40+41+42+43)</t>
  </si>
  <si>
    <t>39.</t>
  </si>
  <si>
    <t>3.1. Forgalomképtelen befektetett pénzügyi eszközök értékhelyesbítése</t>
  </si>
  <si>
    <t>40.</t>
  </si>
  <si>
    <t>3.2. Nemzetgazdasági szempontból kiemelt jelentőségű befektetett pénzügyi 
       eszközök értékhelyesbítése</t>
  </si>
  <si>
    <t>41.</t>
  </si>
  <si>
    <t>3.3. Korlátozottan forgalomképes befektetett pénzügyi eszközök értékhelyesbítése</t>
  </si>
  <si>
    <t>42.</t>
  </si>
  <si>
    <t>3.4. Üzleti befektetett pénzügyi eszközök értékhelyesbítése</t>
  </si>
  <si>
    <t>43.</t>
  </si>
  <si>
    <t>IV. Koncesszióba, vagyonkezelésbe adott eszközök</t>
  </si>
  <si>
    <t>44.</t>
  </si>
  <si>
    <t>A) NEMZETI VAGYONBA TARTOZÓ BEFEKTETETT ESZKÖZÖK 
     (01+02+28+44)</t>
  </si>
  <si>
    <t>45.</t>
  </si>
  <si>
    <t>I. Készletek</t>
  </si>
  <si>
    <t>46.</t>
  </si>
  <si>
    <t>II. Értékpapírok</t>
  </si>
  <si>
    <t>47.</t>
  </si>
  <si>
    <t>B) NEMZETI VAGYONBA TARTOZÓ FORGÓESZKÖZÖK (46+47)</t>
  </si>
  <si>
    <t>48.</t>
  </si>
  <si>
    <t>I. Lekötött bankbetétek</t>
  </si>
  <si>
    <t>49.</t>
  </si>
  <si>
    <t>50.</t>
  </si>
  <si>
    <t>III. Forintszámlák</t>
  </si>
  <si>
    <t>51.</t>
  </si>
  <si>
    <t>IV. Devizaszámlák</t>
  </si>
  <si>
    <t>52.</t>
  </si>
  <si>
    <t>C) PÉNZESZKÖZÖK (49+50+51+52)</t>
  </si>
  <si>
    <t>53.</t>
  </si>
  <si>
    <t>54.</t>
  </si>
  <si>
    <t>55.</t>
  </si>
  <si>
    <t>56.</t>
  </si>
  <si>
    <t>D) KÖVETELÉSEK (54+55+56)</t>
  </si>
  <si>
    <t>57.</t>
  </si>
  <si>
    <t>I. December havi illetmények, munkabérek elszámolása</t>
  </si>
  <si>
    <t>58.</t>
  </si>
  <si>
    <t>II. Utalványok, bérletek és más hasonló, készpénz-helyettesítő fizetési 
     eszköznek nem minősülő eszközök elszámolásai</t>
  </si>
  <si>
    <t>59.</t>
  </si>
  <si>
    <t>60.</t>
  </si>
  <si>
    <t>F) AKTÍV IDŐBELI ELHATÁROLÁSOK</t>
  </si>
  <si>
    <t>61.</t>
  </si>
  <si>
    <t>ESZKÖZÖK ÖSSZESEN  (45+48+53+57+60+61)</t>
  </si>
  <si>
    <t>62.</t>
  </si>
  <si>
    <t>állományi 
érték</t>
  </si>
  <si>
    <t>A</t>
  </si>
  <si>
    <t>G) SAJÁT TŐKE (01+….+06)</t>
  </si>
  <si>
    <t>I. Költségvetési évben esedékes kötelezettségek</t>
  </si>
  <si>
    <t>H) KÖTELEZETTSÉGEK (08+09+10)</t>
  </si>
  <si>
    <t>I) KINCSTÁRI SZÁMLAVEZETÉSSEL KAPCSOLATOS ELSZÁMOLÁSOK</t>
  </si>
  <si>
    <t>J) PASSZÍV IDŐBELI ELHATÁROLÁSOK</t>
  </si>
  <si>
    <t>FORRÁSOK ÖSSZESEN  (07+11+12+13)</t>
  </si>
  <si>
    <t>Mennyiség
(db)</t>
  </si>
  <si>
    <t>Értéke
(E Ft)</t>
  </si>
  <si>
    <t>„0”-ra leírt eszközök</t>
  </si>
  <si>
    <t>1.</t>
  </si>
  <si>
    <t>Használatban lévő kisértékű immateriális javak</t>
  </si>
  <si>
    <t>2.</t>
  </si>
  <si>
    <t>Használatban lévő kisértékű tárgyi eszközök</t>
  </si>
  <si>
    <t>3.</t>
  </si>
  <si>
    <t>Készletek</t>
  </si>
  <si>
    <t>4.</t>
  </si>
  <si>
    <t>01 számlacsoportban nyilvántartott befektetett eszközök (6+…+9)</t>
  </si>
  <si>
    <t>5.</t>
  </si>
  <si>
    <t>Államháztartáson belüli vagyonkezelésbe adott eszközök</t>
  </si>
  <si>
    <t>6.</t>
  </si>
  <si>
    <t>Bérbe vett befektetett eszközök</t>
  </si>
  <si>
    <t>7.</t>
  </si>
  <si>
    <t>Letétbe, bizományba, üzemeltetésre átvett befektetett eszközök</t>
  </si>
  <si>
    <t>8.</t>
  </si>
  <si>
    <t> PPP konstrukcióban használt befektetett eszközök</t>
  </si>
  <si>
    <t>9.</t>
  </si>
  <si>
    <t> 02 számlacsoportban nyilvántartott készletek (11+…+13)</t>
  </si>
  <si>
    <t> Bérbe vett készletek</t>
  </si>
  <si>
    <t> Letétbe bizományba átvett készletek</t>
  </si>
  <si>
    <t> Intervenciós készletek</t>
  </si>
  <si>
    <t>Gyűjtemény, régészeti lelet* (15+…+17)</t>
  </si>
  <si>
    <t>Közgyűjtemény</t>
  </si>
  <si>
    <t> Saját gyűjteményben nyilvántartott kulturális javak</t>
  </si>
  <si>
    <t> Régészeti lelet</t>
  </si>
  <si>
    <t> Egyéb érték nélkül nyilvántartott eszközök</t>
  </si>
  <si>
    <t>Összesen (1+…+4)+5+10+14+18:</t>
  </si>
  <si>
    <t>* Nvt. 1. § (2) bekezdés g) és h) pontja szerinti kulturális javak és régészeti eszközök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</si>
  <si>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</si>
  <si>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</si>
  <si>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</si>
  <si>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 xml:space="preserve">I        Tevékenység nettó eredményszemléletű bevétele (=01+02+03) 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</si>
  <si>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</si>
  <si>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</si>
  <si>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</si>
  <si>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</si>
  <si>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</si>
  <si>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</si>
  <si>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</t>
  </si>
  <si>
    <t>09        Anyagköltség</t>
  </si>
  <si>
    <t>10        Igénybe vett szolgáltatások értéke</t>
  </si>
  <si>
    <t>11        Eladott áruk beszerzési értéke</t>
  </si>
  <si>
    <t>12        Eladott (közvetített) szolgáltatások értéke</t>
  </si>
  <si>
    <t xml:space="preserve">IV        Anyagjellegű ráfordítások (=09+10+11+12) </t>
  </si>
  <si>
    <t>13        Bérköltség</t>
  </si>
  <si>
    <t>14        Személyi jellegű egyéb kifizetések</t>
  </si>
  <si>
    <t>15        Bérjárulékok</t>
  </si>
  <si>
    <t xml:space="preserve">V        Személyi jellegű ráfordítások (=13+14+15) </t>
  </si>
  <si>
    <t>VI        Értékcsökkenési leírás</t>
  </si>
  <si>
    <t>VII        Egyéb ráfordítások</t>
  </si>
  <si>
    <t>A) TEVÉKENYSÉGEK EREDMÉNYE (=I±II+III-IV-V-VI-VII)</t>
  </si>
  <si>
    <t>16        Kapott (járó) osztalék és részesedés</t>
  </si>
  <si>
    <t>17        Kapott (járó) kamatok és kamatjellegű eredményszemléletű bevételek</t>
  </si>
  <si>
    <t xml:space="preserve">18        Pénzügyi műveletek egyéb eredményszemléletű bevételei (&gt;=18a) </t>
  </si>
  <si>
    <t>18a        - ebből: árfolyamnyereség</t>
  </si>
  <si>
    <t>VIII        Pénzügyi műveletek eredményszemléletű bevételei (=16+17+18)</t>
  </si>
  <si>
    <t>19        Fizetendő kamatok és kamatjellegű ráfordítások</t>
  </si>
  <si>
    <t>20        Részesedések, értékpapírok, pénzeszközök értékvesztése</t>
  </si>
  <si>
    <t>21        Pénzügyi műveletek egyéb ráfordításai (&gt;=21a)</t>
  </si>
  <si>
    <t>21a        - ebből: árfolyamveszteség</t>
  </si>
  <si>
    <t xml:space="preserve">IX        Pénzügyi műveletek ráfordításai (=19+20+21) </t>
  </si>
  <si>
    <t xml:space="preserve">B)        PÉNZÜGYI MŰVELETEK EREDMÉNYE (=VIII-IX) </t>
  </si>
  <si>
    <t>Sor-szám</t>
  </si>
  <si>
    <t>Bankszámlák egyenlege</t>
  </si>
  <si>
    <t>Pénztárak és betétkönyvek egyenlege</t>
  </si>
  <si>
    <t>Bevételek (+)</t>
  </si>
  <si>
    <t>Kiadások (-)</t>
  </si>
  <si>
    <t>Költségvetési maradvány igénybevétel (-)</t>
  </si>
  <si>
    <t>Sajátos elszámolások (36) tárgyidőszaki forgalma (+/-)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</si>
  <si>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</si>
  <si>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</si>
  <si>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</si>
  <si>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</si>
  <si>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</si>
  <si>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</si>
  <si>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</si>
  <si>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</si>
  <si>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</si>
  <si>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</si>
  <si>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</si>
  <si>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</si>
  <si>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</si>
  <si>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</si>
  <si>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</si>
  <si>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</si>
  <si>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</si>
  <si>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</si>
  <si>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</si>
  <si>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Személyi juttatások (=15+19) (K1)</t>
  </si>
  <si>
    <t>ebből: szociális hozzájárulási adó (K2)</t>
  </si>
  <si>
    <t>ebből: rehabilitációs hozzájárulás (K2)</t>
  </si>
  <si>
    <t>ebből: egészségügyi hozzájárulás (K2)</t>
  </si>
  <si>
    <t>ebből: táppénz hozzájárulás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</si>
  <si>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</si>
  <si>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</si>
  <si>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</si>
  <si>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</si>
  <si>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</si>
  <si>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</si>
  <si>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</si>
  <si>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</si>
  <si>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(K334)</t>
  </si>
  <si>
    <t>Kiküldetések kiadásai (K341)</t>
  </si>
  <si>
    <t>Reklám- és propagandakiadások (K342)</t>
  </si>
  <si>
    <t>Kiküldetések, reklám- és propagandakiadások (=46+47) (K34)</t>
  </si>
  <si>
    <t>Működési célú előzetesen felszámított általános forgalmi adó (K351)</t>
  </si>
  <si>
    <t>Kamatkiadások (&gt;=52+53) (K353)</t>
  </si>
  <si>
    <t>Egyéb dologi kiadások (K355)</t>
  </si>
  <si>
    <t>Különféle befizetések és egyéb dologi kiadások (=49+50+51+54+58) (K35)</t>
  </si>
  <si>
    <t>Működési célú garancia- és kezességvállalásból származó kifizetés államháztartáson belülre (K503)</t>
  </si>
  <si>
    <t>ebből: központi költségvetési szervek (K506)</t>
  </si>
  <si>
    <t>ebből: központi kezelésű előirányzatok (K506)</t>
  </si>
  <si>
    <t>ebből: fejezeti kezelésű előirányzatok EU-s programokra és azok hazai társfinanszírozása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</si>
  <si>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</si>
  <si>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</si>
  <si>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</si>
  <si>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</si>
  <si>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</si>
  <si>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</si>
  <si>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</si>
  <si>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Árkiegészítések, ártámogatások (K509)</t>
  </si>
  <si>
    <t>Kamattámogatások (K510)</t>
  </si>
  <si>
    <t>Működési célú támogatások az Európai Uniónak (K511)</t>
  </si>
  <si>
    <t>Tartalékok (K513)</t>
  </si>
  <si>
    <t>Immateriális javak beszerzése, létesítése (K61)</t>
  </si>
  <si>
    <t>Informatikai eszközök beszerzése, létesítése (K63)</t>
  </si>
  <si>
    <t>Egyéb tárgyi eszközök beszerzése, létesítése (K64)</t>
  </si>
  <si>
    <t>Részesedések beszerzése (K65)</t>
  </si>
  <si>
    <t>Meglévő részesedések növeléséhez kapcsolódó kiadások (K66)</t>
  </si>
  <si>
    <t>Beruházási célú előzetesen felszámított általános forgalmi adó (K67)</t>
  </si>
  <si>
    <t>Ingatlanok felújítása (K71)</t>
  </si>
  <si>
    <t>Informatikai eszközök felújítása (K72)</t>
  </si>
  <si>
    <t>Felújítási célú előzetesen felszámított általános forgalmi adó (K74)</t>
  </si>
  <si>
    <t>Felhalmozási célú garancia- és kezességvállalásból származó kifizetés államháztartáson belülre (K81)</t>
  </si>
  <si>
    <t>Lakástámogatás (K87)</t>
  </si>
  <si>
    <t>Felhalmozási célú támogatások az Európai Uniónak (K88)</t>
  </si>
  <si>
    <t>Államháztartáson belüli megelőlegezések folyósítása (K913)</t>
  </si>
  <si>
    <t>Államháztartáson belüli megelőlegezések visszafizetése (K914)</t>
  </si>
  <si>
    <t>Központi, irányító szervi támogatások folyósítása (K915)</t>
  </si>
  <si>
    <t>Pénzeszközök lekötött bankbetétként elhelyezése (K916)</t>
  </si>
  <si>
    <t>Pénzügyi lízing kiadásai (K917)</t>
  </si>
  <si>
    <t>Központi költségvetés sajátos finanszírozási kiadásai (K918)</t>
  </si>
  <si>
    <t>Adóssághoz nem kapcsolódó származékos ügyletek kiadásai (K93)</t>
  </si>
  <si>
    <t>Váltókiadások (K94)</t>
  </si>
  <si>
    <t>Önkormányzatok működési támogatásai (=01+…+06) (B11)</t>
  </si>
  <si>
    <t>Elvonások és befizetések bevételei (B12)</t>
  </si>
  <si>
    <t>Működési célú garancia- és kezességvállalásból származó megtérülések államháztartáson belülről (B13)</t>
  </si>
  <si>
    <t>Működési célú visszatérítendő támogatások, kölcsönök visszatérülése államháztartáson belülről (=11+…+20) (B14)</t>
  </si>
  <si>
    <t>Működési célú visszatérítendő támogatások, kölcsönök igénybevétele államháztartáson belülről (=22+…+31) (B15)</t>
  </si>
  <si>
    <t>Egyéb működési célú támogatások bevételei államháztartáson belülről (=33+…+42) (B16)</t>
  </si>
  <si>
    <t>ebből: központi költségvetési szervek (B16)</t>
  </si>
  <si>
    <t>ebből: központi kezelésű előirányzatok (B16)</t>
  </si>
  <si>
    <t>ebből: fejezeti kezelésű előirányzatok EU-s programokra és azok hazai társfinanszírozása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</si>
  <si>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</si>
  <si>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</si>
  <si>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</si>
  <si>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</si>
  <si>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</si>
  <si>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</si>
  <si>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</si>
  <si>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Működési célú támogatások államháztartáson belülről (=07+...+10+21+32) (B1)</t>
  </si>
  <si>
    <t>Felhalmozási célú önkormányzati támogatások (B21)</t>
  </si>
  <si>
    <t>Felhalmozási célú garancia- és kezességvállalásból származó megtérülések államháztartáson belülről (B22)</t>
  </si>
  <si>
    <t>Felhalmozási célú visszatérítendő támogatások, kölcsönök visszatérülése államháztartáson belülről (=47+…+56) (B23)</t>
  </si>
  <si>
    <t>Felhalmozási célú visszatérítendő támogatások, kölcsönök igénybevétele államháztartáson belülről (=58+…+67) (B24)</t>
  </si>
  <si>
    <t>Egyéb felhalmozási célú támogatások bevételei államháztartáson belülről (=69+…+78) (B25)</t>
  </si>
  <si>
    <t>Felhalmozási célú támogatások államháztartáson belülről (=44+45+46+57+68) (B2)</t>
  </si>
  <si>
    <t>Készletértékesítés ellenértéke (B401)</t>
  </si>
  <si>
    <t>Ellátási díjak (B405)</t>
  </si>
  <si>
    <t>Kiszámlázott általános forgalmi adó (B406)</t>
  </si>
  <si>
    <t>Általános forgalmi adó visszatérítése (B407)</t>
  </si>
  <si>
    <t>Biztosító által fizetett kártérítés (B410)</t>
  </si>
  <si>
    <t>Egyéb tárgyi eszközök értékesítése (B53)</t>
  </si>
  <si>
    <t>Részesedések megszűnéséhez kapcsolódó bevételek (B55)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</si>
  <si>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</si>
  <si>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</si>
  <si>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</si>
  <si>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</si>
  <si>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</si>
  <si>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</si>
  <si>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</si>
  <si>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</si>
  <si>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</si>
  <si>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</si>
  <si>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</si>
  <si>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</si>
  <si>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</si>
  <si>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Adóssághoz nem kapcsolódó származékos ügyletek bevételei (B83)</t>
  </si>
  <si>
    <t>Váltóbevételek (B84)</t>
  </si>
  <si>
    <t>CSALÁD- ÉS GYERMEKJÓLÉTI KÖZPONT</t>
  </si>
  <si>
    <t>SZOCIÁLIS ÉTKEZTETÉS</t>
  </si>
  <si>
    <t>Szociális étkeztetés</t>
  </si>
  <si>
    <t>CSALÁD- ÉS GYERMEKJÓLÉTI SZOLGÁLAT</t>
  </si>
  <si>
    <t>104042 Család és gyermekjóléti szolgáltatások</t>
  </si>
  <si>
    <t>104043 Család és gyermekjóléti központ</t>
  </si>
  <si>
    <t>107051 Szociális étkezés</t>
  </si>
  <si>
    <t>102031 Idősek nappali ellátása</t>
  </si>
  <si>
    <t>107051 Szociális étkeztetés</t>
  </si>
  <si>
    <t>10        Felhalmozási célú támogatások eredményszemléletű bevételei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</si>
  <si>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</si>
  <si>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</si>
  <si>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</si>
  <si>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Házi segítségnyújtás  - társulási kiegészítéssel</t>
  </si>
  <si>
    <t xml:space="preserve">     Idősek klubja - társulási kiegészítéssel </t>
  </si>
  <si>
    <t xml:space="preserve">     Falugondnoki feladatellátás </t>
  </si>
  <si>
    <t xml:space="preserve">     Támogató szolgáltatás</t>
  </si>
  <si>
    <t xml:space="preserve">     Család- és Gyermekjóléti Központ</t>
  </si>
  <si>
    <t xml:space="preserve">     Család- és Gyermekjóléti Szolgálat</t>
  </si>
  <si>
    <t>önk.hozzájárulás</t>
  </si>
  <si>
    <t>Int.Amb</t>
  </si>
  <si>
    <t>CSALÁDI BÖLCSÖDE</t>
  </si>
  <si>
    <t>B) Fogorvosi ügyelethez</t>
  </si>
  <si>
    <t>072312 Fogorvosi ügyeleti ellátás</t>
  </si>
  <si>
    <t xml:space="preserve">     Házi segítségnyújtás - szociális segítség</t>
  </si>
  <si>
    <t xml:space="preserve">     Családi bölcsőde</t>
  </si>
  <si>
    <t>10/1.sz. táblázat</t>
  </si>
  <si>
    <t>10/2.sz. táblázat</t>
  </si>
  <si>
    <t>10/3.sz. táblázat</t>
  </si>
  <si>
    <t>C) Szociális ellátásokhoz</t>
  </si>
  <si>
    <t>E) Belső ellenőrzéshez</t>
  </si>
  <si>
    <t>F) Munkaszervezeti feladatokhoz</t>
  </si>
  <si>
    <t>G) Normatív támogatás átvétel</t>
  </si>
  <si>
    <t>Család-és Gyermekjóléti Központ</t>
  </si>
  <si>
    <t>Házi segítségnyújtás</t>
  </si>
  <si>
    <t>Család-és Gyermekjóléti Szolgálat</t>
  </si>
  <si>
    <t>Családi bölcsőde</t>
  </si>
  <si>
    <t>ebből: TKT tartalék v. költségvetési felhasználás</t>
  </si>
  <si>
    <t>Segítő Szolgálat által önkormányzatoknak utalandó</t>
  </si>
  <si>
    <t>Fogorvosi ügyelet</t>
  </si>
  <si>
    <t>Állományi érték</t>
  </si>
  <si>
    <t>Óvoda</t>
  </si>
  <si>
    <t>Munkaadókat terhelő járulékok és szociális hozzájárulási adó (=22+…+27) (K2)</t>
  </si>
  <si>
    <t>Készletbeszerzés (=28+29+30) (K31)</t>
  </si>
  <si>
    <t>Kommunikációs szolgáltatások (=32+33) (K32)</t>
  </si>
  <si>
    <t>Bérleti és lízing díjak (&gt;=38) (K333)</t>
  </si>
  <si>
    <t>Közvetített szolgáltatások  (&gt;=41) (K335)</t>
  </si>
  <si>
    <t>ebből: államháztartáson belül (K335)</t>
  </si>
  <si>
    <t>Szakmai tevékenységet segítő szolgáltatások  (K336)</t>
  </si>
  <si>
    <t>Egyéb szolgáltatások (&gt;=44)  (K337)</t>
  </si>
  <si>
    <t>ebből: biztosítási díjak (K337)</t>
  </si>
  <si>
    <t>Szolgáltatási kiadások (=35+36+37+39+40+42+43) (K33)</t>
  </si>
  <si>
    <t>Fizetendő általános forgalmi adó  (K352)</t>
  </si>
  <si>
    <t>Egyéb pénzügyi műveletek kiadásai (&gt;=55+…+57) (K354)</t>
  </si>
  <si>
    <t>Dologi kiadások (=31+34+45+48+59) (K3)</t>
  </si>
  <si>
    <t>Ellátottak pénzbeli juttatásai (=61+62+73+74+83+92+95+98) (K4)</t>
  </si>
  <si>
    <t>Elvonások és befizetések (=121+122+123) (K502)</t>
  </si>
  <si>
    <t>Működési célú visszatérítendő támogatások, kölcsönök nyújtása államháztartáson belülre (=127+…+136) (K504)</t>
  </si>
  <si>
    <t>Működési célú visszatérítendő támogatások, kölcsönök törlesztése államháztartáson belülre (=138+…+147) (K505)</t>
  </si>
  <si>
    <t>Egyéb működési célú támogatások államháztartáson belülre (=149+…+158) (K506)</t>
  </si>
  <si>
    <t>Működési célú garancia- és kezességvállalásból származó kifizetés államháztartáson kívülre (&gt;=160) (K507)</t>
  </si>
  <si>
    <t>Működési célú visszatérítendő támogatások, kölcsönök nyújtása államháztartáson kívülre (=162+…+172) (K508)</t>
  </si>
  <si>
    <t>Egyéb működési célú támogatások államháztartáson kívülre (=177+…+186) (K512)</t>
  </si>
  <si>
    <t>Egyéb működési célú kiadások (=119+124+125+126+137+148+159+161+173+174+175+176+187) (K5)</t>
  </si>
  <si>
    <t>Ingatlanok beszerzése, létesítése (&gt;=191) (K62)</t>
  </si>
  <si>
    <t>ebből: termőföld-vásárlás kiadásai (K62)</t>
  </si>
  <si>
    <t>Beruházások (=189+190+192+…+196) (K6)</t>
  </si>
  <si>
    <t>Egyéb tárgyi eszközök felújítása  (K73)</t>
  </si>
  <si>
    <t>Felújítások (=198+...+201) (K7)</t>
  </si>
  <si>
    <t>Felhalmozási célú visszatérítendő támogatások, kölcsönök nyújtása államháztartáson belülre (=205+…+214) (K82)</t>
  </si>
  <si>
    <t>Felhalmozási célú visszatérítendő támogatások, kölcsönök törlesztése államháztartáson belülre (=216+…+225) (K83)</t>
  </si>
  <si>
    <t>Egyéb felhalmozási célú támogatások államháztartáson belülre (=227+…+236) (K84)</t>
  </si>
  <si>
    <t>Felhalmozási célú garancia- és kezességvállalásból származó kifizetés államháztartáson kívülre (&gt;=238) (K85)</t>
  </si>
  <si>
    <t>Felhalmozási célú visszatérítendő támogatások, kölcsönök nyújtása államháztartáson kívülre (=240+…+250) (K86)</t>
  </si>
  <si>
    <t>Egyéb felhalmozási célú támogatások államháztartáson kívülre (=254+…+263) (K89)</t>
  </si>
  <si>
    <t>Egyéb felhalmozási célú kiadások (=203+204+215+226+237+239+251+252+253) (K8)</t>
  </si>
  <si>
    <t>Költségvetési kiadások (=20+21+60+118+188+197+202+264) (K1-K8)</t>
  </si>
  <si>
    <t>Hitel-, kölcsöntörlesztés államháztartáson kívülre (=266+268+269) (K911)</t>
  </si>
  <si>
    <t>Belföldi értékpapírok kiadásai (=272+275+276+277+281+282) (K912)</t>
  </si>
  <si>
    <t>Tulajdonosi kölcsönök kiadásai (=291+292) (K919)</t>
  </si>
  <si>
    <t>Belföldi finanszírozás kiadásai (=271+284+…+290+293) (K91)</t>
  </si>
  <si>
    <t>Külföldi finanszírozás kiadásai (=295+296+297+299+300) (K92)</t>
  </si>
  <si>
    <t>Finanszírozási kiadások (=294+302+303+304) (K9)</t>
  </si>
  <si>
    <t>Kiadások összesen (=265+305) (K1-K9)</t>
  </si>
  <si>
    <t>Közhatalmi bevételek (=93+94+104+109+167+168) (B3)</t>
  </si>
  <si>
    <t>Szolgáltatások ellenértéke (&gt;=189+190) (B402)</t>
  </si>
  <si>
    <t>ebből:tárgyi eszközök bérbeadásából származó bevétel (B402)</t>
  </si>
  <si>
    <t>ebből: utak használata ellenében beszedett használati díj, pótdíj, elektronikus útdíj (B402)</t>
  </si>
  <si>
    <t>Közvetített szolgáltatások ellenértéke  (&gt;=192) (B403)</t>
  </si>
  <si>
    <t>ebből: államháztartáson belül (B403)</t>
  </si>
  <si>
    <t>Tulajdonosi bevételek (&gt;=194+…+199) (B404)</t>
  </si>
  <si>
    <t>Befektetett pénzügyi eszközökből származó bevételek (&gt;=204+205) (B4081)</t>
  </si>
  <si>
    <t>Egyéb kapott (járó) kamatok és kamatjellegű bevételek (&gt;=207+208) (B4082)</t>
  </si>
  <si>
    <t>Kamatbevételek és más nyereségjellegű bevételek (=203+206) (B408)</t>
  </si>
  <si>
    <t>Részesedésekből származó pénzügyi műveletek bevételei (B4091)</t>
  </si>
  <si>
    <t>Más egyéb pénzügyi műveletek bevételei (&gt;=212+...+216) (B4092)</t>
  </si>
  <si>
    <t>Egyéb pénzügyi műveletek bevételei (=210+211) (B409)</t>
  </si>
  <si>
    <t>Egyéb működési bevételek (&gt;=220+221) (B411)</t>
  </si>
  <si>
    <t>Működési bevételek (=187+188+191+193+200+…+202+209+217+218+219) (B4)</t>
  </si>
  <si>
    <t>Immateriális javak értékesítése (&gt;=224) (B51)</t>
  </si>
  <si>
    <t>Ingatlanok értékesítése (&gt;=226) (B52)</t>
  </si>
  <si>
    <t>Részesedések értékesítése (&gt;=229) (B54)</t>
  </si>
  <si>
    <t>Felhalmozási bevételek (=223+225+227+228+230) (B5)</t>
  </si>
  <si>
    <t>Működési célú visszatérítendő támogatások, kölcsönök visszatérülése államháztartáson kívülről (=236+…+244) (B64)</t>
  </si>
  <si>
    <t>Egyéb működési célú átvett pénzeszközök (=246+…+256) (B65)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</si>
  <si>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</si>
  <si>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</si>
  <si>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</si>
  <si>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</si>
  <si>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</si>
  <si>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</si>
  <si>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 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</si>
  <si>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</si>
  <si>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</si>
  <si>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</si>
  <si>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</si>
  <si>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Működési célú átvett pénzeszközök (=232+...+235+245) (B6)</t>
  </si>
  <si>
    <t>Felhalmozási célú visszatérítendő támogatások, kölcsönök visszatérülése államháztartáson kívülről (=262+…+270) (B74)</t>
  </si>
  <si>
    <t>Egyéb felhalmozási célú átvett pénzeszközök (=272+…+282) (B75)</t>
  </si>
  <si>
    <t>Felhalmozási célú átvett pénzeszközök (=258+…+261+271) (B7)</t>
  </si>
  <si>
    <t>Költségvetési bevételek (=43+79+186+222+231+257+283) (B1-B7)</t>
  </si>
  <si>
    <t>Hitel-, kölcsönfelvétel pénzügyi vállalkozástól (=285+286+287) (B811)</t>
  </si>
  <si>
    <t>Belföldi értékpapírok bevételei (=289+292+293+294) (B812)</t>
  </si>
  <si>
    <t>Maradvány igénybevétele (=296+297) (B813)</t>
  </si>
  <si>
    <t>Hosszú lejáratú tulajdonosi kölcsönök bevételei (B8191)</t>
  </si>
  <si>
    <t>Rövid lejáratú tulajdonosi kölcsönök bevételei (B8192)</t>
  </si>
  <si>
    <t>Tulajdonosi kölcsönök bevételei (=304+305) (B819)</t>
  </si>
  <si>
    <t>Belföldi finanszírozás bevételei (=288+295+298+…+303+306) (B81)</t>
  </si>
  <si>
    <t>Külföldi finanszírozás bevételei (=308+…+312) (B82)</t>
  </si>
  <si>
    <t>Finanszírozási bevételek (=307+313+314+315) (B8)</t>
  </si>
  <si>
    <t>Bevételek összesen (284+316) (B1-B8)</t>
  </si>
  <si>
    <t>018030 Támogatási célú finanszírozási műveletek</t>
  </si>
  <si>
    <t>011130 Önkormányzatok és önkormányzati hivatalok jogalkotó és általános igazgatási tevékenysége</t>
  </si>
  <si>
    <t>J. PASSZÍV IDŐBELI ELHATÁROLÁSOK</t>
  </si>
  <si>
    <t>J)        PASSZÍV IDŐBELI ELHATÁROLÁSOK (=K/1+K/2+K/3) (153=150+...+152)</t>
  </si>
  <si>
    <t>Cs-Gy. Szolgálat</t>
  </si>
  <si>
    <t>Cs-Gy. Központ</t>
  </si>
  <si>
    <t>Belső ellenőrzés kiadás</t>
  </si>
  <si>
    <t>Záró pénzkészlet 2019. december 31-én ebből:</t>
  </si>
  <si>
    <t xml:space="preserve">     Óvodai és iskolai szociális segítő tevékenység támogatása</t>
  </si>
  <si>
    <t xml:space="preserve">     Idősek klubja</t>
  </si>
  <si>
    <t xml:space="preserve">     Falugondnoki feladatellátás</t>
  </si>
  <si>
    <t>Marton ÖTE támogatás</t>
  </si>
  <si>
    <t>Vál Önk.TP támogatás</t>
  </si>
  <si>
    <t>ebből: szociális feladatok tartaléka</t>
  </si>
  <si>
    <t>ebből: családi bölcsöde tartaléka (pm-ből és többlettám-ból)</t>
  </si>
  <si>
    <t xml:space="preserve">D/1) Tagdíjhoz     </t>
  </si>
  <si>
    <t xml:space="preserve">Baracska               </t>
  </si>
  <si>
    <t xml:space="preserve">Ercsi                      </t>
  </si>
  <si>
    <t xml:space="preserve">Gyúró                  </t>
  </si>
  <si>
    <t xml:space="preserve">Kajászó                 </t>
  </si>
  <si>
    <t xml:space="preserve">Martonvásár         </t>
  </si>
  <si>
    <t xml:space="preserve">Ráckeresztúr        </t>
  </si>
  <si>
    <t xml:space="preserve">Tordas                   </t>
  </si>
  <si>
    <t xml:space="preserve">Vál                         </t>
  </si>
  <si>
    <t>D/2) Martonvásári Önkéntes Tűzoltó Egyesülethez</t>
  </si>
  <si>
    <t xml:space="preserve">Gyúró      </t>
  </si>
  <si>
    <t xml:space="preserve">Martonvásár    </t>
  </si>
  <si>
    <t xml:space="preserve">Ráckeresztúr   </t>
  </si>
  <si>
    <t xml:space="preserve">Tordas        </t>
  </si>
  <si>
    <t>D/3) Váli Önkormányzati Tűzoltósághoz</t>
  </si>
  <si>
    <t xml:space="preserve">Kajászó          </t>
  </si>
  <si>
    <t xml:space="preserve">Vál        </t>
  </si>
  <si>
    <t>B16(TKT)</t>
  </si>
  <si>
    <t>Ingatlanok és a kapcsolódó vagyoni értékű jogok</t>
  </si>
  <si>
    <t>IV. Koncesszióba, vagyonkezelésbe adott eszközök összesen</t>
  </si>
  <si>
    <t>E. EGYÉB SAJÁTOS ELSZÁMOLÁSOK ÖSSZESEN</t>
  </si>
  <si>
    <t>F. AKTÍV IDŐBELI ELHATÁROLÁSOK ÖSSZESEN</t>
  </si>
  <si>
    <t>I. KINCSTÁRI VEZETÉSSEL KAPCSOLATOS ELSZÁMOLÁSOK</t>
  </si>
  <si>
    <t>Működési célú támogatások Áh belülről</t>
  </si>
  <si>
    <t xml:space="preserve">Működési célú átvett pénzeszközök </t>
  </si>
  <si>
    <t>Maradvány igénybevétele</t>
  </si>
  <si>
    <t>Felhalmozási célú támogatások Áh belülről</t>
  </si>
  <si>
    <t>Felhalmozási bevételek</t>
  </si>
  <si>
    <t>Felhalmozási célú átvett pénzeszközök</t>
  </si>
  <si>
    <t>Munkaadókat terhelő járulékok és szociális hozzájárulási adó</t>
  </si>
  <si>
    <t>Ellátottak pénzbeli juttatásai</t>
  </si>
  <si>
    <t xml:space="preserve">Felhalmozási célú átvett pénzeszközök </t>
  </si>
  <si>
    <t>K513</t>
  </si>
  <si>
    <t>B65</t>
  </si>
  <si>
    <t>B75</t>
  </si>
  <si>
    <t>B411</t>
  </si>
  <si>
    <t>E) SZABAD MARADVÁNY</t>
  </si>
  <si>
    <t>Falugondnoki feladatellátás</t>
  </si>
  <si>
    <t>Támogató Szolgáltatás</t>
  </si>
  <si>
    <t>Idősek klubja</t>
  </si>
  <si>
    <t>E) EGYÉB SAJÁTOS ELSZÁMOLÁSOK (58+59)</t>
  </si>
  <si>
    <t xml:space="preserve">C)       MÉRLEG SZERINTI EREDMÉNY (=±A±B) </t>
  </si>
  <si>
    <t>E)        EGYÉB SAJÁTOS ELSZÁMOLÁSOK</t>
  </si>
  <si>
    <t>IDŐSEK KLUBJA</t>
  </si>
  <si>
    <t>TÁMOGATÓ SZOLGÁLTATÁS</t>
  </si>
  <si>
    <t>FALUGONDNOKI FELADATELLÁTÁS</t>
  </si>
  <si>
    <t>Tartalék összesen</t>
  </si>
  <si>
    <t>TKT belső ellenőrzés:Martonvásár ellenőrzés elmaradás miatt előirányzat csökkentés pénzmaradványból történő visszautalás</t>
  </si>
  <si>
    <t>Pénzkészlet 2020. január 1-jén                            ebből:</t>
  </si>
  <si>
    <t>H) Bankköltség, vagyonbiztosítás</t>
  </si>
  <si>
    <t xml:space="preserve">Ercsi </t>
  </si>
  <si>
    <t>JÁRVÁNYÜGYI ELLÁTÁS</t>
  </si>
  <si>
    <t>ebből: helyi önkormányzatok és költségvetési szerveik támogatása (normatíva visszafizetés)</t>
  </si>
  <si>
    <t>ebből: helyi önkormányzatok és költségvetési szerveik támogatása (Szociális feladatok visszafizetése)</t>
  </si>
  <si>
    <t>ebből: helyi önkormányzatok és költségvetési szerveik támogatása (belső ellenőrzés miatt visszafizetés)</t>
  </si>
  <si>
    <t>ebből: Vál önkormányzati tagdíj visszafizetés</t>
  </si>
  <si>
    <t>Egyéb működési célú támogatások államháztartáson kívülre  (Marton ÖTE, Vál Önk.TP)</t>
  </si>
  <si>
    <t>ebből: felső vezeték kiváltása bölcsőde építés miatt</t>
  </si>
  <si>
    <t>ebből: Gyúró viharkár vis maior pályázat önrészbiztosítása</t>
  </si>
  <si>
    <t>2020. évi eredeti ei.</t>
  </si>
  <si>
    <t>Módosítás</t>
  </si>
  <si>
    <t>Elmaradás - túlfizetés ei-hoz</t>
  </si>
  <si>
    <t>Bankköltség, vagyonbiztosítás</t>
  </si>
  <si>
    <t>Óvoda KIK</t>
  </si>
  <si>
    <t>Óvoda saját</t>
  </si>
  <si>
    <t>Idősek nappali</t>
  </si>
  <si>
    <t>Támogató szolgálat</t>
  </si>
  <si>
    <t>Tanyabusz</t>
  </si>
  <si>
    <t>Bérminimum emelés szociális</t>
  </si>
  <si>
    <t>Óviped.segítő bérem.kieg.támogatás</t>
  </si>
  <si>
    <t>Vál önkormányzati tagdíj visszafizetés</t>
  </si>
  <si>
    <t>2020. évi módosítás</t>
  </si>
  <si>
    <t>2019.évi zárszámadadási elszámolás összesen</t>
  </si>
  <si>
    <t xml:space="preserve">2019.évi normatíva visszafizetés         </t>
  </si>
  <si>
    <t>Családi bölcsőde 2020.évi maradványából működési tartalék növelés</t>
  </si>
  <si>
    <t>társulási tartalék felhaszn.</t>
  </si>
  <si>
    <t>lakosszám 2019.01.01.</t>
  </si>
  <si>
    <t>Inter-Ambualnce Zrt. Központi orvosi ügyelet önkormányzatokat megillető maradványa</t>
  </si>
  <si>
    <t>ebből:Önkormányzati pályázat elmaradás miatt pénzügyi tartalékba történő visszahelyezés</t>
  </si>
  <si>
    <t>Társulás 2020.évi bankköltség, vagyonbiztosítás maradványából működési tartalék növelés</t>
  </si>
  <si>
    <t>ebből: Kajászó Községet megillető maradvány összege</t>
  </si>
  <si>
    <t xml:space="preserve">ebből: Martonvásár Várost megillető szociális étkezés elszámolás </t>
  </si>
  <si>
    <t xml:space="preserve">ebből: Baracska Községet megillető falugondnoki feladat elszámolás </t>
  </si>
  <si>
    <t>ebből: Tűzoltóság épületére céltartalék képzés</t>
  </si>
  <si>
    <t xml:space="preserve">ebből: Vál Községet megillető maradvány összege </t>
  </si>
  <si>
    <r>
      <t xml:space="preserve">Önkormányzati elszámolás </t>
    </r>
    <r>
      <rPr>
        <i/>
        <sz val="10"/>
        <rFont val="Times New Roman"/>
        <family val="1"/>
        <charset val="238"/>
      </rPr>
      <t>(9.sz. táblázat szerint)</t>
    </r>
    <r>
      <rPr>
        <sz val="10"/>
        <rFont val="Times New Roman"/>
        <family val="1"/>
        <charset val="238"/>
      </rPr>
      <t xml:space="preserve"> visszafizetés</t>
    </r>
  </si>
  <si>
    <r>
      <t xml:space="preserve">Korrekció normatíva elszámolás visszafizetése </t>
    </r>
    <r>
      <rPr>
        <i/>
        <sz val="10"/>
        <rFont val="Times New Roman"/>
        <family val="1"/>
        <charset val="238"/>
      </rPr>
      <t>(5. sz. táblázat)</t>
    </r>
  </si>
  <si>
    <t>Egyenleg: 36.387 E Ft</t>
  </si>
  <si>
    <t>2020. évi módosítás.</t>
  </si>
  <si>
    <t>ebből: bölcsőde építéshez felső villamos vezeték kiváltása ,Martonvásár önk.</t>
  </si>
  <si>
    <t>ebből: bölcsőde építéshez felső villamos vezeték többletköltsége (2021.évi állami támogatásból refinaszírozva) Martonvásár önk.</t>
  </si>
  <si>
    <t>Társulási kötelezettségek a maradvány terhére</t>
  </si>
  <si>
    <t>Intézményi, kötelezettséggel nem terhelt maradvány</t>
  </si>
  <si>
    <t>Segítő Szolgálat elszámolás</t>
  </si>
  <si>
    <t>Segítő Szolgálat Szoc.étk elszámolás</t>
  </si>
  <si>
    <t>Segítő Szolgálat Falug. elszámolás</t>
  </si>
  <si>
    <t>Belső ellenőrzés elszámolás</t>
  </si>
  <si>
    <t>Orvosi ügyeleti feladat elszámolás</t>
  </si>
  <si>
    <t>Visszafizetés (-) egyenlege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</si>
</sst>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F_t_-;\-* #,##0.00\ _F_t_-;_-* &quot;-&quot;??\ _F_t_-;_-@_-"/>
    <numFmt numFmtId="164" formatCode="0.0"/>
    <numFmt numFmtId="165" formatCode="0.0%"/>
    <numFmt numFmtId="166" formatCode="#,##0.000"/>
    <numFmt numFmtId="167" formatCode="#,##0_ ;\-#,##0\ "/>
    <numFmt numFmtId="168" formatCode="0__"/>
    <numFmt numFmtId="169" formatCode="00"/>
    <numFmt numFmtId="170" formatCode="#,###__;\-#,###__"/>
    <numFmt numFmtId="171" formatCode="#,###\ _F_t;\-#,###\ _F_t"/>
  </numFmts>
  <fonts count="5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16"/>
      <name val="Times New Roman"/>
      <family val="1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i/>
      <sz val="9"/>
      <name val="Times New Roman"/>
      <family val="1"/>
      <charset val="238"/>
    </font>
    <font>
      <b/>
      <sz val="10"/>
      <name val="Arial"/>
      <family val="2"/>
      <charset val="238"/>
    </font>
    <font>
      <sz val="11"/>
      <color theme="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</fills>
  <borders count="2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1" fillId="0" borderId="0"/>
    <xf numFmtId="0" fontId="22" fillId="0" borderId="0"/>
    <xf numFmtId="0" fontId="42" fillId="0" borderId="0"/>
    <xf numFmtId="0" fontId="43" fillId="0" borderId="0"/>
    <xf numFmtId="9" fontId="1" fillId="0" borderId="0" applyFont="0" applyFill="0" applyBorder="0" applyAlignment="0" applyProtection="0"/>
  </cellStyleXfs>
  <cellXfs count="1412">
    <xf numFmtId="0" fontId="0" fillId="0" borderId="0" xfId="0"/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3" fontId="21" fillId="0" borderId="30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0" fontId="31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5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 wrapText="1"/>
    </xf>
    <xf numFmtId="0" fontId="26" fillId="0" borderId="49" xfId="0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vertical="center"/>
    </xf>
    <xf numFmtId="0" fontId="26" fillId="0" borderId="13" xfId="0" applyFont="1" applyFill="1" applyBorder="1" applyAlignment="1">
      <alignment vertical="center" wrapText="1"/>
    </xf>
    <xf numFmtId="0" fontId="26" fillId="0" borderId="60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vertical="center" wrapText="1"/>
    </xf>
    <xf numFmtId="0" fontId="26" fillId="0" borderId="28" xfId="0" applyFont="1" applyFill="1" applyBorder="1" applyAlignment="1">
      <alignment vertical="center" wrapText="1"/>
    </xf>
    <xf numFmtId="0" fontId="26" fillId="0" borderId="79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vertical="center" wrapText="1"/>
    </xf>
    <xf numFmtId="3" fontId="31" fillId="0" borderId="0" xfId="0" applyNumberFormat="1" applyFont="1" applyFill="1" applyBorder="1" applyAlignment="1">
      <alignment vertical="center"/>
    </xf>
    <xf numFmtId="0" fontId="26" fillId="0" borderId="39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24" xfId="0" applyFont="1" applyFill="1" applyBorder="1" applyAlignment="1">
      <alignment vertical="center" wrapText="1"/>
    </xf>
    <xf numFmtId="0" fontId="31" fillId="0" borderId="34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vertical="center" wrapText="1"/>
    </xf>
    <xf numFmtId="0" fontId="26" fillId="0" borderId="45" xfId="0" applyFont="1" applyFill="1" applyBorder="1" applyAlignment="1">
      <alignment horizontal="center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0" fontId="26" fillId="0" borderId="46" xfId="0" applyFont="1" applyFill="1" applyBorder="1" applyAlignment="1">
      <alignment horizontal="center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0" fontId="26" fillId="0" borderId="47" xfId="0" applyFont="1" applyFill="1" applyBorder="1" applyAlignment="1">
      <alignment horizontal="center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3" fontId="21" fillId="0" borderId="60" xfId="0" applyNumberFormat="1" applyFont="1" applyFill="1" applyBorder="1"/>
    <xf numFmtId="3" fontId="21" fillId="0" borderId="59" xfId="0" applyNumberFormat="1" applyFont="1" applyFill="1" applyBorder="1"/>
    <xf numFmtId="0" fontId="28" fillId="0" borderId="77" xfId="0" applyFont="1" applyFill="1" applyBorder="1" applyAlignment="1">
      <alignment horizontal="left" vertical="center" wrapText="1"/>
    </xf>
    <xf numFmtId="0" fontId="28" fillId="0" borderId="36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 wrapText="1"/>
    </xf>
    <xf numFmtId="3" fontId="28" fillId="0" borderId="14" xfId="54" applyNumberFormat="1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left" vertical="center" wrapText="1"/>
    </xf>
    <xf numFmtId="3" fontId="29" fillId="0" borderId="30" xfId="0" applyNumberFormat="1" applyFont="1" applyFill="1" applyBorder="1"/>
    <xf numFmtId="3" fontId="28" fillId="0" borderId="22" xfId="54" applyNumberFormat="1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left" vertical="center"/>
    </xf>
    <xf numFmtId="0" fontId="21" fillId="0" borderId="72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/>
    </xf>
    <xf numFmtId="0" fontId="35" fillId="0" borderId="46" xfId="75" applyFont="1" applyFill="1" applyBorder="1" applyAlignment="1">
      <alignment vertical="center" wrapText="1"/>
    </xf>
    <xf numFmtId="168" fontId="37" fillId="0" borderId="46" xfId="75" applyNumberFormat="1" applyFont="1" applyFill="1" applyBorder="1" applyAlignment="1">
      <alignment horizontal="left" vertical="center" wrapText="1"/>
    </xf>
    <xf numFmtId="0" fontId="31" fillId="0" borderId="62" xfId="0" applyFont="1" applyFill="1" applyBorder="1" applyAlignment="1">
      <alignment vertical="center" wrapText="1"/>
    </xf>
    <xf numFmtId="0" fontId="26" fillId="0" borderId="92" xfId="0" applyFont="1" applyFill="1" applyBorder="1" applyAlignment="1">
      <alignment vertical="center" wrapText="1"/>
    </xf>
    <xf numFmtId="0" fontId="26" fillId="0" borderId="93" xfId="0" applyFont="1" applyFill="1" applyBorder="1" applyAlignment="1">
      <alignment horizontal="center" vertical="center" wrapText="1"/>
    </xf>
    <xf numFmtId="3" fontId="31" fillId="0" borderId="37" xfId="0" applyNumberFormat="1" applyFont="1" applyFill="1" applyBorder="1" applyAlignment="1">
      <alignment horizontal="right" vertical="center"/>
    </xf>
    <xf numFmtId="0" fontId="29" fillId="0" borderId="81" xfId="0" applyFont="1" applyFill="1" applyBorder="1" applyAlignment="1">
      <alignment horizontal="left" vertical="center"/>
    </xf>
    <xf numFmtId="0" fontId="21" fillId="0" borderId="80" xfId="0" applyFont="1" applyFill="1" applyBorder="1" applyAlignment="1">
      <alignment horizontal="left" vertical="center"/>
    </xf>
    <xf numFmtId="0" fontId="21" fillId="0" borderId="81" xfId="0" applyFont="1" applyFill="1" applyBorder="1" applyAlignment="1">
      <alignment horizontal="left" vertical="center"/>
    </xf>
    <xf numFmtId="0" fontId="21" fillId="0" borderId="102" xfId="0" applyFont="1" applyFill="1" applyBorder="1" applyAlignment="1">
      <alignment horizontal="left" vertical="center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3" xfId="75" applyFont="1" applyFill="1" applyBorder="1" applyAlignment="1">
      <alignment vertical="center" wrapText="1"/>
    </xf>
    <xf numFmtId="0" fontId="21" fillId="0" borderId="78" xfId="0" applyFont="1" applyFill="1" applyBorder="1" applyAlignment="1">
      <alignment horizontal="left" vertical="center" wrapText="1"/>
    </xf>
    <xf numFmtId="0" fontId="21" fillId="0" borderId="74" xfId="0" applyFont="1" applyFill="1" applyBorder="1" applyAlignment="1">
      <alignment horizontal="left" vertical="center" wrapText="1"/>
    </xf>
    <xf numFmtId="0" fontId="21" fillId="0" borderId="75" xfId="0" applyFont="1" applyFill="1" applyBorder="1" applyAlignment="1">
      <alignment horizontal="left" vertical="center" wrapText="1"/>
    </xf>
    <xf numFmtId="0" fontId="21" fillId="0" borderId="76" xfId="0" applyFont="1" applyFill="1" applyBorder="1" applyAlignment="1">
      <alignment horizontal="left" vertical="center" wrapText="1"/>
    </xf>
    <xf numFmtId="0" fontId="21" fillId="0" borderId="104" xfId="0" applyFont="1" applyFill="1" applyBorder="1" applyAlignment="1">
      <alignment horizontal="left" vertical="center" wrapText="1"/>
    </xf>
    <xf numFmtId="0" fontId="28" fillId="0" borderId="104" xfId="0" applyFont="1" applyFill="1" applyBorder="1" applyAlignment="1">
      <alignment horizontal="left" vertical="center"/>
    </xf>
    <xf numFmtId="168" fontId="37" fillId="0" borderId="45" xfId="75" applyNumberFormat="1" applyFont="1" applyFill="1" applyBorder="1" applyAlignment="1">
      <alignment horizontal="left" vertical="center"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0" fontId="35" fillId="0" borderId="80" xfId="75" applyFont="1" applyFill="1" applyBorder="1" applyAlignment="1">
      <alignment horizontal="left" vertical="center"/>
    </xf>
    <xf numFmtId="0" fontId="35" fillId="0" borderId="72" xfId="75" applyFont="1" applyFill="1" applyBorder="1" applyAlignment="1">
      <alignment horizontal="left" vertical="center"/>
    </xf>
    <xf numFmtId="0" fontId="35" fillId="0" borderId="81" xfId="75" applyFont="1" applyFill="1" applyBorder="1" applyAlignment="1">
      <alignment horizontal="left" vertical="center"/>
    </xf>
    <xf numFmtId="0" fontId="36" fillId="0" borderId="36" xfId="75" applyFont="1" applyFill="1" applyBorder="1" applyAlignment="1">
      <alignment horizontal="left" vertical="center"/>
    </xf>
    <xf numFmtId="0" fontId="37" fillId="0" borderId="80" xfId="75" applyFont="1" applyFill="1" applyBorder="1" applyAlignment="1">
      <alignment horizontal="left" vertical="center"/>
    </xf>
    <xf numFmtId="0" fontId="37" fillId="0" borderId="72" xfId="75" applyFont="1" applyFill="1" applyBorder="1" applyAlignment="1">
      <alignment horizontal="left" vertical="center"/>
    </xf>
    <xf numFmtId="0" fontId="37" fillId="0" borderId="81" xfId="75" applyFont="1" applyFill="1" applyBorder="1" applyAlignment="1">
      <alignment horizontal="left" vertical="center" wrapText="1"/>
    </xf>
    <xf numFmtId="0" fontId="36" fillId="0" borderId="36" xfId="75" applyFont="1" applyFill="1" applyBorder="1" applyAlignment="1">
      <alignment horizontal="left" vertical="center" wrapText="1"/>
    </xf>
    <xf numFmtId="3" fontId="21" fillId="0" borderId="30" xfId="0" applyNumberFormat="1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vertical="center" wrapText="1"/>
    </xf>
    <xf numFmtId="3" fontId="21" fillId="0" borderId="71" xfId="0" applyNumberFormat="1" applyFont="1" applyFill="1" applyBorder="1" applyAlignment="1">
      <alignment vertical="center" wrapText="1"/>
    </xf>
    <xf numFmtId="3" fontId="21" fillId="0" borderId="107" xfId="0" applyNumberFormat="1" applyFont="1" applyFill="1" applyBorder="1" applyAlignment="1">
      <alignment vertical="center" wrapText="1"/>
    </xf>
    <xf numFmtId="3" fontId="21" fillId="0" borderId="105" xfId="0" applyNumberFormat="1" applyFont="1" applyFill="1" applyBorder="1" applyAlignment="1">
      <alignment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09" xfId="0" applyNumberFormat="1" applyFont="1" applyFill="1" applyBorder="1" applyAlignment="1">
      <alignment vertical="center" wrapText="1"/>
    </xf>
    <xf numFmtId="3" fontId="21" fillId="0" borderId="110" xfId="0" applyNumberFormat="1" applyFont="1" applyFill="1" applyBorder="1" applyAlignment="1">
      <alignment vertical="center" wrapText="1"/>
    </xf>
    <xf numFmtId="3" fontId="21" fillId="0" borderId="111" xfId="0" applyNumberFormat="1" applyFont="1" applyFill="1" applyBorder="1" applyAlignment="1">
      <alignment vertical="center" wrapText="1"/>
    </xf>
    <xf numFmtId="3" fontId="21" fillId="0" borderId="19" xfId="0" applyNumberFormat="1" applyFont="1" applyFill="1" applyBorder="1" applyAlignment="1">
      <alignment vertical="center" wrapText="1"/>
    </xf>
    <xf numFmtId="3" fontId="21" fillId="0" borderId="67" xfId="0" applyNumberFormat="1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 indent="5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121" xfId="0" applyNumberFormat="1" applyFont="1" applyFill="1" applyBorder="1" applyAlignment="1">
      <alignment vertical="center" wrapText="1"/>
    </xf>
    <xf numFmtId="3" fontId="21" fillId="0" borderId="122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37" xfId="0" applyFont="1" applyFill="1" applyBorder="1" applyAlignment="1">
      <alignment horizontal="left" vertical="center" wrapText="1"/>
    </xf>
    <xf numFmtId="0" fontId="21" fillId="0" borderId="59" xfId="0" applyFont="1" applyFill="1" applyBorder="1" applyAlignment="1">
      <alignment horizontal="left" vertical="center" wrapText="1"/>
    </xf>
    <xf numFmtId="0" fontId="21" fillId="0" borderId="79" xfId="0" applyFont="1" applyFill="1" applyBorder="1" applyAlignment="1">
      <alignment horizontal="left" vertical="center" wrapText="1"/>
    </xf>
    <xf numFmtId="3" fontId="21" fillId="0" borderId="88" xfId="0" applyNumberFormat="1" applyFont="1" applyFill="1" applyBorder="1" applyAlignment="1">
      <alignment vertical="center" wrapText="1"/>
    </xf>
    <xf numFmtId="3" fontId="21" fillId="0" borderId="128" xfId="0" applyNumberFormat="1" applyFont="1" applyFill="1" applyBorder="1" applyAlignment="1">
      <alignment vertical="center" wrapText="1"/>
    </xf>
    <xf numFmtId="3" fontId="21" fillId="0" borderId="130" xfId="0" applyNumberFormat="1" applyFont="1" applyFill="1" applyBorder="1" applyAlignment="1">
      <alignment vertical="center" wrapText="1"/>
    </xf>
    <xf numFmtId="3" fontId="21" fillId="0" borderId="26" xfId="0" applyNumberFormat="1" applyFont="1" applyFill="1" applyBorder="1" applyAlignment="1">
      <alignment vertical="center" wrapText="1"/>
    </xf>
    <xf numFmtId="3" fontId="21" fillId="0" borderId="68" xfId="0" applyNumberFormat="1" applyFont="1" applyFill="1" applyBorder="1" applyAlignment="1">
      <alignment vertical="center" wrapText="1"/>
    </xf>
    <xf numFmtId="0" fontId="28" fillId="0" borderId="36" xfId="0" applyFont="1" applyFill="1" applyBorder="1" applyAlignment="1">
      <alignment horizontal="left" vertical="center" wrapText="1"/>
    </xf>
    <xf numFmtId="0" fontId="36" fillId="0" borderId="102" xfId="0" applyFont="1" applyFill="1" applyBorder="1" applyAlignment="1">
      <alignment horizontal="left" vertical="center" wrapText="1"/>
    </xf>
    <xf numFmtId="0" fontId="35" fillId="0" borderId="75" xfId="75" applyFont="1" applyFill="1" applyBorder="1" applyAlignment="1">
      <alignment vertical="center" wrapText="1"/>
    </xf>
    <xf numFmtId="0" fontId="35" fillId="0" borderId="74" xfId="75" applyFont="1" applyFill="1" applyBorder="1" applyAlignment="1">
      <alignment vertical="center" wrapText="1"/>
    </xf>
    <xf numFmtId="0" fontId="35" fillId="0" borderId="76" xfId="75" applyFont="1" applyFill="1" applyBorder="1" applyAlignment="1">
      <alignment vertical="center" wrapText="1"/>
    </xf>
    <xf numFmtId="0" fontId="36" fillId="0" borderId="77" xfId="75" applyFont="1" applyFill="1" applyBorder="1" applyAlignment="1">
      <alignment vertical="center" wrapText="1"/>
    </xf>
    <xf numFmtId="168" fontId="37" fillId="0" borderId="75" xfId="75" applyNumberFormat="1" applyFont="1" applyFill="1" applyBorder="1" applyAlignment="1">
      <alignment horizontal="left" vertical="center" wrapText="1"/>
    </xf>
    <xf numFmtId="168" fontId="37" fillId="0" borderId="74" xfId="75" applyNumberFormat="1" applyFont="1" applyFill="1" applyBorder="1" applyAlignment="1">
      <alignment horizontal="left" vertical="center" wrapText="1"/>
    </xf>
    <xf numFmtId="0" fontId="28" fillId="0" borderId="104" xfId="0" applyFont="1" applyFill="1" applyBorder="1" applyAlignment="1">
      <alignment vertical="center" wrapText="1"/>
    </xf>
    <xf numFmtId="3" fontId="28" fillId="0" borderId="124" xfId="54" applyNumberFormat="1" applyFont="1" applyFill="1" applyBorder="1" applyAlignment="1">
      <alignment horizontal="center" vertical="center" wrapText="1"/>
    </xf>
    <xf numFmtId="3" fontId="21" fillId="0" borderId="137" xfId="0" applyNumberFormat="1" applyFont="1" applyFill="1" applyBorder="1" applyAlignment="1">
      <alignment vertical="center" wrapText="1"/>
    </xf>
    <xf numFmtId="3" fontId="21" fillId="0" borderId="138" xfId="0" applyNumberFormat="1" applyFont="1" applyFill="1" applyBorder="1" applyAlignment="1">
      <alignment vertical="center" wrapText="1"/>
    </xf>
    <xf numFmtId="3" fontId="21" fillId="0" borderId="140" xfId="0" applyNumberFormat="1" applyFont="1" applyFill="1" applyBorder="1" applyAlignment="1">
      <alignment vertical="center" wrapText="1"/>
    </xf>
    <xf numFmtId="3" fontId="21" fillId="0" borderId="141" xfId="0" applyNumberFormat="1" applyFont="1" applyFill="1" applyBorder="1" applyAlignment="1">
      <alignment vertical="center" wrapText="1"/>
    </xf>
    <xf numFmtId="3" fontId="21" fillId="0" borderId="142" xfId="0" applyNumberFormat="1" applyFont="1" applyFill="1" applyBorder="1" applyAlignment="1">
      <alignment vertical="center" wrapText="1"/>
    </xf>
    <xf numFmtId="0" fontId="21" fillId="0" borderId="56" xfId="0" applyFont="1" applyFill="1" applyBorder="1" applyAlignment="1">
      <alignment horizontal="left" vertical="center" wrapText="1"/>
    </xf>
    <xf numFmtId="0" fontId="21" fillId="0" borderId="72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 wrapText="1"/>
    </xf>
    <xf numFmtId="3" fontId="29" fillId="0" borderId="30" xfId="0" applyNumberFormat="1" applyFont="1" applyFill="1" applyBorder="1" applyAlignment="1">
      <alignment vertical="center" wrapText="1"/>
    </xf>
    <xf numFmtId="3" fontId="29" fillId="0" borderId="23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3" fontId="29" fillId="0" borderId="135" xfId="0" applyNumberFormat="1" applyFont="1" applyFill="1" applyBorder="1" applyAlignment="1">
      <alignment vertical="center" wrapText="1"/>
    </xf>
    <xf numFmtId="3" fontId="29" fillId="0" borderId="134" xfId="0" applyNumberFormat="1" applyFont="1" applyFill="1" applyBorder="1" applyAlignment="1">
      <alignment vertical="center" wrapText="1"/>
    </xf>
    <xf numFmtId="0" fontId="28" fillId="0" borderId="82" xfId="0" applyFont="1" applyFill="1" applyBorder="1" applyAlignment="1">
      <alignment horizontal="left" vertical="center" wrapText="1"/>
    </xf>
    <xf numFmtId="0" fontId="28" fillId="0" borderId="143" xfId="0" applyFont="1" applyFill="1" applyBorder="1" applyAlignment="1">
      <alignment horizontal="left" vertical="center"/>
    </xf>
    <xf numFmtId="3" fontId="28" fillId="0" borderId="22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1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14" xfId="0" applyNumberFormat="1" applyFont="1" applyFill="1" applyBorder="1" applyAlignment="1">
      <alignment vertical="center" wrapText="1"/>
    </xf>
    <xf numFmtId="3" fontId="28" fillId="0" borderId="123" xfId="0" applyNumberFormat="1" applyFont="1" applyFill="1" applyBorder="1" applyAlignment="1">
      <alignment vertical="center" wrapText="1"/>
    </xf>
    <xf numFmtId="3" fontId="28" fillId="0" borderId="124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8" fillId="0" borderId="25" xfId="0" applyNumberFormat="1" applyFont="1" applyFill="1" applyBorder="1" applyAlignment="1">
      <alignment vertical="center" wrapText="1"/>
    </xf>
    <xf numFmtId="3" fontId="28" fillId="0" borderId="53" xfId="0" applyNumberFormat="1" applyFont="1" applyFill="1" applyBorder="1" applyAlignment="1">
      <alignment vertical="center" wrapText="1"/>
    </xf>
    <xf numFmtId="3" fontId="28" fillId="0" borderId="29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9" fillId="0" borderId="19" xfId="0" applyNumberFormat="1" applyFont="1" applyFill="1" applyBorder="1" applyAlignment="1">
      <alignment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67" xfId="0" applyNumberFormat="1" applyFont="1" applyFill="1" applyBorder="1" applyAlignment="1">
      <alignment vertical="center" wrapText="1"/>
    </xf>
    <xf numFmtId="3" fontId="28" fillId="0" borderId="88" xfId="0" applyNumberFormat="1" applyFont="1" applyFill="1" applyBorder="1" applyAlignment="1">
      <alignment vertical="center" wrapText="1"/>
    </xf>
    <xf numFmtId="3" fontId="28" fillId="0" borderId="128" xfId="0" applyNumberFormat="1" applyFont="1" applyFill="1" applyBorder="1" applyAlignment="1">
      <alignment vertical="center" wrapText="1"/>
    </xf>
    <xf numFmtId="0" fontId="35" fillId="0" borderId="55" xfId="75" applyFont="1" applyFill="1" applyBorder="1" applyAlignment="1">
      <alignment horizontal="left" vertical="center" wrapText="1"/>
    </xf>
    <xf numFmtId="3" fontId="28" fillId="0" borderId="125" xfId="0" applyNumberFormat="1" applyFont="1" applyFill="1" applyBorder="1" applyAlignment="1">
      <alignment vertical="center" wrapText="1"/>
    </xf>
    <xf numFmtId="3" fontId="28" fillId="0" borderId="126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29" xfId="0" applyNumberFormat="1" applyFont="1" applyFill="1" applyBorder="1" applyAlignment="1">
      <alignment vertical="center" wrapText="1"/>
    </xf>
    <xf numFmtId="3" fontId="28" fillId="0" borderId="130" xfId="0" applyNumberFormat="1" applyFont="1" applyFill="1" applyBorder="1" applyAlignment="1">
      <alignment vertical="center" wrapText="1"/>
    </xf>
    <xf numFmtId="3" fontId="28" fillId="0" borderId="133" xfId="0" applyNumberFormat="1" applyFont="1" applyFill="1" applyBorder="1" applyAlignment="1">
      <alignment vertical="center" wrapText="1"/>
    </xf>
    <xf numFmtId="3" fontId="28" fillId="0" borderId="131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5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165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1" fillId="0" borderId="33" xfId="54" applyNumberFormat="1" applyFont="1" applyFill="1" applyBorder="1"/>
    <xf numFmtId="3" fontId="21" fillId="0" borderId="108" xfId="54" applyNumberFormat="1" applyFont="1" applyFill="1" applyBorder="1"/>
    <xf numFmtId="3" fontId="21" fillId="0" borderId="64" xfId="54" applyNumberFormat="1" applyFont="1" applyFill="1" applyBorder="1"/>
    <xf numFmtId="3" fontId="29" fillId="0" borderId="64" xfId="54" applyNumberFormat="1" applyFont="1" applyFill="1" applyBorder="1"/>
    <xf numFmtId="3" fontId="21" fillId="0" borderId="119" xfId="54" applyNumberFormat="1" applyFont="1" applyFill="1" applyBorder="1"/>
    <xf numFmtId="3" fontId="21" fillId="0" borderId="31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19" xfId="54" applyNumberFormat="1" applyFont="1" applyFill="1" applyBorder="1"/>
    <xf numFmtId="3" fontId="29" fillId="0" borderId="31" xfId="0" applyNumberFormat="1" applyFont="1" applyFill="1" applyBorder="1"/>
    <xf numFmtId="3" fontId="21" fillId="0" borderId="33" xfId="0" applyNumberFormat="1" applyFont="1" applyFill="1" applyBorder="1"/>
    <xf numFmtId="3" fontId="28" fillId="0" borderId="123" xfId="54" applyNumberFormat="1" applyFont="1" applyFill="1" applyBorder="1" applyAlignment="1">
      <alignment vertical="center"/>
    </xf>
    <xf numFmtId="3" fontId="28" fillId="0" borderId="123" xfId="54" applyNumberFormat="1" applyFont="1" applyFill="1" applyBorder="1"/>
    <xf numFmtId="3" fontId="28" fillId="0" borderId="32" xfId="0" applyNumberFormat="1" applyFont="1" applyFill="1" applyBorder="1"/>
    <xf numFmtId="3" fontId="21" fillId="0" borderId="127" xfId="54" applyNumberFormat="1" applyFont="1" applyFill="1" applyBorder="1"/>
    <xf numFmtId="0" fontId="28" fillId="0" borderId="83" xfId="0" applyFont="1" applyFill="1" applyBorder="1" applyAlignment="1">
      <alignment horizontal="left" vertical="center"/>
    </xf>
    <xf numFmtId="3" fontId="28" fillId="0" borderId="150" xfId="54" applyNumberFormat="1" applyFont="1" applyFill="1" applyBorder="1"/>
    <xf numFmtId="3" fontId="28" fillId="0" borderId="57" xfId="54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1" fillId="0" borderId="18" xfId="0" applyFont="1" applyFill="1" applyBorder="1" applyAlignment="1">
      <alignment horizontal="left" wrapText="1" indent="4"/>
    </xf>
    <xf numFmtId="0" fontId="29" fillId="0" borderId="59" xfId="0" applyFont="1" applyFill="1" applyBorder="1" applyAlignment="1">
      <alignment horizontal="left" vertical="center" wrapText="1" indent="2"/>
    </xf>
    <xf numFmtId="0" fontId="28" fillId="0" borderId="0" xfId="0" applyFont="1" applyFill="1" applyBorder="1"/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5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0" fontId="21" fillId="0" borderId="59" xfId="0" applyFont="1" applyFill="1" applyBorder="1" applyAlignment="1">
      <alignment horizontal="left" vertical="center" wrapText="1" indent="2"/>
    </xf>
    <xf numFmtId="0" fontId="29" fillId="0" borderId="60" xfId="0" applyFont="1" applyFill="1" applyBorder="1" applyAlignment="1">
      <alignment horizontal="left" vertical="center" wrapText="1" indent="2"/>
    </xf>
    <xf numFmtId="3" fontId="29" fillId="0" borderId="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29" fillId="0" borderId="74" xfId="0" applyFont="1" applyFill="1" applyBorder="1" applyAlignment="1">
      <alignment horizontal="left" vertical="center" wrapText="1"/>
    </xf>
    <xf numFmtId="0" fontId="29" fillId="0" borderId="76" xfId="0" applyFont="1" applyFill="1" applyBorder="1" applyAlignment="1">
      <alignment horizontal="left" vertical="center" wrapText="1"/>
    </xf>
    <xf numFmtId="0" fontId="21" fillId="0" borderId="36" xfId="0" applyFont="1" applyFill="1" applyBorder="1" applyAlignment="1">
      <alignment vertical="center"/>
    </xf>
    <xf numFmtId="3" fontId="21" fillId="0" borderId="49" xfId="0" applyNumberFormat="1" applyFont="1" applyFill="1" applyBorder="1" applyAlignment="1">
      <alignment vertical="center"/>
    </xf>
    <xf numFmtId="3" fontId="21" fillId="0" borderId="50" xfId="0" applyNumberFormat="1" applyFont="1" applyFill="1" applyBorder="1" applyAlignment="1">
      <alignment vertical="center"/>
    </xf>
    <xf numFmtId="0" fontId="21" fillId="0" borderId="80" xfId="0" applyFont="1" applyFill="1" applyBorder="1" applyAlignment="1">
      <alignment vertical="center"/>
    </xf>
    <xf numFmtId="3" fontId="21" fillId="0" borderId="75" xfId="0" applyNumberFormat="1" applyFont="1" applyFill="1" applyBorder="1" applyAlignment="1">
      <alignment vertical="center"/>
    </xf>
    <xf numFmtId="3" fontId="28" fillId="0" borderId="34" xfId="0" applyNumberFormat="1" applyFont="1" applyFill="1" applyBorder="1" applyAlignment="1">
      <alignment vertical="center"/>
    </xf>
    <xf numFmtId="0" fontId="35" fillId="0" borderId="72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72" xfId="75" applyFont="1" applyFill="1" applyBorder="1" applyAlignment="1">
      <alignment horizontal="left"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37" fillId="0" borderId="55" xfId="75" applyFont="1" applyFill="1" applyBorder="1" applyAlignment="1">
      <alignment horizontal="left" vertical="center" wrapText="1"/>
    </xf>
    <xf numFmtId="0" fontId="29" fillId="0" borderId="147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7" borderId="21" xfId="0" applyFont="1" applyFill="1" applyBorder="1" applyAlignment="1">
      <alignment horizontal="left" vertical="center" wrapText="1"/>
    </xf>
    <xf numFmtId="0" fontId="28" fillId="27" borderId="77" xfId="0" applyFont="1" applyFill="1" applyBorder="1" applyAlignment="1">
      <alignment horizontal="left" vertical="center" wrapText="1"/>
    </xf>
    <xf numFmtId="3" fontId="28" fillId="27" borderId="22" xfId="0" applyNumberFormat="1" applyFont="1" applyFill="1" applyBorder="1" applyAlignment="1">
      <alignment vertical="center" wrapText="1"/>
    </xf>
    <xf numFmtId="0" fontId="36" fillId="27" borderId="81" xfId="0" applyFont="1" applyFill="1" applyBorder="1" applyAlignment="1">
      <alignment horizontal="left" vertical="center" wrapText="1"/>
    </xf>
    <xf numFmtId="0" fontId="28" fillId="27" borderId="47" xfId="0" applyFont="1" applyFill="1" applyBorder="1" applyAlignment="1">
      <alignment vertical="center" wrapText="1"/>
    </xf>
    <xf numFmtId="3" fontId="28" fillId="27" borderId="26" xfId="0" applyNumberFormat="1" applyFont="1" applyFill="1" applyBorder="1" applyAlignment="1">
      <alignment vertical="center" wrapText="1"/>
    </xf>
    <xf numFmtId="3" fontId="28" fillId="0" borderId="93" xfId="91" applyNumberFormat="1" applyFont="1" applyFill="1" applyBorder="1" applyAlignment="1" applyProtection="1">
      <alignment horizontal="center" vertical="center"/>
    </xf>
    <xf numFmtId="3" fontId="28" fillId="0" borderId="93" xfId="91" applyNumberFormat="1" applyFont="1" applyFill="1" applyBorder="1" applyAlignment="1" applyProtection="1">
      <alignment horizontal="center" vertical="center" wrapText="1"/>
    </xf>
    <xf numFmtId="3" fontId="28" fillId="0" borderId="95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37" xfId="75" applyNumberFormat="1" applyFont="1" applyFill="1" applyBorder="1" applyAlignment="1">
      <alignment horizontal="right" vertical="center" wrapText="1"/>
    </xf>
    <xf numFmtId="3" fontId="28" fillId="0" borderId="38" xfId="75" applyNumberFormat="1" applyFont="1" applyFill="1" applyBorder="1" applyAlignment="1">
      <alignment horizontal="right" vertical="center" wrapText="1"/>
    </xf>
    <xf numFmtId="3" fontId="28" fillId="0" borderId="33" xfId="91" applyNumberFormat="1" applyFont="1" applyFill="1" applyBorder="1" applyAlignment="1" applyProtection="1">
      <alignment horizontal="center" vertical="center"/>
    </xf>
    <xf numFmtId="3" fontId="28" fillId="0" borderId="32" xfId="75" applyNumberFormat="1" applyFont="1" applyFill="1" applyBorder="1" applyAlignment="1">
      <alignment horizontal="right" vertical="center" wrapText="1"/>
    </xf>
    <xf numFmtId="3" fontId="28" fillId="0" borderId="92" xfId="91" applyNumberFormat="1" applyFont="1" applyFill="1" applyBorder="1" applyAlignment="1" applyProtection="1">
      <alignment horizontal="center" vertical="center"/>
    </xf>
    <xf numFmtId="3" fontId="28" fillId="0" borderId="15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8" fillId="0" borderId="21" xfId="75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3" fontId="28" fillId="0" borderId="21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7" xfId="75" applyFont="1" applyFill="1" applyBorder="1" applyAlignment="1">
      <alignment vertical="center" wrapText="1"/>
    </xf>
    <xf numFmtId="0" fontId="35" fillId="0" borderId="15" xfId="75" applyFont="1" applyFill="1" applyBorder="1" applyAlignment="1">
      <alignment vertical="center" wrapText="1"/>
    </xf>
    <xf numFmtId="0" fontId="28" fillId="0" borderId="21" xfId="0" applyFont="1" applyFill="1" applyBorder="1" applyAlignment="1">
      <alignment vertical="center" wrapText="1"/>
    </xf>
    <xf numFmtId="3" fontId="28" fillId="0" borderId="152" xfId="91" applyNumberFormat="1" applyFont="1" applyFill="1" applyBorder="1" applyAlignment="1" applyProtection="1">
      <alignment vertical="center"/>
    </xf>
    <xf numFmtId="3" fontId="28" fillId="0" borderId="155" xfId="91" applyNumberFormat="1" applyFont="1" applyFill="1" applyBorder="1" applyAlignment="1" applyProtection="1">
      <alignment horizontal="center" vertical="center"/>
    </xf>
    <xf numFmtId="3" fontId="28" fillId="0" borderId="108" xfId="91" applyNumberFormat="1" applyFont="1" applyFill="1" applyBorder="1" applyAlignment="1" applyProtection="1">
      <alignment horizontal="center" vertical="center"/>
    </xf>
    <xf numFmtId="3" fontId="28" fillId="0" borderId="123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97" xfId="91" applyNumberFormat="1" applyFont="1" applyFill="1" applyBorder="1" applyAlignment="1" applyProtection="1">
      <alignment horizontal="center" vertical="center"/>
    </xf>
    <xf numFmtId="3" fontId="28" fillId="0" borderId="109" xfId="91" applyNumberFormat="1" applyFont="1" applyFill="1" applyBorder="1" applyAlignment="1" applyProtection="1">
      <alignment horizontal="center" vertical="center"/>
    </xf>
    <xf numFmtId="3" fontId="28" fillId="0" borderId="124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37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1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0" xfId="0" applyNumberFormat="1" applyFont="1" applyFill="1" applyBorder="1" applyAlignment="1">
      <alignment horizontal="right" vertical="center"/>
    </xf>
    <xf numFmtId="3" fontId="21" fillId="0" borderId="64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0" xfId="91" applyNumberFormat="1" applyFont="1" applyFill="1" applyBorder="1" applyAlignment="1" applyProtection="1">
      <alignment horizontal="right" vertical="center"/>
      <protection locked="0"/>
    </xf>
    <xf numFmtId="3" fontId="21" fillId="0" borderId="71" xfId="91" applyNumberFormat="1" applyFont="1" applyFill="1" applyBorder="1" applyAlignment="1" applyProtection="1">
      <alignment horizontal="right" vertical="center"/>
      <protection locked="0"/>
    </xf>
    <xf numFmtId="3" fontId="21" fillId="0" borderId="59" xfId="0" applyNumberFormat="1" applyFont="1" applyFill="1" applyBorder="1" applyAlignment="1">
      <alignment horizontal="right" vertical="center"/>
    </xf>
    <xf numFmtId="3" fontId="21" fillId="0" borderId="119" xfId="91" applyNumberFormat="1" applyFont="1" applyFill="1" applyBorder="1" applyAlignment="1" applyProtection="1">
      <alignment horizontal="right" vertical="center"/>
      <protection locked="0"/>
    </xf>
    <xf numFmtId="3" fontId="21" fillId="0" borderId="31" xfId="91" applyNumberFormat="1" applyFont="1" applyFill="1" applyBorder="1" applyAlignment="1" applyProtection="1">
      <alignment horizontal="right" vertical="center"/>
      <protection locked="0"/>
    </xf>
    <xf numFmtId="3" fontId="21" fillId="0" borderId="120" xfId="91" applyNumberFormat="1" applyFont="1" applyFill="1" applyBorder="1" applyAlignment="1" applyProtection="1">
      <alignment horizontal="right" vertical="center"/>
      <protection locked="0"/>
    </xf>
    <xf numFmtId="3" fontId="28" fillId="0" borderId="61" xfId="91" applyNumberFormat="1" applyFont="1" applyFill="1" applyBorder="1" applyAlignment="1" applyProtection="1">
      <alignment horizontal="right" vertical="center"/>
    </xf>
    <xf numFmtId="3" fontId="28" fillId="0" borderId="37" xfId="0" applyNumberFormat="1" applyFont="1" applyFill="1" applyBorder="1" applyAlignment="1">
      <alignment horizontal="right" vertical="center"/>
    </xf>
    <xf numFmtId="3" fontId="28" fillId="0" borderId="123" xfId="0" applyNumberFormat="1" applyFont="1" applyFill="1" applyBorder="1" applyAlignment="1">
      <alignment horizontal="right" vertical="center"/>
    </xf>
    <xf numFmtId="3" fontId="28" fillId="0" borderId="32" xfId="0" applyNumberFormat="1" applyFont="1" applyFill="1" applyBorder="1" applyAlignment="1">
      <alignment horizontal="right" vertical="center"/>
    </xf>
    <xf numFmtId="3" fontId="28" fillId="0" borderId="124" xfId="0" applyNumberFormat="1" applyFont="1" applyFill="1" applyBorder="1" applyAlignment="1">
      <alignment horizontal="right" vertical="center"/>
    </xf>
    <xf numFmtId="3" fontId="28" fillId="0" borderId="38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08" xfId="91" applyNumberFormat="1" applyFont="1" applyFill="1" applyBorder="1" applyAlignment="1" applyProtection="1">
      <alignment horizontal="right" vertical="center"/>
      <protection locked="0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109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1" xfId="91" applyNumberFormat="1" applyFont="1" applyFill="1" applyBorder="1" applyAlignment="1" applyProtection="1">
      <alignment horizontal="right" vertical="center"/>
      <protection locked="0"/>
    </xf>
    <xf numFmtId="3" fontId="28" fillId="0" borderId="37" xfId="91" applyNumberFormat="1" applyFont="1" applyFill="1" applyBorder="1" applyAlignment="1" applyProtection="1">
      <alignment horizontal="right" vertical="center"/>
    </xf>
    <xf numFmtId="3" fontId="28" fillId="0" borderId="123" xfId="91" applyNumberFormat="1" applyFont="1" applyFill="1" applyBorder="1" applyAlignment="1" applyProtection="1">
      <alignment horizontal="right" vertical="center"/>
    </xf>
    <xf numFmtId="3" fontId="28" fillId="0" borderId="32" xfId="91" applyNumberFormat="1" applyFont="1" applyFill="1" applyBorder="1" applyAlignment="1" applyProtection="1">
      <alignment horizontal="right" vertical="center"/>
    </xf>
    <xf numFmtId="3" fontId="28" fillId="0" borderId="124" xfId="91" applyNumberFormat="1" applyFont="1" applyFill="1" applyBorder="1" applyAlignment="1" applyProtection="1">
      <alignment horizontal="right" vertical="center"/>
    </xf>
    <xf numFmtId="3" fontId="28" fillId="0" borderId="38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08" xfId="91" applyNumberFormat="1" applyFont="1" applyFill="1" applyBorder="1" applyAlignment="1" applyProtection="1">
      <alignment horizontal="right" vertical="center"/>
    </xf>
    <xf numFmtId="3" fontId="28" fillId="0" borderId="33" xfId="91" applyNumberFormat="1" applyFont="1" applyFill="1" applyBorder="1" applyAlignment="1" applyProtection="1">
      <alignment horizontal="right" vertical="center"/>
    </xf>
    <xf numFmtId="3" fontId="28" fillId="0" borderId="109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23" xfId="91" applyNumberFormat="1" applyFont="1" applyFill="1" applyBorder="1" applyAlignment="1" applyProtection="1">
      <alignment horizontal="right" vertical="center"/>
      <protection locked="0"/>
    </xf>
    <xf numFmtId="3" fontId="21" fillId="0" borderId="32" xfId="91" applyNumberFormat="1" applyFont="1" applyFill="1" applyBorder="1" applyAlignment="1" applyProtection="1">
      <alignment horizontal="right" vertical="center"/>
      <protection locked="0"/>
    </xf>
    <xf numFmtId="3" fontId="21" fillId="0" borderId="124" xfId="91" applyNumberFormat="1" applyFont="1" applyFill="1" applyBorder="1" applyAlignment="1" applyProtection="1">
      <alignment horizontal="right" vertical="center"/>
      <protection locked="0"/>
    </xf>
    <xf numFmtId="3" fontId="28" fillId="0" borderId="98" xfId="91" applyNumberFormat="1" applyFont="1" applyFill="1" applyBorder="1" applyAlignment="1" applyProtection="1">
      <alignment horizontal="right" vertical="center"/>
    </xf>
    <xf numFmtId="3" fontId="28" fillId="0" borderId="153" xfId="91" applyNumberFormat="1" applyFont="1" applyFill="1" applyBorder="1" applyAlignment="1" applyProtection="1">
      <alignment horizontal="right" vertical="center"/>
    </xf>
    <xf numFmtId="3" fontId="28" fillId="0" borderId="151" xfId="91" applyNumberFormat="1" applyFont="1" applyFill="1" applyBorder="1" applyAlignment="1" applyProtection="1">
      <alignment horizontal="right" vertical="center"/>
    </xf>
    <xf numFmtId="3" fontId="28" fillId="0" borderId="154" xfId="91" applyNumberFormat="1" applyFont="1" applyFill="1" applyBorder="1" applyAlignment="1" applyProtection="1">
      <alignment horizontal="right" vertical="center"/>
    </xf>
    <xf numFmtId="3" fontId="28" fillId="0" borderId="99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3" fontId="28" fillId="0" borderId="156" xfId="0" applyNumberFormat="1" applyFont="1" applyFill="1" applyBorder="1" applyAlignment="1">
      <alignment vertical="center"/>
    </xf>
    <xf numFmtId="3" fontId="31" fillId="0" borderId="77" xfId="0" applyNumberFormat="1" applyFont="1" applyFill="1" applyBorder="1" applyAlignment="1">
      <alignment horizontal="right" vertical="center"/>
    </xf>
    <xf numFmtId="3" fontId="26" fillId="0" borderId="87" xfId="0" applyNumberFormat="1" applyFont="1" applyFill="1" applyBorder="1" applyAlignment="1">
      <alignment horizontal="right" vertical="center"/>
    </xf>
    <xf numFmtId="3" fontId="31" fillId="0" borderId="66" xfId="0" applyNumberFormat="1" applyFont="1" applyFill="1" applyBorder="1" applyAlignment="1">
      <alignment horizontal="right" vertical="center"/>
    </xf>
    <xf numFmtId="1" fontId="26" fillId="0" borderId="95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1" fontId="26" fillId="0" borderId="97" xfId="0" applyNumberFormat="1" applyFont="1" applyFill="1" applyBorder="1" applyAlignment="1">
      <alignment horizontal="center" vertical="center" wrapText="1"/>
    </xf>
    <xf numFmtId="3" fontId="26" fillId="0" borderId="78" xfId="0" applyNumberFormat="1" applyFont="1" applyFill="1" applyBorder="1" applyAlignment="1">
      <alignment horizontal="right" vertical="center"/>
    </xf>
    <xf numFmtId="3" fontId="26" fillId="0" borderId="75" xfId="0" applyNumberFormat="1" applyFont="1" applyFill="1" applyBorder="1" applyAlignment="1">
      <alignment horizontal="right" vertical="center"/>
    </xf>
    <xf numFmtId="3" fontId="26" fillId="0" borderId="104" xfId="0" applyNumberFormat="1" applyFont="1" applyFill="1" applyBorder="1" applyAlignment="1">
      <alignment horizontal="right" vertical="center"/>
    </xf>
    <xf numFmtId="3" fontId="26" fillId="0" borderId="74" xfId="0" applyNumberFormat="1" applyFont="1" applyFill="1" applyBorder="1" applyAlignment="1">
      <alignment horizontal="right" vertical="center"/>
    </xf>
    <xf numFmtId="165" fontId="26" fillId="0" borderId="48" xfId="0" applyNumberFormat="1" applyFont="1" applyFill="1" applyBorder="1" applyAlignment="1">
      <alignment horizontal="right" vertical="center"/>
    </xf>
    <xf numFmtId="165" fontId="26" fillId="0" borderId="61" xfId="0" applyNumberFormat="1" applyFont="1" applyFill="1" applyBorder="1" applyAlignment="1">
      <alignment horizontal="right" vertical="center"/>
    </xf>
    <xf numFmtId="165" fontId="26" fillId="0" borderId="157" xfId="0" applyNumberFormat="1" applyFont="1" applyFill="1" applyBorder="1" applyAlignment="1">
      <alignment horizontal="right" vertical="center"/>
    </xf>
    <xf numFmtId="165" fontId="31" fillId="0" borderId="38" xfId="0" applyNumberFormat="1" applyFont="1" applyFill="1" applyBorder="1" applyAlignment="1">
      <alignment horizontal="right" vertical="center"/>
    </xf>
    <xf numFmtId="165" fontId="31" fillId="0" borderId="35" xfId="0" applyNumberFormat="1" applyFont="1" applyFill="1" applyBorder="1" applyAlignment="1">
      <alignment horizontal="right" vertical="center"/>
    </xf>
    <xf numFmtId="3" fontId="28" fillId="0" borderId="126" xfId="54" applyNumberFormat="1" applyFont="1" applyFill="1" applyBorder="1" applyAlignment="1">
      <alignment horizontal="center" vertical="center" wrapText="1"/>
    </xf>
    <xf numFmtId="3" fontId="21" fillId="0" borderId="48" xfId="0" applyNumberFormat="1" applyFont="1" applyFill="1" applyBorder="1"/>
    <xf numFmtId="3" fontId="28" fillId="27" borderId="32" xfId="0" applyNumberFormat="1" applyFont="1" applyFill="1" applyBorder="1" applyAlignment="1">
      <alignment vertical="center" wrapText="1"/>
    </xf>
    <xf numFmtId="3" fontId="28" fillId="27" borderId="88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66" xfId="0" applyNumberFormat="1" applyFont="1" applyFill="1" applyBorder="1" applyAlignment="1">
      <alignment vertical="center" wrapText="1"/>
    </xf>
    <xf numFmtId="3" fontId="28" fillId="0" borderId="159" xfId="0" applyNumberFormat="1" applyFont="1" applyFill="1" applyBorder="1" applyAlignment="1">
      <alignment vertical="center" wrapText="1"/>
    </xf>
    <xf numFmtId="3" fontId="28" fillId="0" borderId="106" xfId="0" applyNumberFormat="1" applyFont="1" applyFill="1" applyBorder="1" applyAlignment="1">
      <alignment vertical="center" wrapText="1"/>
    </xf>
    <xf numFmtId="3" fontId="28" fillId="0" borderId="37" xfId="0" applyNumberFormat="1" applyFont="1" applyFill="1" applyBorder="1" applyAlignment="1">
      <alignment vertical="center" wrapText="1"/>
    </xf>
    <xf numFmtId="3" fontId="29" fillId="0" borderId="20" xfId="54" applyNumberFormat="1" applyFont="1" applyFill="1" applyBorder="1" applyAlignment="1">
      <alignment horizontal="right" vertical="center"/>
    </xf>
    <xf numFmtId="3" fontId="29" fillId="0" borderId="31" xfId="54" applyNumberFormat="1" applyFont="1" applyFill="1" applyBorder="1" applyAlignment="1">
      <alignment horizontal="right" vertical="center"/>
    </xf>
    <xf numFmtId="0" fontId="29" fillId="0" borderId="55" xfId="0" applyFont="1" applyFill="1" applyBorder="1" applyAlignment="1">
      <alignment horizontal="left" vertical="center"/>
    </xf>
    <xf numFmtId="0" fontId="29" fillId="0" borderId="41" xfId="0" applyFont="1" applyFill="1" applyBorder="1" applyAlignment="1">
      <alignment horizontal="left" vertical="center" wrapText="1" indent="5"/>
    </xf>
    <xf numFmtId="3" fontId="29" fillId="0" borderId="136" xfId="54" applyNumberFormat="1" applyFont="1" applyFill="1" applyBorder="1"/>
    <xf numFmtId="3" fontId="29" fillId="0" borderId="135" xfId="0" applyNumberFormat="1" applyFont="1" applyFill="1" applyBorder="1"/>
    <xf numFmtId="3" fontId="28" fillId="0" borderId="84" xfId="0" applyNumberFormat="1" applyFont="1" applyFill="1" applyBorder="1" applyAlignment="1">
      <alignment vertical="center"/>
    </xf>
    <xf numFmtId="3" fontId="28" fillId="0" borderId="143" xfId="0" applyNumberFormat="1" applyFont="1" applyFill="1" applyBorder="1" applyAlignment="1">
      <alignment vertical="center"/>
    </xf>
    <xf numFmtId="0" fontId="31" fillId="0" borderId="28" xfId="0" applyFont="1" applyFill="1" applyBorder="1" applyAlignment="1">
      <alignment vertical="center" wrapText="1"/>
    </xf>
    <xf numFmtId="0" fontId="31" fillId="0" borderId="79" xfId="0" applyFont="1" applyFill="1" applyBorder="1" applyAlignment="1">
      <alignment horizontal="center" vertical="center"/>
    </xf>
    <xf numFmtId="3" fontId="31" fillId="0" borderId="0" xfId="0" applyNumberFormat="1" applyFont="1" applyFill="1" applyBorder="1" applyAlignment="1">
      <alignment horizontal="right" vertical="center"/>
    </xf>
    <xf numFmtId="3" fontId="31" fillId="0" borderId="104" xfId="0" applyNumberFormat="1" applyFont="1" applyFill="1" applyBorder="1" applyAlignment="1">
      <alignment horizontal="right" vertical="center"/>
    </xf>
    <xf numFmtId="165" fontId="31" fillId="0" borderId="157" xfId="0" applyNumberFormat="1" applyFont="1" applyFill="1" applyBorder="1" applyAlignment="1">
      <alignment horizontal="right" vertical="center"/>
    </xf>
    <xf numFmtId="0" fontId="31" fillId="0" borderId="13" xfId="0" applyFont="1" applyFill="1" applyBorder="1" applyAlignment="1">
      <alignment vertical="center" wrapText="1"/>
    </xf>
    <xf numFmtId="0" fontId="31" fillId="0" borderId="60" xfId="0" applyFont="1" applyFill="1" applyBorder="1" applyAlignment="1">
      <alignment horizontal="center" vertical="center"/>
    </xf>
    <xf numFmtId="3" fontId="31" fillId="0" borderId="46" xfId="0" applyNumberFormat="1" applyFont="1" applyFill="1" applyBorder="1" applyAlignment="1">
      <alignment horizontal="right" vertical="center"/>
    </xf>
    <xf numFmtId="3" fontId="31" fillId="0" borderId="74" xfId="0" applyNumberFormat="1" applyFont="1" applyFill="1" applyBorder="1" applyAlignment="1">
      <alignment horizontal="right" vertical="center"/>
    </xf>
    <xf numFmtId="165" fontId="31" fillId="0" borderId="48" xfId="0" applyNumberFormat="1" applyFont="1" applyFill="1" applyBorder="1" applyAlignment="1">
      <alignment horizontal="right" vertical="center"/>
    </xf>
    <xf numFmtId="0" fontId="29" fillId="0" borderId="81" xfId="0" applyFont="1" applyFill="1" applyBorder="1" applyAlignment="1">
      <alignment horizontal="left" vertical="center" wrapText="1"/>
    </xf>
    <xf numFmtId="3" fontId="28" fillId="0" borderId="66" xfId="0" applyNumberFormat="1" applyFont="1" applyFill="1" applyBorder="1" applyAlignment="1">
      <alignment vertical="center" wrapText="1"/>
    </xf>
    <xf numFmtId="3" fontId="28" fillId="27" borderId="124" xfId="0" applyNumberFormat="1" applyFont="1" applyFill="1" applyBorder="1" applyAlignment="1">
      <alignment vertical="center" wrapText="1"/>
    </xf>
    <xf numFmtId="3" fontId="29" fillId="0" borderId="109" xfId="0" applyNumberFormat="1" applyFont="1" applyFill="1" applyBorder="1" applyAlignment="1">
      <alignment vertical="center" wrapText="1"/>
    </xf>
    <xf numFmtId="3" fontId="29" fillId="0" borderId="71" xfId="0" applyNumberFormat="1" applyFont="1" applyFill="1" applyBorder="1" applyAlignment="1">
      <alignment vertical="center" wrapText="1"/>
    </xf>
    <xf numFmtId="3" fontId="29" fillId="0" borderId="120" xfId="0" applyNumberFormat="1" applyFont="1" applyFill="1" applyBorder="1" applyAlignment="1">
      <alignment vertical="center" wrapText="1"/>
    </xf>
    <xf numFmtId="3" fontId="29" fillId="0" borderId="137" xfId="0" applyNumberFormat="1" applyFont="1" applyFill="1" applyBorder="1" applyAlignment="1">
      <alignment vertical="center" wrapText="1"/>
    </xf>
    <xf numFmtId="3" fontId="28" fillId="27" borderId="128" xfId="0" applyNumberFormat="1" applyFont="1" applyFill="1" applyBorder="1" applyAlignment="1">
      <alignment vertical="center" wrapText="1"/>
    </xf>
    <xf numFmtId="3" fontId="28" fillId="0" borderId="132" xfId="0" applyNumberFormat="1" applyFont="1" applyFill="1" applyBorder="1" applyAlignment="1">
      <alignment vertical="center" wrapText="1"/>
    </xf>
    <xf numFmtId="3" fontId="28" fillId="0" borderId="38" xfId="54" applyNumberFormat="1" applyFont="1" applyFill="1" applyBorder="1" applyAlignment="1">
      <alignment horizontal="center" vertical="center" wrapText="1"/>
    </xf>
    <xf numFmtId="3" fontId="28" fillId="0" borderId="35" xfId="0" applyNumberFormat="1" applyFont="1" applyFill="1" applyBorder="1" applyAlignment="1">
      <alignment vertical="center" wrapText="1"/>
    </xf>
    <xf numFmtId="10" fontId="28" fillId="0" borderId="38" xfId="0" applyNumberFormat="1" applyFont="1" applyFill="1" applyBorder="1" applyAlignment="1">
      <alignment vertical="center" wrapText="1"/>
    </xf>
    <xf numFmtId="10" fontId="28" fillId="27" borderId="38" xfId="0" applyNumberFormat="1" applyFont="1" applyFill="1" applyBorder="1" applyAlignment="1">
      <alignment vertical="center" wrapText="1"/>
    </xf>
    <xf numFmtId="10" fontId="21" fillId="0" borderId="50" xfId="0" applyNumberFormat="1" applyFont="1" applyFill="1" applyBorder="1" applyAlignment="1">
      <alignment vertical="center" wrapText="1"/>
    </xf>
    <xf numFmtId="10" fontId="21" fillId="0" borderId="48" xfId="0" applyNumberFormat="1" applyFont="1" applyFill="1" applyBorder="1" applyAlignment="1">
      <alignment vertical="center" wrapText="1"/>
    </xf>
    <xf numFmtId="10" fontId="21" fillId="0" borderId="61" xfId="0" applyNumberFormat="1" applyFont="1" applyFill="1" applyBorder="1" applyAlignment="1">
      <alignment vertical="center" wrapText="1"/>
    </xf>
    <xf numFmtId="10" fontId="29" fillId="0" borderId="50" xfId="0" applyNumberFormat="1" applyFont="1" applyFill="1" applyBorder="1" applyAlignment="1">
      <alignment vertical="center" wrapText="1"/>
    </xf>
    <xf numFmtId="10" fontId="29" fillId="0" borderId="48" xfId="0" applyNumberFormat="1" applyFont="1" applyFill="1" applyBorder="1" applyAlignment="1">
      <alignment vertical="center" wrapText="1"/>
    </xf>
    <xf numFmtId="10" fontId="29" fillId="0" borderId="161" xfId="0" applyNumberFormat="1" applyFont="1" applyFill="1" applyBorder="1" applyAlignment="1">
      <alignment vertical="center" wrapText="1"/>
    </xf>
    <xf numFmtId="10" fontId="28" fillId="27" borderId="157" xfId="0" applyNumberFormat="1" applyFont="1" applyFill="1" applyBorder="1" applyAlignment="1">
      <alignment vertical="center" wrapText="1"/>
    </xf>
    <xf numFmtId="10" fontId="28" fillId="0" borderId="35" xfId="0" applyNumberFormat="1" applyFont="1" applyFill="1" applyBorder="1" applyAlignment="1">
      <alignment vertical="center" wrapText="1"/>
    </xf>
    <xf numFmtId="3" fontId="28" fillId="0" borderId="34" xfId="0" applyNumberFormat="1" applyFont="1" applyFill="1" applyBorder="1" applyAlignment="1">
      <alignment vertical="center" wrapText="1"/>
    </xf>
    <xf numFmtId="3" fontId="29" fillId="0" borderId="120" xfId="54" applyNumberFormat="1" applyFont="1" applyFill="1" applyBorder="1" applyAlignment="1">
      <alignment horizontal="right" vertical="center"/>
    </xf>
    <xf numFmtId="10" fontId="21" fillId="0" borderId="50" xfId="54" applyNumberFormat="1" applyFont="1" applyFill="1" applyBorder="1" applyAlignment="1">
      <alignment horizontal="right" vertical="center"/>
    </xf>
    <xf numFmtId="10" fontId="21" fillId="0" borderId="157" xfId="54" applyNumberFormat="1" applyFont="1" applyFill="1" applyBorder="1" applyAlignment="1">
      <alignment horizontal="right" vertical="center"/>
    </xf>
    <xf numFmtId="10" fontId="28" fillId="0" borderId="38" xfId="54" applyNumberFormat="1" applyFont="1" applyFill="1" applyBorder="1" applyAlignment="1">
      <alignment horizontal="right" vertical="center"/>
    </xf>
    <xf numFmtId="10" fontId="21" fillId="0" borderId="48" xfId="54" applyNumberFormat="1" applyFont="1" applyFill="1" applyBorder="1" applyAlignment="1">
      <alignment horizontal="right" vertical="center"/>
    </xf>
    <xf numFmtId="10" fontId="28" fillId="0" borderId="35" xfId="54" applyNumberFormat="1" applyFont="1" applyFill="1" applyBorder="1" applyAlignment="1">
      <alignment horizontal="right" vertical="center"/>
    </xf>
    <xf numFmtId="10" fontId="21" fillId="0" borderId="61" xfId="54" applyNumberFormat="1" applyFont="1" applyFill="1" applyBorder="1" applyAlignment="1">
      <alignment horizontal="right" vertical="center"/>
    </xf>
    <xf numFmtId="10" fontId="21" fillId="0" borderId="50" xfId="0" applyNumberFormat="1" applyFont="1" applyFill="1" applyBorder="1" applyAlignment="1">
      <alignment horizontal="right" vertical="center" wrapText="1"/>
    </xf>
    <xf numFmtId="10" fontId="21" fillId="0" borderId="48" xfId="0" applyNumberFormat="1" applyFont="1" applyFill="1" applyBorder="1" applyAlignment="1">
      <alignment horizontal="right" vertical="center" wrapText="1"/>
    </xf>
    <xf numFmtId="10" fontId="21" fillId="0" borderId="61" xfId="0" applyNumberFormat="1" applyFont="1" applyFill="1" applyBorder="1" applyAlignment="1">
      <alignment horizontal="right" vertical="center" wrapText="1"/>
    </xf>
    <xf numFmtId="10" fontId="28" fillId="0" borderId="38" xfId="0" applyNumberFormat="1" applyFont="1" applyFill="1" applyBorder="1" applyAlignment="1">
      <alignment horizontal="right" vertical="center" wrapText="1"/>
    </xf>
    <xf numFmtId="10" fontId="21" fillId="0" borderId="157" xfId="0" applyNumberFormat="1" applyFont="1" applyFill="1" applyBorder="1" applyAlignment="1">
      <alignment horizontal="right" vertical="center" wrapText="1"/>
    </xf>
    <xf numFmtId="10" fontId="28" fillId="27" borderId="38" xfId="0" applyNumberFormat="1" applyFont="1" applyFill="1" applyBorder="1" applyAlignment="1">
      <alignment horizontal="right" vertical="center" wrapText="1"/>
    </xf>
    <xf numFmtId="10" fontId="21" fillId="0" borderId="61" xfId="54" applyNumberFormat="1" applyFont="1" applyFill="1" applyBorder="1" applyAlignment="1">
      <alignment horizontal="right" vertical="center" wrapText="1"/>
    </xf>
    <xf numFmtId="10" fontId="29" fillId="0" borderId="50" xfId="0" applyNumberFormat="1" applyFont="1" applyFill="1" applyBorder="1" applyAlignment="1">
      <alignment horizontal="right" vertical="center" wrapText="1"/>
    </xf>
    <xf numFmtId="10" fontId="29" fillId="0" borderId="48" xfId="0" applyNumberFormat="1" applyFont="1" applyFill="1" applyBorder="1" applyAlignment="1">
      <alignment horizontal="right" vertical="center" wrapText="1"/>
    </xf>
    <xf numFmtId="10" fontId="29" fillId="0" borderId="61" xfId="0" applyNumberFormat="1" applyFont="1" applyFill="1" applyBorder="1" applyAlignment="1">
      <alignment horizontal="right" vertical="center" wrapText="1"/>
    </xf>
    <xf numFmtId="10" fontId="28" fillId="27" borderId="61" xfId="0" applyNumberFormat="1" applyFont="1" applyFill="1" applyBorder="1" applyAlignment="1">
      <alignment horizontal="right" vertical="center" wrapText="1"/>
    </xf>
    <xf numFmtId="10" fontId="28" fillId="0" borderId="35" xfId="0" applyNumberFormat="1" applyFont="1" applyFill="1" applyBorder="1" applyAlignment="1">
      <alignment horizontal="right" vertical="center" wrapText="1"/>
    </xf>
    <xf numFmtId="3" fontId="21" fillId="0" borderId="20" xfId="54" applyNumberFormat="1" applyFont="1" applyFill="1" applyBorder="1" applyAlignment="1">
      <alignment horizontal="right" vertical="center"/>
    </xf>
    <xf numFmtId="3" fontId="21" fillId="0" borderId="31" xfId="54" applyNumberFormat="1" applyFont="1" applyFill="1" applyBorder="1" applyAlignment="1">
      <alignment horizontal="right" vertical="center"/>
    </xf>
    <xf numFmtId="3" fontId="21" fillId="0" borderId="120" xfId="54" applyNumberFormat="1" applyFont="1" applyFill="1" applyBorder="1" applyAlignment="1">
      <alignment horizontal="right" vertical="center"/>
    </xf>
    <xf numFmtId="0" fontId="28" fillId="0" borderId="166" xfId="0" applyFont="1" applyFill="1" applyBorder="1" applyAlignment="1">
      <alignment vertical="center" wrapText="1"/>
    </xf>
    <xf numFmtId="0" fontId="28" fillId="0" borderId="168" xfId="0" applyFont="1" applyFill="1" applyBorder="1" applyAlignment="1">
      <alignment horizontal="center" vertical="center" wrapText="1"/>
    </xf>
    <xf numFmtId="0" fontId="28" fillId="0" borderId="89" xfId="0" applyFont="1" applyFill="1" applyBorder="1" applyAlignment="1">
      <alignment horizontal="center" vertical="center" wrapText="1"/>
    </xf>
    <xf numFmtId="0" fontId="28" fillId="0" borderId="169" xfId="0" applyFont="1" applyFill="1" applyBorder="1" applyAlignment="1">
      <alignment horizontal="center" vertical="center" wrapText="1"/>
    </xf>
    <xf numFmtId="0" fontId="21" fillId="0" borderId="81" xfId="0" applyFont="1" applyFill="1" applyBorder="1" applyAlignment="1">
      <alignment vertical="center"/>
    </xf>
    <xf numFmtId="3" fontId="21" fillId="0" borderId="119" xfId="0" applyNumberFormat="1" applyFont="1" applyFill="1" applyBorder="1"/>
    <xf numFmtId="3" fontId="21" fillId="0" borderId="120" xfId="0" applyNumberFormat="1" applyFont="1" applyFill="1" applyBorder="1"/>
    <xf numFmtId="0" fontId="21" fillId="0" borderId="13" xfId="0" applyFont="1" applyFill="1" applyBorder="1"/>
    <xf numFmtId="0" fontId="28" fillId="0" borderId="58" xfId="0" applyFont="1" applyFill="1" applyBorder="1" applyAlignment="1">
      <alignment vertical="center"/>
    </xf>
    <xf numFmtId="3" fontId="21" fillId="0" borderId="109" xfId="0" applyNumberFormat="1" applyFont="1" applyFill="1" applyBorder="1"/>
    <xf numFmtId="0" fontId="21" fillId="0" borderId="72" xfId="0" applyFont="1" applyFill="1" applyBorder="1" applyAlignment="1">
      <alignment vertical="center"/>
    </xf>
    <xf numFmtId="3" fontId="21" fillId="0" borderId="64" xfId="0" applyNumberFormat="1" applyFont="1" applyFill="1" applyBorder="1"/>
    <xf numFmtId="3" fontId="21" fillId="0" borderId="71" xfId="0" applyNumberFormat="1" applyFont="1" applyFill="1" applyBorder="1"/>
    <xf numFmtId="0" fontId="28" fillId="0" borderId="170" xfId="0" applyFont="1" applyFill="1" applyBorder="1" applyAlignment="1">
      <alignment horizontal="center" vertical="center" wrapText="1"/>
    </xf>
    <xf numFmtId="3" fontId="21" fillId="0" borderId="109" xfId="54" applyNumberFormat="1" applyFont="1" applyFill="1" applyBorder="1"/>
    <xf numFmtId="3" fontId="21" fillId="0" borderId="46" xfId="54" applyNumberFormat="1" applyFont="1" applyFill="1" applyBorder="1"/>
    <xf numFmtId="3" fontId="29" fillId="0" borderId="71" xfId="0" applyNumberFormat="1" applyFont="1" applyFill="1" applyBorder="1"/>
    <xf numFmtId="3" fontId="29" fillId="0" borderId="120" xfId="0" applyNumberFormat="1" applyFont="1" applyFill="1" applyBorder="1"/>
    <xf numFmtId="3" fontId="21" fillId="0" borderId="47" xfId="54" applyNumberFormat="1" applyFont="1" applyFill="1" applyBorder="1"/>
    <xf numFmtId="3" fontId="29" fillId="0" borderId="137" xfId="0" applyNumberFormat="1" applyFont="1" applyFill="1" applyBorder="1"/>
    <xf numFmtId="3" fontId="28" fillId="0" borderId="63" xfId="54" applyNumberFormat="1" applyFont="1" applyFill="1" applyBorder="1"/>
    <xf numFmtId="3" fontId="28" fillId="0" borderId="124" xfId="0" applyNumberFormat="1" applyFont="1" applyFill="1" applyBorder="1"/>
    <xf numFmtId="3" fontId="21" fillId="0" borderId="128" xfId="0" applyNumberFormat="1" applyFont="1" applyFill="1" applyBorder="1"/>
    <xf numFmtId="3" fontId="28" fillId="0" borderId="124" xfId="54" applyNumberFormat="1" applyFont="1" applyFill="1" applyBorder="1"/>
    <xf numFmtId="3" fontId="28" fillId="0" borderId="172" xfId="54" applyNumberFormat="1" applyFont="1" applyFill="1" applyBorder="1"/>
    <xf numFmtId="3" fontId="28" fillId="0" borderId="66" xfId="54" applyNumberFormat="1" applyFont="1" applyFill="1" applyBorder="1"/>
    <xf numFmtId="10" fontId="21" fillId="0" borderId="50" xfId="90" applyNumberFormat="1" applyFont="1" applyFill="1" applyBorder="1"/>
    <xf numFmtId="10" fontId="21" fillId="0" borderId="48" xfId="90" applyNumberFormat="1" applyFont="1" applyFill="1" applyBorder="1"/>
    <xf numFmtId="10" fontId="21" fillId="0" borderId="61" xfId="90" applyNumberFormat="1" applyFont="1" applyFill="1" applyBorder="1"/>
    <xf numFmtId="10" fontId="28" fillId="0" borderId="38" xfId="90" applyNumberFormat="1" applyFont="1" applyFill="1" applyBorder="1"/>
    <xf numFmtId="10" fontId="21" fillId="0" borderId="157" xfId="90" applyNumberFormat="1" applyFont="1" applyFill="1" applyBorder="1"/>
    <xf numFmtId="10" fontId="28" fillId="0" borderId="43" xfId="90" applyNumberFormat="1" applyFont="1" applyFill="1" applyBorder="1"/>
    <xf numFmtId="10" fontId="28" fillId="0" borderId="35" xfId="90" applyNumberFormat="1" applyFont="1" applyFill="1" applyBorder="1"/>
    <xf numFmtId="10" fontId="21" fillId="0" borderId="38" xfId="90" applyNumberFormat="1" applyFont="1" applyFill="1" applyBorder="1"/>
    <xf numFmtId="0" fontId="21" fillId="0" borderId="75" xfId="75" applyFont="1" applyFill="1" applyBorder="1" applyAlignment="1">
      <alignment vertical="center" wrapText="1"/>
    </xf>
    <xf numFmtId="0" fontId="29" fillId="0" borderId="76" xfId="75" applyFont="1" applyFill="1" applyBorder="1" applyAlignment="1">
      <alignment horizontal="left" vertical="center" wrapText="1"/>
    </xf>
    <xf numFmtId="0" fontId="21" fillId="0" borderId="73" xfId="75" applyFont="1" applyFill="1" applyBorder="1" applyAlignment="1">
      <alignment horizontal="left" vertical="center" wrapText="1"/>
    </xf>
    <xf numFmtId="3" fontId="28" fillId="0" borderId="63" xfId="0" applyNumberFormat="1" applyFont="1" applyFill="1" applyBorder="1" applyAlignment="1">
      <alignment vertical="center" wrapText="1"/>
    </xf>
    <xf numFmtId="3" fontId="28" fillId="0" borderId="77" xfId="0" applyNumberFormat="1" applyFont="1" applyFill="1" applyBorder="1" applyAlignment="1">
      <alignment vertical="center" wrapText="1"/>
    </xf>
    <xf numFmtId="3" fontId="21" fillId="0" borderId="23" xfId="54" applyNumberFormat="1" applyFont="1" applyFill="1" applyBorder="1" applyAlignment="1">
      <alignment horizontal="right" vertical="center"/>
    </xf>
    <xf numFmtId="3" fontId="29" fillId="0" borderId="121" xfId="0" applyNumberFormat="1" applyFont="1" applyFill="1" applyBorder="1" applyAlignment="1">
      <alignment vertical="center" wrapText="1"/>
    </xf>
    <xf numFmtId="3" fontId="21" fillId="0" borderId="52" xfId="0" applyNumberFormat="1" applyFont="1" applyFill="1" applyBorder="1" applyAlignment="1">
      <alignment vertical="center" wrapText="1"/>
    </xf>
    <xf numFmtId="3" fontId="21" fillId="0" borderId="47" xfId="0" applyNumberFormat="1" applyFont="1" applyFill="1" applyBorder="1" applyAlignment="1">
      <alignment vertical="center" wrapText="1"/>
    </xf>
    <xf numFmtId="3" fontId="21" fillId="0" borderId="176" xfId="0" applyNumberFormat="1" applyFont="1" applyFill="1" applyBorder="1" applyAlignment="1">
      <alignment vertical="center" wrapText="1"/>
    </xf>
    <xf numFmtId="0" fontId="21" fillId="0" borderId="0" xfId="77" applyFont="1" applyFill="1" applyAlignment="1">
      <alignment wrapText="1"/>
    </xf>
    <xf numFmtId="0" fontId="21" fillId="0" borderId="0" xfId="77" applyFont="1" applyFill="1"/>
    <xf numFmtId="3" fontId="21" fillId="0" borderId="0" xfId="77" applyNumberFormat="1" applyFont="1" applyFill="1"/>
    <xf numFmtId="3" fontId="21" fillId="0" borderId="37" xfId="0" applyNumberFormat="1" applyFont="1" applyFill="1" applyBorder="1"/>
    <xf numFmtId="3" fontId="21" fillId="0" borderId="123" xfId="0" applyNumberFormat="1" applyFont="1" applyFill="1" applyBorder="1"/>
    <xf numFmtId="3" fontId="21" fillId="0" borderId="32" xfId="0" applyNumberFormat="1" applyFont="1" applyFill="1" applyBorder="1"/>
    <xf numFmtId="3" fontId="21" fillId="0" borderId="38" xfId="0" applyNumberFormat="1" applyFont="1" applyFill="1" applyBorder="1"/>
    <xf numFmtId="0" fontId="21" fillId="0" borderId="62" xfId="0" applyFont="1" applyFill="1" applyBorder="1"/>
    <xf numFmtId="3" fontId="21" fillId="0" borderId="39" xfId="0" applyNumberFormat="1" applyFont="1" applyFill="1" applyBorder="1"/>
    <xf numFmtId="3" fontId="21" fillId="0" borderId="139" xfId="0" applyNumberFormat="1" applyFont="1" applyFill="1" applyBorder="1"/>
    <xf numFmtId="3" fontId="21" fillId="0" borderId="140" xfId="0" applyNumberFormat="1" applyFont="1" applyFill="1" applyBorder="1"/>
    <xf numFmtId="3" fontId="21" fillId="0" borderId="40" xfId="0" applyNumberFormat="1" applyFont="1" applyFill="1" applyBorder="1"/>
    <xf numFmtId="0" fontId="21" fillId="0" borderId="17" xfId="0" applyFont="1" applyFill="1" applyBorder="1"/>
    <xf numFmtId="3" fontId="28" fillId="0" borderId="148" xfId="0" applyNumberFormat="1" applyFont="1" applyFill="1" applyBorder="1" applyAlignment="1">
      <alignment vertical="center" wrapText="1"/>
    </xf>
    <xf numFmtId="3" fontId="28" fillId="0" borderId="84" xfId="0" applyNumberFormat="1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0" fontId="21" fillId="0" borderId="177" xfId="0" applyFont="1" applyFill="1" applyBorder="1" applyAlignment="1">
      <alignment vertical="center"/>
    </xf>
    <xf numFmtId="3" fontId="21" fillId="0" borderId="42" xfId="0" applyNumberFormat="1" applyFont="1" applyFill="1" applyBorder="1"/>
    <xf numFmtId="3" fontId="21" fillId="0" borderId="178" xfId="0" applyNumberFormat="1" applyFont="1" applyFill="1" applyBorder="1"/>
    <xf numFmtId="3" fontId="21" fillId="0" borderId="179" xfId="0" applyNumberFormat="1" applyFont="1" applyFill="1" applyBorder="1"/>
    <xf numFmtId="3" fontId="21" fillId="0" borderId="43" xfId="0" applyNumberFormat="1" applyFont="1" applyFill="1" applyBorder="1"/>
    <xf numFmtId="3" fontId="21" fillId="0" borderId="60" xfId="0" applyNumberFormat="1" applyFont="1" applyFill="1" applyBorder="1" applyAlignment="1">
      <alignment vertical="center"/>
    </xf>
    <xf numFmtId="3" fontId="21" fillId="0" borderId="74" xfId="0" applyNumberFormat="1" applyFont="1" applyFill="1" applyBorder="1" applyAlignment="1">
      <alignment vertical="center"/>
    </xf>
    <xf numFmtId="3" fontId="21" fillId="0" borderId="48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3" fontId="21" fillId="0" borderId="59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3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3" fontId="21" fillId="0" borderId="19" xfId="54" applyNumberFormat="1" applyFont="1" applyFill="1" applyBorder="1" applyAlignment="1">
      <alignment horizontal="right" vertical="center"/>
    </xf>
    <xf numFmtId="3" fontId="21" fillId="0" borderId="33" xfId="54" applyNumberFormat="1" applyFont="1" applyFill="1" applyBorder="1" applyAlignment="1">
      <alignment horizontal="right" vertical="center"/>
    </xf>
    <xf numFmtId="3" fontId="21" fillId="0" borderId="109" xfId="54" applyNumberFormat="1" applyFont="1" applyFill="1" applyBorder="1" applyAlignment="1">
      <alignment horizontal="right" vertical="center"/>
    </xf>
    <xf numFmtId="3" fontId="21" fillId="0" borderId="141" xfId="54" applyNumberFormat="1" applyFont="1" applyFill="1" applyBorder="1" applyAlignment="1">
      <alignment horizontal="right" vertical="center"/>
    </xf>
    <xf numFmtId="3" fontId="21" fillId="0" borderId="140" xfId="54" applyNumberFormat="1" applyFont="1" applyFill="1" applyBorder="1" applyAlignment="1">
      <alignment horizontal="right" vertical="center"/>
    </xf>
    <xf numFmtId="3" fontId="21" fillId="0" borderId="160" xfId="54" applyNumberFormat="1" applyFont="1" applyFill="1" applyBorder="1" applyAlignment="1">
      <alignment horizontal="right" vertical="center"/>
    </xf>
    <xf numFmtId="3" fontId="21" fillId="0" borderId="30" xfId="54" applyNumberFormat="1" applyFont="1" applyFill="1" applyBorder="1" applyAlignment="1">
      <alignment horizontal="right" vertical="center"/>
    </xf>
    <xf numFmtId="3" fontId="21" fillId="0" borderId="71" xfId="54" applyNumberFormat="1" applyFont="1" applyFill="1" applyBorder="1" applyAlignment="1">
      <alignment horizontal="right" vertical="center"/>
    </xf>
    <xf numFmtId="10" fontId="29" fillId="0" borderId="61" xfId="54" applyNumberFormat="1" applyFont="1" applyFill="1" applyBorder="1" applyAlignment="1">
      <alignment horizontal="right" vertical="center"/>
    </xf>
    <xf numFmtId="3" fontId="28" fillId="0" borderId="22" xfId="54" applyNumberFormat="1" applyFont="1" applyFill="1" applyBorder="1" applyAlignment="1">
      <alignment horizontal="right" vertical="center"/>
    </xf>
    <xf numFmtId="3" fontId="28" fillId="0" borderId="32" xfId="54" applyNumberFormat="1" applyFont="1" applyFill="1" applyBorder="1" applyAlignment="1">
      <alignment horizontal="right" vertical="center"/>
    </xf>
    <xf numFmtId="3" fontId="28" fillId="0" borderId="124" xfId="54" applyNumberFormat="1" applyFont="1" applyFill="1" applyBorder="1" applyAlignment="1">
      <alignment horizontal="right" vertical="center"/>
    </xf>
    <xf numFmtId="10" fontId="21" fillId="0" borderId="48" xfId="0" applyNumberFormat="1" applyFont="1" applyFill="1" applyBorder="1" applyAlignment="1">
      <alignment horizontal="right" vertical="center"/>
    </xf>
    <xf numFmtId="10" fontId="21" fillId="0" borderId="40" xfId="54" applyNumberFormat="1" applyFont="1" applyFill="1" applyBorder="1" applyAlignment="1">
      <alignment horizontal="right" vertical="center"/>
    </xf>
    <xf numFmtId="3" fontId="28" fillId="0" borderId="26" xfId="54" applyNumberFormat="1" applyFont="1" applyFill="1" applyBorder="1" applyAlignment="1">
      <alignment horizontal="right" vertical="center"/>
    </xf>
    <xf numFmtId="3" fontId="28" fillId="0" borderId="88" xfId="54" applyNumberFormat="1" applyFont="1" applyFill="1" applyBorder="1" applyAlignment="1">
      <alignment horizontal="right" vertical="center"/>
    </xf>
    <xf numFmtId="3" fontId="28" fillId="0" borderId="128" xfId="54" applyNumberFormat="1" applyFont="1" applyFill="1" applyBorder="1" applyAlignment="1">
      <alignment horizontal="right" vertical="center"/>
    </xf>
    <xf numFmtId="10" fontId="28" fillId="0" borderId="157" xfId="54" applyNumberFormat="1" applyFont="1" applyFill="1" applyBorder="1" applyAlignment="1">
      <alignment horizontal="right" vertical="center"/>
    </xf>
    <xf numFmtId="3" fontId="28" fillId="0" borderId="25" xfId="54" applyNumberFormat="1" applyFont="1" applyFill="1" applyBorder="1" applyAlignment="1">
      <alignment horizontal="right" vertical="center"/>
    </xf>
    <xf numFmtId="3" fontId="28" fillId="0" borderId="53" xfId="54" applyNumberFormat="1" applyFont="1" applyFill="1" applyBorder="1" applyAlignment="1">
      <alignment horizontal="right" vertical="center"/>
    </xf>
    <xf numFmtId="3" fontId="28" fillId="0" borderId="132" xfId="54" applyNumberFormat="1" applyFont="1" applyFill="1" applyBorder="1" applyAlignment="1">
      <alignment horizontal="right" vertical="center"/>
    </xf>
    <xf numFmtId="3" fontId="21" fillId="0" borderId="31" xfId="54" applyNumberFormat="1" applyFont="1" applyFill="1" applyBorder="1" applyAlignment="1">
      <alignment vertical="center" wrapText="1"/>
    </xf>
    <xf numFmtId="3" fontId="21" fillId="0" borderId="120" xfId="54" applyNumberFormat="1" applyFont="1" applyFill="1" applyBorder="1" applyAlignment="1">
      <alignment vertical="center" wrapText="1"/>
    </xf>
    <xf numFmtId="3" fontId="28" fillId="27" borderId="20" xfId="0" applyNumberFormat="1" applyFont="1" applyFill="1" applyBorder="1" applyAlignment="1">
      <alignment vertical="center" wrapText="1"/>
    </xf>
    <xf numFmtId="3" fontId="28" fillId="27" borderId="31" xfId="0" applyNumberFormat="1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3" fontId="28" fillId="0" borderId="0" xfId="54" applyNumberFormat="1" applyFont="1" applyFill="1" applyAlignment="1">
      <alignment vertical="center" wrapText="1"/>
    </xf>
    <xf numFmtId="3" fontId="28" fillId="0" borderId="0" xfId="0" applyNumberFormat="1" applyFont="1" applyFill="1" applyAlignment="1">
      <alignment vertical="center" wrapText="1"/>
    </xf>
    <xf numFmtId="3" fontId="21" fillId="0" borderId="0" xfId="54" applyNumberFormat="1" applyFont="1" applyFill="1" applyAlignment="1">
      <alignment vertical="center" wrapText="1"/>
    </xf>
    <xf numFmtId="0" fontId="21" fillId="0" borderId="0" xfId="92" applyFont="1"/>
    <xf numFmtId="0" fontId="41" fillId="0" borderId="0" xfId="92" applyFont="1" applyAlignment="1">
      <alignment horizontal="center"/>
    </xf>
    <xf numFmtId="0" fontId="26" fillId="0" borderId="0" xfId="92" applyFont="1"/>
    <xf numFmtId="166" fontId="21" fillId="0" borderId="0" xfId="92" applyNumberFormat="1" applyFont="1" applyFill="1" applyBorder="1" applyAlignment="1">
      <alignment vertical="center" wrapText="1"/>
    </xf>
    <xf numFmtId="0" fontId="28" fillId="0" borderId="137" xfId="92" applyNumberFormat="1" applyFont="1" applyFill="1" applyBorder="1" applyAlignment="1">
      <alignment horizontal="center" vertical="center" wrapText="1"/>
    </xf>
    <xf numFmtId="0" fontId="28" fillId="0" borderId="138" xfId="92" applyNumberFormat="1" applyFont="1" applyFill="1" applyBorder="1" applyAlignment="1">
      <alignment horizontal="center" vertical="center" wrapText="1"/>
    </xf>
    <xf numFmtId="166" fontId="28" fillId="0" borderId="15" xfId="92" applyNumberFormat="1" applyFont="1" applyBorder="1" applyAlignment="1">
      <alignment horizontal="justify" vertical="center"/>
    </xf>
    <xf numFmtId="166" fontId="21" fillId="0" borderId="190" xfId="92" applyNumberFormat="1" applyFont="1" applyFill="1" applyBorder="1" applyAlignment="1">
      <alignment horizontal="center" vertical="center" wrapText="1"/>
    </xf>
    <xf numFmtId="166" fontId="21" fillId="0" borderId="49" xfId="92" applyNumberFormat="1" applyFont="1" applyBorder="1" applyAlignment="1">
      <alignment horizontal="justify" vertical="center"/>
    </xf>
    <xf numFmtId="166" fontId="21" fillId="0" borderId="191" xfId="92" applyNumberFormat="1" applyFont="1" applyFill="1" applyBorder="1" applyAlignment="1">
      <alignment horizontal="right" vertical="center" wrapText="1"/>
    </xf>
    <xf numFmtId="166" fontId="21" fillId="0" borderId="0" xfId="92" applyNumberFormat="1" applyFont="1" applyFill="1" applyBorder="1" applyAlignment="1">
      <alignment horizontal="center" vertical="center" wrapText="1"/>
    </xf>
    <xf numFmtId="166" fontId="21" fillId="0" borderId="13" xfId="92" applyNumberFormat="1" applyFont="1" applyFill="1" applyBorder="1" applyAlignment="1">
      <alignment vertical="center" wrapText="1"/>
    </xf>
    <xf numFmtId="3" fontId="21" fillId="0" borderId="71" xfId="92" applyNumberFormat="1" applyFont="1" applyFill="1" applyBorder="1" applyAlignment="1">
      <alignment vertical="center" wrapText="1"/>
    </xf>
    <xf numFmtId="3" fontId="21" fillId="0" borderId="105" xfId="92" applyNumberFormat="1" applyFont="1" applyFill="1" applyBorder="1" applyAlignment="1">
      <alignment vertical="center" wrapText="1"/>
    </xf>
    <xf numFmtId="165" fontId="21" fillId="0" borderId="18" xfId="96" applyNumberFormat="1" applyFont="1" applyFill="1" applyBorder="1" applyAlignment="1">
      <alignment vertical="center" wrapText="1"/>
    </xf>
    <xf numFmtId="166" fontId="29" fillId="0" borderId="49" xfId="92" applyNumberFormat="1" applyFont="1" applyBorder="1" applyAlignment="1">
      <alignment horizontal="justify" vertical="center"/>
    </xf>
    <xf numFmtId="3" fontId="29" fillId="0" borderId="30" xfId="92" applyNumberFormat="1" applyFont="1" applyFill="1" applyBorder="1" applyAlignment="1">
      <alignment vertical="center" wrapText="1"/>
    </xf>
    <xf numFmtId="3" fontId="29" fillId="0" borderId="71" xfId="92" applyNumberFormat="1" applyFont="1" applyFill="1" applyBorder="1" applyAlignment="1">
      <alignment vertical="center" wrapText="1"/>
    </xf>
    <xf numFmtId="3" fontId="29" fillId="0" borderId="105" xfId="92" applyNumberFormat="1" applyFont="1" applyFill="1" applyBorder="1" applyAlignment="1">
      <alignment vertical="center" wrapText="1"/>
    </xf>
    <xf numFmtId="3" fontId="29" fillId="0" borderId="109" xfId="92" applyNumberFormat="1" applyFont="1" applyFill="1" applyBorder="1" applyAlignment="1">
      <alignment horizontal="right" vertical="center" wrapText="1"/>
    </xf>
    <xf numFmtId="165" fontId="29" fillId="0" borderId="192" xfId="96" applyNumberFormat="1" applyFont="1" applyFill="1" applyBorder="1" applyAlignment="1">
      <alignment horizontal="right" vertical="center" wrapText="1"/>
    </xf>
    <xf numFmtId="166" fontId="29" fillId="0" borderId="13" xfId="92" applyNumberFormat="1" applyFont="1" applyFill="1" applyBorder="1" applyAlignment="1">
      <alignment vertical="center" wrapText="1"/>
    </xf>
    <xf numFmtId="165" fontId="29" fillId="0" borderId="18" xfId="96" applyNumberFormat="1" applyFont="1" applyFill="1" applyBorder="1" applyAlignment="1">
      <alignment vertical="center" wrapText="1"/>
    </xf>
    <xf numFmtId="166" fontId="29" fillId="0" borderId="60" xfId="92" applyNumberFormat="1" applyFont="1" applyBorder="1" applyAlignment="1">
      <alignment horizontal="justify" vertical="center"/>
    </xf>
    <xf numFmtId="3" fontId="29" fillId="0" borderId="71" xfId="92" applyNumberFormat="1" applyFont="1" applyFill="1" applyBorder="1" applyAlignment="1">
      <alignment horizontal="right" vertical="center" wrapText="1"/>
    </xf>
    <xf numFmtId="166" fontId="28" fillId="0" borderId="60" xfId="92" applyNumberFormat="1" applyFont="1" applyFill="1" applyBorder="1" applyAlignment="1">
      <alignment vertical="center" wrapText="1"/>
    </xf>
    <xf numFmtId="3" fontId="28" fillId="0" borderId="30" xfId="92" applyNumberFormat="1" applyFont="1" applyFill="1" applyBorder="1" applyAlignment="1">
      <alignment vertical="center" wrapText="1"/>
    </xf>
    <xf numFmtId="3" fontId="28" fillId="0" borderId="71" xfId="92" applyNumberFormat="1" applyFont="1" applyFill="1" applyBorder="1" applyAlignment="1">
      <alignment vertical="center" wrapText="1"/>
    </xf>
    <xf numFmtId="3" fontId="28" fillId="0" borderId="105" xfId="92" applyNumberFormat="1" applyFont="1" applyFill="1" applyBorder="1" applyAlignment="1">
      <alignment vertical="center" wrapText="1"/>
    </xf>
    <xf numFmtId="165" fontId="28" fillId="0" borderId="192" xfId="96" applyNumberFormat="1" applyFont="1" applyFill="1" applyBorder="1" applyAlignment="1">
      <alignment horizontal="right" vertical="center" wrapText="1"/>
    </xf>
    <xf numFmtId="166" fontId="29" fillId="0" borderId="0" xfId="92" applyNumberFormat="1" applyFont="1" applyFill="1" applyBorder="1" applyAlignment="1">
      <alignment vertical="center" wrapText="1"/>
    </xf>
    <xf numFmtId="166" fontId="29" fillId="0" borderId="13" xfId="92" applyNumberFormat="1" applyFont="1" applyFill="1" applyBorder="1" applyAlignment="1">
      <alignment horizontal="left" vertical="center" wrapText="1"/>
    </xf>
    <xf numFmtId="166" fontId="29" fillId="0" borderId="60" xfId="92" applyNumberFormat="1" applyFont="1" applyFill="1" applyBorder="1" applyAlignment="1">
      <alignment vertical="center" wrapText="1"/>
    </xf>
    <xf numFmtId="166" fontId="28" fillId="0" borderId="13" xfId="92" applyNumberFormat="1" applyFont="1" applyFill="1" applyBorder="1" applyAlignment="1">
      <alignment horizontal="left" vertical="center" wrapText="1"/>
    </xf>
    <xf numFmtId="165" fontId="28" fillId="0" borderId="18" xfId="96" applyNumberFormat="1" applyFont="1" applyFill="1" applyBorder="1" applyAlignment="1">
      <alignment vertical="center" wrapText="1"/>
    </xf>
    <xf numFmtId="166" fontId="28" fillId="0" borderId="0" xfId="92" applyNumberFormat="1" applyFont="1" applyFill="1" applyBorder="1" applyAlignment="1">
      <alignment vertical="center" wrapText="1"/>
    </xf>
    <xf numFmtId="165" fontId="21" fillId="0" borderId="192" xfId="96" applyNumberFormat="1" applyFont="1" applyFill="1" applyBorder="1" applyAlignment="1">
      <alignment horizontal="right" vertical="center" wrapText="1"/>
    </xf>
    <xf numFmtId="166" fontId="28" fillId="0" borderId="13" xfId="92" applyNumberFormat="1" applyFont="1" applyFill="1" applyBorder="1" applyAlignment="1">
      <alignment vertical="center" wrapText="1"/>
    </xf>
    <xf numFmtId="0" fontId="28" fillId="0" borderId="17" xfId="92" applyNumberFormat="1" applyFont="1" applyFill="1" applyBorder="1" applyAlignment="1">
      <alignment vertical="center" wrapText="1"/>
    </xf>
    <xf numFmtId="3" fontId="28" fillId="0" borderId="194" xfId="92" applyNumberFormat="1" applyFont="1" applyFill="1" applyBorder="1" applyAlignment="1">
      <alignment vertical="center" wrapText="1"/>
    </xf>
    <xf numFmtId="3" fontId="28" fillId="0" borderId="195" xfId="92" applyNumberFormat="1" applyFont="1" applyFill="1" applyBorder="1" applyAlignment="1">
      <alignment vertical="center" wrapText="1"/>
    </xf>
    <xf numFmtId="166" fontId="21" fillId="0" borderId="59" xfId="92" applyNumberFormat="1" applyFont="1" applyFill="1" applyBorder="1" applyAlignment="1">
      <alignment vertical="center" wrapText="1"/>
    </xf>
    <xf numFmtId="3" fontId="21" fillId="0" borderId="120" xfId="92" applyNumberFormat="1" applyFont="1" applyFill="1" applyBorder="1" applyAlignment="1">
      <alignment vertical="center" wrapText="1"/>
    </xf>
    <xf numFmtId="3" fontId="21" fillId="0" borderId="122" xfId="92" applyNumberFormat="1" applyFont="1" applyFill="1" applyBorder="1" applyAlignment="1">
      <alignment vertical="center" wrapText="1"/>
    </xf>
    <xf numFmtId="165" fontId="21" fillId="0" borderId="176" xfId="96" applyNumberFormat="1" applyFont="1" applyFill="1" applyBorder="1" applyAlignment="1">
      <alignment horizontal="right" vertical="center" wrapText="1"/>
    </xf>
    <xf numFmtId="3" fontId="28" fillId="0" borderId="53" xfId="92" applyNumberFormat="1" applyFont="1" applyFill="1" applyBorder="1" applyAlignment="1">
      <alignment vertical="center" wrapText="1"/>
    </xf>
    <xf numFmtId="3" fontId="28" fillId="0" borderId="131" xfId="92" applyNumberFormat="1" applyFont="1" applyFill="1" applyBorder="1" applyAlignment="1">
      <alignment vertical="center" wrapText="1"/>
    </xf>
    <xf numFmtId="165" fontId="28" fillId="0" borderId="34" xfId="96" applyNumberFormat="1" applyFont="1" applyFill="1" applyBorder="1" applyAlignment="1">
      <alignment vertical="center" wrapText="1"/>
    </xf>
    <xf numFmtId="166" fontId="28" fillId="0" borderId="34" xfId="92" applyNumberFormat="1" applyFont="1" applyFill="1" applyBorder="1" applyAlignment="1">
      <alignment vertical="center" wrapText="1"/>
    </xf>
    <xf numFmtId="165" fontId="28" fillId="0" borderId="175" xfId="96" applyNumberFormat="1" applyFont="1" applyFill="1" applyBorder="1" applyAlignment="1">
      <alignment horizontal="right" vertical="center" wrapText="1"/>
    </xf>
    <xf numFmtId="3" fontId="21" fillId="0" borderId="0" xfId="92" applyNumberFormat="1" applyFont="1" applyFill="1" applyBorder="1" applyAlignment="1">
      <alignment vertical="center" wrapText="1"/>
    </xf>
    <xf numFmtId="166" fontId="21" fillId="0" borderId="0" xfId="92" applyNumberFormat="1" applyFont="1" applyAlignment="1">
      <alignment vertical="center" wrapText="1"/>
    </xf>
    <xf numFmtId="166" fontId="21" fillId="0" borderId="0" xfId="92" applyNumberFormat="1" applyFont="1" applyFill="1" applyBorder="1" applyAlignment="1">
      <alignment horizontal="right" vertical="center" wrapText="1"/>
    </xf>
    <xf numFmtId="0" fontId="45" fillId="0" borderId="0" xfId="0" applyFont="1" applyFill="1" applyAlignment="1">
      <alignment vertical="center"/>
    </xf>
    <xf numFmtId="0" fontId="45" fillId="0" borderId="80" xfId="0" applyFont="1" applyFill="1" applyBorder="1" applyAlignment="1">
      <alignment horizontal="center" vertical="center" wrapText="1"/>
    </xf>
    <xf numFmtId="0" fontId="45" fillId="0" borderId="49" xfId="0" applyFont="1" applyFill="1" applyBorder="1" applyAlignment="1">
      <alignment horizontal="left" vertical="center" wrapText="1"/>
    </xf>
    <xf numFmtId="0" fontId="45" fillId="0" borderId="60" xfId="0" applyFont="1" applyFill="1" applyBorder="1" applyAlignment="1">
      <alignment horizontal="left" vertical="center" wrapText="1"/>
    </xf>
    <xf numFmtId="0" fontId="45" fillId="0" borderId="59" xfId="0" applyFont="1" applyFill="1" applyBorder="1" applyAlignment="1">
      <alignment horizontal="left" vertical="center" wrapText="1"/>
    </xf>
    <xf numFmtId="0" fontId="44" fillId="0" borderId="0" xfId="0" applyFont="1" applyFill="1" applyAlignment="1">
      <alignment vertical="center"/>
    </xf>
    <xf numFmtId="3" fontId="45" fillId="0" borderId="33" xfId="0" applyNumberFormat="1" applyFont="1" applyFill="1" applyBorder="1" applyAlignment="1">
      <alignment horizontal="right" vertical="center" wrapText="1"/>
    </xf>
    <xf numFmtId="3" fontId="44" fillId="0" borderId="49" xfId="0" applyNumberFormat="1" applyFont="1" applyFill="1" applyBorder="1" applyAlignment="1">
      <alignment vertical="center"/>
    </xf>
    <xf numFmtId="3" fontId="44" fillId="0" borderId="50" xfId="0" applyNumberFormat="1" applyFont="1" applyFill="1" applyBorder="1" applyAlignment="1">
      <alignment vertical="center"/>
    </xf>
    <xf numFmtId="3" fontId="45" fillId="0" borderId="30" xfId="0" applyNumberFormat="1" applyFont="1" applyFill="1" applyBorder="1" applyAlignment="1">
      <alignment horizontal="right" vertical="center" wrapText="1"/>
    </xf>
    <xf numFmtId="3" fontId="44" fillId="0" borderId="60" xfId="0" applyNumberFormat="1" applyFont="1" applyFill="1" applyBorder="1" applyAlignment="1">
      <alignment vertical="center"/>
    </xf>
    <xf numFmtId="3" fontId="44" fillId="0" borderId="48" xfId="0" applyNumberFormat="1" applyFont="1" applyFill="1" applyBorder="1" applyAlignment="1">
      <alignment vertical="center"/>
    </xf>
    <xf numFmtId="3" fontId="45" fillId="0" borderId="31" xfId="0" applyNumberFormat="1" applyFont="1" applyFill="1" applyBorder="1" applyAlignment="1">
      <alignment horizontal="right" vertical="center" wrapText="1"/>
    </xf>
    <xf numFmtId="3" fontId="44" fillId="0" borderId="59" xfId="0" applyNumberFormat="1" applyFont="1" applyFill="1" applyBorder="1" applyAlignment="1">
      <alignment vertical="center"/>
    </xf>
    <xf numFmtId="3" fontId="44" fillId="0" borderId="61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right"/>
    </xf>
    <xf numFmtId="0" fontId="21" fillId="0" borderId="0" xfId="92" applyFont="1" applyAlignment="1">
      <alignment vertical="center"/>
    </xf>
    <xf numFmtId="0" fontId="21" fillId="0" borderId="0" xfId="92" applyFont="1" applyBorder="1" applyAlignment="1">
      <alignment vertical="center"/>
    </xf>
    <xf numFmtId="3" fontId="28" fillId="0" borderId="193" xfId="92" applyNumberFormat="1" applyFont="1" applyBorder="1" applyAlignment="1">
      <alignment horizontal="center" vertical="center"/>
    </xf>
    <xf numFmtId="3" fontId="28" fillId="0" borderId="198" xfId="92" applyNumberFormat="1" applyFont="1" applyBorder="1" applyAlignment="1">
      <alignment horizontal="center" vertical="center"/>
    </xf>
    <xf numFmtId="0" fontId="21" fillId="0" borderId="197" xfId="92" applyFont="1" applyBorder="1" applyAlignment="1">
      <alignment vertical="center"/>
    </xf>
    <xf numFmtId="3" fontId="21" fillId="0" borderId="33" xfId="92" applyNumberFormat="1" applyFont="1" applyBorder="1"/>
    <xf numFmtId="3" fontId="21" fillId="0" borderId="67" xfId="92" applyNumberFormat="1" applyFont="1" applyBorder="1"/>
    <xf numFmtId="3" fontId="29" fillId="0" borderId="30" xfId="92" applyNumberFormat="1" applyFont="1" applyBorder="1"/>
    <xf numFmtId="3" fontId="29" fillId="0" borderId="16" xfId="92" applyNumberFormat="1" applyFont="1" applyBorder="1"/>
    <xf numFmtId="0" fontId="29" fillId="0" borderId="0" xfId="92" applyFont="1"/>
    <xf numFmtId="3" fontId="29" fillId="0" borderId="31" xfId="92" applyNumberFormat="1" applyFont="1" applyBorder="1"/>
    <xf numFmtId="3" fontId="21" fillId="0" borderId="14" xfId="92" applyNumberFormat="1" applyFont="1" applyBorder="1"/>
    <xf numFmtId="0" fontId="21" fillId="0" borderId="15" xfId="92" applyFont="1" applyBorder="1" applyAlignment="1">
      <alignment vertical="center"/>
    </xf>
    <xf numFmtId="3" fontId="29" fillId="0" borderId="51" xfId="92" applyNumberFormat="1" applyFont="1" applyBorder="1"/>
    <xf numFmtId="0" fontId="21" fillId="0" borderId="28" xfId="92" applyFont="1" applyBorder="1" applyAlignment="1">
      <alignment vertical="center"/>
    </xf>
    <xf numFmtId="3" fontId="21" fillId="0" borderId="88" xfId="92" applyNumberFormat="1" applyFont="1" applyBorder="1"/>
    <xf numFmtId="3" fontId="21" fillId="0" borderId="68" xfId="92" applyNumberFormat="1" applyFont="1" applyBorder="1"/>
    <xf numFmtId="3" fontId="28" fillId="0" borderId="14" xfId="92" applyNumberFormat="1" applyFont="1" applyBorder="1"/>
    <xf numFmtId="0" fontId="28" fillId="0" borderId="0" xfId="92" applyFont="1"/>
    <xf numFmtId="3" fontId="21" fillId="0" borderId="0" xfId="92" applyNumberFormat="1" applyFont="1"/>
    <xf numFmtId="3" fontId="28" fillId="0" borderId="0" xfId="92" applyNumberFormat="1" applyFont="1"/>
    <xf numFmtId="3" fontId="21" fillId="0" borderId="30" xfId="92" applyNumberFormat="1" applyFont="1" applyBorder="1"/>
    <xf numFmtId="3" fontId="21" fillId="0" borderId="16" xfId="92" applyNumberFormat="1" applyFont="1" applyBorder="1"/>
    <xf numFmtId="0" fontId="21" fillId="0" borderId="13" xfId="92" applyFont="1" applyBorder="1" applyAlignment="1">
      <alignment vertical="center"/>
    </xf>
    <xf numFmtId="3" fontId="21" fillId="0" borderId="16" xfId="92" applyNumberFormat="1" applyFont="1" applyFill="1" applyBorder="1"/>
    <xf numFmtId="0" fontId="28" fillId="0" borderId="25" xfId="92" applyFont="1" applyBorder="1" applyAlignment="1">
      <alignment vertical="center"/>
    </xf>
    <xf numFmtId="0" fontId="26" fillId="0" borderId="0" xfId="92" applyFont="1" applyFill="1"/>
    <xf numFmtId="166" fontId="21" fillId="0" borderId="100" xfId="92" applyNumberFormat="1" applyFont="1" applyBorder="1" applyAlignment="1">
      <alignment horizontal="center" vertical="center" wrapText="1"/>
    </xf>
    <xf numFmtId="3" fontId="28" fillId="0" borderId="93" xfId="92" applyNumberFormat="1" applyFont="1" applyFill="1" applyBorder="1" applyAlignment="1">
      <alignment horizontal="center" vertical="center" wrapText="1"/>
    </xf>
    <xf numFmtId="3" fontId="28" fillId="0" borderId="95" xfId="92" applyNumberFormat="1" applyFont="1" applyFill="1" applyBorder="1" applyAlignment="1">
      <alignment horizontal="center" vertical="center" wrapText="1"/>
    </xf>
    <xf numFmtId="0" fontId="28" fillId="0" borderId="80" xfId="92" applyFont="1" applyBorder="1" applyAlignment="1">
      <alignment horizontal="center" vertical="center" wrapText="1"/>
    </xf>
    <xf numFmtId="0" fontId="28" fillId="0" borderId="49" xfId="92" applyFont="1" applyBorder="1" applyAlignment="1">
      <alignment horizontal="left" wrapText="1"/>
    </xf>
    <xf numFmtId="0" fontId="21" fillId="0" borderId="49" xfId="92" applyFont="1" applyBorder="1" applyAlignment="1">
      <alignment vertical="center"/>
    </xf>
    <xf numFmtId="0" fontId="21" fillId="0" borderId="50" xfId="92" applyFont="1" applyBorder="1" applyAlignment="1">
      <alignment vertical="center"/>
    </xf>
    <xf numFmtId="0" fontId="21" fillId="0" borderId="72" xfId="92" applyFont="1" applyBorder="1" applyAlignment="1">
      <alignment horizontal="center" vertical="top" wrapText="1"/>
    </xf>
    <xf numFmtId="0" fontId="21" fillId="0" borderId="60" xfId="92" applyFont="1" applyBorder="1" applyAlignment="1">
      <alignment horizontal="left" vertical="top" wrapText="1"/>
    </xf>
    <xf numFmtId="3" fontId="21" fillId="0" borderId="60" xfId="92" applyNumberFormat="1" applyFont="1" applyBorder="1" applyAlignment="1">
      <alignment horizontal="right" vertical="top" wrapText="1"/>
    </xf>
    <xf numFmtId="3" fontId="21" fillId="0" borderId="48" xfId="92" applyNumberFormat="1" applyFont="1" applyBorder="1" applyAlignment="1">
      <alignment horizontal="right" vertical="top" wrapText="1"/>
    </xf>
    <xf numFmtId="0" fontId="21" fillId="0" borderId="81" xfId="92" applyFont="1" applyBorder="1" applyAlignment="1">
      <alignment horizontal="center" vertical="top" wrapText="1"/>
    </xf>
    <xf numFmtId="0" fontId="21" fillId="0" borderId="59" xfId="92" applyFont="1" applyBorder="1" applyAlignment="1">
      <alignment horizontal="left" vertical="top" wrapText="1"/>
    </xf>
    <xf numFmtId="3" fontId="21" fillId="0" borderId="59" xfId="92" applyNumberFormat="1" applyFont="1" applyBorder="1" applyAlignment="1">
      <alignment horizontal="right" vertical="top" wrapText="1"/>
    </xf>
    <xf numFmtId="3" fontId="21" fillId="0" borderId="61" xfId="92" applyNumberFormat="1" applyFont="1" applyBorder="1" applyAlignment="1">
      <alignment horizontal="right" vertical="top" wrapText="1"/>
    </xf>
    <xf numFmtId="0" fontId="21" fillId="0" borderId="80" xfId="92" applyFont="1" applyBorder="1" applyAlignment="1">
      <alignment horizontal="center" vertical="top" wrapText="1"/>
    </xf>
    <xf numFmtId="0" fontId="21" fillId="0" borderId="49" xfId="92" applyFont="1" applyBorder="1" applyAlignment="1">
      <alignment horizontal="left" vertical="top" wrapText="1"/>
    </xf>
    <xf numFmtId="3" fontId="21" fillId="0" borderId="49" xfId="92" applyNumberFormat="1" applyFont="1" applyBorder="1" applyAlignment="1">
      <alignment horizontal="right" vertical="top" wrapText="1"/>
    </xf>
    <xf numFmtId="3" fontId="21" fillId="0" borderId="50" xfId="92" applyNumberFormat="1" applyFont="1" applyBorder="1" applyAlignment="1">
      <alignment horizontal="right" vertical="top" wrapText="1"/>
    </xf>
    <xf numFmtId="0" fontId="28" fillId="0" borderId="80" xfId="92" applyFont="1" applyBorder="1" applyAlignment="1">
      <alignment horizontal="center" vertical="top" wrapText="1"/>
    </xf>
    <xf numFmtId="0" fontId="28" fillId="0" borderId="49" xfId="92" applyFont="1" applyBorder="1" applyAlignment="1">
      <alignment horizontal="left" vertical="top" wrapText="1"/>
    </xf>
    <xf numFmtId="0" fontId="21" fillId="0" borderId="49" xfId="92" applyFont="1" applyBorder="1"/>
    <xf numFmtId="0" fontId="21" fillId="0" borderId="50" xfId="92" applyFont="1" applyBorder="1"/>
    <xf numFmtId="0" fontId="28" fillId="0" borderId="196" xfId="92" applyFont="1" applyBorder="1" applyAlignment="1">
      <alignment horizontal="center" vertical="top" wrapText="1"/>
    </xf>
    <xf numFmtId="0" fontId="28" fillId="0" borderId="98" xfId="92" applyFont="1" applyBorder="1" applyAlignment="1">
      <alignment horizontal="left" vertical="top" wrapText="1"/>
    </xf>
    <xf numFmtId="3" fontId="28" fillId="0" borderId="98" xfId="92" applyNumberFormat="1" applyFont="1" applyBorder="1" applyAlignment="1">
      <alignment horizontal="right" vertical="top" wrapText="1"/>
    </xf>
    <xf numFmtId="0" fontId="38" fillId="0" borderId="82" xfId="95" applyFont="1" applyFill="1" applyBorder="1" applyAlignment="1" applyProtection="1">
      <alignment horizontal="center" vertical="center" wrapText="1"/>
    </xf>
    <xf numFmtId="0" fontId="38" fillId="0" borderId="84" xfId="95" applyFont="1" applyFill="1" applyBorder="1" applyAlignment="1" applyProtection="1">
      <alignment horizontal="center" vertical="center" wrapText="1"/>
    </xf>
    <xf numFmtId="0" fontId="38" fillId="0" borderId="85" xfId="95" applyFont="1" applyFill="1" applyBorder="1" applyAlignment="1" applyProtection="1">
      <alignment horizontal="center" vertical="center" wrapText="1"/>
    </xf>
    <xf numFmtId="0" fontId="28" fillId="0" borderId="100" xfId="95" applyFont="1" applyFill="1" applyBorder="1" applyAlignment="1" applyProtection="1">
      <alignment vertical="center" wrapText="1"/>
    </xf>
    <xf numFmtId="169" fontId="28" fillId="0" borderId="93" xfId="94" applyNumberFormat="1" applyFont="1" applyFill="1" applyBorder="1" applyAlignment="1" applyProtection="1">
      <alignment horizontal="center" vertical="center"/>
    </xf>
    <xf numFmtId="170" fontId="28" fillId="0" borderId="93" xfId="95" applyNumberFormat="1" applyFont="1" applyFill="1" applyBorder="1" applyAlignment="1" applyProtection="1">
      <alignment horizontal="right" vertical="center" wrapText="1"/>
      <protection locked="0"/>
    </xf>
    <xf numFmtId="170" fontId="28" fillId="0" borderId="95" xfId="95" applyNumberFormat="1" applyFont="1" applyFill="1" applyBorder="1" applyAlignment="1" applyProtection="1">
      <alignment horizontal="right" vertical="center" wrapText="1"/>
      <protection locked="0"/>
    </xf>
    <xf numFmtId="3" fontId="28" fillId="0" borderId="0" xfId="92" applyNumberFormat="1" applyFont="1" applyFill="1" applyBorder="1" applyAlignment="1">
      <alignment vertical="center" wrapText="1"/>
    </xf>
    <xf numFmtId="166" fontId="28" fillId="0" borderId="0" xfId="92" applyNumberFormat="1" applyFont="1" applyFill="1" applyBorder="1" applyAlignment="1">
      <alignment horizontal="right" vertical="center" wrapText="1"/>
    </xf>
    <xf numFmtId="0" fontId="28" fillId="0" borderId="82" xfId="95" applyFont="1" applyFill="1" applyBorder="1" applyAlignment="1" applyProtection="1">
      <alignment vertical="center" wrapText="1"/>
    </xf>
    <xf numFmtId="169" fontId="28" fillId="0" borderId="84" xfId="94" applyNumberFormat="1" applyFont="1" applyFill="1" applyBorder="1" applyAlignment="1" applyProtection="1">
      <alignment horizontal="center" vertical="center"/>
    </xf>
    <xf numFmtId="170" fontId="28" fillId="0" borderId="84" xfId="95" applyNumberFormat="1" applyFont="1" applyFill="1" applyBorder="1" applyAlignment="1" applyProtection="1">
      <alignment horizontal="right" vertical="center" wrapText="1"/>
    </xf>
    <xf numFmtId="170" fontId="28" fillId="0" borderId="85" xfId="95" applyNumberFormat="1" applyFont="1" applyFill="1" applyBorder="1" applyAlignment="1" applyProtection="1">
      <alignment horizontal="right" vertical="center" wrapText="1"/>
    </xf>
    <xf numFmtId="49" fontId="48" fillId="0" borderId="82" xfId="94" applyNumberFormat="1" applyFont="1" applyFill="1" applyBorder="1" applyAlignment="1" applyProtection="1">
      <alignment horizontal="center" vertical="center" wrapText="1"/>
    </xf>
    <xf numFmtId="49" fontId="48" fillId="0" borderId="84" xfId="94" applyNumberFormat="1" applyFont="1" applyFill="1" applyBorder="1" applyAlignment="1" applyProtection="1">
      <alignment horizontal="center" vertical="center"/>
    </xf>
    <xf numFmtId="49" fontId="48" fillId="0" borderId="85" xfId="94" applyNumberFormat="1" applyFont="1" applyFill="1" applyBorder="1" applyAlignment="1" applyProtection="1">
      <alignment horizontal="center" vertical="center"/>
    </xf>
    <xf numFmtId="169" fontId="49" fillId="0" borderId="181" xfId="94" applyNumberFormat="1" applyFont="1" applyFill="1" applyBorder="1" applyAlignment="1" applyProtection="1">
      <alignment horizontal="center" vertical="center"/>
    </xf>
    <xf numFmtId="171" fontId="49" fillId="0" borderId="173" xfId="94" applyNumberFormat="1" applyFont="1" applyFill="1" applyBorder="1" applyAlignment="1" applyProtection="1">
      <alignment vertical="center"/>
      <protection locked="0"/>
    </xf>
    <xf numFmtId="0" fontId="48" fillId="0" borderId="82" xfId="94" applyFont="1" applyFill="1" applyBorder="1" applyAlignment="1" applyProtection="1">
      <alignment horizontal="left" vertical="center" wrapText="1"/>
    </xf>
    <xf numFmtId="169" fontId="49" fillId="0" borderId="84" xfId="94" applyNumberFormat="1" applyFont="1" applyFill="1" applyBorder="1" applyAlignment="1" applyProtection="1">
      <alignment horizontal="center" vertical="center"/>
    </xf>
    <xf numFmtId="171" fontId="48" fillId="0" borderId="85" xfId="94" applyNumberFormat="1" applyFont="1" applyFill="1" applyBorder="1" applyAlignment="1" applyProtection="1">
      <alignment vertical="center"/>
    </xf>
    <xf numFmtId="0" fontId="28" fillId="0" borderId="166" xfId="95" applyFont="1" applyFill="1" applyBorder="1" applyAlignment="1">
      <alignment horizontal="center" vertical="center"/>
    </xf>
    <xf numFmtId="0" fontId="28" fillId="0" borderId="167" xfId="95" applyFont="1" applyFill="1" applyBorder="1" applyAlignment="1">
      <alignment horizontal="center" vertical="center" wrapText="1"/>
    </xf>
    <xf numFmtId="0" fontId="28" fillId="0" borderId="170" xfId="95" applyFont="1" applyFill="1" applyBorder="1" applyAlignment="1">
      <alignment horizontal="center" vertical="center" wrapText="1"/>
    </xf>
    <xf numFmtId="0" fontId="28" fillId="0" borderId="58" xfId="95" applyFont="1" applyFill="1" applyBorder="1" applyAlignment="1">
      <alignment horizontal="center" vertical="center"/>
    </xf>
    <xf numFmtId="0" fontId="28" fillId="0" borderId="34" xfId="95" applyFont="1" applyFill="1" applyBorder="1" applyAlignment="1">
      <alignment horizontal="center" vertical="center" wrapText="1"/>
    </xf>
    <xf numFmtId="0" fontId="28" fillId="0" borderId="35" xfId="95" applyFont="1" applyFill="1" applyBorder="1" applyAlignment="1">
      <alignment horizontal="center" vertical="center" wrapText="1"/>
    </xf>
    <xf numFmtId="0" fontId="21" fillId="0" borderId="181" xfId="95" applyFont="1" applyFill="1" applyBorder="1" applyAlignment="1">
      <alignment horizontal="right" indent="1"/>
    </xf>
    <xf numFmtId="3" fontId="21" fillId="0" borderId="181" xfId="95" applyNumberFormat="1" applyFont="1" applyFill="1" applyBorder="1" applyProtection="1">
      <protection locked="0"/>
    </xf>
    <xf numFmtId="3" fontId="21" fillId="0" borderId="173" xfId="95" applyNumberFormat="1" applyFont="1" applyFill="1" applyBorder="1" applyProtection="1">
      <protection locked="0"/>
    </xf>
    <xf numFmtId="0" fontId="21" fillId="0" borderId="44" xfId="95" applyFont="1" applyFill="1" applyBorder="1" applyProtection="1">
      <protection locked="0"/>
    </xf>
    <xf numFmtId="0" fontId="21" fillId="0" borderId="42" xfId="95" applyFont="1" applyFill="1" applyBorder="1" applyAlignment="1">
      <alignment horizontal="right" indent="1"/>
    </xf>
    <xf numFmtId="3" fontId="21" fillId="0" borderId="42" xfId="95" applyNumberFormat="1" applyFont="1" applyFill="1" applyBorder="1" applyProtection="1">
      <protection locked="0"/>
    </xf>
    <xf numFmtId="3" fontId="21" fillId="0" borderId="43" xfId="95" applyNumberFormat="1" applyFont="1" applyFill="1" applyBorder="1" applyProtection="1">
      <protection locked="0"/>
    </xf>
    <xf numFmtId="0" fontId="28" fillId="0" borderId="58" xfId="95" applyFont="1" applyFill="1" applyBorder="1" applyProtection="1">
      <protection locked="0"/>
    </xf>
    <xf numFmtId="0" fontId="21" fillId="0" borderId="34" xfId="95" applyFont="1" applyFill="1" applyBorder="1" applyAlignment="1">
      <alignment horizontal="right" indent="1"/>
    </xf>
    <xf numFmtId="3" fontId="21" fillId="0" borderId="34" xfId="95" applyNumberFormat="1" applyFont="1" applyFill="1" applyBorder="1" applyProtection="1">
      <protection locked="0"/>
    </xf>
    <xf numFmtId="171" fontId="28" fillId="0" borderId="35" xfId="94" applyNumberFormat="1" applyFont="1" applyFill="1" applyBorder="1" applyAlignment="1" applyProtection="1">
      <alignment vertical="center"/>
    </xf>
    <xf numFmtId="0" fontId="21" fillId="0" borderId="164" xfId="95" applyFont="1" applyFill="1" applyBorder="1" applyProtection="1">
      <protection locked="0"/>
    </xf>
    <xf numFmtId="3" fontId="21" fillId="0" borderId="199" xfId="95" applyNumberFormat="1" applyFont="1" applyFill="1" applyBorder="1"/>
    <xf numFmtId="0" fontId="29" fillId="0" borderId="0" xfId="95" applyFont="1" applyFill="1"/>
    <xf numFmtId="0" fontId="21" fillId="0" borderId="0" xfId="95" applyFont="1" applyFill="1"/>
    <xf numFmtId="0" fontId="21" fillId="0" borderId="0" xfId="92" applyFont="1" applyFill="1" applyAlignment="1">
      <alignment vertical="center"/>
    </xf>
    <xf numFmtId="3" fontId="28" fillId="0" borderId="79" xfId="92" applyNumberFormat="1" applyFont="1" applyBorder="1" applyAlignment="1">
      <alignment horizontal="center" vertical="center"/>
    </xf>
    <xf numFmtId="3" fontId="28" fillId="0" borderId="79" xfId="92" applyNumberFormat="1" applyFont="1" applyBorder="1" applyAlignment="1">
      <alignment horizontal="center" vertical="center" wrapText="1"/>
    </xf>
    <xf numFmtId="3" fontId="28" fillId="0" borderId="157" xfId="92" applyNumberFormat="1" applyFont="1" applyBorder="1" applyAlignment="1">
      <alignment horizontal="center" vertical="center"/>
    </xf>
    <xf numFmtId="3" fontId="21" fillId="0" borderId="39" xfId="92" applyNumberFormat="1" applyFont="1" applyFill="1" applyBorder="1" applyAlignment="1">
      <alignment horizontal="right" vertical="center" wrapText="1"/>
    </xf>
    <xf numFmtId="3" fontId="21" fillId="0" borderId="40" xfId="92" applyNumberFormat="1" applyFont="1" applyFill="1" applyBorder="1" applyAlignment="1">
      <alignment horizontal="right" vertical="center" wrapText="1"/>
    </xf>
    <xf numFmtId="3" fontId="21" fillId="0" borderId="60" xfId="92" applyNumberFormat="1" applyFont="1" applyFill="1" applyBorder="1" applyAlignment="1">
      <alignment horizontal="right" vertical="center" wrapText="1"/>
    </xf>
    <xf numFmtId="3" fontId="21" fillId="0" borderId="48" xfId="92" applyNumberFormat="1" applyFont="1" applyFill="1" applyBorder="1" applyAlignment="1">
      <alignment horizontal="right" vertical="center" wrapText="1"/>
    </xf>
    <xf numFmtId="3" fontId="21" fillId="0" borderId="59" xfId="92" applyNumberFormat="1" applyFont="1" applyFill="1" applyBorder="1" applyAlignment="1">
      <alignment horizontal="right" vertical="center" wrapText="1"/>
    </xf>
    <xf numFmtId="3" fontId="21" fillId="0" borderId="61" xfId="92" applyNumberFormat="1" applyFont="1" applyFill="1" applyBorder="1" applyAlignment="1">
      <alignment horizontal="right" vertical="center" wrapText="1"/>
    </xf>
    <xf numFmtId="0" fontId="28" fillId="0" borderId="0" xfId="92" applyFont="1" applyFill="1" applyAlignment="1">
      <alignment vertical="center"/>
    </xf>
    <xf numFmtId="3" fontId="21" fillId="0" borderId="49" xfId="92" applyNumberFormat="1" applyFont="1" applyFill="1" applyBorder="1" applyAlignment="1">
      <alignment horizontal="right" vertical="center" wrapText="1"/>
    </xf>
    <xf numFmtId="3" fontId="21" fillId="0" borderId="50" xfId="92" applyNumberFormat="1" applyFont="1" applyFill="1" applyBorder="1" applyAlignment="1">
      <alignment horizontal="right" vertical="center" wrapText="1"/>
    </xf>
    <xf numFmtId="0" fontId="28" fillId="0" borderId="100" xfId="92" applyFont="1" applyFill="1" applyBorder="1" applyAlignment="1">
      <alignment horizontal="center" vertical="center" wrapText="1"/>
    </xf>
    <xf numFmtId="0" fontId="28" fillId="0" borderId="93" xfId="92" applyFont="1" applyFill="1" applyBorder="1" applyAlignment="1">
      <alignment horizontal="center" vertical="center" wrapText="1"/>
    </xf>
    <xf numFmtId="0" fontId="28" fillId="0" borderId="95" xfId="92" applyFont="1" applyFill="1" applyBorder="1" applyAlignment="1">
      <alignment horizontal="center" vertical="center" wrapText="1"/>
    </xf>
    <xf numFmtId="0" fontId="21" fillId="0" borderId="0" xfId="92" applyFont="1" applyFill="1" applyAlignment="1">
      <alignment horizontal="center" vertical="center" wrapText="1"/>
    </xf>
    <xf numFmtId="0" fontId="21" fillId="0" borderId="80" xfId="92" applyFont="1" applyFill="1" applyBorder="1" applyAlignment="1">
      <alignment horizontal="center" vertical="center" wrapText="1"/>
    </xf>
    <xf numFmtId="0" fontId="28" fillId="0" borderId="49" xfId="92" applyFont="1" applyFill="1" applyBorder="1" applyAlignment="1">
      <alignment horizontal="left" vertical="center" wrapText="1" indent="1"/>
    </xf>
    <xf numFmtId="3" fontId="28" fillId="0" borderId="49" xfId="92" applyNumberFormat="1" applyFont="1" applyFill="1" applyBorder="1" applyAlignment="1">
      <alignment horizontal="center" vertical="center" wrapText="1"/>
    </xf>
    <xf numFmtId="3" fontId="28" fillId="0" borderId="50" xfId="92" applyNumberFormat="1" applyFont="1" applyFill="1" applyBorder="1" applyAlignment="1">
      <alignment horizontal="center" vertical="center" wrapText="1"/>
    </xf>
    <xf numFmtId="0" fontId="28" fillId="0" borderId="0" xfId="92" applyFont="1" applyFill="1" applyAlignment="1">
      <alignment horizontal="center" vertical="center" wrapText="1"/>
    </xf>
    <xf numFmtId="0" fontId="29" fillId="0" borderId="72" xfId="92" applyFont="1" applyFill="1" applyBorder="1" applyAlignment="1">
      <alignment horizontal="center" vertical="center" wrapText="1"/>
    </xf>
    <xf numFmtId="0" fontId="29" fillId="0" borderId="60" xfId="92" applyFont="1" applyFill="1" applyBorder="1" applyAlignment="1">
      <alignment horizontal="left" vertical="center" wrapText="1" indent="2"/>
    </xf>
    <xf numFmtId="3" fontId="29" fillId="0" borderId="60" xfId="92" applyNumberFormat="1" applyFont="1" applyFill="1" applyBorder="1" applyAlignment="1">
      <alignment horizontal="center" vertical="center" wrapText="1"/>
    </xf>
    <xf numFmtId="3" fontId="38" fillId="0" borderId="48" xfId="92" applyNumberFormat="1" applyFont="1" applyFill="1" applyBorder="1" applyAlignment="1">
      <alignment horizontal="center" vertical="center" wrapText="1"/>
    </xf>
    <xf numFmtId="0" fontId="29" fillId="0" borderId="0" xfId="92" applyFont="1" applyFill="1" applyAlignment="1">
      <alignment horizontal="center" vertical="center" wrapText="1"/>
    </xf>
    <xf numFmtId="0" fontId="21" fillId="0" borderId="72" xfId="92" applyFont="1" applyFill="1" applyBorder="1" applyAlignment="1">
      <alignment horizontal="center" vertical="center" wrapText="1"/>
    </xf>
    <xf numFmtId="0" fontId="21" fillId="0" borderId="60" xfId="92" applyFont="1" applyFill="1" applyBorder="1" applyAlignment="1">
      <alignment horizontal="left" vertical="center" wrapText="1" indent="1"/>
    </xf>
    <xf numFmtId="3" fontId="21" fillId="0" borderId="60" xfId="92" applyNumberFormat="1" applyFont="1" applyFill="1" applyBorder="1" applyAlignment="1">
      <alignment horizontal="center" vertical="center" wrapText="1"/>
    </xf>
    <xf numFmtId="3" fontId="28" fillId="0" borderId="48" xfId="92" applyNumberFormat="1" applyFont="1" applyFill="1" applyBorder="1" applyAlignment="1">
      <alignment horizontal="center" vertical="center" wrapText="1"/>
    </xf>
    <xf numFmtId="0" fontId="28" fillId="0" borderId="60" xfId="92" applyFont="1" applyFill="1" applyBorder="1" applyAlignment="1">
      <alignment horizontal="left" vertical="center" wrapText="1" indent="1"/>
    </xf>
    <xf numFmtId="3" fontId="28" fillId="0" borderId="60" xfId="92" applyNumberFormat="1" applyFont="1" applyFill="1" applyBorder="1" applyAlignment="1">
      <alignment horizontal="center" vertical="center" wrapText="1"/>
    </xf>
    <xf numFmtId="0" fontId="29" fillId="0" borderId="200" xfId="92" applyFont="1" applyFill="1" applyBorder="1" applyAlignment="1">
      <alignment horizontal="center" vertical="center" wrapText="1"/>
    </xf>
    <xf numFmtId="0" fontId="29" fillId="0" borderId="201" xfId="92" applyFont="1" applyFill="1" applyBorder="1" applyAlignment="1">
      <alignment horizontal="left" vertical="center" wrapText="1" indent="2"/>
    </xf>
    <xf numFmtId="3" fontId="29" fillId="0" borderId="201" xfId="92" applyNumberFormat="1" applyFont="1" applyFill="1" applyBorder="1" applyAlignment="1">
      <alignment horizontal="center" vertical="center" wrapText="1"/>
    </xf>
    <xf numFmtId="3" fontId="38" fillId="0" borderId="202" xfId="92" applyNumberFormat="1" applyFont="1" applyFill="1" applyBorder="1" applyAlignment="1">
      <alignment horizontal="center" vertical="center" wrapText="1"/>
    </xf>
    <xf numFmtId="0" fontId="21" fillId="0" borderId="0" xfId="92" applyFont="1" applyFill="1" applyAlignment="1">
      <alignment vertical="center" wrapText="1"/>
    </xf>
    <xf numFmtId="0" fontId="44" fillId="0" borderId="0" xfId="0" applyFont="1" applyFill="1" applyBorder="1" applyAlignment="1">
      <alignment vertical="center"/>
    </xf>
    <xf numFmtId="0" fontId="44" fillId="0" borderId="82" xfId="0" applyFont="1" applyFill="1" applyBorder="1" applyAlignment="1">
      <alignment horizontal="center" vertical="center" wrapText="1"/>
    </xf>
    <xf numFmtId="3" fontId="45" fillId="0" borderId="71" xfId="0" applyNumberFormat="1" applyFont="1" applyFill="1" applyBorder="1" applyAlignment="1">
      <alignment horizontal="right" vertical="center" wrapText="1"/>
    </xf>
    <xf numFmtId="3" fontId="45" fillId="0" borderId="64" xfId="0" applyNumberFormat="1" applyFont="1" applyFill="1" applyBorder="1" applyAlignment="1">
      <alignment horizontal="right" vertical="center" wrapText="1"/>
    </xf>
    <xf numFmtId="3" fontId="45" fillId="0" borderId="119" xfId="0" applyNumberFormat="1" applyFont="1" applyFill="1" applyBorder="1" applyAlignment="1">
      <alignment horizontal="right" vertical="center" wrapText="1"/>
    </xf>
    <xf numFmtId="3" fontId="45" fillId="0" borderId="108" xfId="0" applyNumberFormat="1" applyFont="1" applyFill="1" applyBorder="1" applyAlignment="1">
      <alignment horizontal="right" vertical="center" wrapText="1"/>
    </xf>
    <xf numFmtId="3" fontId="44" fillId="0" borderId="205" xfId="0" applyNumberFormat="1" applyFont="1" applyFill="1" applyBorder="1" applyAlignment="1">
      <alignment vertical="center"/>
    </xf>
    <xf numFmtId="0" fontId="44" fillId="0" borderId="209" xfId="0" applyFont="1" applyFill="1" applyBorder="1" applyAlignment="1">
      <alignment horizontal="center" vertical="center" wrapText="1"/>
    </xf>
    <xf numFmtId="3" fontId="44" fillId="0" borderId="206" xfId="0" applyNumberFormat="1" applyFont="1" applyFill="1" applyBorder="1" applyAlignment="1">
      <alignment horizontal="right" vertical="center" wrapText="1"/>
    </xf>
    <xf numFmtId="3" fontId="44" fillId="0" borderId="209" xfId="0" applyNumberFormat="1" applyFont="1" applyFill="1" applyBorder="1" applyAlignment="1">
      <alignment vertical="center"/>
    </xf>
    <xf numFmtId="0" fontId="28" fillId="0" borderId="100" xfId="92" applyFont="1" applyFill="1" applyBorder="1" applyAlignment="1">
      <alignment horizontal="left" vertical="center" wrapText="1"/>
    </xf>
    <xf numFmtId="0" fontId="28" fillId="0" borderId="116" xfId="92" applyFont="1" applyFill="1" applyBorder="1" applyAlignment="1">
      <alignment horizontal="center" vertical="center" wrapText="1"/>
    </xf>
    <xf numFmtId="0" fontId="28" fillId="0" borderId="113" xfId="92" applyFont="1" applyFill="1" applyBorder="1" applyAlignment="1">
      <alignment horizontal="center" vertical="center" wrapText="1"/>
    </xf>
    <xf numFmtId="0" fontId="28" fillId="0" borderId="114" xfId="92" applyFont="1" applyFill="1" applyBorder="1" applyAlignment="1">
      <alignment horizontal="center" vertical="center" wrapText="1"/>
    </xf>
    <xf numFmtId="0" fontId="21" fillId="0" borderId="80" xfId="92" applyFont="1" applyFill="1" applyBorder="1"/>
    <xf numFmtId="3" fontId="21" fillId="0" borderId="64" xfId="92" applyNumberFormat="1" applyFont="1" applyFill="1" applyBorder="1" applyAlignment="1">
      <alignment horizontal="right" vertical="center"/>
    </xf>
    <xf numFmtId="0" fontId="21" fillId="0" borderId="72" xfId="92" applyFont="1" applyFill="1" applyBorder="1"/>
    <xf numFmtId="0" fontId="21" fillId="0" borderId="81" xfId="92" applyFont="1" applyFill="1" applyBorder="1"/>
    <xf numFmtId="0" fontId="28" fillId="0" borderId="82" xfId="92" applyFont="1" applyFill="1" applyBorder="1"/>
    <xf numFmtId="3" fontId="28" fillId="0" borderId="84" xfId="92" applyNumberFormat="1" applyFont="1" applyFill="1" applyBorder="1" applyAlignment="1">
      <alignment horizontal="right" vertical="center"/>
    </xf>
    <xf numFmtId="3" fontId="28" fillId="0" borderId="145" xfId="92" applyNumberFormat="1" applyFont="1" applyFill="1" applyBorder="1" applyAlignment="1">
      <alignment horizontal="right" vertical="center"/>
    </xf>
    <xf numFmtId="0" fontId="21" fillId="0" borderId="0" xfId="92" applyFont="1" applyFill="1"/>
    <xf numFmtId="3" fontId="21" fillId="0" borderId="49" xfId="92" applyNumberFormat="1" applyFont="1" applyFill="1" applyBorder="1"/>
    <xf numFmtId="3" fontId="21" fillId="0" borderId="139" xfId="92" applyNumberFormat="1" applyFont="1" applyFill="1" applyBorder="1"/>
    <xf numFmtId="3" fontId="21" fillId="0" borderId="140" xfId="92" applyNumberFormat="1" applyFont="1" applyFill="1" applyBorder="1"/>
    <xf numFmtId="3" fontId="21" fillId="0" borderId="165" xfId="92" applyNumberFormat="1" applyFont="1" applyFill="1" applyBorder="1"/>
    <xf numFmtId="3" fontId="21" fillId="0" borderId="60" xfId="92" applyNumberFormat="1" applyFont="1" applyFill="1" applyBorder="1"/>
    <xf numFmtId="3" fontId="21" fillId="0" borderId="64" xfId="92" applyNumberFormat="1" applyFont="1" applyFill="1" applyBorder="1"/>
    <xf numFmtId="3" fontId="21" fillId="0" borderId="59" xfId="92" applyNumberFormat="1" applyFont="1" applyFill="1" applyBorder="1"/>
    <xf numFmtId="3" fontId="21" fillId="0" borderId="119" xfId="92" applyNumberFormat="1" applyFont="1" applyFill="1" applyBorder="1"/>
    <xf numFmtId="0" fontId="21" fillId="0" borderId="55" xfId="92" applyFont="1" applyFill="1" applyBorder="1"/>
    <xf numFmtId="3" fontId="21" fillId="0" borderId="41" xfId="92" applyNumberFormat="1" applyFont="1" applyFill="1" applyBorder="1"/>
    <xf numFmtId="3" fontId="21" fillId="0" borderId="136" xfId="92" applyNumberFormat="1" applyFont="1" applyFill="1" applyBorder="1"/>
    <xf numFmtId="3" fontId="28" fillId="0" borderId="84" xfId="92" applyNumberFormat="1" applyFont="1" applyFill="1" applyBorder="1"/>
    <xf numFmtId="3" fontId="28" fillId="0" borderId="150" xfId="92" applyNumberFormat="1" applyFont="1" applyFill="1" applyBorder="1"/>
    <xf numFmtId="3" fontId="28" fillId="0" borderId="85" xfId="92" applyNumberFormat="1" applyFont="1" applyFill="1" applyBorder="1"/>
    <xf numFmtId="0" fontId="21" fillId="0" borderId="80" xfId="0" applyFont="1" applyFill="1" applyBorder="1" applyAlignment="1">
      <alignment horizontal="left" vertical="center" wrapText="1"/>
    </xf>
    <xf numFmtId="0" fontId="38" fillId="0" borderId="167" xfId="94" applyFont="1" applyFill="1" applyBorder="1" applyAlignment="1" applyProtection="1">
      <alignment horizontal="center" vertical="center" textRotation="90"/>
    </xf>
    <xf numFmtId="165" fontId="50" fillId="0" borderId="192" xfId="96" applyNumberFormat="1" applyFont="1" applyFill="1" applyBorder="1" applyAlignment="1">
      <alignment horizontal="right" vertical="center" wrapText="1"/>
    </xf>
    <xf numFmtId="3" fontId="21" fillId="0" borderId="203" xfId="92" applyNumberFormat="1" applyFont="1" applyBorder="1"/>
    <xf numFmtId="3" fontId="28" fillId="0" borderId="203" xfId="92" applyNumberFormat="1" applyFont="1" applyBorder="1"/>
    <xf numFmtId="0" fontId="31" fillId="0" borderId="92" xfId="92" applyFont="1" applyFill="1" applyBorder="1" applyAlignment="1">
      <alignment horizontal="center" vertical="center"/>
    </xf>
    <xf numFmtId="0" fontId="31" fillId="0" borderId="0" xfId="92" applyFont="1" applyFill="1"/>
    <xf numFmtId="0" fontId="26" fillId="0" borderId="21" xfId="92" applyFont="1" applyFill="1" applyBorder="1" applyAlignment="1">
      <alignment horizontal="left" vertical="center"/>
    </xf>
    <xf numFmtId="164" fontId="31" fillId="0" borderId="205" xfId="92" applyNumberFormat="1" applyFont="1" applyFill="1" applyBorder="1" applyAlignment="1">
      <alignment horizontal="center" vertical="center" wrapText="1"/>
    </xf>
    <xf numFmtId="0" fontId="31" fillId="0" borderId="15" xfId="92" applyFont="1" applyFill="1" applyBorder="1" applyAlignment="1">
      <alignment horizontal="left" vertical="center"/>
    </xf>
    <xf numFmtId="164" fontId="31" fillId="0" borderId="49" xfId="92" applyNumberFormat="1" applyFont="1" applyFill="1" applyBorder="1" applyAlignment="1">
      <alignment horizontal="center" vertical="center" wrapText="1"/>
    </xf>
    <xf numFmtId="0" fontId="26" fillId="0" borderId="45" xfId="92" applyFont="1" applyFill="1" applyBorder="1"/>
    <xf numFmtId="0" fontId="26" fillId="0" borderId="46" xfId="92" applyFont="1" applyFill="1" applyBorder="1"/>
    <xf numFmtId="0" fontId="26" fillId="0" borderId="47" xfId="92" applyFont="1" applyFill="1" applyBorder="1"/>
    <xf numFmtId="0" fontId="28" fillId="0" borderId="208" xfId="92" applyFont="1" applyBorder="1" applyAlignment="1">
      <alignment horizontal="center" vertical="top" wrapText="1"/>
    </xf>
    <xf numFmtId="0" fontId="28" fillId="0" borderId="205" xfId="92" applyFont="1" applyBorder="1" applyAlignment="1">
      <alignment horizontal="left" vertical="top" wrapText="1"/>
    </xf>
    <xf numFmtId="3" fontId="28" fillId="0" borderId="205" xfId="92" applyNumberFormat="1" applyFont="1" applyBorder="1" applyAlignment="1">
      <alignment horizontal="right" vertical="top" wrapText="1"/>
    </xf>
    <xf numFmtId="3" fontId="28" fillId="0" borderId="209" xfId="92" applyNumberFormat="1" applyFont="1" applyBorder="1" applyAlignment="1">
      <alignment horizontal="right" vertical="top" wrapText="1"/>
    </xf>
    <xf numFmtId="0" fontId="28" fillId="0" borderId="208" xfId="95" applyFont="1" applyFill="1" applyBorder="1" applyAlignment="1" applyProtection="1">
      <alignment vertical="center" wrapText="1"/>
    </xf>
    <xf numFmtId="169" fontId="28" fillId="0" borderId="205" xfId="94" applyNumberFormat="1" applyFont="1" applyFill="1" applyBorder="1" applyAlignment="1" applyProtection="1">
      <alignment horizontal="center" vertical="center"/>
    </xf>
    <xf numFmtId="170" fontId="28" fillId="0" borderId="205" xfId="95" applyNumberFormat="1" applyFont="1" applyFill="1" applyBorder="1" applyAlignment="1" applyProtection="1">
      <alignment horizontal="right" vertical="center" wrapText="1"/>
    </xf>
    <xf numFmtId="170" fontId="28" fillId="0" borderId="209" xfId="95" applyNumberFormat="1" applyFont="1" applyFill="1" applyBorder="1" applyAlignment="1" applyProtection="1">
      <alignment horizontal="right" vertical="center" wrapText="1"/>
    </xf>
    <xf numFmtId="0" fontId="21" fillId="0" borderId="208" xfId="95" applyFont="1" applyFill="1" applyBorder="1" applyAlignment="1" applyProtection="1">
      <alignment vertical="center" wrapText="1"/>
    </xf>
    <xf numFmtId="169" fontId="21" fillId="0" borderId="205" xfId="94" applyNumberFormat="1" applyFont="1" applyFill="1" applyBorder="1" applyAlignment="1" applyProtection="1">
      <alignment horizontal="center" vertical="center"/>
    </xf>
    <xf numFmtId="170" fontId="21" fillId="0" borderId="205" xfId="95" applyNumberFormat="1" applyFont="1" applyFill="1" applyBorder="1" applyAlignment="1" applyProtection="1">
      <alignment horizontal="right" vertical="center" wrapText="1"/>
    </xf>
    <xf numFmtId="170" fontId="21" fillId="0" borderId="209" xfId="95" applyNumberFormat="1" applyFont="1" applyFill="1" applyBorder="1" applyAlignment="1" applyProtection="1">
      <alignment horizontal="right" vertical="center" wrapText="1"/>
    </xf>
    <xf numFmtId="0" fontId="29" fillId="0" borderId="208" xfId="95" applyFont="1" applyFill="1" applyBorder="1" applyAlignment="1" applyProtection="1">
      <alignment horizontal="left" vertical="center" wrapText="1" indent="1"/>
    </xf>
    <xf numFmtId="170" fontId="38" fillId="0" borderId="205" xfId="95" applyNumberFormat="1" applyFont="1" applyFill="1" applyBorder="1" applyAlignment="1" applyProtection="1">
      <alignment horizontal="right" vertical="center" wrapText="1"/>
      <protection locked="0"/>
    </xf>
    <xf numFmtId="170" fontId="38" fillId="0" borderId="209" xfId="95" applyNumberFormat="1" applyFont="1" applyFill="1" applyBorder="1" applyAlignment="1" applyProtection="1">
      <alignment horizontal="right" vertical="center" wrapText="1"/>
      <protection locked="0"/>
    </xf>
    <xf numFmtId="170" fontId="21" fillId="0" borderId="205" xfId="95" applyNumberFormat="1" applyFont="1" applyFill="1" applyBorder="1" applyAlignment="1" applyProtection="1">
      <alignment horizontal="right" vertical="center" wrapText="1"/>
      <protection locked="0"/>
    </xf>
    <xf numFmtId="170" fontId="21" fillId="0" borderId="209" xfId="95" applyNumberFormat="1" applyFont="1" applyFill="1" applyBorder="1" applyAlignment="1" applyProtection="1">
      <alignment horizontal="right" vertical="center" wrapText="1"/>
      <protection locked="0"/>
    </xf>
    <xf numFmtId="170" fontId="28" fillId="0" borderId="205" xfId="95" applyNumberFormat="1" applyFont="1" applyFill="1" applyBorder="1" applyAlignment="1" applyProtection="1">
      <alignment horizontal="right" vertical="center" wrapText="1"/>
      <protection locked="0"/>
    </xf>
    <xf numFmtId="170" fontId="28" fillId="0" borderId="209" xfId="95" applyNumberFormat="1" applyFont="1" applyFill="1" applyBorder="1" applyAlignment="1" applyProtection="1">
      <alignment horizontal="right" vertical="center" wrapText="1"/>
      <protection locked="0"/>
    </xf>
    <xf numFmtId="169" fontId="49" fillId="0" borderId="205" xfId="94" applyNumberFormat="1" applyFont="1" applyFill="1" applyBorder="1" applyAlignment="1" applyProtection="1">
      <alignment horizontal="center" vertical="center"/>
    </xf>
    <xf numFmtId="171" fontId="49" fillId="0" borderId="209" xfId="94" applyNumberFormat="1" applyFont="1" applyFill="1" applyBorder="1" applyAlignment="1" applyProtection="1">
      <alignment vertical="center"/>
      <protection locked="0"/>
    </xf>
    <xf numFmtId="171" fontId="48" fillId="0" borderId="209" xfId="94" applyNumberFormat="1" applyFont="1" applyFill="1" applyBorder="1" applyAlignment="1" applyProtection="1">
      <alignment vertical="center"/>
    </xf>
    <xf numFmtId="0" fontId="21" fillId="0" borderId="208" xfId="95" applyFont="1" applyFill="1" applyBorder="1" applyProtection="1">
      <protection locked="0"/>
    </xf>
    <xf numFmtId="0" fontId="21" fillId="0" borderId="205" xfId="95" applyFont="1" applyFill="1" applyBorder="1" applyAlignment="1">
      <alignment horizontal="right" indent="1"/>
    </xf>
    <xf numFmtId="3" fontId="21" fillId="0" borderId="205" xfId="95" applyNumberFormat="1" applyFont="1" applyFill="1" applyBorder="1" applyProtection="1">
      <protection locked="0"/>
    </xf>
    <xf numFmtId="3" fontId="21" fillId="0" borderId="209" xfId="95" applyNumberFormat="1" applyFont="1" applyFill="1" applyBorder="1" applyProtection="1">
      <protection locked="0"/>
    </xf>
    <xf numFmtId="3" fontId="28" fillId="0" borderId="205" xfId="92" applyNumberFormat="1" applyFont="1" applyFill="1" applyBorder="1" applyAlignment="1">
      <alignment horizontal="right" vertical="center" wrapText="1"/>
    </xf>
    <xf numFmtId="3" fontId="28" fillId="0" borderId="209" xfId="92" applyNumberFormat="1" applyFont="1" applyFill="1" applyBorder="1" applyAlignment="1">
      <alignment horizontal="right" vertical="center" wrapText="1"/>
    </xf>
    <xf numFmtId="10" fontId="28" fillId="0" borderId="38" xfId="54" applyNumberFormat="1" applyFont="1" applyFill="1" applyBorder="1" applyAlignment="1">
      <alignment horizontal="right" vertical="center" shrinkToFit="1"/>
    </xf>
    <xf numFmtId="3" fontId="21" fillId="0" borderId="124" xfId="0" applyNumberFormat="1" applyFont="1" applyFill="1" applyBorder="1"/>
    <xf numFmtId="3" fontId="21" fillId="0" borderId="160" xfId="0" applyNumberFormat="1" applyFont="1" applyFill="1" applyBorder="1"/>
    <xf numFmtId="3" fontId="21" fillId="0" borderId="180" xfId="0" applyNumberFormat="1" applyFont="1" applyFill="1" applyBorder="1"/>
    <xf numFmtId="3" fontId="21" fillId="0" borderId="30" xfId="92" applyNumberFormat="1" applyFont="1" applyFill="1" applyBorder="1"/>
    <xf numFmtId="3" fontId="28" fillId="0" borderId="204" xfId="54" applyNumberFormat="1" applyFont="1" applyFill="1" applyBorder="1" applyAlignment="1">
      <alignment horizontal="center" vertical="center" wrapText="1"/>
    </xf>
    <xf numFmtId="3" fontId="28" fillId="0" borderId="204" xfId="0" applyNumberFormat="1" applyFont="1" applyFill="1" applyBorder="1" applyAlignment="1">
      <alignment vertical="center" wrapText="1"/>
    </xf>
    <xf numFmtId="3" fontId="28" fillId="0" borderId="19" xfId="0" applyNumberFormat="1" applyFont="1" applyFill="1" applyBorder="1" applyAlignment="1">
      <alignment vertical="center" wrapText="1"/>
    </xf>
    <xf numFmtId="3" fontId="28" fillId="0" borderId="33" xfId="0" applyNumberFormat="1" applyFont="1" applyFill="1" applyBorder="1" applyAlignment="1">
      <alignment vertical="center" wrapText="1"/>
    </xf>
    <xf numFmtId="3" fontId="28" fillId="0" borderId="67" xfId="0" applyNumberFormat="1" applyFont="1" applyFill="1" applyBorder="1" applyAlignment="1">
      <alignment vertical="center" wrapText="1"/>
    </xf>
    <xf numFmtId="164" fontId="26" fillId="0" borderId="60" xfId="0" applyNumberFormat="1" applyFont="1" applyFill="1" applyBorder="1" applyAlignment="1">
      <alignment vertical="center" wrapText="1"/>
    </xf>
    <xf numFmtId="3" fontId="21" fillId="0" borderId="108" xfId="92" applyNumberFormat="1" applyFont="1" applyFill="1" applyBorder="1" applyAlignment="1">
      <alignment horizontal="right" vertical="center"/>
    </xf>
    <xf numFmtId="3" fontId="44" fillId="0" borderId="203" xfId="0" applyNumberFormat="1" applyFont="1" applyFill="1" applyBorder="1" applyAlignment="1">
      <alignment horizontal="right" vertical="center" wrapText="1"/>
    </xf>
    <xf numFmtId="3" fontId="21" fillId="0" borderId="79" xfId="92" applyNumberFormat="1" applyFont="1" applyFill="1" applyBorder="1" applyAlignment="1">
      <alignment horizontal="right" vertical="center" wrapText="1"/>
    </xf>
    <xf numFmtId="0" fontId="28" fillId="0" borderId="9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31" fillId="0" borderId="34" xfId="0" applyNumberFormat="1" applyFont="1" applyFill="1" applyBorder="1" applyAlignment="1">
      <alignment horizontal="right" vertical="center"/>
    </xf>
    <xf numFmtId="0" fontId="28" fillId="0" borderId="92" xfId="0" applyFont="1" applyFill="1" applyBorder="1" applyAlignment="1">
      <alignment horizontal="center" vertical="center"/>
    </xf>
    <xf numFmtId="0" fontId="28" fillId="0" borderId="93" xfId="0" applyFont="1" applyFill="1" applyBorder="1" applyAlignment="1">
      <alignment horizontal="center" vertical="center" wrapText="1"/>
    </xf>
    <xf numFmtId="9" fontId="28" fillId="0" borderId="97" xfId="0" applyNumberFormat="1" applyFont="1" applyFill="1" applyBorder="1" applyAlignment="1">
      <alignment horizontal="center" vertical="center" wrapText="1"/>
    </xf>
    <xf numFmtId="9" fontId="28" fillId="0" borderId="95" xfId="0" applyNumberFormat="1" applyFont="1" applyFill="1" applyBorder="1" applyAlignment="1">
      <alignment horizontal="center" vertical="center" wrapText="1"/>
    </xf>
    <xf numFmtId="0" fontId="28" fillId="0" borderId="100" xfId="0" applyFont="1" applyFill="1" applyBorder="1" applyAlignment="1">
      <alignment horizontal="center" vertical="center"/>
    </xf>
    <xf numFmtId="0" fontId="19" fillId="0" borderId="0" xfId="77" applyFont="1" applyFill="1" applyAlignment="1">
      <alignment vertical="center"/>
    </xf>
    <xf numFmtId="0" fontId="21" fillId="0" borderId="15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3" fontId="21" fillId="0" borderId="60" xfId="0" applyNumberFormat="1" applyFont="1" applyFill="1" applyBorder="1" applyAlignment="1">
      <alignment vertical="center" wrapText="1"/>
    </xf>
    <xf numFmtId="3" fontId="21" fillId="0" borderId="48" xfId="0" applyNumberFormat="1" applyFont="1" applyFill="1" applyBorder="1" applyAlignment="1">
      <alignment vertical="center" wrapText="1"/>
    </xf>
    <xf numFmtId="9" fontId="21" fillId="0" borderId="74" xfId="0" applyNumberFormat="1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9" fontId="21" fillId="0" borderId="76" xfId="0" applyNumberFormat="1" applyFont="1" applyFill="1" applyBorder="1" applyAlignment="1">
      <alignment vertical="center"/>
    </xf>
    <xf numFmtId="10" fontId="21" fillId="0" borderId="61" xfId="0" applyNumberFormat="1" applyFont="1" applyFill="1" applyBorder="1" applyAlignment="1">
      <alignment horizontal="right" vertical="center"/>
    </xf>
    <xf numFmtId="0" fontId="34" fillId="0" borderId="81" xfId="0" applyFont="1" applyFill="1" applyBorder="1" applyAlignment="1">
      <alignment vertical="center"/>
    </xf>
    <xf numFmtId="0" fontId="34" fillId="0" borderId="59" xfId="0" applyFont="1" applyFill="1" applyBorder="1" applyAlignment="1">
      <alignment vertical="center"/>
    </xf>
    <xf numFmtId="0" fontId="34" fillId="0" borderId="61" xfId="0" applyFont="1" applyFill="1" applyBorder="1" applyAlignment="1">
      <alignment vertical="center"/>
    </xf>
    <xf numFmtId="0" fontId="28" fillId="0" borderId="21" xfId="0" applyFont="1" applyFill="1" applyBorder="1" applyAlignment="1">
      <alignment vertical="center"/>
    </xf>
    <xf numFmtId="3" fontId="28" fillId="0" borderId="37" xfId="0" applyNumberFormat="1" applyFont="1" applyFill="1" applyBorder="1" applyAlignment="1">
      <alignment vertical="center"/>
    </xf>
    <xf numFmtId="3" fontId="28" fillId="0" borderId="77" xfId="0" applyNumberFormat="1" applyFont="1" applyFill="1" applyBorder="1" applyAlignment="1">
      <alignment vertical="center"/>
    </xf>
    <xf numFmtId="0" fontId="28" fillId="0" borderId="36" xfId="0" applyFont="1" applyFill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0" fontId="28" fillId="0" borderId="62" xfId="0" applyFont="1" applyFill="1" applyBorder="1" applyAlignment="1">
      <alignment vertical="center"/>
    </xf>
    <xf numFmtId="3" fontId="28" fillId="0" borderId="39" xfId="0" applyNumberFormat="1" applyFont="1" applyFill="1" applyBorder="1" applyAlignment="1">
      <alignment vertical="center"/>
    </xf>
    <xf numFmtId="3" fontId="28" fillId="0" borderId="87" xfId="0" applyNumberFormat="1" applyFont="1" applyFill="1" applyBorder="1" applyAlignment="1">
      <alignment vertical="center"/>
    </xf>
    <xf numFmtId="9" fontId="21" fillId="0" borderId="78" xfId="0" applyNumberFormat="1" applyFont="1" applyFill="1" applyBorder="1" applyAlignment="1">
      <alignment vertical="center"/>
    </xf>
    <xf numFmtId="10" fontId="21" fillId="0" borderId="40" xfId="0" applyNumberFormat="1" applyFont="1" applyFill="1" applyBorder="1" applyAlignment="1">
      <alignment horizontal="right" vertical="center"/>
    </xf>
    <xf numFmtId="0" fontId="28" fillId="0" borderId="56" xfId="0" applyFont="1" applyFill="1" applyBorder="1" applyAlignment="1">
      <alignment vertical="center"/>
    </xf>
    <xf numFmtId="3" fontId="28" fillId="0" borderId="40" xfId="0" applyNumberFormat="1" applyFont="1" applyFill="1" applyBorder="1" applyAlignment="1">
      <alignment vertical="center"/>
    </xf>
    <xf numFmtId="167" fontId="21" fillId="0" borderId="49" xfId="54" applyNumberFormat="1" applyFont="1" applyFill="1" applyBorder="1" applyAlignment="1">
      <alignment vertical="center"/>
    </xf>
    <xf numFmtId="167" fontId="21" fillId="0" borderId="50" xfId="54" applyNumberFormat="1" applyFont="1" applyFill="1" applyBorder="1" applyAlignment="1">
      <alignment vertical="center"/>
    </xf>
    <xf numFmtId="0" fontId="19" fillId="0" borderId="0" xfId="77" applyFont="1" applyFill="1" applyBorder="1" applyAlignment="1">
      <alignment vertical="center"/>
    </xf>
    <xf numFmtId="0" fontId="21" fillId="0" borderId="13" xfId="0" applyFont="1" applyFill="1" applyBorder="1" applyAlignment="1" applyProtection="1">
      <alignment vertical="center"/>
      <protection locked="0" hidden="1"/>
    </xf>
    <xf numFmtId="167" fontId="21" fillId="0" borderId="60" xfId="54" applyNumberFormat="1" applyFont="1" applyFill="1" applyBorder="1" applyAlignment="1">
      <alignment vertical="center"/>
    </xf>
    <xf numFmtId="167" fontId="21" fillId="0" borderId="48" xfId="54" applyNumberFormat="1" applyFont="1" applyFill="1" applyBorder="1" applyAlignment="1">
      <alignment vertical="center"/>
    </xf>
    <xf numFmtId="167" fontId="21" fillId="0" borderId="60" xfId="54" applyNumberFormat="1" applyFont="1" applyFill="1" applyBorder="1" applyAlignment="1">
      <alignment horizontal="right" vertical="center"/>
    </xf>
    <xf numFmtId="167" fontId="21" fillId="0" borderId="48" xfId="54" applyNumberFormat="1" applyFont="1" applyFill="1" applyBorder="1" applyAlignment="1">
      <alignment horizontal="right" vertical="center"/>
    </xf>
    <xf numFmtId="167" fontId="21" fillId="0" borderId="59" xfId="54" applyNumberFormat="1" applyFont="1" applyFill="1" applyBorder="1" applyAlignment="1">
      <alignment vertical="center"/>
    </xf>
    <xf numFmtId="167" fontId="21" fillId="0" borderId="61" xfId="54" applyNumberFormat="1" applyFont="1" applyFill="1" applyBorder="1" applyAlignment="1">
      <alignment vertical="center"/>
    </xf>
    <xf numFmtId="0" fontId="28" fillId="0" borderId="27" xfId="0" applyFont="1" applyFill="1" applyBorder="1" applyAlignment="1">
      <alignment vertical="center"/>
    </xf>
    <xf numFmtId="10" fontId="21" fillId="0" borderId="85" xfId="54" applyNumberFormat="1" applyFont="1" applyFill="1" applyBorder="1" applyAlignment="1">
      <alignment horizontal="right" vertical="center"/>
    </xf>
    <xf numFmtId="0" fontId="28" fillId="0" borderId="82" xfId="0" applyFont="1" applyFill="1" applyBorder="1" applyAlignment="1">
      <alignment vertical="center"/>
    </xf>
    <xf numFmtId="167" fontId="28" fillId="0" borderId="84" xfId="54" applyNumberFormat="1" applyFont="1" applyFill="1" applyBorder="1" applyAlignment="1">
      <alignment vertical="center"/>
    </xf>
    <xf numFmtId="167" fontId="28" fillId="0" borderId="85" xfId="54" applyNumberFormat="1" applyFont="1" applyFill="1" applyBorder="1" applyAlignment="1">
      <alignment vertical="center"/>
    </xf>
    <xf numFmtId="3" fontId="28" fillId="0" borderId="24" xfId="0" applyNumberFormat="1" applyFont="1" applyFill="1" applyBorder="1" applyAlignment="1">
      <alignment horizontal="center" vertical="center"/>
    </xf>
    <xf numFmtId="3" fontId="28" fillId="0" borderId="58" xfId="0" applyNumberFormat="1" applyFont="1" applyFill="1" applyBorder="1" applyAlignment="1">
      <alignment horizontal="center" vertical="center"/>
    </xf>
    <xf numFmtId="167" fontId="28" fillId="0" borderId="34" xfId="54" applyNumberFormat="1" applyFont="1" applyFill="1" applyBorder="1" applyAlignment="1">
      <alignment vertical="center"/>
    </xf>
    <xf numFmtId="167" fontId="28" fillId="0" borderId="35" xfId="54" applyNumberFormat="1" applyFont="1" applyFill="1" applyBorder="1" applyAlignment="1">
      <alignment vertical="center"/>
    </xf>
    <xf numFmtId="3" fontId="28" fillId="0" borderId="32" xfId="54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justify"/>
    </xf>
    <xf numFmtId="0" fontId="21" fillId="0" borderId="60" xfId="0" applyFont="1" applyFill="1" applyBorder="1" applyAlignment="1">
      <alignment horizontal="left" indent="6"/>
    </xf>
    <xf numFmtId="0" fontId="21" fillId="0" borderId="0" xfId="0" applyFont="1" applyFill="1" applyAlignment="1">
      <alignment horizontal="justify"/>
    </xf>
    <xf numFmtId="0" fontId="21" fillId="0" borderId="59" xfId="0" applyFont="1" applyFill="1" applyBorder="1" applyAlignment="1">
      <alignment horizontal="left" indent="6"/>
    </xf>
    <xf numFmtId="0" fontId="21" fillId="0" borderId="52" xfId="0" applyFont="1" applyFill="1" applyBorder="1" applyAlignment="1">
      <alignment horizontal="left" indent="6"/>
    </xf>
    <xf numFmtId="10" fontId="21" fillId="0" borderId="209" xfId="90" applyNumberFormat="1" applyFont="1" applyFill="1" applyBorder="1"/>
    <xf numFmtId="3" fontId="28" fillId="0" borderId="158" xfId="54" applyNumberFormat="1" applyFont="1" applyFill="1" applyBorder="1" applyAlignment="1">
      <alignment horizontal="center" vertical="center" wrapText="1"/>
    </xf>
    <xf numFmtId="3" fontId="28" fillId="0" borderId="118" xfId="54" applyNumberFormat="1" applyFont="1" applyFill="1" applyBorder="1" applyAlignment="1">
      <alignment horizontal="center" vertical="center" wrapText="1"/>
    </xf>
    <xf numFmtId="3" fontId="28" fillId="0" borderId="117" xfId="54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/>
    </xf>
    <xf numFmtId="1" fontId="26" fillId="0" borderId="94" xfId="0" applyNumberFormat="1" applyFont="1" applyFill="1" applyBorder="1" applyAlignment="1">
      <alignment horizontal="center" vertical="center" wrapText="1"/>
    </xf>
    <xf numFmtId="0" fontId="21" fillId="0" borderId="164" xfId="92" applyFont="1" applyFill="1" applyBorder="1"/>
    <xf numFmtId="0" fontId="28" fillId="0" borderId="167" xfId="77" applyFont="1" applyFill="1" applyBorder="1" applyAlignment="1">
      <alignment horizontal="center" vertical="center" wrapText="1"/>
    </xf>
    <xf numFmtId="3" fontId="28" fillId="27" borderId="120" xfId="0" applyNumberFormat="1" applyFont="1" applyFill="1" applyBorder="1" applyAlignment="1">
      <alignment vertical="center" wrapText="1"/>
    </xf>
    <xf numFmtId="3" fontId="28" fillId="0" borderId="203" xfId="92" applyNumberFormat="1" applyFont="1" applyFill="1" applyBorder="1"/>
    <xf numFmtId="3" fontId="28" fillId="0" borderId="14" xfId="92" applyNumberFormat="1" applyFont="1" applyFill="1" applyBorder="1"/>
    <xf numFmtId="1" fontId="21" fillId="0" borderId="0" xfId="0" applyNumberFormat="1" applyFont="1" applyFill="1" applyAlignment="1">
      <alignment vertical="center" wrapText="1"/>
    </xf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 applyFill="1" applyBorder="1" applyAlignment="1">
      <alignment horizontal="right" vertical="center"/>
    </xf>
    <xf numFmtId="3" fontId="29" fillId="0" borderId="119" xfId="0" applyNumberFormat="1" applyFont="1" applyFill="1" applyBorder="1"/>
    <xf numFmtId="3" fontId="29" fillId="0" borderId="47" xfId="0" applyNumberFormat="1" applyFont="1" applyFill="1" applyBorder="1"/>
    <xf numFmtId="0" fontId="21" fillId="0" borderId="60" xfId="0" applyFont="1" applyBorder="1" applyAlignment="1">
      <alignment horizontal="left" indent="6"/>
    </xf>
    <xf numFmtId="0" fontId="21" fillId="0" borderId="18" xfId="0" applyFont="1" applyBorder="1" applyAlignment="1">
      <alignment horizontal="left" indent="6"/>
    </xf>
    <xf numFmtId="0" fontId="21" fillId="0" borderId="59" xfId="0" applyFont="1" applyBorder="1" applyAlignment="1">
      <alignment horizontal="left" indent="6"/>
    </xf>
    <xf numFmtId="3" fontId="21" fillId="0" borderId="191" xfId="92" applyNumberFormat="1" applyFont="1" applyBorder="1" applyAlignment="1">
      <alignment horizontal="right" vertical="top" wrapText="1"/>
    </xf>
    <xf numFmtId="3" fontId="21" fillId="0" borderId="192" xfId="92" applyNumberFormat="1" applyFont="1" applyBorder="1" applyAlignment="1">
      <alignment horizontal="right" vertical="top" wrapText="1"/>
    </xf>
    <xf numFmtId="3" fontId="21" fillId="0" borderId="39" xfId="92" applyNumberFormat="1" applyFont="1" applyBorder="1" applyAlignment="1">
      <alignment horizontal="right" vertical="top" wrapText="1"/>
    </xf>
    <xf numFmtId="3" fontId="21" fillId="0" borderId="176" xfId="92" applyNumberFormat="1" applyFont="1" applyBorder="1" applyAlignment="1">
      <alignment horizontal="right" vertical="top" wrapText="1"/>
    </xf>
    <xf numFmtId="3" fontId="21" fillId="0" borderId="41" xfId="92" applyNumberFormat="1" applyFont="1" applyBorder="1" applyAlignment="1">
      <alignment horizontal="right" vertical="top" wrapText="1"/>
    </xf>
    <xf numFmtId="10" fontId="28" fillId="0" borderId="209" xfId="54" applyNumberFormat="1" applyFont="1" applyFill="1" applyBorder="1" applyAlignment="1">
      <alignment horizontal="right" vertical="center"/>
    </xf>
    <xf numFmtId="3" fontId="28" fillId="0" borderId="93" xfId="92" applyNumberFormat="1" applyFont="1" applyFill="1" applyBorder="1" applyAlignment="1">
      <alignment horizontal="center" vertical="center"/>
    </xf>
    <xf numFmtId="166" fontId="21" fillId="0" borderId="0" xfId="92" applyNumberFormat="1" applyFont="1" applyFill="1" applyAlignment="1">
      <alignment vertical="center" wrapText="1"/>
    </xf>
    <xf numFmtId="166" fontId="28" fillId="0" borderId="0" xfId="92" applyNumberFormat="1" applyFont="1" applyFill="1" applyAlignment="1">
      <alignment vertical="center" wrapText="1"/>
    </xf>
    <xf numFmtId="3" fontId="21" fillId="0" borderId="19" xfId="54" applyNumberFormat="1" applyFont="1" applyFill="1" applyBorder="1" applyAlignment="1">
      <alignment horizontal="right"/>
    </xf>
    <xf numFmtId="3" fontId="21" fillId="0" borderId="33" xfId="54" applyNumberFormat="1" applyFont="1" applyFill="1" applyBorder="1" applyAlignment="1">
      <alignment horizontal="right"/>
    </xf>
    <xf numFmtId="3" fontId="21" fillId="0" borderId="109" xfId="54" applyNumberFormat="1" applyFont="1" applyFill="1" applyBorder="1" applyAlignment="1">
      <alignment horizontal="right"/>
    </xf>
    <xf numFmtId="9" fontId="21" fillId="0" borderId="50" xfId="90" applyFont="1" applyFill="1" applyBorder="1" applyAlignment="1">
      <alignment horizontal="right"/>
    </xf>
    <xf numFmtId="3" fontId="21" fillId="0" borderId="30" xfId="54" applyNumberFormat="1" applyFont="1" applyFill="1" applyBorder="1" applyAlignment="1">
      <alignment horizontal="right"/>
    </xf>
    <xf numFmtId="3" fontId="21" fillId="0" borderId="71" xfId="54" applyNumberFormat="1" applyFont="1" applyFill="1" applyBorder="1" applyAlignment="1">
      <alignment horizontal="right"/>
    </xf>
    <xf numFmtId="165" fontId="21" fillId="0" borderId="50" xfId="90" applyNumberFormat="1" applyFont="1" applyFill="1" applyBorder="1" applyAlignment="1">
      <alignment horizontal="right"/>
    </xf>
    <xf numFmtId="3" fontId="29" fillId="0" borderId="19" xfId="54" applyNumberFormat="1" applyFont="1" applyFill="1" applyBorder="1" applyAlignment="1">
      <alignment horizontal="right"/>
    </xf>
    <xf numFmtId="3" fontId="29" fillId="0" borderId="31" xfId="54" applyNumberFormat="1" applyFont="1" applyFill="1" applyBorder="1" applyAlignment="1">
      <alignment horizontal="right"/>
    </xf>
    <xf numFmtId="3" fontId="29" fillId="0" borderId="120" xfId="54" applyNumberFormat="1" applyFont="1" applyFill="1" applyBorder="1" applyAlignment="1">
      <alignment horizontal="right"/>
    </xf>
    <xf numFmtId="165" fontId="29" fillId="0" borderId="157" xfId="90" applyNumberFormat="1" applyFont="1" applyFill="1" applyBorder="1" applyAlignment="1">
      <alignment horizontal="right"/>
    </xf>
    <xf numFmtId="3" fontId="28" fillId="0" borderId="207" xfId="54" applyNumberFormat="1" applyFont="1" applyFill="1" applyBorder="1" applyAlignment="1">
      <alignment horizontal="right"/>
    </xf>
    <xf numFmtId="3" fontId="28" fillId="0" borderId="203" xfId="54" applyNumberFormat="1" applyFont="1" applyFill="1" applyBorder="1" applyAlignment="1">
      <alignment horizontal="right"/>
    </xf>
    <xf numFmtId="3" fontId="28" fillId="0" borderId="204" xfId="54" applyNumberFormat="1" applyFont="1" applyFill="1" applyBorder="1" applyAlignment="1">
      <alignment horizontal="right"/>
    </xf>
    <xf numFmtId="165" fontId="28" fillId="0" borderId="209" xfId="90" applyNumberFormat="1" applyFont="1" applyFill="1" applyBorder="1" applyAlignment="1">
      <alignment wrapText="1"/>
    </xf>
    <xf numFmtId="9" fontId="21" fillId="0" borderId="48" xfId="90" applyFont="1" applyFill="1" applyBorder="1" applyAlignment="1">
      <alignment horizontal="right"/>
    </xf>
    <xf numFmtId="9" fontId="29" fillId="0" borderId="61" xfId="90" applyFont="1" applyFill="1" applyBorder="1" applyAlignment="1">
      <alignment horizontal="right"/>
    </xf>
    <xf numFmtId="9" fontId="28" fillId="0" borderId="209" xfId="90" applyFont="1" applyFill="1" applyBorder="1" applyAlignment="1">
      <alignment horizontal="right"/>
    </xf>
    <xf numFmtId="3" fontId="21" fillId="0" borderId="23" xfId="54" applyNumberFormat="1" applyFont="1" applyFill="1" applyBorder="1" applyAlignment="1">
      <alignment horizontal="right"/>
    </xf>
    <xf numFmtId="165" fontId="21" fillId="0" borderId="48" xfId="90" applyNumberFormat="1" applyFont="1" applyFill="1" applyBorder="1" applyAlignment="1">
      <alignment horizontal="right"/>
    </xf>
    <xf numFmtId="10" fontId="21" fillId="0" borderId="48" xfId="90" applyNumberFormat="1" applyFont="1" applyFill="1" applyBorder="1" applyAlignment="1">
      <alignment horizontal="right"/>
    </xf>
    <xf numFmtId="3" fontId="21" fillId="0" borderId="30" xfId="0" applyNumberFormat="1" applyFont="1" applyFill="1" applyBorder="1" applyAlignment="1">
      <alignment wrapText="1"/>
    </xf>
    <xf numFmtId="3" fontId="21" fillId="0" borderId="71" xfId="0" applyNumberFormat="1" applyFont="1" applyFill="1" applyBorder="1" applyAlignment="1">
      <alignment wrapText="1"/>
    </xf>
    <xf numFmtId="3" fontId="21" fillId="0" borderId="20" xfId="54" applyNumberFormat="1" applyFont="1" applyFill="1" applyBorder="1" applyAlignment="1">
      <alignment horizontal="right"/>
    </xf>
    <xf numFmtId="3" fontId="21" fillId="0" borderId="31" xfId="0" applyNumberFormat="1" applyFont="1" applyFill="1" applyBorder="1" applyAlignment="1">
      <alignment wrapText="1"/>
    </xf>
    <xf numFmtId="3" fontId="21" fillId="0" borderId="120" xfId="0" applyNumberFormat="1" applyFont="1" applyFill="1" applyBorder="1" applyAlignment="1">
      <alignment wrapText="1"/>
    </xf>
    <xf numFmtId="3" fontId="28" fillId="0" borderId="203" xfId="0" applyNumberFormat="1" applyFont="1" applyFill="1" applyBorder="1" applyAlignment="1">
      <alignment wrapText="1"/>
    </xf>
    <xf numFmtId="3" fontId="28" fillId="0" borderId="204" xfId="0" applyNumberFormat="1" applyFont="1" applyFill="1" applyBorder="1" applyAlignment="1">
      <alignment wrapText="1"/>
    </xf>
    <xf numFmtId="165" fontId="28" fillId="0" borderId="209" xfId="90" applyNumberFormat="1" applyFont="1" applyFill="1" applyBorder="1" applyAlignment="1">
      <alignment horizontal="right"/>
    </xf>
    <xf numFmtId="9" fontId="28" fillId="0" borderId="209" xfId="90" applyFont="1" applyFill="1" applyBorder="1" applyAlignment="1">
      <alignment wrapText="1"/>
    </xf>
    <xf numFmtId="3" fontId="21" fillId="0" borderId="26" xfId="54" applyNumberFormat="1" applyFont="1" applyFill="1" applyBorder="1" applyAlignment="1">
      <alignment horizontal="right"/>
    </xf>
    <xf numFmtId="3" fontId="21" fillId="0" borderId="88" xfId="0" applyNumberFormat="1" applyFont="1" applyFill="1" applyBorder="1" applyAlignment="1">
      <alignment wrapText="1"/>
    </xf>
    <xf numFmtId="3" fontId="21" fillId="0" borderId="128" xfId="0" applyNumberFormat="1" applyFont="1" applyFill="1" applyBorder="1" applyAlignment="1">
      <alignment wrapText="1"/>
    </xf>
    <xf numFmtId="9" fontId="21" fillId="0" borderId="157" xfId="90" applyFont="1" applyFill="1" applyBorder="1" applyAlignment="1">
      <alignment wrapText="1"/>
    </xf>
    <xf numFmtId="3" fontId="28" fillId="27" borderId="207" xfId="54" applyNumberFormat="1" applyFont="1" applyFill="1" applyBorder="1" applyAlignment="1">
      <alignment horizontal="right"/>
    </xf>
    <xf numFmtId="3" fontId="28" fillId="27" borderId="203" xfId="0" applyNumberFormat="1" applyFont="1" applyFill="1" applyBorder="1" applyAlignment="1">
      <alignment wrapText="1"/>
    </xf>
    <xf numFmtId="3" fontId="28" fillId="27" borderId="204" xfId="0" applyNumberFormat="1" applyFont="1" applyFill="1" applyBorder="1" applyAlignment="1">
      <alignment wrapText="1"/>
    </xf>
    <xf numFmtId="9" fontId="28" fillId="27" borderId="209" xfId="90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88" xfId="0" applyNumberFormat="1" applyFont="1" applyFill="1" applyBorder="1" applyAlignment="1">
      <alignment wrapText="1"/>
    </xf>
    <xf numFmtId="3" fontId="28" fillId="0" borderId="128" xfId="0" applyNumberFormat="1" applyFont="1" applyFill="1" applyBorder="1" applyAlignment="1">
      <alignment wrapText="1"/>
    </xf>
    <xf numFmtId="165" fontId="28" fillId="0" borderId="157" xfId="90" applyNumberFormat="1" applyFont="1" applyFill="1" applyBorder="1" applyAlignment="1">
      <alignment wrapText="1"/>
    </xf>
    <xf numFmtId="3" fontId="28" fillId="0" borderId="25" xfId="54" applyNumberFormat="1" applyFont="1" applyFill="1" applyBorder="1" applyAlignment="1">
      <alignment horizontal="right"/>
    </xf>
    <xf numFmtId="3" fontId="28" fillId="0" borderId="53" xfId="0" applyNumberFormat="1" applyFont="1" applyFill="1" applyBorder="1" applyAlignment="1">
      <alignment wrapText="1"/>
    </xf>
    <xf numFmtId="3" fontId="28" fillId="0" borderId="132" xfId="0" applyNumberFormat="1" applyFont="1" applyFill="1" applyBorder="1" applyAlignment="1">
      <alignment wrapText="1"/>
    </xf>
    <xf numFmtId="165" fontId="28" fillId="0" borderId="35" xfId="90" applyNumberFormat="1" applyFont="1" applyFill="1" applyBorder="1" applyAlignment="1">
      <alignment wrapText="1"/>
    </xf>
    <xf numFmtId="3" fontId="21" fillId="0" borderId="33" xfId="0" applyNumberFormat="1" applyFont="1" applyFill="1" applyBorder="1" applyAlignment="1">
      <alignment wrapText="1"/>
    </xf>
    <xf numFmtId="3" fontId="21" fillId="0" borderId="109" xfId="0" applyNumberFormat="1" applyFont="1" applyFill="1" applyBorder="1" applyAlignment="1">
      <alignment wrapText="1"/>
    </xf>
    <xf numFmtId="10" fontId="21" fillId="0" borderId="48" xfId="54" applyNumberFormat="1" applyFont="1" applyFill="1" applyBorder="1" applyAlignment="1">
      <alignment horizontal="right"/>
    </xf>
    <xf numFmtId="3" fontId="21" fillId="0" borderId="31" xfId="54" applyNumberFormat="1" applyFont="1" applyFill="1" applyBorder="1" applyAlignment="1">
      <alignment horizontal="right"/>
    </xf>
    <xf numFmtId="3" fontId="21" fillId="0" borderId="120" xfId="54" applyNumberFormat="1" applyFont="1" applyFill="1" applyBorder="1" applyAlignment="1">
      <alignment horizontal="right"/>
    </xf>
    <xf numFmtId="10" fontId="21" fillId="0" borderId="61" xfId="54" applyNumberFormat="1" applyFont="1" applyFill="1" applyBorder="1" applyAlignment="1">
      <alignment horizontal="right"/>
    </xf>
    <xf numFmtId="10" fontId="21" fillId="0" borderId="50" xfId="54" applyNumberFormat="1" applyFont="1" applyFill="1" applyBorder="1" applyAlignment="1">
      <alignment horizontal="right"/>
    </xf>
    <xf numFmtId="165" fontId="21" fillId="0" borderId="61" xfId="90" applyNumberFormat="1" applyFont="1" applyFill="1" applyBorder="1" applyAlignment="1">
      <alignment horizontal="right"/>
    </xf>
    <xf numFmtId="3" fontId="29" fillId="0" borderId="33" xfId="0" applyNumberFormat="1" applyFont="1" applyFill="1" applyBorder="1" applyAlignment="1">
      <alignment wrapText="1"/>
    </xf>
    <xf numFmtId="3" fontId="29" fillId="0" borderId="109" xfId="0" applyNumberFormat="1" applyFont="1" applyFill="1" applyBorder="1" applyAlignment="1">
      <alignment wrapText="1"/>
    </xf>
    <xf numFmtId="3" fontId="29" fillId="0" borderId="23" xfId="54" applyNumberFormat="1" applyFont="1" applyFill="1" applyBorder="1" applyAlignment="1">
      <alignment horizontal="right"/>
    </xf>
    <xf numFmtId="3" fontId="29" fillId="0" borderId="30" xfId="0" applyNumberFormat="1" applyFont="1" applyFill="1" applyBorder="1" applyAlignment="1">
      <alignment wrapText="1"/>
    </xf>
    <xf numFmtId="3" fontId="29" fillId="0" borderId="71" xfId="0" applyNumberFormat="1" applyFont="1" applyFill="1" applyBorder="1" applyAlignment="1">
      <alignment wrapText="1"/>
    </xf>
    <xf numFmtId="10" fontId="29" fillId="0" borderId="48" xfId="54" applyNumberFormat="1" applyFont="1" applyFill="1" applyBorder="1" applyAlignment="1">
      <alignment horizontal="right"/>
    </xf>
    <xf numFmtId="10" fontId="21" fillId="0" borderId="48" xfId="54" applyNumberFormat="1" applyFont="1" applyFill="1" applyBorder="1" applyAlignment="1">
      <alignment wrapText="1"/>
    </xf>
    <xf numFmtId="10" fontId="29" fillId="0" borderId="48" xfId="54" applyNumberFormat="1" applyFont="1" applyFill="1" applyBorder="1" applyAlignment="1">
      <alignment wrapText="1"/>
    </xf>
    <xf numFmtId="3" fontId="28" fillId="0" borderId="207" xfId="0" applyNumberFormat="1" applyFont="1" applyFill="1" applyBorder="1" applyAlignment="1">
      <alignment vertical="center" wrapText="1"/>
    </xf>
    <xf numFmtId="3" fontId="28" fillId="0" borderId="203" xfId="54" applyNumberFormat="1" applyFont="1" applyFill="1" applyBorder="1" applyAlignment="1">
      <alignment wrapText="1"/>
    </xf>
    <xf numFmtId="3" fontId="28" fillId="0" borderId="204" xfId="54" applyNumberFormat="1" applyFont="1" applyFill="1" applyBorder="1" applyAlignment="1">
      <alignment wrapText="1"/>
    </xf>
    <xf numFmtId="10" fontId="21" fillId="0" borderId="61" xfId="54" applyNumberFormat="1" applyFont="1" applyFill="1" applyBorder="1" applyAlignment="1">
      <alignment wrapText="1"/>
    </xf>
    <xf numFmtId="3" fontId="29" fillId="0" borderId="20" xfId="54" applyNumberFormat="1" applyFont="1" applyFill="1" applyBorder="1" applyAlignment="1">
      <alignment horizontal="right"/>
    </xf>
    <xf numFmtId="3" fontId="29" fillId="0" borderId="120" xfId="0" applyNumberFormat="1" applyFont="1" applyFill="1" applyBorder="1" applyAlignment="1">
      <alignment wrapText="1"/>
    </xf>
    <xf numFmtId="165" fontId="29" fillId="0" borderId="61" xfId="54" applyNumberFormat="1" applyFont="1" applyFill="1" applyBorder="1" applyAlignment="1">
      <alignment wrapText="1"/>
    </xf>
    <xf numFmtId="165" fontId="21" fillId="0" borderId="48" xfId="54" applyNumberFormat="1" applyFont="1" applyFill="1" applyBorder="1" applyAlignment="1">
      <alignment wrapText="1"/>
    </xf>
    <xf numFmtId="165" fontId="29" fillId="0" borderId="48" xfId="54" applyNumberFormat="1" applyFont="1" applyFill="1" applyBorder="1" applyAlignment="1">
      <alignment wrapText="1"/>
    </xf>
    <xf numFmtId="3" fontId="29" fillId="0" borderId="135" xfId="0" applyNumberFormat="1" applyFont="1" applyFill="1" applyBorder="1" applyAlignment="1">
      <alignment wrapText="1"/>
    </xf>
    <xf numFmtId="3" fontId="29" fillId="0" borderId="137" xfId="0" applyNumberFormat="1" applyFont="1" applyFill="1" applyBorder="1" applyAlignment="1">
      <alignment wrapText="1"/>
    </xf>
    <xf numFmtId="10" fontId="29" fillId="0" borderId="161" xfId="54" applyNumberFormat="1" applyFont="1" applyFill="1" applyBorder="1" applyAlignment="1">
      <alignment wrapText="1"/>
    </xf>
    <xf numFmtId="3" fontId="28" fillId="0" borderId="203" xfId="0" applyNumberFormat="1" applyFont="1" applyFill="1" applyBorder="1" applyAlignment="1">
      <alignment vertical="center" wrapText="1"/>
    </xf>
    <xf numFmtId="10" fontId="21" fillId="0" borderId="50" xfId="54" applyNumberFormat="1" applyFont="1" applyFill="1" applyBorder="1" applyAlignment="1">
      <alignment wrapText="1"/>
    </xf>
    <xf numFmtId="10" fontId="28" fillId="0" borderId="209" xfId="54" applyNumberFormat="1" applyFont="1" applyFill="1" applyBorder="1" applyAlignment="1">
      <alignment wrapText="1"/>
    </xf>
    <xf numFmtId="3" fontId="28" fillId="27" borderId="20" xfId="54" applyNumberFormat="1" applyFont="1" applyFill="1" applyBorder="1" applyAlignment="1">
      <alignment horizontal="right"/>
    </xf>
    <xf numFmtId="3" fontId="28" fillId="27" borderId="31" xfId="0" applyNumberFormat="1" applyFont="1" applyFill="1" applyBorder="1" applyAlignment="1">
      <alignment wrapText="1"/>
    </xf>
    <xf numFmtId="3" fontId="28" fillId="27" borderId="120" xfId="0" applyNumberFormat="1" applyFont="1" applyFill="1" applyBorder="1" applyAlignment="1">
      <alignment wrapText="1"/>
    </xf>
    <xf numFmtId="3" fontId="28" fillId="27" borderId="85" xfId="0" applyNumberFormat="1" applyFont="1" applyFill="1" applyBorder="1" applyAlignment="1">
      <alignment wrapText="1"/>
    </xf>
    <xf numFmtId="3" fontId="28" fillId="0" borderId="25" xfId="0" applyNumberFormat="1" applyFont="1" applyFill="1" applyBorder="1" applyAlignment="1">
      <alignment wrapText="1"/>
    </xf>
    <xf numFmtId="165" fontId="28" fillId="0" borderId="35" xfId="90" applyNumberFormat="1" applyFont="1" applyFill="1" applyBorder="1" applyAlignment="1">
      <alignment horizontal="right"/>
    </xf>
    <xf numFmtId="3" fontId="28" fillId="0" borderId="0" xfId="0" applyNumberFormat="1" applyFont="1" applyFill="1" applyAlignment="1">
      <alignment wrapText="1"/>
    </xf>
    <xf numFmtId="3" fontId="44" fillId="0" borderId="49" xfId="0" applyNumberFormat="1" applyFont="1" applyFill="1" applyBorder="1" applyAlignment="1">
      <alignment horizontal="right" vertical="center" wrapText="1"/>
    </xf>
    <xf numFmtId="3" fontId="44" fillId="0" borderId="60" xfId="0" applyNumberFormat="1" applyFont="1" applyFill="1" applyBorder="1" applyAlignment="1">
      <alignment horizontal="right" vertical="center" wrapText="1"/>
    </xf>
    <xf numFmtId="3" fontId="45" fillId="0" borderId="107" xfId="0" applyNumberFormat="1" applyFont="1" applyFill="1" applyBorder="1" applyAlignment="1">
      <alignment horizontal="right" vertical="center" wrapText="1"/>
    </xf>
    <xf numFmtId="3" fontId="45" fillId="0" borderId="120" xfId="0" applyNumberFormat="1" applyFont="1" applyFill="1" applyBorder="1" applyAlignment="1">
      <alignment horizontal="right" vertical="center" wrapText="1"/>
    </xf>
    <xf numFmtId="3" fontId="44" fillId="0" borderId="59" xfId="0" applyNumberFormat="1" applyFont="1" applyFill="1" applyBorder="1" applyAlignment="1">
      <alignment horizontal="right" vertical="center" wrapText="1"/>
    </xf>
    <xf numFmtId="3" fontId="45" fillId="0" borderId="121" xfId="0" applyNumberFormat="1" applyFont="1" applyFill="1" applyBorder="1" applyAlignment="1">
      <alignment horizontal="right" vertical="center" wrapText="1"/>
    </xf>
    <xf numFmtId="3" fontId="44" fillId="0" borderId="125" xfId="0" applyNumberFormat="1" applyFont="1" applyFill="1" applyBorder="1" applyAlignment="1">
      <alignment horizontal="right" vertical="center" wrapText="1"/>
    </xf>
    <xf numFmtId="3" fontId="44" fillId="0" borderId="204" xfId="0" applyNumberFormat="1" applyFont="1" applyFill="1" applyBorder="1" applyAlignment="1">
      <alignment horizontal="right" vertical="center" wrapText="1"/>
    </xf>
    <xf numFmtId="3" fontId="45" fillId="0" borderId="109" xfId="0" applyNumberFormat="1" applyFont="1" applyFill="1" applyBorder="1" applyAlignment="1">
      <alignment horizontal="right" vertical="center" wrapText="1"/>
    </xf>
    <xf numFmtId="3" fontId="45" fillId="0" borderId="110" xfId="0" applyNumberFormat="1" applyFont="1" applyFill="1" applyBorder="1" applyAlignment="1">
      <alignment horizontal="right" vertical="center" wrapText="1"/>
    </xf>
    <xf numFmtId="3" fontId="44" fillId="0" borderId="205" xfId="0" applyNumberFormat="1" applyFont="1" applyFill="1" applyBorder="1" applyAlignment="1">
      <alignment horizontal="right" vertical="center" wrapText="1"/>
    </xf>
    <xf numFmtId="3" fontId="44" fillId="0" borderId="84" xfId="0" applyNumberFormat="1" applyFont="1" applyFill="1" applyBorder="1" applyAlignment="1">
      <alignment horizontal="right" vertical="center" wrapText="1"/>
    </xf>
    <xf numFmtId="3" fontId="44" fillId="0" borderId="212" xfId="0" applyNumberFormat="1" applyFont="1" applyFill="1" applyBorder="1" applyAlignment="1">
      <alignment horizontal="right" vertical="center" wrapText="1"/>
    </xf>
    <xf numFmtId="0" fontId="26" fillId="0" borderId="13" xfId="0" applyFont="1" applyFill="1" applyBorder="1" applyAlignment="1">
      <alignment horizontal="left" vertical="center"/>
    </xf>
    <xf numFmtId="0" fontId="32" fillId="0" borderId="27" xfId="92" applyFont="1" applyFill="1" applyBorder="1" applyAlignment="1">
      <alignment horizontal="left" vertical="center"/>
    </xf>
    <xf numFmtId="164" fontId="32" fillId="0" borderId="84" xfId="92" applyNumberFormat="1" applyFont="1" applyFill="1" applyBorder="1" applyAlignment="1">
      <alignment vertical="center" wrapText="1"/>
    </xf>
    <xf numFmtId="164" fontId="26" fillId="0" borderId="18" xfId="0" applyNumberFormat="1" applyFont="1" applyFill="1" applyBorder="1" applyAlignment="1">
      <alignment vertical="center" wrapText="1"/>
    </xf>
    <xf numFmtId="164" fontId="26" fillId="0" borderId="41" xfId="0" applyNumberFormat="1" applyFont="1" applyFill="1" applyBorder="1" applyAlignment="1">
      <alignment vertical="center" wrapText="1"/>
    </xf>
    <xf numFmtId="3" fontId="26" fillId="0" borderId="0" xfId="0" applyNumberFormat="1" applyFont="1" applyFill="1" applyAlignment="1">
      <alignment vertical="center"/>
    </xf>
    <xf numFmtId="0" fontId="21" fillId="0" borderId="21" xfId="92" applyFont="1" applyBorder="1" applyAlignment="1">
      <alignment horizontal="left" vertical="center"/>
    </xf>
    <xf numFmtId="3" fontId="21" fillId="0" borderId="88" xfId="0" applyNumberFormat="1" applyFont="1" applyFill="1" applyBorder="1"/>
    <xf numFmtId="3" fontId="28" fillId="0" borderId="203" xfId="0" applyNumberFormat="1" applyFont="1" applyFill="1" applyBorder="1"/>
    <xf numFmtId="10" fontId="21" fillId="0" borderId="173" xfId="54" applyNumberFormat="1" applyFont="1" applyFill="1" applyBorder="1" applyAlignment="1">
      <alignment horizontal="right" vertical="center"/>
    </xf>
    <xf numFmtId="10" fontId="21" fillId="0" borderId="211" xfId="54" applyNumberFormat="1" applyFont="1" applyFill="1" applyBorder="1" applyAlignment="1">
      <alignment horizontal="right" vertical="center"/>
    </xf>
    <xf numFmtId="0" fontId="44" fillId="0" borderId="205" xfId="0" applyFont="1" applyFill="1" applyBorder="1" applyAlignment="1">
      <alignment horizontal="center" vertical="center" wrapText="1"/>
    </xf>
    <xf numFmtId="3" fontId="28" fillId="0" borderId="57" xfId="92" applyNumberFormat="1" applyFont="1" applyBorder="1"/>
    <xf numFmtId="3" fontId="44" fillId="0" borderId="0" xfId="0" applyNumberFormat="1" applyFont="1" applyFill="1" applyBorder="1"/>
    <xf numFmtId="0" fontId="21" fillId="0" borderId="0" xfId="0" applyFont="1" applyAlignment="1">
      <alignment horizontal="left"/>
    </xf>
    <xf numFmtId="0" fontId="28" fillId="0" borderId="215" xfId="92" applyNumberFormat="1" applyFont="1" applyFill="1" applyBorder="1" applyAlignment="1">
      <alignment horizontal="center" vertical="center" wrapText="1"/>
    </xf>
    <xf numFmtId="3" fontId="21" fillId="0" borderId="107" xfId="92" applyNumberFormat="1" applyFont="1" applyFill="1" applyBorder="1" applyAlignment="1">
      <alignment vertical="center" wrapText="1"/>
    </xf>
    <xf numFmtId="3" fontId="29" fillId="0" borderId="110" xfId="92" applyNumberFormat="1" applyFont="1" applyFill="1" applyBorder="1" applyAlignment="1">
      <alignment horizontal="right" vertical="center" wrapText="1"/>
    </xf>
    <xf numFmtId="3" fontId="29" fillId="0" borderId="107" xfId="92" applyNumberFormat="1" applyFont="1" applyFill="1" applyBorder="1" applyAlignment="1">
      <alignment vertical="center" wrapText="1"/>
    </xf>
    <xf numFmtId="3" fontId="29" fillId="0" borderId="107" xfId="92" applyNumberFormat="1" applyFont="1" applyFill="1" applyBorder="1" applyAlignment="1">
      <alignment horizontal="right" vertical="center" wrapText="1"/>
    </xf>
    <xf numFmtId="3" fontId="28" fillId="0" borderId="107" xfId="92" applyNumberFormat="1" applyFont="1" applyFill="1" applyBorder="1" applyAlignment="1">
      <alignment vertical="center" wrapText="1"/>
    </xf>
    <xf numFmtId="3" fontId="28" fillId="0" borderId="216" xfId="92" applyNumberFormat="1" applyFont="1" applyFill="1" applyBorder="1" applyAlignment="1">
      <alignment vertical="center" wrapText="1"/>
    </xf>
    <xf numFmtId="3" fontId="21" fillId="0" borderId="121" xfId="92" applyNumberFormat="1" applyFont="1" applyFill="1" applyBorder="1" applyAlignment="1">
      <alignment vertical="center" wrapText="1"/>
    </xf>
    <xf numFmtId="3" fontId="28" fillId="0" borderId="57" xfId="92" applyNumberFormat="1" applyFont="1" applyFill="1" applyBorder="1" applyAlignment="1">
      <alignment vertical="center" wrapText="1"/>
    </xf>
    <xf numFmtId="3" fontId="28" fillId="0" borderId="133" xfId="92" applyNumberFormat="1" applyFont="1" applyFill="1" applyBorder="1" applyAlignment="1">
      <alignment vertical="center" wrapText="1"/>
    </xf>
    <xf numFmtId="166" fontId="28" fillId="0" borderId="58" xfId="92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right" vertical="top" wrapText="1"/>
    </xf>
    <xf numFmtId="3" fontId="51" fillId="0" borderId="0" xfId="0" applyNumberFormat="1" applyFont="1" applyAlignment="1">
      <alignment horizontal="right" vertical="top" wrapText="1"/>
    </xf>
    <xf numFmtId="0" fontId="44" fillId="0" borderId="179" xfId="0" applyFont="1" applyFill="1" applyBorder="1" applyAlignment="1">
      <alignment horizontal="center" vertical="center" wrapText="1"/>
    </xf>
    <xf numFmtId="0" fontId="44" fillId="0" borderId="217" xfId="0" applyFont="1" applyFill="1" applyBorder="1" applyAlignment="1">
      <alignment horizontal="center" vertical="center" wrapText="1"/>
    </xf>
    <xf numFmtId="0" fontId="44" fillId="0" borderId="42" xfId="0" applyFont="1" applyFill="1" applyBorder="1" applyAlignment="1">
      <alignment horizontal="center" vertical="center" wrapText="1"/>
    </xf>
    <xf numFmtId="0" fontId="44" fillId="0" borderId="178" xfId="0" applyFont="1" applyFill="1" applyBorder="1" applyAlignment="1">
      <alignment horizontal="center" vertical="center" wrapText="1"/>
    </xf>
    <xf numFmtId="0" fontId="44" fillId="0" borderId="43" xfId="0" applyFont="1" applyFill="1" applyBorder="1" applyAlignment="1">
      <alignment horizontal="center" vertical="center" wrapText="1"/>
    </xf>
    <xf numFmtId="3" fontId="44" fillId="0" borderId="184" xfId="0" applyNumberFormat="1" applyFont="1" applyFill="1" applyBorder="1" applyAlignment="1">
      <alignment horizontal="right" vertical="center" wrapText="1"/>
    </xf>
    <xf numFmtId="3" fontId="44" fillId="0" borderId="192" xfId="0" applyNumberFormat="1" applyFont="1" applyFill="1" applyBorder="1" applyAlignment="1">
      <alignment horizontal="right" vertical="center" wrapText="1"/>
    </xf>
    <xf numFmtId="0" fontId="44" fillId="0" borderId="218" xfId="0" applyFont="1" applyFill="1" applyBorder="1" applyAlignment="1">
      <alignment horizontal="center" vertical="center" wrapText="1"/>
    </xf>
    <xf numFmtId="3" fontId="44" fillId="0" borderId="186" xfId="0" applyNumberFormat="1" applyFont="1" applyFill="1" applyBorder="1" applyAlignment="1">
      <alignment horizontal="right" vertical="center" wrapText="1"/>
    </xf>
    <xf numFmtId="0" fontId="45" fillId="0" borderId="54" xfId="0" applyFont="1" applyBorder="1" applyAlignment="1">
      <alignment horizontal="center" vertical="center" wrapText="1"/>
    </xf>
    <xf numFmtId="0" fontId="45" fillId="0" borderId="184" xfId="0" applyFont="1" applyBorder="1" applyAlignment="1">
      <alignment horizontal="left" vertical="center" wrapText="1"/>
    </xf>
    <xf numFmtId="3" fontId="45" fillId="0" borderId="214" xfId="0" applyNumberFormat="1" applyFont="1" applyBorder="1" applyAlignment="1">
      <alignment horizontal="right" vertical="center" wrapText="1"/>
    </xf>
    <xf numFmtId="3" fontId="45" fillId="0" borderId="70" xfId="0" applyNumberFormat="1" applyFont="1" applyBorder="1" applyAlignment="1">
      <alignment horizontal="right" vertical="center" wrapText="1"/>
    </xf>
    <xf numFmtId="3" fontId="45" fillId="0" borderId="183" xfId="0" applyNumberFormat="1" applyFont="1" applyBorder="1" applyAlignment="1">
      <alignment horizontal="right" vertical="center" wrapText="1"/>
    </xf>
    <xf numFmtId="0" fontId="45" fillId="0" borderId="72" xfId="0" applyFont="1" applyBorder="1" applyAlignment="1">
      <alignment horizontal="center" vertical="center" wrapText="1"/>
    </xf>
    <xf numFmtId="0" fontId="45" fillId="0" borderId="60" xfId="0" applyFont="1" applyBorder="1" applyAlignment="1">
      <alignment horizontal="left" vertical="center" wrapText="1"/>
    </xf>
    <xf numFmtId="3" fontId="45" fillId="0" borderId="107" xfId="0" applyNumberFormat="1" applyFont="1" applyBorder="1" applyAlignment="1">
      <alignment horizontal="right" vertical="center" wrapText="1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105" xfId="0" applyNumberFormat="1" applyFont="1" applyBorder="1" applyAlignment="1">
      <alignment horizontal="right" vertical="center" wrapText="1"/>
    </xf>
    <xf numFmtId="0" fontId="45" fillId="0" borderId="81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left" vertical="center" wrapText="1"/>
    </xf>
    <xf numFmtId="3" fontId="45" fillId="0" borderId="121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3" fontId="45" fillId="0" borderId="122" xfId="0" applyNumberFormat="1" applyFont="1" applyBorder="1" applyAlignment="1">
      <alignment horizontal="right" vertical="center" wrapText="1"/>
    </xf>
    <xf numFmtId="3" fontId="44" fillId="0" borderId="176" xfId="0" applyNumberFormat="1" applyFont="1" applyFill="1" applyBorder="1" applyAlignment="1">
      <alignment horizontal="right" vertical="center" wrapText="1"/>
    </xf>
    <xf numFmtId="0" fontId="45" fillId="0" borderId="80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left" vertical="center" wrapText="1"/>
    </xf>
    <xf numFmtId="3" fontId="45" fillId="0" borderId="110" xfId="0" applyNumberFormat="1" applyFont="1" applyBorder="1" applyAlignment="1">
      <alignment horizontal="right" vertical="center" wrapText="1"/>
    </xf>
    <xf numFmtId="3" fontId="45" fillId="0" borderId="33" xfId="0" applyNumberFormat="1" applyFont="1" applyBorder="1" applyAlignment="1">
      <alignment horizontal="right" vertical="center" wrapText="1"/>
    </xf>
    <xf numFmtId="3" fontId="45" fillId="0" borderId="111" xfId="0" applyNumberFormat="1" applyFont="1" applyBorder="1" applyAlignment="1">
      <alignment horizontal="right" vertical="center" wrapText="1"/>
    </xf>
    <xf numFmtId="3" fontId="44" fillId="0" borderId="191" xfId="0" applyNumberFormat="1" applyFont="1" applyFill="1" applyBorder="1" applyAlignment="1">
      <alignment horizontal="right" vertical="center" wrapText="1"/>
    </xf>
    <xf numFmtId="0" fontId="44" fillId="0" borderId="208" xfId="0" applyFont="1" applyBorder="1" applyAlignment="1">
      <alignment horizontal="center" vertical="center" wrapText="1"/>
    </xf>
    <xf numFmtId="0" fontId="44" fillId="0" borderId="205" xfId="0" applyFont="1" applyBorder="1" applyAlignment="1">
      <alignment horizontal="left" vertical="center" wrapText="1"/>
    </xf>
    <xf numFmtId="3" fontId="44" fillId="0" borderId="125" xfId="0" applyNumberFormat="1" applyFont="1" applyBorder="1" applyAlignment="1">
      <alignment horizontal="right" vertical="center" wrapText="1"/>
    </xf>
    <xf numFmtId="3" fontId="44" fillId="0" borderId="203" xfId="0" applyNumberFormat="1" applyFont="1" applyBorder="1" applyAlignment="1">
      <alignment horizontal="right" vertical="center" wrapText="1"/>
    </xf>
    <xf numFmtId="3" fontId="44" fillId="0" borderId="126" xfId="0" applyNumberFormat="1" applyFont="1" applyBorder="1" applyAlignment="1">
      <alignment horizontal="right" vertical="center" wrapText="1"/>
    </xf>
    <xf numFmtId="0" fontId="45" fillId="0" borderId="208" xfId="0" applyFont="1" applyBorder="1" applyAlignment="1">
      <alignment horizontal="center" vertical="center" wrapText="1"/>
    </xf>
    <xf numFmtId="0" fontId="45" fillId="0" borderId="205" xfId="0" applyFont="1" applyBorder="1" applyAlignment="1">
      <alignment horizontal="left" vertical="center" wrapText="1"/>
    </xf>
    <xf numFmtId="3" fontId="45" fillId="0" borderId="125" xfId="0" applyNumberFormat="1" applyFont="1" applyBorder="1" applyAlignment="1">
      <alignment horizontal="right" vertical="center" wrapText="1"/>
    </xf>
    <xf numFmtId="3" fontId="45" fillId="0" borderId="203" xfId="0" applyNumberFormat="1" applyFont="1" applyBorder="1" applyAlignment="1">
      <alignment horizontal="right" vertical="center" wrapText="1"/>
    </xf>
    <xf numFmtId="3" fontId="45" fillId="0" borderId="126" xfId="0" applyNumberFormat="1" applyFont="1" applyBorder="1" applyAlignment="1">
      <alignment horizontal="right" vertical="center" wrapText="1"/>
    </xf>
    <xf numFmtId="0" fontId="44" fillId="0" borderId="84" xfId="0" applyFont="1" applyBorder="1" applyAlignment="1">
      <alignment horizontal="left" vertical="center" wrapText="1"/>
    </xf>
    <xf numFmtId="3" fontId="44" fillId="0" borderId="148" xfId="0" applyNumberFormat="1" applyFont="1" applyBorder="1" applyAlignment="1">
      <alignment horizontal="right" vertical="center" wrapText="1"/>
    </xf>
    <xf numFmtId="3" fontId="44" fillId="0" borderId="85" xfId="0" applyNumberFormat="1" applyFont="1" applyFill="1" applyBorder="1" applyAlignment="1">
      <alignment horizontal="right" vertical="center" wrapText="1"/>
    </xf>
    <xf numFmtId="0" fontId="44" fillId="0" borderId="82" xfId="0" applyFont="1" applyBorder="1" applyAlignment="1">
      <alignment horizontal="center" vertical="center" wrapText="1"/>
    </xf>
    <xf numFmtId="0" fontId="45" fillId="0" borderId="72" xfId="0" applyFont="1" applyFill="1" applyBorder="1" applyAlignment="1">
      <alignment horizontal="center" vertical="center" wrapText="1"/>
    </xf>
    <xf numFmtId="0" fontId="44" fillId="0" borderId="158" xfId="0" applyFont="1" applyFill="1" applyBorder="1" applyAlignment="1">
      <alignment horizontal="center" vertical="center" wrapText="1"/>
    </xf>
    <xf numFmtId="0" fontId="44" fillId="0" borderId="118" xfId="0" applyFont="1" applyFill="1" applyBorder="1" applyAlignment="1">
      <alignment horizontal="center" vertical="center" wrapText="1"/>
    </xf>
    <xf numFmtId="0" fontId="44" fillId="0" borderId="171" xfId="0" applyFont="1" applyFill="1" applyBorder="1" applyAlignment="1">
      <alignment horizontal="center" vertical="center" wrapText="1"/>
    </xf>
    <xf numFmtId="0" fontId="44" fillId="0" borderId="117" xfId="0" applyFont="1" applyFill="1" applyBorder="1" applyAlignment="1">
      <alignment horizontal="center" vertical="center" wrapText="1"/>
    </xf>
    <xf numFmtId="0" fontId="45" fillId="0" borderId="81" xfId="0" applyFont="1" applyFill="1" applyBorder="1" applyAlignment="1">
      <alignment horizontal="center" vertical="center" wrapText="1"/>
    </xf>
    <xf numFmtId="0" fontId="45" fillId="0" borderId="208" xfId="0" applyFont="1" applyFill="1" applyBorder="1" applyAlignment="1">
      <alignment horizontal="center" vertical="center" wrapText="1"/>
    </xf>
    <xf numFmtId="0" fontId="45" fillId="0" borderId="205" xfId="0" applyFont="1" applyFill="1" applyBorder="1" applyAlignment="1">
      <alignment horizontal="left" vertical="center" wrapText="1"/>
    </xf>
    <xf numFmtId="3" fontId="45" fillId="0" borderId="125" xfId="0" applyNumberFormat="1" applyFont="1" applyFill="1" applyBorder="1" applyAlignment="1">
      <alignment horizontal="right" vertical="center" wrapText="1"/>
    </xf>
    <xf numFmtId="3" fontId="45" fillId="0" borderId="206" xfId="0" applyNumberFormat="1" applyFont="1" applyFill="1" applyBorder="1" applyAlignment="1">
      <alignment horizontal="right" vertical="center" wrapText="1"/>
    </xf>
    <xf numFmtId="0" fontId="44" fillId="0" borderId="205" xfId="0" applyFont="1" applyFill="1" applyBorder="1" applyAlignment="1">
      <alignment horizontal="left" vertical="center" wrapText="1"/>
    </xf>
    <xf numFmtId="0" fontId="44" fillId="0" borderId="34" xfId="0" applyFont="1" applyFill="1" applyBorder="1" applyAlignment="1">
      <alignment horizontal="left" vertical="center" wrapText="1"/>
    </xf>
    <xf numFmtId="3" fontId="44" fillId="0" borderId="133" xfId="0" applyNumberFormat="1" applyFont="1" applyFill="1" applyBorder="1" applyAlignment="1">
      <alignment horizontal="right" vertical="center" wrapText="1"/>
    </xf>
    <xf numFmtId="3" fontId="44" fillId="0" borderId="53" xfId="0" applyNumberFormat="1" applyFont="1" applyFill="1" applyBorder="1" applyAlignment="1">
      <alignment horizontal="right" vertical="center" wrapText="1"/>
    </xf>
    <xf numFmtId="3" fontId="44" fillId="0" borderId="132" xfId="0" applyNumberFormat="1" applyFont="1" applyFill="1" applyBorder="1" applyAlignment="1">
      <alignment horizontal="right" vertical="center" wrapText="1"/>
    </xf>
    <xf numFmtId="3" fontId="44" fillId="0" borderId="34" xfId="0" applyNumberFormat="1" applyFont="1" applyFill="1" applyBorder="1" applyAlignment="1">
      <alignment vertical="center"/>
    </xf>
    <xf numFmtId="3" fontId="44" fillId="0" borderId="57" xfId="0" applyNumberFormat="1" applyFont="1" applyFill="1" applyBorder="1" applyAlignment="1">
      <alignment horizontal="right" vertical="center" wrapText="1"/>
    </xf>
    <xf numFmtId="3" fontId="44" fillId="0" borderId="35" xfId="0" applyNumberFormat="1" applyFont="1" applyFill="1" applyBorder="1" applyAlignment="1">
      <alignment vertical="center"/>
    </xf>
    <xf numFmtId="0" fontId="44" fillId="0" borderId="98" xfId="0" applyFont="1" applyFill="1" applyBorder="1" applyAlignment="1">
      <alignment horizontal="left" vertical="center" wrapText="1"/>
    </xf>
    <xf numFmtId="3" fontId="44" fillId="0" borderId="219" xfId="0" applyNumberFormat="1" applyFont="1" applyFill="1" applyBorder="1" applyAlignment="1">
      <alignment horizontal="right" vertical="center" wrapText="1"/>
    </xf>
    <xf numFmtId="3" fontId="44" fillId="0" borderId="98" xfId="0" applyNumberFormat="1" applyFont="1" applyFill="1" applyBorder="1" applyAlignment="1">
      <alignment vertical="center"/>
    </xf>
    <xf numFmtId="3" fontId="44" fillId="0" borderId="153" xfId="0" applyNumberFormat="1" applyFont="1" applyFill="1" applyBorder="1" applyAlignment="1">
      <alignment horizontal="right" vertical="center" wrapText="1"/>
    </xf>
    <xf numFmtId="3" fontId="44" fillId="0" borderId="99" xfId="0" applyNumberFormat="1" applyFont="1" applyFill="1" applyBorder="1" applyAlignment="1">
      <alignment vertical="center"/>
    </xf>
    <xf numFmtId="0" fontId="44" fillId="0" borderId="208" xfId="0" applyFont="1" applyFill="1" applyBorder="1" applyAlignment="1">
      <alignment horizontal="center" vertical="center" wrapText="1"/>
    </xf>
    <xf numFmtId="0" fontId="44" fillId="0" borderId="58" xfId="0" applyFont="1" applyFill="1" applyBorder="1" applyAlignment="1">
      <alignment horizontal="center" vertical="center" wrapText="1"/>
    </xf>
    <xf numFmtId="0" fontId="21" fillId="0" borderId="56" xfId="92" applyFont="1" applyFill="1" applyBorder="1" applyAlignment="1">
      <alignment horizontal="left" vertical="center" wrapText="1"/>
    </xf>
    <xf numFmtId="0" fontId="21" fillId="0" borderId="72" xfId="92" applyFont="1" applyFill="1" applyBorder="1" applyAlignment="1">
      <alignment horizontal="left" vertical="center" wrapText="1"/>
    </xf>
    <xf numFmtId="0" fontId="21" fillId="0" borderId="81" xfId="92" applyFont="1" applyFill="1" applyBorder="1" applyAlignment="1">
      <alignment horizontal="left" vertical="center" wrapText="1"/>
    </xf>
    <xf numFmtId="0" fontId="28" fillId="0" borderId="208" xfId="92" applyFont="1" applyFill="1" applyBorder="1" applyAlignment="1">
      <alignment horizontal="left" vertical="center" wrapText="1"/>
    </xf>
    <xf numFmtId="0" fontId="21" fillId="0" borderId="80" xfId="92" applyFont="1" applyFill="1" applyBorder="1" applyAlignment="1">
      <alignment horizontal="left" vertical="center" wrapText="1"/>
    </xf>
    <xf numFmtId="0" fontId="21" fillId="0" borderId="102" xfId="92" applyFont="1" applyFill="1" applyBorder="1" applyAlignment="1">
      <alignment horizontal="left" vertical="center" wrapText="1"/>
    </xf>
    <xf numFmtId="167" fontId="28" fillId="0" borderId="93" xfId="95" applyNumberFormat="1" applyFont="1" applyFill="1" applyBorder="1" applyAlignment="1" applyProtection="1">
      <alignment horizontal="right" vertical="center" wrapText="1"/>
      <protection locked="0"/>
    </xf>
    <xf numFmtId="164" fontId="31" fillId="0" borderId="209" xfId="92" applyNumberFormat="1" applyFont="1" applyFill="1" applyBorder="1" applyAlignment="1">
      <alignment horizontal="center" vertical="center" wrapText="1"/>
    </xf>
    <xf numFmtId="164" fontId="31" fillId="0" borderId="50" xfId="92" applyNumberFormat="1" applyFont="1" applyFill="1" applyBorder="1" applyAlignment="1">
      <alignment horizontal="center" vertical="center" wrapText="1"/>
    </xf>
    <xf numFmtId="164" fontId="32" fillId="0" borderId="85" xfId="92" applyNumberFormat="1" applyFont="1" applyFill="1" applyBorder="1" applyAlignment="1">
      <alignment vertical="center" wrapText="1"/>
    </xf>
    <xf numFmtId="3" fontId="31" fillId="0" borderId="63" xfId="0" applyNumberFormat="1" applyFont="1" applyFill="1" applyBorder="1" applyAlignment="1">
      <alignment horizontal="right" vertical="center"/>
    </xf>
    <xf numFmtId="3" fontId="26" fillId="0" borderId="60" xfId="0" applyNumberFormat="1" applyFont="1" applyFill="1" applyBorder="1" applyAlignment="1">
      <alignment horizontal="right" vertical="center"/>
    </xf>
    <xf numFmtId="3" fontId="31" fillId="0" borderId="205" xfId="0" applyNumberFormat="1" applyFont="1" applyFill="1" applyBorder="1" applyAlignment="1">
      <alignment horizontal="right" vertical="center"/>
    </xf>
    <xf numFmtId="3" fontId="31" fillId="0" borderId="79" xfId="0" applyNumberFormat="1" applyFont="1" applyFill="1" applyBorder="1" applyAlignment="1">
      <alignment horizontal="right" vertical="center"/>
    </xf>
    <xf numFmtId="3" fontId="31" fillId="0" borderId="60" xfId="0" applyNumberFormat="1" applyFont="1" applyFill="1" applyBorder="1" applyAlignment="1">
      <alignment horizontal="right" vertical="center"/>
    </xf>
    <xf numFmtId="3" fontId="26" fillId="0" borderId="98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vertical="center"/>
    </xf>
    <xf numFmtId="3" fontId="21" fillId="0" borderId="218" xfId="0" applyNumberFormat="1" applyFont="1" applyFill="1" applyBorder="1"/>
    <xf numFmtId="3" fontId="21" fillId="0" borderId="217" xfId="0" applyNumberFormat="1" applyFont="1" applyFill="1" applyBorder="1"/>
    <xf numFmtId="0" fontId="21" fillId="0" borderId="177" xfId="0" applyFont="1" applyFill="1" applyBorder="1" applyAlignment="1">
      <alignment vertical="center" wrapText="1"/>
    </xf>
    <xf numFmtId="0" fontId="28" fillId="0" borderId="62" xfId="0" applyFont="1" applyFill="1" applyBorder="1" applyAlignment="1">
      <alignment wrapText="1"/>
    </xf>
    <xf numFmtId="3" fontId="21" fillId="0" borderId="165" xfId="0" applyNumberFormat="1" applyFont="1" applyFill="1" applyBorder="1"/>
    <xf numFmtId="0" fontId="44" fillId="0" borderId="69" xfId="0" applyFont="1" applyFill="1" applyBorder="1" applyAlignment="1">
      <alignment horizontal="center" vertical="center" wrapText="1"/>
    </xf>
    <xf numFmtId="3" fontId="45" fillId="0" borderId="74" xfId="0" applyNumberFormat="1" applyFont="1" applyBorder="1" applyAlignment="1">
      <alignment horizontal="right" wrapText="1"/>
    </xf>
    <xf numFmtId="3" fontId="45" fillId="0" borderId="77" xfId="0" applyNumberFormat="1" applyFont="1" applyBorder="1" applyAlignment="1">
      <alignment horizontal="right" vertical="center" wrapText="1"/>
    </xf>
    <xf numFmtId="3" fontId="44" fillId="0" borderId="77" xfId="0" applyNumberFormat="1" applyFont="1" applyBorder="1" applyAlignment="1">
      <alignment horizontal="right" vertical="center" wrapText="1"/>
    </xf>
    <xf numFmtId="3" fontId="44" fillId="0" borderId="143" xfId="0" applyNumberFormat="1" applyFont="1" applyBorder="1" applyAlignment="1">
      <alignment horizontal="right" vertical="center" wrapText="1"/>
    </xf>
    <xf numFmtId="3" fontId="45" fillId="0" borderId="74" xfId="0" applyNumberFormat="1" applyFont="1" applyBorder="1" applyAlignment="1">
      <alignment horizontal="right" vertical="center" wrapText="1"/>
    </xf>
    <xf numFmtId="3" fontId="45" fillId="0" borderId="174" xfId="0" applyNumberFormat="1" applyFont="1" applyBorder="1" applyAlignment="1">
      <alignment horizontal="right" vertical="center" wrapText="1"/>
    </xf>
    <xf numFmtId="3" fontId="45" fillId="0" borderId="76" xfId="0" applyNumberFormat="1" applyFont="1" applyBorder="1" applyAlignment="1">
      <alignment horizontal="right" vertical="center" wrapText="1"/>
    </xf>
    <xf numFmtId="3" fontId="45" fillId="0" borderId="75" xfId="0" applyNumberFormat="1" applyFont="1" applyBorder="1" applyAlignment="1">
      <alignment horizontal="right" vertical="center" wrapText="1"/>
    </xf>
    <xf numFmtId="0" fontId="44" fillId="0" borderId="148" xfId="0" applyFont="1" applyFill="1" applyBorder="1" applyAlignment="1">
      <alignment horizontal="center" vertical="center" wrapText="1"/>
    </xf>
    <xf numFmtId="3" fontId="45" fillId="0" borderId="18" xfId="0" applyNumberFormat="1" applyFont="1" applyFill="1" applyBorder="1" applyAlignment="1">
      <alignment horizontal="right" vertical="center" wrapText="1"/>
    </xf>
    <xf numFmtId="3" fontId="44" fillId="0" borderId="107" xfId="0" applyNumberFormat="1" applyFont="1" applyFill="1" applyBorder="1" applyAlignment="1">
      <alignment horizontal="right" vertical="center" wrapText="1"/>
    </xf>
    <xf numFmtId="3" fontId="44" fillId="0" borderId="64" xfId="0" applyNumberFormat="1" applyFont="1" applyFill="1" applyBorder="1" applyAlignment="1">
      <alignment horizontal="right" vertical="center" wrapText="1"/>
    </xf>
    <xf numFmtId="3" fontId="44" fillId="0" borderId="18" xfId="0" applyNumberFormat="1" applyFont="1" applyFill="1" applyBorder="1" applyAlignment="1">
      <alignment horizontal="right" vertical="center" wrapText="1"/>
    </xf>
    <xf numFmtId="3" fontId="45" fillId="0" borderId="105" xfId="0" applyNumberFormat="1" applyFont="1" applyFill="1" applyBorder="1" applyAlignment="1">
      <alignment horizontal="right" vertical="center" wrapText="1"/>
    </xf>
    <xf numFmtId="165" fontId="21" fillId="0" borderId="157" xfId="90" applyNumberFormat="1" applyFont="1" applyFill="1" applyBorder="1" applyAlignment="1">
      <alignment horizontal="right"/>
    </xf>
    <xf numFmtId="10" fontId="29" fillId="0" borderId="61" xfId="0" applyNumberFormat="1" applyFont="1" applyFill="1" applyBorder="1" applyAlignment="1">
      <alignment vertical="center" wrapText="1"/>
    </xf>
    <xf numFmtId="0" fontId="38" fillId="0" borderId="81" xfId="0" applyFont="1" applyFill="1" applyBorder="1" applyAlignment="1">
      <alignment horizontal="left" vertical="center"/>
    </xf>
    <xf numFmtId="0" fontId="28" fillId="0" borderId="59" xfId="0" applyFont="1" applyFill="1" applyBorder="1" applyAlignment="1">
      <alignment horizontal="left" vertical="center" wrapText="1" indent="2"/>
    </xf>
    <xf numFmtId="3" fontId="28" fillId="0" borderId="30" xfId="54" applyNumberFormat="1" applyFont="1" applyFill="1" applyBorder="1" applyAlignment="1">
      <alignment horizontal="right" vertical="center"/>
    </xf>
    <xf numFmtId="3" fontId="28" fillId="0" borderId="30" xfId="0" applyNumberFormat="1" applyFont="1" applyFill="1" applyBorder="1" applyAlignment="1">
      <alignment vertical="center" wrapText="1"/>
    </xf>
    <xf numFmtId="3" fontId="28" fillId="0" borderId="107" xfId="0" applyNumberFormat="1" applyFont="1" applyFill="1" applyBorder="1" applyAlignment="1">
      <alignment vertical="center" wrapText="1"/>
    </xf>
    <xf numFmtId="10" fontId="21" fillId="0" borderId="209" xfId="0" applyNumberFormat="1" applyFont="1" applyFill="1" applyBorder="1" applyAlignment="1">
      <alignment vertical="center" wrapText="1"/>
    </xf>
    <xf numFmtId="10" fontId="28" fillId="0" borderId="209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72" xfId="0" applyFont="1" applyFill="1" applyBorder="1" applyAlignment="1">
      <alignment vertical="center" wrapText="1"/>
    </xf>
    <xf numFmtId="0" fontId="35" fillId="0" borderId="81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3" fontId="28" fillId="0" borderId="119" xfId="54" applyNumberFormat="1" applyFont="1" applyFill="1" applyBorder="1"/>
    <xf numFmtId="10" fontId="28" fillId="0" borderId="48" xfId="90" applyNumberFormat="1" applyFont="1" applyFill="1" applyBorder="1"/>
    <xf numFmtId="0" fontId="21" fillId="0" borderId="13" xfId="92" applyFont="1" applyBorder="1" applyAlignment="1">
      <alignment horizontal="left" vertical="center" wrapText="1"/>
    </xf>
    <xf numFmtId="3" fontId="28" fillId="0" borderId="46" xfId="92" applyNumberFormat="1" applyFont="1" applyBorder="1"/>
    <xf numFmtId="0" fontId="51" fillId="0" borderId="0" xfId="77" applyFont="1" applyFill="1" applyAlignment="1">
      <alignment vertical="center"/>
    </xf>
    <xf numFmtId="3" fontId="21" fillId="0" borderId="45" xfId="0" applyNumberFormat="1" applyFont="1" applyFill="1" applyBorder="1" applyAlignment="1">
      <alignment vertical="center" wrapText="1"/>
    </xf>
    <xf numFmtId="3" fontId="21" fillId="0" borderId="46" xfId="0" applyNumberFormat="1" applyFont="1" applyFill="1" applyBorder="1" applyAlignment="1">
      <alignment vertical="center" wrapText="1"/>
    </xf>
    <xf numFmtId="3" fontId="28" fillId="0" borderId="63" xfId="54" applyNumberFormat="1" applyFont="1" applyFill="1" applyBorder="1" applyAlignment="1">
      <alignment horizontal="center" vertical="center" wrapText="1"/>
    </xf>
    <xf numFmtId="3" fontId="28" fillId="0" borderId="172" xfId="0" applyNumberFormat="1" applyFont="1" applyFill="1" applyBorder="1" applyAlignment="1">
      <alignment vertical="center" wrapText="1"/>
    </xf>
    <xf numFmtId="3" fontId="28" fillId="0" borderId="212" xfId="54" applyNumberFormat="1" applyFont="1" applyFill="1" applyBorder="1" applyAlignment="1">
      <alignment horizontal="center" vertical="center" wrapText="1"/>
    </xf>
    <xf numFmtId="3" fontId="28" fillId="0" borderId="207" xfId="54" applyNumberFormat="1" applyFont="1" applyFill="1" applyBorder="1" applyAlignment="1">
      <alignment horizontal="center" vertical="center" wrapText="1"/>
    </xf>
    <xf numFmtId="3" fontId="21" fillId="0" borderId="191" xfId="0" applyNumberFormat="1" applyFont="1" applyFill="1" applyBorder="1" applyAlignment="1">
      <alignment vertical="center" wrapText="1"/>
    </xf>
    <xf numFmtId="3" fontId="21" fillId="0" borderId="192" xfId="0" applyNumberFormat="1" applyFont="1" applyFill="1" applyBorder="1" applyAlignment="1">
      <alignment vertical="center" wrapText="1"/>
    </xf>
    <xf numFmtId="3" fontId="28" fillId="0" borderId="212" xfId="0" applyNumberFormat="1" applyFont="1" applyFill="1" applyBorder="1" applyAlignment="1">
      <alignment vertical="center" wrapText="1"/>
    </xf>
    <xf numFmtId="3" fontId="21" fillId="0" borderId="220" xfId="0" applyNumberFormat="1" applyFont="1" applyFill="1" applyBorder="1" applyAlignment="1">
      <alignment vertical="center" wrapText="1"/>
    </xf>
    <xf numFmtId="3" fontId="28" fillId="0" borderId="220" xfId="0" applyNumberFormat="1" applyFont="1" applyFill="1" applyBorder="1" applyAlignment="1">
      <alignment vertical="center" wrapText="1"/>
    </xf>
    <xf numFmtId="3" fontId="28" fillId="0" borderId="221" xfId="0" applyNumberFormat="1" applyFont="1" applyFill="1" applyBorder="1" applyAlignment="1">
      <alignment vertical="center" wrapText="1"/>
    </xf>
    <xf numFmtId="3" fontId="28" fillId="0" borderId="175" xfId="0" applyNumberFormat="1" applyFont="1" applyFill="1" applyBorder="1" applyAlignment="1">
      <alignment vertical="center" wrapText="1"/>
    </xf>
    <xf numFmtId="3" fontId="21" fillId="0" borderId="28" xfId="0" applyNumberFormat="1" applyFont="1" applyFill="1" applyBorder="1" applyAlignment="1">
      <alignment vertical="center" wrapText="1"/>
    </xf>
    <xf numFmtId="165" fontId="21" fillId="0" borderId="220" xfId="0" applyNumberFormat="1" applyFont="1" applyFill="1" applyBorder="1" applyAlignment="1">
      <alignment vertical="center" wrapText="1"/>
    </xf>
    <xf numFmtId="0" fontId="21" fillId="0" borderId="220" xfId="0" applyFont="1" applyFill="1" applyBorder="1" applyAlignment="1">
      <alignment vertical="center" wrapText="1"/>
    </xf>
    <xf numFmtId="0" fontId="21" fillId="0" borderId="28" xfId="0" applyFont="1" applyFill="1" applyBorder="1" applyAlignment="1">
      <alignment vertical="center" wrapText="1"/>
    </xf>
    <xf numFmtId="2" fontId="21" fillId="0" borderId="220" xfId="0" applyNumberFormat="1" applyFont="1" applyFill="1" applyBorder="1" applyAlignment="1">
      <alignment vertical="center" wrapText="1"/>
    </xf>
    <xf numFmtId="2" fontId="21" fillId="0" borderId="28" xfId="0" applyNumberFormat="1" applyFont="1" applyFill="1" applyBorder="1" applyAlignment="1">
      <alignment vertical="center" wrapText="1"/>
    </xf>
    <xf numFmtId="166" fontId="21" fillId="0" borderId="220" xfId="0" applyNumberFormat="1" applyFont="1" applyFill="1" applyBorder="1" applyAlignment="1">
      <alignment vertical="center" wrapText="1"/>
    </xf>
    <xf numFmtId="166" fontId="21" fillId="0" borderId="28" xfId="0" applyNumberFormat="1" applyFont="1" applyFill="1" applyBorder="1" applyAlignment="1">
      <alignment vertical="center" wrapText="1"/>
    </xf>
    <xf numFmtId="1" fontId="21" fillId="0" borderId="220" xfId="0" applyNumberFormat="1" applyFont="1" applyFill="1" applyBorder="1" applyAlignment="1">
      <alignment vertical="center" wrapText="1"/>
    </xf>
    <xf numFmtId="3" fontId="28" fillId="0" borderId="77" xfId="54" applyNumberFormat="1" applyFont="1" applyFill="1" applyBorder="1" applyAlignment="1">
      <alignment horizontal="center" vertical="center" wrapText="1"/>
    </xf>
    <xf numFmtId="3" fontId="21" fillId="0" borderId="75" xfId="0" applyNumberFormat="1" applyFont="1" applyFill="1" applyBorder="1" applyAlignment="1">
      <alignment vertical="center" wrapText="1"/>
    </xf>
    <xf numFmtId="3" fontId="21" fillId="0" borderId="74" xfId="0" applyNumberFormat="1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1" fillId="0" borderId="104" xfId="0" applyNumberFormat="1" applyFont="1" applyFill="1" applyBorder="1" applyAlignment="1">
      <alignment vertical="center" wrapText="1"/>
    </xf>
    <xf numFmtId="3" fontId="28" fillId="0" borderId="104" xfId="0" applyNumberFormat="1" applyFont="1" applyFill="1" applyBorder="1" applyAlignment="1">
      <alignment vertical="center" wrapText="1"/>
    </xf>
    <xf numFmtId="3" fontId="28" fillId="0" borderId="156" xfId="0" applyNumberFormat="1" applyFont="1" applyFill="1" applyBorder="1" applyAlignment="1">
      <alignment vertical="center" wrapText="1"/>
    </xf>
    <xf numFmtId="3" fontId="28" fillId="0" borderId="205" xfId="0" applyNumberFormat="1" applyFont="1" applyFill="1" applyBorder="1" applyAlignment="1">
      <alignment vertical="center" wrapText="1"/>
    </xf>
    <xf numFmtId="3" fontId="21" fillId="0" borderId="210" xfId="0" applyNumberFormat="1" applyFont="1" applyFill="1" applyBorder="1" applyAlignment="1">
      <alignment vertical="center" wrapText="1"/>
    </xf>
    <xf numFmtId="165" fontId="21" fillId="0" borderId="210" xfId="0" applyNumberFormat="1" applyFont="1" applyFill="1" applyBorder="1" applyAlignment="1">
      <alignment vertical="center" wrapText="1"/>
    </xf>
    <xf numFmtId="165" fontId="21" fillId="0" borderId="104" xfId="0" applyNumberFormat="1" applyFont="1" applyFill="1" applyBorder="1" applyAlignment="1">
      <alignment vertical="center" wrapText="1"/>
    </xf>
    <xf numFmtId="0" fontId="21" fillId="0" borderId="210" xfId="0" applyFont="1" applyFill="1" applyBorder="1" applyAlignment="1">
      <alignment vertical="center" wrapText="1"/>
    </xf>
    <xf numFmtId="0" fontId="21" fillId="0" borderId="104" xfId="0" applyFont="1" applyFill="1" applyBorder="1" applyAlignment="1">
      <alignment vertical="center" wrapText="1"/>
    </xf>
    <xf numFmtId="2" fontId="21" fillId="0" borderId="210" xfId="0" applyNumberFormat="1" applyFont="1" applyFill="1" applyBorder="1" applyAlignment="1">
      <alignment vertical="center" wrapText="1"/>
    </xf>
    <xf numFmtId="2" fontId="21" fillId="0" borderId="104" xfId="0" applyNumberFormat="1" applyFont="1" applyFill="1" applyBorder="1" applyAlignment="1">
      <alignment vertical="center" wrapText="1"/>
    </xf>
    <xf numFmtId="166" fontId="21" fillId="0" borderId="210" xfId="0" applyNumberFormat="1" applyFont="1" applyFill="1" applyBorder="1" applyAlignment="1">
      <alignment vertical="center" wrapText="1"/>
    </xf>
    <xf numFmtId="166" fontId="21" fillId="0" borderId="104" xfId="0" applyNumberFormat="1" applyFont="1" applyFill="1" applyBorder="1" applyAlignment="1">
      <alignment vertical="center" wrapText="1"/>
    </xf>
    <xf numFmtId="1" fontId="21" fillId="0" borderId="210" xfId="0" applyNumberFormat="1" applyFont="1" applyFill="1" applyBorder="1" applyAlignment="1">
      <alignment vertical="center" wrapText="1"/>
    </xf>
    <xf numFmtId="1" fontId="21" fillId="0" borderId="104" xfId="0" applyNumberFormat="1" applyFont="1" applyFill="1" applyBorder="1" applyAlignment="1">
      <alignment vertical="center" wrapText="1"/>
    </xf>
    <xf numFmtId="0" fontId="36" fillId="0" borderId="208" xfId="75" applyFont="1" applyFill="1" applyBorder="1" applyAlignment="1">
      <alignment horizontal="left" vertical="center"/>
    </xf>
    <xf numFmtId="3" fontId="28" fillId="0" borderId="207" xfId="54" applyNumberFormat="1" applyFont="1" applyFill="1" applyBorder="1" applyAlignment="1">
      <alignment horizontal="right" vertical="center"/>
    </xf>
    <xf numFmtId="3" fontId="28" fillId="0" borderId="203" xfId="54" applyNumberFormat="1" applyFont="1" applyFill="1" applyBorder="1" applyAlignment="1">
      <alignment horizontal="right" vertical="center"/>
    </xf>
    <xf numFmtId="3" fontId="28" fillId="0" borderId="204" xfId="54" applyNumberFormat="1" applyFont="1" applyFill="1" applyBorder="1" applyAlignment="1">
      <alignment horizontal="right" vertical="center"/>
    </xf>
    <xf numFmtId="0" fontId="21" fillId="0" borderId="13" xfId="92" applyFont="1" applyBorder="1" applyAlignment="1">
      <alignment horizontal="left" vertical="center"/>
    </xf>
    <xf numFmtId="3" fontId="21" fillId="0" borderId="60" xfId="92" applyNumberFormat="1" applyFont="1" applyFill="1" applyBorder="1" applyAlignment="1">
      <alignment horizontal="right" vertical="center"/>
    </xf>
    <xf numFmtId="3" fontId="21" fillId="0" borderId="48" xfId="90" applyNumberFormat="1" applyFont="1" applyFill="1" applyBorder="1" applyAlignment="1">
      <alignment horizontal="right" vertical="center"/>
    </xf>
    <xf numFmtId="0" fontId="21" fillId="0" borderId="200" xfId="92" applyFont="1" applyFill="1" applyBorder="1"/>
    <xf numFmtId="3" fontId="21" fillId="0" borderId="201" xfId="0" applyNumberFormat="1" applyFont="1" applyFill="1" applyBorder="1" applyAlignment="1">
      <alignment horizontal="right" vertical="center"/>
    </xf>
    <xf numFmtId="3" fontId="21" fillId="0" borderId="213" xfId="92" applyNumberFormat="1" applyFont="1" applyFill="1" applyBorder="1" applyAlignment="1">
      <alignment horizontal="right" vertical="center"/>
    </xf>
    <xf numFmtId="3" fontId="21" fillId="0" borderId="201" xfId="92" applyNumberFormat="1" applyFont="1" applyFill="1" applyBorder="1" applyAlignment="1">
      <alignment horizontal="right" vertical="center"/>
    </xf>
    <xf numFmtId="3" fontId="21" fillId="0" borderId="202" xfId="90" applyNumberFormat="1" applyFont="1" applyFill="1" applyBorder="1" applyAlignment="1">
      <alignment horizontal="right" vertical="center"/>
    </xf>
    <xf numFmtId="0" fontId="21" fillId="0" borderId="102" xfId="92" applyFont="1" applyFill="1" applyBorder="1"/>
    <xf numFmtId="3" fontId="21" fillId="0" borderId="49" xfId="92" applyNumberFormat="1" applyFont="1" applyFill="1" applyBorder="1" applyAlignment="1">
      <alignment horizontal="right" vertical="center"/>
    </xf>
    <xf numFmtId="3" fontId="21" fillId="0" borderId="50" xfId="90" applyNumberFormat="1" applyFont="1" applyFill="1" applyBorder="1" applyAlignment="1">
      <alignment horizontal="right" vertical="center"/>
    </xf>
    <xf numFmtId="3" fontId="21" fillId="0" borderId="59" xfId="92" applyNumberFormat="1" applyFont="1" applyFill="1" applyBorder="1" applyAlignment="1">
      <alignment horizontal="right" vertical="center"/>
    </xf>
    <xf numFmtId="3" fontId="21" fillId="0" borderId="79" xfId="92" applyNumberFormat="1" applyFont="1" applyFill="1" applyBorder="1" applyAlignment="1">
      <alignment horizontal="right" vertical="center"/>
    </xf>
    <xf numFmtId="3" fontId="28" fillId="0" borderId="150" xfId="92" applyNumberFormat="1" applyFont="1" applyFill="1" applyBorder="1" applyAlignment="1">
      <alignment horizontal="right" vertical="center"/>
    </xf>
    <xf numFmtId="3" fontId="28" fillId="0" borderId="85" xfId="90" applyNumberFormat="1" applyFont="1" applyFill="1" applyBorder="1" applyAlignment="1">
      <alignment horizontal="right" vertical="center"/>
    </xf>
    <xf numFmtId="0" fontId="28" fillId="0" borderId="0" xfId="92" applyFont="1" applyFill="1" applyBorder="1"/>
    <xf numFmtId="3" fontId="28" fillId="0" borderId="0" xfId="92" applyNumberFormat="1" applyFont="1" applyFill="1" applyBorder="1"/>
    <xf numFmtId="10" fontId="21" fillId="0" borderId="40" xfId="0" applyNumberFormat="1" applyFont="1" applyFill="1" applyBorder="1" applyAlignment="1">
      <alignment vertical="center" wrapText="1"/>
    </xf>
    <xf numFmtId="10" fontId="28" fillId="0" borderId="209" xfId="0" applyNumberFormat="1" applyFont="1" applyFill="1" applyBorder="1" applyAlignment="1">
      <alignment horizontal="right" vertical="center" wrapText="1"/>
    </xf>
    <xf numFmtId="0" fontId="29" fillId="0" borderId="13" xfId="92" applyFont="1" applyBorder="1" applyAlignment="1">
      <alignment vertical="center"/>
    </xf>
    <xf numFmtId="0" fontId="21" fillId="0" borderId="185" xfId="92" applyFont="1" applyBorder="1" applyAlignment="1">
      <alignment vertical="center"/>
    </xf>
    <xf numFmtId="0" fontId="21" fillId="0" borderId="45" xfId="92" applyFont="1" applyBorder="1" applyAlignment="1">
      <alignment vertical="center"/>
    </xf>
    <xf numFmtId="0" fontId="21" fillId="0" borderId="63" xfId="92" applyFont="1" applyBorder="1" applyAlignment="1">
      <alignment horizontal="left" vertical="center"/>
    </xf>
    <xf numFmtId="0" fontId="21" fillId="0" borderId="46" xfId="92" applyFont="1" applyBorder="1" applyAlignment="1">
      <alignment vertical="center" wrapText="1"/>
    </xf>
    <xf numFmtId="0" fontId="21" fillId="0" borderId="46" xfId="92" applyFont="1" applyBorder="1" applyAlignment="1">
      <alignment vertical="center"/>
    </xf>
    <xf numFmtId="0" fontId="29" fillId="0" borderId="46" xfId="92" applyFont="1" applyBorder="1" applyAlignment="1">
      <alignment vertical="center"/>
    </xf>
    <xf numFmtId="0" fontId="29" fillId="0" borderId="46" xfId="92" applyFont="1" applyBorder="1" applyAlignment="1">
      <alignment vertical="center" wrapText="1"/>
    </xf>
    <xf numFmtId="0" fontId="21" fillId="0" borderId="46" xfId="92" applyFont="1" applyBorder="1" applyAlignment="1">
      <alignment horizontal="left" vertical="center" wrapText="1"/>
    </xf>
    <xf numFmtId="0" fontId="21" fillId="0" borderId="46" xfId="92" applyFont="1" applyBorder="1" applyAlignment="1">
      <alignment horizontal="left" vertical="center"/>
    </xf>
    <xf numFmtId="0" fontId="28" fillId="0" borderId="132" xfId="92" applyFont="1" applyBorder="1" applyAlignment="1">
      <alignment vertical="center"/>
    </xf>
    <xf numFmtId="3" fontId="28" fillId="0" borderId="222" xfId="92" applyNumberFormat="1" applyFont="1" applyBorder="1" applyAlignment="1">
      <alignment horizontal="center" vertical="center" wrapText="1"/>
    </xf>
    <xf numFmtId="3" fontId="21" fillId="0" borderId="15" xfId="92" applyNumberFormat="1" applyFont="1" applyBorder="1"/>
    <xf numFmtId="3" fontId="29" fillId="0" borderId="13" xfId="92" applyNumberFormat="1" applyFont="1" applyBorder="1"/>
    <xf numFmtId="3" fontId="29" fillId="0" borderId="17" xfId="92" applyNumberFormat="1" applyFont="1" applyBorder="1"/>
    <xf numFmtId="3" fontId="21" fillId="0" borderId="21" xfId="92" applyNumberFormat="1" applyFont="1" applyBorder="1"/>
    <xf numFmtId="3" fontId="21" fillId="0" borderId="28" xfId="92" applyNumberFormat="1" applyFont="1" applyBorder="1"/>
    <xf numFmtId="3" fontId="28" fillId="0" borderId="21" xfId="92" applyNumberFormat="1" applyFont="1" applyBorder="1"/>
    <xf numFmtId="3" fontId="28" fillId="0" borderId="21" xfId="92" applyNumberFormat="1" applyFont="1" applyFill="1" applyBorder="1"/>
    <xf numFmtId="3" fontId="21" fillId="0" borderId="13" xfId="92" applyNumberFormat="1" applyFont="1" applyBorder="1"/>
    <xf numFmtId="3" fontId="21" fillId="0" borderId="13" xfId="92" applyNumberFormat="1" applyFont="1" applyFill="1" applyBorder="1"/>
    <xf numFmtId="3" fontId="28" fillId="0" borderId="13" xfId="92" applyNumberFormat="1" applyFont="1" applyBorder="1"/>
    <xf numFmtId="3" fontId="28" fillId="0" borderId="192" xfId="92" applyNumberFormat="1" applyFont="1" applyBorder="1"/>
    <xf numFmtId="3" fontId="28" fillId="0" borderId="25" xfId="92" applyNumberFormat="1" applyFont="1" applyBorder="1"/>
    <xf numFmtId="3" fontId="28" fillId="0" borderId="175" xfId="92" applyNumberFormat="1" applyFont="1" applyBorder="1"/>
    <xf numFmtId="0" fontId="28" fillId="0" borderId="23" xfId="92" applyFont="1" applyBorder="1" applyAlignment="1">
      <alignment vertical="center"/>
    </xf>
    <xf numFmtId="0" fontId="28" fillId="0" borderId="71" xfId="92" applyFont="1" applyBorder="1" applyAlignment="1">
      <alignment vertical="center"/>
    </xf>
    <xf numFmtId="3" fontId="28" fillId="0" borderId="30" xfId="92" applyNumberFormat="1" applyFont="1" applyBorder="1" applyAlignment="1">
      <alignment horizontal="right"/>
    </xf>
    <xf numFmtId="3" fontId="28" fillId="0" borderId="16" xfId="92" applyNumberFormat="1" applyFont="1" applyBorder="1"/>
    <xf numFmtId="0" fontId="31" fillId="0" borderId="100" xfId="92" applyFont="1" applyFill="1" applyBorder="1" applyAlignment="1">
      <alignment horizontal="left" vertical="center" wrapText="1"/>
    </xf>
    <xf numFmtId="0" fontId="31" fillId="0" borderId="116" xfId="92" applyFont="1" applyFill="1" applyBorder="1" applyAlignment="1">
      <alignment horizontal="center" vertical="center" wrapText="1"/>
    </xf>
    <xf numFmtId="0" fontId="31" fillId="0" borderId="113" xfId="92" applyFont="1" applyFill="1" applyBorder="1" applyAlignment="1">
      <alignment horizontal="center" vertical="center" wrapText="1"/>
    </xf>
    <xf numFmtId="0" fontId="31" fillId="0" borderId="115" xfId="92" applyFont="1" applyFill="1" applyBorder="1" applyAlignment="1">
      <alignment horizontal="center" vertical="center" wrapText="1"/>
    </xf>
    <xf numFmtId="0" fontId="31" fillId="0" borderId="155" xfId="92" applyFont="1" applyFill="1" applyBorder="1" applyAlignment="1">
      <alignment horizontal="center" vertical="center" wrapText="1" shrinkToFit="1"/>
    </xf>
    <xf numFmtId="0" fontId="31" fillId="0" borderId="95" xfId="92" applyFont="1" applyFill="1" applyBorder="1" applyAlignment="1">
      <alignment horizontal="center" vertical="center" wrapText="1"/>
    </xf>
    <xf numFmtId="0" fontId="26" fillId="0" borderId="80" xfId="92" applyFont="1" applyFill="1" applyBorder="1"/>
    <xf numFmtId="3" fontId="26" fillId="0" borderId="223" xfId="92" applyNumberFormat="1" applyFont="1" applyFill="1" applyBorder="1"/>
    <xf numFmtId="3" fontId="26" fillId="0" borderId="140" xfId="92" applyNumberFormat="1" applyFont="1" applyFill="1" applyBorder="1"/>
    <xf numFmtId="3" fontId="26" fillId="0" borderId="165" xfId="92" applyNumberFormat="1" applyFont="1" applyFill="1" applyBorder="1"/>
    <xf numFmtId="3" fontId="26" fillId="0" borderId="190" xfId="92" applyNumberFormat="1" applyFont="1" applyFill="1" applyBorder="1"/>
    <xf numFmtId="0" fontId="26" fillId="0" borderId="111" xfId="92" applyFont="1" applyFill="1" applyBorder="1" applyAlignment="1">
      <alignment vertical="center"/>
    </xf>
    <xf numFmtId="3" fontId="26" fillId="0" borderId="50" xfId="92" applyNumberFormat="1" applyFont="1" applyFill="1" applyBorder="1"/>
    <xf numFmtId="0" fontId="26" fillId="0" borderId="72" xfId="92" applyFont="1" applyFill="1" applyBorder="1"/>
    <xf numFmtId="3" fontId="26" fillId="0" borderId="64" xfId="92" applyNumberFormat="1" applyFont="1" applyFill="1" applyBorder="1"/>
    <xf numFmtId="3" fontId="26" fillId="0" borderId="30" xfId="92" applyNumberFormat="1" applyFont="1" applyFill="1" applyBorder="1"/>
    <xf numFmtId="3" fontId="26" fillId="0" borderId="105" xfId="92" applyNumberFormat="1" applyFont="1" applyFill="1" applyBorder="1"/>
    <xf numFmtId="3" fontId="26" fillId="0" borderId="64" xfId="92" applyNumberFormat="1" applyFont="1" applyFill="1" applyBorder="1" applyAlignment="1">
      <alignment vertical="center" wrapText="1"/>
    </xf>
    <xf numFmtId="3" fontId="26" fillId="0" borderId="30" xfId="92" applyNumberFormat="1" applyFont="1" applyFill="1" applyBorder="1" applyAlignment="1">
      <alignment vertical="center" wrapText="1"/>
    </xf>
    <xf numFmtId="3" fontId="52" fillId="0" borderId="50" xfId="92" applyNumberFormat="1" applyFont="1" applyFill="1" applyBorder="1"/>
    <xf numFmtId="0" fontId="26" fillId="0" borderId="81" xfId="92" applyFont="1" applyFill="1" applyBorder="1"/>
    <xf numFmtId="3" fontId="26" fillId="0" borderId="119" xfId="92" applyNumberFormat="1" applyFont="1" applyFill="1" applyBorder="1" applyAlignment="1">
      <alignment vertical="center" wrapText="1"/>
    </xf>
    <xf numFmtId="3" fontId="26" fillId="0" borderId="31" xfId="92" applyNumberFormat="1" applyFont="1" applyFill="1" applyBorder="1" applyAlignment="1">
      <alignment vertical="center" wrapText="1"/>
    </xf>
    <xf numFmtId="3" fontId="26" fillId="0" borderId="122" xfId="92" applyNumberFormat="1" applyFont="1" applyFill="1" applyBorder="1"/>
    <xf numFmtId="3" fontId="26" fillId="0" borderId="18" xfId="92" applyNumberFormat="1" applyFont="1" applyFill="1" applyBorder="1"/>
    <xf numFmtId="3" fontId="26" fillId="0" borderId="210" xfId="92" applyNumberFormat="1" applyFont="1" applyFill="1" applyBorder="1"/>
    <xf numFmtId="3" fontId="26" fillId="0" borderId="130" xfId="92" applyNumberFormat="1" applyFont="1" applyFill="1" applyBorder="1"/>
    <xf numFmtId="0" fontId="31" fillId="0" borderId="82" xfId="92" applyFont="1" applyFill="1" applyBorder="1"/>
    <xf numFmtId="3" fontId="31" fillId="0" borderId="150" xfId="92" applyNumberFormat="1" applyFont="1" applyFill="1" applyBorder="1"/>
    <xf numFmtId="3" fontId="31" fillId="0" borderId="224" xfId="92" applyNumberFormat="1" applyFont="1" applyFill="1" applyBorder="1"/>
    <xf numFmtId="3" fontId="31" fillId="0" borderId="83" xfId="92" applyNumberFormat="1" applyFont="1" applyFill="1" applyBorder="1"/>
    <xf numFmtId="3" fontId="31" fillId="0" borderId="85" xfId="92" applyNumberFormat="1" applyFont="1" applyFill="1" applyBorder="1"/>
    <xf numFmtId="0" fontId="21" fillId="0" borderId="0" xfId="92" applyFont="1" applyFill="1" applyBorder="1"/>
    <xf numFmtId="0" fontId="29" fillId="0" borderId="0" xfId="92" applyFont="1" applyFill="1" applyBorder="1"/>
    <xf numFmtId="0" fontId="28" fillId="0" borderId="0" xfId="92" applyFont="1" applyAlignment="1">
      <alignment horizontal="justify"/>
    </xf>
    <xf numFmtId="0" fontId="21" fillId="0" borderId="0" xfId="92" applyFont="1" applyAlignment="1">
      <alignment horizontal="justify"/>
    </xf>
    <xf numFmtId="0" fontId="21" fillId="0" borderId="0" xfId="92" applyFont="1" applyAlignment="1">
      <alignment horizontal="right"/>
    </xf>
    <xf numFmtId="0" fontId="21" fillId="0" borderId="0" xfId="92" applyFont="1" applyFill="1" applyBorder="1" applyAlignment="1">
      <alignment vertical="center"/>
    </xf>
    <xf numFmtId="0" fontId="21" fillId="0" borderId="0" xfId="92" applyFont="1" applyFill="1" applyBorder="1" applyAlignment="1">
      <alignment horizontal="right"/>
    </xf>
    <xf numFmtId="165" fontId="21" fillId="0" borderId="0" xfId="92" applyNumberFormat="1" applyFont="1" applyFill="1" applyBorder="1"/>
    <xf numFmtId="2" fontId="21" fillId="0" borderId="0" xfId="92" applyNumberFormat="1" applyFont="1" applyFill="1" applyBorder="1"/>
    <xf numFmtId="166" fontId="28" fillId="0" borderId="166" xfId="92" applyNumberFormat="1" applyFont="1" applyBorder="1" applyAlignment="1">
      <alignment horizontal="center" vertical="center"/>
    </xf>
    <xf numFmtId="166" fontId="28" fillId="0" borderId="102" xfId="92" applyNumberFormat="1" applyFont="1" applyBorder="1" applyAlignment="1">
      <alignment horizontal="center" vertical="center"/>
    </xf>
    <xf numFmtId="0" fontId="1" fillId="0" borderId="164" xfId="92" applyBorder="1" applyAlignment="1">
      <alignment vertical="center"/>
    </xf>
    <xf numFmtId="166" fontId="28" fillId="0" borderId="214" xfId="92" applyNumberFormat="1" applyFont="1" applyFill="1" applyBorder="1" applyAlignment="1">
      <alignment horizontal="center" vertical="center" wrapText="1"/>
    </xf>
    <xf numFmtId="166" fontId="28" fillId="0" borderId="86" xfId="92" applyNumberFormat="1" applyFont="1" applyFill="1" applyBorder="1" applyAlignment="1">
      <alignment horizontal="center" vertical="center" wrapText="1"/>
    </xf>
    <xf numFmtId="166" fontId="28" fillId="0" borderId="70" xfId="92" applyNumberFormat="1" applyFont="1" applyFill="1" applyBorder="1" applyAlignment="1">
      <alignment horizontal="center" vertical="center" wrapText="1"/>
    </xf>
    <xf numFmtId="166" fontId="28" fillId="0" borderId="182" xfId="92" applyNumberFormat="1" applyFont="1" applyFill="1" applyBorder="1" applyAlignment="1">
      <alignment horizontal="center" vertical="center" wrapText="1"/>
    </xf>
    <xf numFmtId="166" fontId="28" fillId="0" borderId="183" xfId="92" applyNumberFormat="1" applyFont="1" applyFill="1" applyBorder="1" applyAlignment="1">
      <alignment horizontal="center" vertical="center" wrapText="1"/>
    </xf>
    <xf numFmtId="166" fontId="28" fillId="0" borderId="184" xfId="92" applyNumberFormat="1" applyFont="1" applyBorder="1" applyAlignment="1">
      <alignment horizontal="center" vertical="center"/>
    </xf>
    <xf numFmtId="166" fontId="28" fillId="0" borderId="79" xfId="92" applyNumberFormat="1" applyFont="1" applyBorder="1" applyAlignment="1">
      <alignment horizontal="center" vertical="center"/>
    </xf>
    <xf numFmtId="166" fontId="28" fillId="0" borderId="41" xfId="92" applyNumberFormat="1" applyFont="1" applyBorder="1" applyAlignment="1">
      <alignment horizontal="center" vertical="center"/>
    </xf>
    <xf numFmtId="3" fontId="21" fillId="0" borderId="78" xfId="92" applyNumberFormat="1" applyFont="1" applyFill="1" applyBorder="1" applyAlignment="1">
      <alignment horizontal="center" vertical="center" wrapText="1"/>
    </xf>
    <xf numFmtId="3" fontId="21" fillId="0" borderId="87" xfId="92" applyNumberFormat="1" applyFont="1" applyFill="1" applyBorder="1" applyAlignment="1">
      <alignment horizontal="center" vertical="center" wrapText="1"/>
    </xf>
    <xf numFmtId="3" fontId="21" fillId="0" borderId="189" xfId="92" applyNumberFormat="1" applyFont="1" applyFill="1" applyBorder="1" applyAlignment="1">
      <alignment horizontal="center" vertical="center" wrapText="1"/>
    </xf>
    <xf numFmtId="166" fontId="28" fillId="0" borderId="174" xfId="92" applyNumberFormat="1" applyFont="1" applyFill="1" applyBorder="1" applyAlignment="1">
      <alignment horizontal="center" vertical="center" wrapText="1"/>
    </xf>
    <xf numFmtId="166" fontId="28" fillId="0" borderId="185" xfId="92" applyNumberFormat="1" applyFont="1" applyFill="1" applyBorder="1" applyAlignment="1">
      <alignment horizontal="center" vertical="center" wrapText="1"/>
    </xf>
    <xf numFmtId="166" fontId="28" fillId="0" borderId="186" xfId="92" applyNumberFormat="1" applyFont="1" applyFill="1" applyBorder="1" applyAlignment="1">
      <alignment horizontal="center" vertical="center" wrapText="1"/>
    </xf>
    <xf numFmtId="0" fontId="28" fillId="0" borderId="76" xfId="92" applyNumberFormat="1" applyFont="1" applyFill="1" applyBorder="1" applyAlignment="1">
      <alignment horizontal="center" vertical="center" wrapText="1"/>
    </xf>
    <xf numFmtId="0" fontId="28" fillId="0" borderId="47" xfId="92" applyNumberFormat="1" applyFont="1" applyFill="1" applyBorder="1" applyAlignment="1">
      <alignment horizontal="center" vertical="center" wrapText="1"/>
    </xf>
    <xf numFmtId="0" fontId="28" fillId="0" borderId="52" xfId="92" applyNumberFormat="1" applyFont="1" applyFill="1" applyBorder="1" applyAlignment="1">
      <alignment horizontal="center" vertical="center" wrapText="1"/>
    </xf>
    <xf numFmtId="0" fontId="28" fillId="0" borderId="74" xfId="92" applyNumberFormat="1" applyFont="1" applyFill="1" applyBorder="1" applyAlignment="1">
      <alignment horizontal="center" vertical="center" wrapText="1"/>
    </xf>
    <xf numFmtId="0" fontId="28" fillId="0" borderId="46" xfId="92" applyNumberFormat="1" applyFont="1" applyFill="1" applyBorder="1" applyAlignment="1">
      <alignment horizontal="center" vertical="center" wrapText="1"/>
    </xf>
    <xf numFmtId="0" fontId="28" fillId="0" borderId="18" xfId="92" applyNumberFormat="1" applyFont="1" applyFill="1" applyBorder="1" applyAlignment="1">
      <alignment horizontal="center" vertical="center" wrapText="1"/>
    </xf>
    <xf numFmtId="166" fontId="28" fillId="0" borderId="52" xfId="92" applyNumberFormat="1" applyFont="1" applyFill="1" applyBorder="1" applyAlignment="1">
      <alignment horizontal="center" vertical="center" wrapText="1"/>
    </xf>
    <xf numFmtId="166" fontId="28" fillId="0" borderId="187" xfId="92" applyNumberFormat="1" applyFont="1" applyFill="1" applyBorder="1" applyAlignment="1">
      <alignment horizontal="center" vertical="center" wrapText="1"/>
    </xf>
    <xf numFmtId="166" fontId="28" fillId="0" borderId="176" xfId="92" applyNumberFormat="1" applyFont="1" applyFill="1" applyBorder="1" applyAlignment="1">
      <alignment horizontal="center" vertical="center" wrapText="1"/>
    </xf>
    <xf numFmtId="166" fontId="28" fillId="0" borderId="188" xfId="92" applyNumberFormat="1" applyFont="1" applyFill="1" applyBorder="1" applyAlignment="1">
      <alignment horizontal="center" vertical="center" wrapText="1"/>
    </xf>
    <xf numFmtId="3" fontId="28" fillId="0" borderId="92" xfId="54" applyNumberFormat="1" applyFont="1" applyFill="1" applyBorder="1" applyAlignment="1">
      <alignment horizontal="center" vertical="center" wrapText="1"/>
    </xf>
    <xf numFmtId="3" fontId="28" fillId="0" borderId="94" xfId="54" applyNumberFormat="1" applyFont="1" applyFill="1" applyBorder="1" applyAlignment="1">
      <alignment horizontal="center" vertical="center" wrapText="1"/>
    </xf>
    <xf numFmtId="3" fontId="28" fillId="0" borderId="96" xfId="54" applyNumberFormat="1" applyFont="1" applyFill="1" applyBorder="1" applyAlignment="1">
      <alignment horizontal="center" vertical="center" wrapText="1"/>
    </xf>
    <xf numFmtId="3" fontId="28" fillId="0" borderId="92" xfId="0" applyNumberFormat="1" applyFont="1" applyFill="1" applyBorder="1" applyAlignment="1">
      <alignment horizontal="center" vertical="center" wrapText="1"/>
    </xf>
    <xf numFmtId="3" fontId="28" fillId="0" borderId="94" xfId="0" applyNumberFormat="1" applyFont="1" applyFill="1" applyBorder="1" applyAlignment="1">
      <alignment horizontal="center" vertical="center" wrapText="1"/>
    </xf>
    <xf numFmtId="3" fontId="28" fillId="0" borderId="96" xfId="0" applyNumberFormat="1" applyFont="1" applyFill="1" applyBorder="1" applyAlignment="1">
      <alignment horizontal="center" vertical="center" wrapText="1"/>
    </xf>
    <xf numFmtId="3" fontId="28" fillId="0" borderId="162" xfId="0" applyNumberFormat="1" applyFont="1" applyFill="1" applyBorder="1" applyAlignment="1">
      <alignment horizontal="center" vertical="center" wrapText="1"/>
    </xf>
    <xf numFmtId="3" fontId="28" fillId="0" borderId="69" xfId="0" applyNumberFormat="1" applyFont="1" applyFill="1" applyBorder="1" applyAlignment="1">
      <alignment horizontal="center" vertical="center" wrapText="1"/>
    </xf>
    <xf numFmtId="3" fontId="28" fillId="0" borderId="163" xfId="0" applyNumberFormat="1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131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175" xfId="0" applyFont="1" applyFill="1" applyBorder="1" applyAlignment="1">
      <alignment horizontal="center" vertical="center" wrapText="1"/>
    </xf>
    <xf numFmtId="0" fontId="28" fillId="0" borderId="66" xfId="0" applyFont="1" applyFill="1" applyBorder="1" applyAlignment="1">
      <alignment horizontal="center" vertical="center" wrapText="1"/>
    </xf>
    <xf numFmtId="0" fontId="28" fillId="0" borderId="100" xfId="75" applyFont="1" applyFill="1" applyBorder="1" applyAlignment="1">
      <alignment horizontal="center" vertical="center" wrapText="1"/>
    </xf>
    <xf numFmtId="0" fontId="28" fillId="0" borderId="36" xfId="75" applyFont="1" applyFill="1" applyBorder="1" applyAlignment="1">
      <alignment horizontal="center" vertical="center" wrapText="1"/>
    </xf>
    <xf numFmtId="0" fontId="28" fillId="0" borderId="103" xfId="0" applyFont="1" applyFill="1" applyBorder="1" applyAlignment="1">
      <alignment horizontal="center" vertical="center"/>
    </xf>
    <xf numFmtId="0" fontId="28" fillId="0" borderId="101" xfId="0" applyFont="1" applyFill="1" applyBorder="1" applyAlignment="1">
      <alignment horizontal="center" vertical="center"/>
    </xf>
    <xf numFmtId="0" fontId="44" fillId="0" borderId="54" xfId="0" applyFont="1" applyFill="1" applyBorder="1" applyAlignment="1">
      <alignment horizontal="center" vertical="center"/>
    </xf>
    <xf numFmtId="0" fontId="44" fillId="0" borderId="81" xfId="0" applyFont="1" applyFill="1" applyBorder="1" applyAlignment="1">
      <alignment horizontal="center" vertical="center"/>
    </xf>
    <xf numFmtId="0" fontId="44" fillId="0" borderId="184" xfId="0" applyFont="1" applyFill="1" applyBorder="1" applyAlignment="1">
      <alignment horizontal="center" vertical="center" wrapText="1"/>
    </xf>
    <xf numFmtId="0" fontId="44" fillId="0" borderId="59" xfId="0" applyFont="1" applyFill="1" applyBorder="1" applyAlignment="1">
      <alignment horizontal="center" vertical="center" wrapText="1"/>
    </xf>
    <xf numFmtId="0" fontId="44" fillId="0" borderId="112" xfId="0" applyFont="1" applyFill="1" applyBorder="1" applyAlignment="1">
      <alignment horizontal="center" vertical="center"/>
    </xf>
    <xf numFmtId="0" fontId="44" fillId="0" borderId="113" xfId="0" applyFont="1" applyFill="1" applyBorder="1" applyAlignment="1">
      <alignment horizontal="center" vertical="center"/>
    </xf>
    <xf numFmtId="0" fontId="44" fillId="0" borderId="91" xfId="0" applyFont="1" applyFill="1" applyBorder="1" applyAlignment="1">
      <alignment horizontal="center" vertical="center"/>
    </xf>
    <xf numFmtId="0" fontId="44" fillId="0" borderId="94" xfId="0" applyFont="1" applyFill="1" applyBorder="1" applyAlignment="1">
      <alignment horizontal="center" vertical="center" wrapText="1"/>
    </xf>
    <xf numFmtId="0" fontId="44" fillId="0" borderId="155" xfId="0" applyFont="1" applyFill="1" applyBorder="1" applyAlignment="1">
      <alignment horizontal="center" vertical="center" wrapText="1"/>
    </xf>
    <xf numFmtId="0" fontId="44" fillId="0" borderId="55" xfId="0" applyFont="1" applyFill="1" applyBorder="1" applyAlignment="1">
      <alignment horizontal="center" vertical="center"/>
    </xf>
    <xf numFmtId="0" fontId="44" fillId="0" borderId="41" xfId="0" applyFont="1" applyFill="1" applyBorder="1" applyAlignment="1">
      <alignment horizontal="center" vertical="center" wrapText="1"/>
    </xf>
    <xf numFmtId="0" fontId="44" fillId="0" borderId="115" xfId="0" applyFont="1" applyFill="1" applyBorder="1" applyAlignment="1">
      <alignment horizontal="center" vertical="center"/>
    </xf>
    <xf numFmtId="3" fontId="28" fillId="0" borderId="70" xfId="54" applyNumberFormat="1" applyFont="1" applyFill="1" applyBorder="1" applyAlignment="1">
      <alignment horizontal="center" vertical="center" wrapText="1"/>
    </xf>
    <xf numFmtId="3" fontId="28" fillId="0" borderId="135" xfId="54" applyNumberFormat="1" applyFont="1" applyFill="1" applyBorder="1" applyAlignment="1">
      <alignment horizontal="center" vertical="center" wrapText="1"/>
    </xf>
    <xf numFmtId="3" fontId="28" fillId="0" borderId="86" xfId="54" applyNumberFormat="1" applyFont="1" applyFill="1" applyBorder="1" applyAlignment="1">
      <alignment horizontal="center" vertical="center" wrapText="1"/>
    </xf>
    <xf numFmtId="3" fontId="28" fillId="0" borderId="136" xfId="54" applyNumberFormat="1" applyFont="1" applyFill="1" applyBorder="1" applyAlignment="1">
      <alignment horizontal="center" vertical="center" wrapText="1"/>
    </xf>
    <xf numFmtId="9" fontId="28" fillId="0" borderId="170" xfId="90" applyFont="1" applyFill="1" applyBorder="1" applyAlignment="1">
      <alignment horizontal="center" vertical="center" wrapText="1"/>
    </xf>
    <xf numFmtId="9" fontId="28" fillId="0" borderId="173" xfId="90" applyFont="1" applyFill="1" applyBorder="1" applyAlignment="1">
      <alignment horizontal="center" vertical="center" wrapText="1"/>
    </xf>
    <xf numFmtId="3" fontId="28" fillId="0" borderId="169" xfId="54" applyNumberFormat="1" applyFont="1" applyFill="1" applyBorder="1" applyAlignment="1">
      <alignment horizontal="center" vertical="center" wrapText="1"/>
    </xf>
    <xf numFmtId="3" fontId="28" fillId="0" borderId="171" xfId="54" applyNumberFormat="1" applyFont="1" applyFill="1" applyBorder="1" applyAlignment="1">
      <alignment horizontal="center" vertical="center" wrapText="1"/>
    </xf>
    <xf numFmtId="0" fontId="28" fillId="0" borderId="54" xfId="75" applyFont="1" applyFill="1" applyBorder="1" applyAlignment="1">
      <alignment horizontal="center" vertical="center" wrapText="1"/>
    </xf>
    <xf numFmtId="0" fontId="28" fillId="0" borderId="55" xfId="75" applyFont="1" applyFill="1" applyBorder="1" applyAlignment="1">
      <alignment horizontal="center" vertical="center" wrapText="1"/>
    </xf>
    <xf numFmtId="0" fontId="28" fillId="0" borderId="65" xfId="0" applyFont="1" applyFill="1" applyBorder="1" applyAlignment="1">
      <alignment horizontal="center" vertical="center"/>
    </xf>
    <xf numFmtId="0" fontId="28" fillId="0" borderId="149" xfId="0" applyFont="1" applyFill="1" applyBorder="1" applyAlignment="1">
      <alignment horizontal="center" vertical="center"/>
    </xf>
    <xf numFmtId="0" fontId="28" fillId="0" borderId="112" xfId="0" applyFont="1" applyFill="1" applyBorder="1" applyAlignment="1">
      <alignment horizontal="center" vertical="center" wrapText="1"/>
    </xf>
    <xf numFmtId="0" fontId="28" fillId="0" borderId="113" xfId="0" applyFont="1" applyFill="1" applyBorder="1" applyAlignment="1">
      <alignment horizontal="center" vertical="center" wrapText="1"/>
    </xf>
    <xf numFmtId="0" fontId="28" fillId="0" borderId="115" xfId="0" applyFont="1" applyFill="1" applyBorder="1" applyAlignment="1">
      <alignment horizontal="center" vertical="center" wrapText="1"/>
    </xf>
    <xf numFmtId="0" fontId="28" fillId="0" borderId="90" xfId="0" applyFont="1" applyFill="1" applyBorder="1" applyAlignment="1">
      <alignment horizontal="center" vertical="center" wrapText="1"/>
    </xf>
    <xf numFmtId="0" fontId="28" fillId="0" borderId="91" xfId="0" applyFont="1" applyFill="1" applyBorder="1" applyAlignment="1">
      <alignment horizontal="center" vertical="center" wrapText="1"/>
    </xf>
    <xf numFmtId="165" fontId="28" fillId="0" borderId="116" xfId="0" applyNumberFormat="1" applyFont="1" applyFill="1" applyBorder="1" applyAlignment="1">
      <alignment horizontal="center" vertical="center" wrapText="1"/>
    </xf>
    <xf numFmtId="165" fontId="28" fillId="0" borderId="113" xfId="0" applyNumberFormat="1" applyFont="1" applyFill="1" applyBorder="1" applyAlignment="1">
      <alignment horizontal="center" vertical="center" wrapText="1"/>
    </xf>
    <xf numFmtId="165" fontId="28" fillId="0" borderId="114" xfId="0" applyNumberFormat="1" applyFont="1" applyFill="1" applyBorder="1" applyAlignment="1">
      <alignment horizontal="center" vertical="center" wrapText="1"/>
    </xf>
    <xf numFmtId="165" fontId="28" fillId="0" borderId="112" xfId="0" applyNumberFormat="1" applyFont="1" applyFill="1" applyBorder="1" applyAlignment="1">
      <alignment horizontal="center" vertical="center" wrapText="1"/>
    </xf>
    <xf numFmtId="0" fontId="28" fillId="0" borderId="174" xfId="0" applyFont="1" applyFill="1" applyBorder="1" applyAlignment="1">
      <alignment horizontal="center" vertical="center"/>
    </xf>
    <xf numFmtId="0" fontId="28" fillId="0" borderId="73" xfId="0" applyFont="1" applyFill="1" applyBorder="1" applyAlignment="1">
      <alignment horizontal="center" vertical="center"/>
    </xf>
    <xf numFmtId="0" fontId="28" fillId="0" borderId="132" xfId="0" applyFont="1" applyFill="1" applyBorder="1" applyAlignment="1">
      <alignment horizontal="center" vertical="center" wrapText="1"/>
    </xf>
    <xf numFmtId="3" fontId="28" fillId="0" borderId="112" xfId="0" applyNumberFormat="1" applyFont="1" applyFill="1" applyBorder="1" applyAlignment="1">
      <alignment horizontal="center" vertical="center" wrapText="1"/>
    </xf>
    <xf numFmtId="3" fontId="28" fillId="0" borderId="113" xfId="0" applyNumberFormat="1" applyFont="1" applyFill="1" applyBorder="1" applyAlignment="1">
      <alignment horizontal="center" vertical="center" wrapText="1"/>
    </xf>
    <xf numFmtId="3" fontId="28" fillId="0" borderId="115" xfId="0" applyNumberFormat="1" applyFont="1" applyFill="1" applyBorder="1" applyAlignment="1">
      <alignment horizontal="center" vertical="center" wrapText="1"/>
    </xf>
    <xf numFmtId="165" fontId="28" fillId="0" borderId="91" xfId="0" applyNumberFormat="1" applyFont="1" applyFill="1" applyBorder="1" applyAlignment="1">
      <alignment horizontal="center" vertical="center" wrapText="1"/>
    </xf>
    <xf numFmtId="165" fontId="28" fillId="0" borderId="92" xfId="0" applyNumberFormat="1" applyFont="1" applyFill="1" applyBorder="1" applyAlignment="1">
      <alignment horizontal="center" vertical="center" wrapText="1"/>
    </xf>
    <xf numFmtId="165" fontId="28" fillId="0" borderId="94" xfId="0" applyNumberFormat="1" applyFont="1" applyFill="1" applyBorder="1" applyAlignment="1">
      <alignment horizontal="center" vertical="center" wrapText="1"/>
    </xf>
    <xf numFmtId="165" fontId="28" fillId="0" borderId="96" xfId="0" applyNumberFormat="1" applyFont="1" applyFill="1" applyBorder="1" applyAlignment="1">
      <alignment horizontal="center" vertical="center" wrapText="1"/>
    </xf>
    <xf numFmtId="0" fontId="28" fillId="0" borderId="21" xfId="92" applyFont="1" applyBorder="1" applyAlignment="1">
      <alignment horizontal="left" vertical="center"/>
    </xf>
    <xf numFmtId="0" fontId="28" fillId="0" borderId="63" xfId="92" applyFont="1" applyBorder="1" applyAlignment="1">
      <alignment horizontal="left" vertical="center"/>
    </xf>
    <xf numFmtId="0" fontId="21" fillId="0" borderId="13" xfId="92" applyFont="1" applyBorder="1" applyAlignment="1">
      <alignment horizontal="left" vertical="center"/>
    </xf>
    <xf numFmtId="0" fontId="21" fillId="0" borderId="46" xfId="92" applyFont="1" applyBorder="1" applyAlignment="1">
      <alignment horizontal="left" vertical="center"/>
    </xf>
    <xf numFmtId="0" fontId="21" fillId="0" borderId="13" xfId="92" applyFont="1" applyBorder="1" applyAlignment="1">
      <alignment horizontal="left" vertical="center" wrapText="1"/>
    </xf>
    <xf numFmtId="0" fontId="21" fillId="0" borderId="46" xfId="92" applyFont="1" applyBorder="1" applyAlignment="1">
      <alignment horizontal="left" vertical="center" wrapText="1"/>
    </xf>
    <xf numFmtId="0" fontId="28" fillId="0" borderId="13" xfId="92" applyFont="1" applyBorder="1" applyAlignment="1">
      <alignment horizontal="left" vertical="top" wrapText="1"/>
    </xf>
    <xf numFmtId="0" fontId="28" fillId="0" borderId="46" xfId="92" applyFont="1" applyBorder="1" applyAlignment="1">
      <alignment horizontal="left" vertical="top" wrapText="1"/>
    </xf>
    <xf numFmtId="0" fontId="29" fillId="0" borderId="13" xfId="92" applyFont="1" applyBorder="1" applyAlignment="1">
      <alignment horizontal="left" vertical="center"/>
    </xf>
    <xf numFmtId="0" fontId="29" fillId="0" borderId="46" xfId="92" applyFont="1" applyBorder="1" applyAlignment="1">
      <alignment horizontal="left" vertical="center"/>
    </xf>
    <xf numFmtId="3" fontId="28" fillId="0" borderId="197" xfId="92" applyNumberFormat="1" applyFont="1" applyBorder="1" applyAlignment="1">
      <alignment horizontal="center" vertical="center"/>
    </xf>
    <xf numFmtId="3" fontId="28" fillId="0" borderId="185" xfId="92" applyNumberFormat="1" applyFont="1" applyBorder="1" applyAlignment="1">
      <alignment horizontal="center" vertical="center"/>
    </xf>
    <xf numFmtId="3" fontId="28" fillId="0" borderId="186" xfId="92" applyNumberFormat="1" applyFont="1" applyBorder="1" applyAlignment="1">
      <alignment horizontal="center" vertical="center"/>
    </xf>
    <xf numFmtId="0" fontId="21" fillId="0" borderId="21" xfId="92" applyFont="1" applyBorder="1" applyAlignment="1">
      <alignment horizontal="left" vertical="center"/>
    </xf>
    <xf numFmtId="0" fontId="21" fillId="0" borderId="63" xfId="92" applyFont="1" applyBorder="1" applyAlignment="1">
      <alignment horizontal="left" vertical="center"/>
    </xf>
    <xf numFmtId="0" fontId="31" fillId="0" borderId="97" xfId="92" applyFont="1" applyFill="1" applyBorder="1" applyAlignment="1">
      <alignment horizontal="center" vertical="center" wrapText="1"/>
    </xf>
    <xf numFmtId="0" fontId="31" fillId="0" borderId="94" xfId="92" applyFont="1" applyFill="1" applyBorder="1" applyAlignment="1">
      <alignment horizontal="center" vertical="center" wrapText="1"/>
    </xf>
    <xf numFmtId="0" fontId="31" fillId="0" borderId="96" xfId="92" applyFont="1" applyFill="1" applyBorder="1" applyAlignment="1">
      <alignment horizontal="center" vertical="center" wrapText="1"/>
    </xf>
    <xf numFmtId="0" fontId="28" fillId="0" borderId="166" xfId="95" applyFont="1" applyFill="1" applyBorder="1" applyAlignment="1" applyProtection="1">
      <alignment horizontal="center" vertical="center" wrapText="1"/>
    </xf>
    <xf numFmtId="0" fontId="28" fillId="0" borderId="102" xfId="95" applyFont="1" applyFill="1" applyBorder="1" applyAlignment="1" applyProtection="1">
      <alignment horizontal="center" vertical="center" wrapText="1"/>
    </xf>
    <xf numFmtId="0" fontId="28" fillId="0" borderId="164" xfId="95" applyFont="1" applyFill="1" applyBorder="1" applyAlignment="1" applyProtection="1">
      <alignment horizontal="center" vertical="center" wrapText="1"/>
    </xf>
    <xf numFmtId="0" fontId="38" fillId="0" borderId="167" xfId="94" applyFont="1" applyFill="1" applyBorder="1" applyAlignment="1" applyProtection="1">
      <alignment horizontal="center" vertical="center" textRotation="90"/>
    </xf>
    <xf numFmtId="0" fontId="38" fillId="0" borderId="79" xfId="94" applyFont="1" applyFill="1" applyBorder="1" applyAlignment="1" applyProtection="1">
      <alignment horizontal="center" vertical="center" textRotation="90"/>
    </xf>
    <xf numFmtId="0" fontId="38" fillId="0" borderId="181" xfId="94" applyFont="1" applyFill="1" applyBorder="1" applyAlignment="1" applyProtection="1">
      <alignment horizontal="center" vertical="center" textRotation="90"/>
    </xf>
    <xf numFmtId="0" fontId="38" fillId="0" borderId="93" xfId="95" applyFont="1" applyFill="1" applyBorder="1" applyAlignment="1" applyProtection="1">
      <alignment horizontal="center" vertical="center" wrapText="1"/>
    </xf>
    <xf numFmtId="0" fontId="38" fillId="0" borderId="205" xfId="95" applyFont="1" applyFill="1" applyBorder="1" applyAlignment="1" applyProtection="1">
      <alignment horizontal="center" vertical="center" wrapText="1"/>
    </xf>
    <xf numFmtId="0" fontId="38" fillId="0" borderId="170" xfId="95" applyFont="1" applyFill="1" applyBorder="1" applyAlignment="1" applyProtection="1">
      <alignment horizontal="center" vertical="center" wrapText="1"/>
    </xf>
    <xf numFmtId="0" fontId="38" fillId="0" borderId="173" xfId="95" applyFont="1" applyFill="1" applyBorder="1" applyAlignment="1" applyProtection="1">
      <alignment horizontal="center" vertical="center" wrapText="1"/>
    </xf>
    <xf numFmtId="0" fontId="38" fillId="0" borderId="205" xfId="95" applyFont="1" applyFill="1" applyBorder="1" applyAlignment="1" applyProtection="1">
      <alignment horizontal="center" wrapText="1"/>
    </xf>
    <xf numFmtId="0" fontId="38" fillId="0" borderId="209" xfId="95" applyFont="1" applyFill="1" applyBorder="1" applyAlignment="1" applyProtection="1">
      <alignment horizontal="center" wrapText="1"/>
    </xf>
    <xf numFmtId="0" fontId="46" fillId="0" borderId="100" xfId="94" applyFont="1" applyFill="1" applyBorder="1" applyAlignment="1" applyProtection="1">
      <alignment horizontal="center" vertical="center" wrapText="1"/>
    </xf>
    <xf numFmtId="0" fontId="46" fillId="0" borderId="208" xfId="94" applyFont="1" applyFill="1" applyBorder="1" applyAlignment="1" applyProtection="1">
      <alignment horizontal="center" vertical="center" wrapText="1"/>
    </xf>
    <xf numFmtId="0" fontId="47" fillId="0" borderId="93" xfId="94" applyFont="1" applyFill="1" applyBorder="1" applyAlignment="1" applyProtection="1">
      <alignment horizontal="center" vertical="center" textRotation="90"/>
    </xf>
    <xf numFmtId="0" fontId="47" fillId="0" borderId="205" xfId="94" applyFont="1" applyFill="1" applyBorder="1" applyAlignment="1" applyProtection="1">
      <alignment horizontal="center" vertical="center" textRotation="90"/>
    </xf>
    <xf numFmtId="0" fontId="47" fillId="0" borderId="95" xfId="94" applyFont="1" applyFill="1" applyBorder="1" applyAlignment="1" applyProtection="1">
      <alignment horizontal="center" vertical="center" wrapText="1"/>
    </xf>
    <xf numFmtId="0" fontId="47" fillId="0" borderId="209" xfId="94" applyFont="1" applyFill="1" applyBorder="1" applyAlignment="1" applyProtection="1">
      <alignment horizontal="center" vertical="center"/>
    </xf>
    <xf numFmtId="0" fontId="28" fillId="0" borderId="24" xfId="95" applyFont="1" applyFill="1" applyBorder="1" applyAlignment="1">
      <alignment horizontal="left"/>
    </xf>
    <xf numFmtId="0" fontId="28" fillId="0" borderId="106" xfId="95" applyFont="1" applyFill="1" applyBorder="1" applyAlignment="1">
      <alignment horizontal="left"/>
    </xf>
    <xf numFmtId="0" fontId="28" fillId="0" borderId="54" xfId="92" applyFont="1" applyFill="1" applyBorder="1" applyAlignment="1">
      <alignment horizontal="center" vertical="center" wrapText="1"/>
    </xf>
    <xf numFmtId="0" fontId="28" fillId="0" borderId="81" xfId="92" applyFont="1" applyFill="1" applyBorder="1" applyAlignment="1">
      <alignment horizontal="center" vertical="center" wrapText="1"/>
    </xf>
    <xf numFmtId="0" fontId="28" fillId="0" borderId="93" xfId="92" applyFont="1" applyFill="1" applyBorder="1" applyAlignment="1">
      <alignment horizontal="center" vertical="center"/>
    </xf>
    <xf numFmtId="0" fontId="28" fillId="0" borderId="95" xfId="92" applyFont="1" applyFill="1" applyBorder="1" applyAlignment="1">
      <alignment horizontal="center" vertical="center"/>
    </xf>
  </cellXfs>
  <cellStyles count="97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 4 2" xfId="92"/>
    <cellStyle name="Normál 5" xfId="93"/>
    <cellStyle name="Normál_CSP2005-KTG-1" xfId="78"/>
    <cellStyle name="Normal_KARSZJ3" xfId="79"/>
    <cellStyle name="Normál_SEGEDLETEK" xfId="91"/>
    <cellStyle name="Normál_VAGYONK" xfId="94"/>
    <cellStyle name="Normál_VAGYONKIM" xfId="95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Százalék 2 2" xfId="9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1600200</xdr:colOff>
      <xdr:row>32</xdr:row>
      <xdr:rowOff>9525</xdr:rowOff>
    </xdr:from>
    <xdr:to>
      <xdr:col>9</xdr:col>
      <xdr:colOff>5080</xdr:colOff>
      <xdr:row>33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1600200</xdr:colOff>
      <xdr:row>32</xdr:row>
      <xdr:rowOff>9525</xdr:rowOff>
    </xdr:from>
    <xdr:to>
      <xdr:col>9</xdr:col>
      <xdr:colOff>5080</xdr:colOff>
      <xdr:row>33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1600200</xdr:colOff>
      <xdr:row>32</xdr:row>
      <xdr:rowOff>9525</xdr:rowOff>
    </xdr:from>
    <xdr:to>
      <xdr:col>10</xdr:col>
      <xdr:colOff>1600200</xdr:colOff>
      <xdr:row>33</xdr:row>
      <xdr:rowOff>47625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1600200</xdr:colOff>
      <xdr:row>32</xdr:row>
      <xdr:rowOff>9525</xdr:rowOff>
    </xdr:from>
    <xdr:to>
      <xdr:col>10</xdr:col>
      <xdr:colOff>1600200</xdr:colOff>
      <xdr:row>33</xdr:row>
      <xdr:rowOff>47625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1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60280" y="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1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860280" y="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1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860280" y="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1</xdr:row>
      <xdr:rowOff>28575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860280" y="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525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0525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0525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0525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239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8239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88239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88239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1600200</xdr:colOff>
      <xdr:row>1</xdr:row>
      <xdr:rowOff>0</xdr:rowOff>
    </xdr:from>
    <xdr:to>
      <xdr:col>6</xdr:col>
      <xdr:colOff>12700</xdr:colOff>
      <xdr:row>1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07186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1600200</xdr:colOff>
      <xdr:row>1</xdr:row>
      <xdr:rowOff>0</xdr:rowOff>
    </xdr:from>
    <xdr:to>
      <xdr:col>6</xdr:col>
      <xdr:colOff>6350</xdr:colOff>
      <xdr:row>1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107186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1600200</xdr:colOff>
      <xdr:row>1</xdr:row>
      <xdr:rowOff>0</xdr:rowOff>
    </xdr:from>
    <xdr:to>
      <xdr:col>6</xdr:col>
      <xdr:colOff>12700</xdr:colOff>
      <xdr:row>1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74598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1600200</xdr:colOff>
      <xdr:row>1</xdr:row>
      <xdr:rowOff>0</xdr:rowOff>
    </xdr:from>
    <xdr:to>
      <xdr:col>6</xdr:col>
      <xdr:colOff>6350</xdr:colOff>
      <xdr:row>1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74598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1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974598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1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974598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1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974598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1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974598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1600200</xdr:colOff>
      <xdr:row>0</xdr:row>
      <xdr:rowOff>0</xdr:rowOff>
    </xdr:from>
    <xdr:to>
      <xdr:col>10</xdr:col>
      <xdr:colOff>12700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5068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1600200</xdr:colOff>
      <xdr:row>0</xdr:row>
      <xdr:rowOff>0</xdr:rowOff>
    </xdr:from>
    <xdr:to>
      <xdr:col>10</xdr:col>
      <xdr:colOff>6350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25068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1600200</xdr:colOff>
      <xdr:row>0</xdr:row>
      <xdr:rowOff>0</xdr:rowOff>
    </xdr:from>
    <xdr:to>
      <xdr:col>10</xdr:col>
      <xdr:colOff>12700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25068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1600200</xdr:colOff>
      <xdr:row>0</xdr:row>
      <xdr:rowOff>0</xdr:rowOff>
    </xdr:from>
    <xdr:to>
      <xdr:col>10</xdr:col>
      <xdr:colOff>6350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25068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3\Iroda\Elsz&#225;mol&#225;s%20&#246;nkorm&#225;nyzatokkal\Havi%20utal&#225;sok\Havi%20utal&#225;sok%202020\&#214;NK%20havi%20utal&#225;sok_r&#233;szletes%202020%20b&#246;lcs&#337;de%20n&#233;lk&#252;l%20v&#233;glege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3\Iroda\besz&#225;mol&#243;\Besz&#225;mol&#243;%202020\Szent%20L&#225;szl&#243;%20V&#246;lgye%20TKT%202020%20&#233;vi%20z&#225;rsz&#225;mad&#225;si%20besz&#225;mol&#2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jni\MSN_irodavezeto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3\Iroda\K&#246;lts&#233;gvet&#233;s\2020.&#233;vi%20k&#246;lts&#233;gvet&#233;s\IV.m&#243;dos&#237;t&#225;s%202020.12.31-ig\Szent%20L&#225;szl&#243;%20V&#246;lgye%20TKT%202020%20&#233;vi%20IV%20kv%20m&#243;dos&#237;t&#225;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3\Iroda\K&#246;lts&#233;gvet&#233;s\2020.&#233;vi%20k&#246;lts&#233;gvet&#233;s\2020%20&#233;vi%20k&#246;lts&#233;gvet&#233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2018.&#233;vi%20k&#246;lts&#233;gvet&#233;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3\Iroda\K&#246;lts&#233;gvet&#233;s\2019.k&#246;lts&#233;gvet&#233;s\2019%20&#233;vi%20k&#246;lts&#233;gvet&#233;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Szent%20L&#225;szl&#243;%20V&#246;lgye%20TKT%202018%20&#233;vi%20IV%20%20kv%20m&#243;dos&#237;t&#225;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3\Iroda\K&#246;lts&#233;gvet&#233;s\2019.k&#246;lts&#233;gvet&#233;s\IV.m&#243;dos&#237;t&#225;s%2012.31-ig\Szent%20L&#225;szl&#243;%20V&#246;lgye%20TKT%202019%20&#233;vi%20IV%20kv%20m&#243;dos&#237;t&#225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ÉNZESZKÖZ ÁTVÉTEL ÖSSZESEN"/>
      <sheetName val="BARACSKA"/>
      <sheetName val="ERCSI"/>
      <sheetName val="GYÚRÓ"/>
      <sheetName val="KAJÁSZÓ"/>
      <sheetName val="MARTONVÁSÁR"/>
      <sheetName val="RÁCKERESZTÚR"/>
      <sheetName val="TORDAS"/>
      <sheetName val="VÁL"/>
    </sheetNames>
    <sheetDataSet>
      <sheetData sheetId="0" refreshError="1"/>
      <sheetData sheetId="1">
        <row r="2">
          <cell r="B2">
            <v>1673000</v>
          </cell>
          <cell r="C2">
            <v>0</v>
          </cell>
          <cell r="D2">
            <v>131120</v>
          </cell>
          <cell r="E2">
            <v>139353</v>
          </cell>
          <cell r="F2">
            <v>139353</v>
          </cell>
          <cell r="G2">
            <v>147777</v>
          </cell>
          <cell r="H2">
            <v>139353</v>
          </cell>
          <cell r="I2">
            <v>139353</v>
          </cell>
          <cell r="J2">
            <v>139353</v>
          </cell>
          <cell r="K2">
            <v>139353</v>
          </cell>
          <cell r="L2">
            <v>139353</v>
          </cell>
          <cell r="M2">
            <v>139353</v>
          </cell>
          <cell r="N2">
            <v>139353</v>
          </cell>
          <cell r="O2">
            <v>139926</v>
          </cell>
        </row>
        <row r="3">
          <cell r="B3">
            <v>428000</v>
          </cell>
          <cell r="C3">
            <v>0</v>
          </cell>
          <cell r="D3">
            <v>33544</v>
          </cell>
          <cell r="E3">
            <v>35650</v>
          </cell>
          <cell r="F3">
            <v>35650</v>
          </cell>
          <cell r="G3">
            <v>37805</v>
          </cell>
          <cell r="H3">
            <v>35650</v>
          </cell>
          <cell r="I3">
            <v>35650</v>
          </cell>
          <cell r="J3">
            <v>35650</v>
          </cell>
          <cell r="K3">
            <v>35650</v>
          </cell>
          <cell r="L3">
            <v>35650</v>
          </cell>
          <cell r="M3">
            <v>35650</v>
          </cell>
          <cell r="N3">
            <v>35650</v>
          </cell>
          <cell r="O3">
            <v>35801</v>
          </cell>
        </row>
        <row r="4">
          <cell r="B4">
            <v>279000</v>
          </cell>
          <cell r="C4">
            <v>0</v>
          </cell>
          <cell r="D4">
            <v>21866</v>
          </cell>
          <cell r="E4">
            <v>23239</v>
          </cell>
          <cell r="F4">
            <v>23239</v>
          </cell>
          <cell r="G4">
            <v>24644</v>
          </cell>
          <cell r="H4">
            <v>23239</v>
          </cell>
          <cell r="I4">
            <v>23239</v>
          </cell>
          <cell r="J4">
            <v>23239</v>
          </cell>
          <cell r="K4">
            <v>23239</v>
          </cell>
          <cell r="L4">
            <v>23239</v>
          </cell>
          <cell r="M4">
            <v>23239</v>
          </cell>
          <cell r="N4">
            <v>23239</v>
          </cell>
          <cell r="O4">
            <v>23339</v>
          </cell>
        </row>
        <row r="5">
          <cell r="B5">
            <v>511000</v>
          </cell>
          <cell r="C5">
            <v>0</v>
          </cell>
          <cell r="D5">
            <v>40049</v>
          </cell>
          <cell r="E5">
            <v>42564</v>
          </cell>
          <cell r="F5">
            <v>42564</v>
          </cell>
          <cell r="G5">
            <v>45137</v>
          </cell>
          <cell r="H5">
            <v>42564</v>
          </cell>
          <cell r="I5">
            <v>42564</v>
          </cell>
          <cell r="J5">
            <v>42564</v>
          </cell>
          <cell r="K5">
            <v>42564</v>
          </cell>
          <cell r="L5">
            <v>42564</v>
          </cell>
          <cell r="M5">
            <v>42564</v>
          </cell>
          <cell r="N5">
            <v>42564</v>
          </cell>
          <cell r="O5">
            <v>42738</v>
          </cell>
        </row>
        <row r="6">
          <cell r="B6">
            <v>229000</v>
          </cell>
          <cell r="C6">
            <v>0</v>
          </cell>
          <cell r="D6">
            <v>17948</v>
          </cell>
          <cell r="E6">
            <v>19075</v>
          </cell>
          <cell r="F6">
            <v>19075</v>
          </cell>
          <cell r="G6">
            <v>20228</v>
          </cell>
          <cell r="H6">
            <v>19075</v>
          </cell>
          <cell r="I6">
            <v>19075</v>
          </cell>
          <cell r="J6">
            <v>19075</v>
          </cell>
          <cell r="K6">
            <v>19075</v>
          </cell>
          <cell r="L6">
            <v>19075</v>
          </cell>
          <cell r="M6">
            <v>19075</v>
          </cell>
          <cell r="N6">
            <v>19075</v>
          </cell>
          <cell r="O6">
            <v>19149</v>
          </cell>
        </row>
        <row r="7">
          <cell r="B7">
            <v>50000</v>
          </cell>
          <cell r="C7">
            <v>0</v>
          </cell>
          <cell r="D7">
            <v>3919</v>
          </cell>
          <cell r="E7">
            <v>4165</v>
          </cell>
          <cell r="F7">
            <v>4165</v>
          </cell>
          <cell r="G7">
            <v>4416</v>
          </cell>
          <cell r="H7">
            <v>4165</v>
          </cell>
          <cell r="I7">
            <v>4165</v>
          </cell>
          <cell r="J7">
            <v>4165</v>
          </cell>
          <cell r="K7">
            <v>4165</v>
          </cell>
          <cell r="L7">
            <v>4165</v>
          </cell>
          <cell r="M7">
            <v>4165</v>
          </cell>
          <cell r="N7">
            <v>4165</v>
          </cell>
          <cell r="O7">
            <v>4180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>
            <v>808000</v>
          </cell>
          <cell r="C11">
            <v>0</v>
          </cell>
          <cell r="D11">
            <v>63327</v>
          </cell>
          <cell r="E11">
            <v>67303</v>
          </cell>
          <cell r="F11">
            <v>67303</v>
          </cell>
          <cell r="G11">
            <v>71372</v>
          </cell>
          <cell r="H11">
            <v>67303</v>
          </cell>
          <cell r="I11">
            <v>67303</v>
          </cell>
          <cell r="J11">
            <v>67303</v>
          </cell>
          <cell r="K11">
            <v>67303</v>
          </cell>
          <cell r="L11">
            <v>67303</v>
          </cell>
          <cell r="M11">
            <v>67303</v>
          </cell>
          <cell r="N11">
            <v>67303</v>
          </cell>
          <cell r="O11">
            <v>67574</v>
          </cell>
        </row>
        <row r="12">
          <cell r="B12">
            <v>885000</v>
          </cell>
          <cell r="C12">
            <v>0</v>
          </cell>
          <cell r="D12">
            <v>69361</v>
          </cell>
          <cell r="E12">
            <v>73716</v>
          </cell>
          <cell r="F12">
            <v>73716</v>
          </cell>
          <cell r="G12">
            <v>78172</v>
          </cell>
          <cell r="H12">
            <v>73716</v>
          </cell>
          <cell r="I12">
            <v>73716</v>
          </cell>
          <cell r="J12">
            <v>73716</v>
          </cell>
          <cell r="K12">
            <v>73716</v>
          </cell>
          <cell r="L12">
            <v>73716</v>
          </cell>
          <cell r="M12">
            <v>73716</v>
          </cell>
          <cell r="N12">
            <v>73716</v>
          </cell>
          <cell r="O12">
            <v>74023</v>
          </cell>
        </row>
        <row r="13">
          <cell r="B13">
            <v>1632000</v>
          </cell>
          <cell r="C13">
            <v>0</v>
          </cell>
          <cell r="D13">
            <v>127907</v>
          </cell>
          <cell r="E13">
            <v>135939</v>
          </cell>
          <cell r="F13">
            <v>135939</v>
          </cell>
          <cell r="G13">
            <v>144155</v>
          </cell>
          <cell r="H13">
            <v>135939</v>
          </cell>
          <cell r="I13">
            <v>135939</v>
          </cell>
          <cell r="J13">
            <v>135939</v>
          </cell>
          <cell r="K13">
            <v>135939</v>
          </cell>
          <cell r="L13">
            <v>135939</v>
          </cell>
          <cell r="M13">
            <v>135939</v>
          </cell>
          <cell r="N13">
            <v>135939</v>
          </cell>
          <cell r="O13">
            <v>136487</v>
          </cell>
        </row>
        <row r="14">
          <cell r="B14">
            <v>1077000</v>
          </cell>
          <cell r="C14">
            <v>0</v>
          </cell>
          <cell r="D14">
            <v>84409</v>
          </cell>
          <cell r="E14">
            <v>89709</v>
          </cell>
          <cell r="F14">
            <v>89709</v>
          </cell>
          <cell r="G14">
            <v>95132</v>
          </cell>
          <cell r="H14">
            <v>89709</v>
          </cell>
          <cell r="I14">
            <v>89709</v>
          </cell>
          <cell r="J14">
            <v>89709</v>
          </cell>
          <cell r="K14">
            <v>89709</v>
          </cell>
          <cell r="L14">
            <v>89709</v>
          </cell>
          <cell r="M14">
            <v>89709</v>
          </cell>
          <cell r="N14">
            <v>89709</v>
          </cell>
          <cell r="O14">
            <v>90078</v>
          </cell>
        </row>
        <row r="15">
          <cell r="B15">
            <v>3031000</v>
          </cell>
          <cell r="C15">
            <v>0</v>
          </cell>
          <cell r="D15">
            <v>237552</v>
          </cell>
          <cell r="E15">
            <v>252468</v>
          </cell>
          <cell r="F15">
            <v>252468</v>
          </cell>
          <cell r="G15">
            <v>267730</v>
          </cell>
          <cell r="H15">
            <v>252468</v>
          </cell>
          <cell r="I15">
            <v>252468</v>
          </cell>
          <cell r="J15">
            <v>252468</v>
          </cell>
          <cell r="K15">
            <v>252468</v>
          </cell>
          <cell r="L15">
            <v>252468</v>
          </cell>
          <cell r="M15">
            <v>252468</v>
          </cell>
          <cell r="N15">
            <v>252468</v>
          </cell>
          <cell r="O15">
            <v>253506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>
            <v>247000</v>
          </cell>
          <cell r="C18">
            <v>0</v>
          </cell>
          <cell r="D18">
            <v>19358</v>
          </cell>
          <cell r="E18">
            <v>20574</v>
          </cell>
          <cell r="F18">
            <v>20574</v>
          </cell>
          <cell r="G18">
            <v>21817</v>
          </cell>
          <cell r="H18">
            <v>20574</v>
          </cell>
          <cell r="I18">
            <v>20574</v>
          </cell>
          <cell r="J18">
            <v>20574</v>
          </cell>
          <cell r="K18">
            <v>20574</v>
          </cell>
          <cell r="L18">
            <v>20574</v>
          </cell>
          <cell r="M18">
            <v>20574</v>
          </cell>
          <cell r="N18">
            <v>20574</v>
          </cell>
          <cell r="O18">
            <v>20659</v>
          </cell>
        </row>
        <row r="19">
          <cell r="B19">
            <v>123000</v>
          </cell>
          <cell r="C19">
            <v>0</v>
          </cell>
          <cell r="D19">
            <v>9640</v>
          </cell>
          <cell r="E19">
            <v>10245</v>
          </cell>
          <cell r="F19">
            <v>10245</v>
          </cell>
          <cell r="G19">
            <v>10865</v>
          </cell>
          <cell r="H19">
            <v>10245</v>
          </cell>
          <cell r="I19">
            <v>10245</v>
          </cell>
          <cell r="J19">
            <v>10245</v>
          </cell>
          <cell r="K19">
            <v>10245</v>
          </cell>
          <cell r="L19">
            <v>10245</v>
          </cell>
          <cell r="M19">
            <v>10245</v>
          </cell>
          <cell r="N19">
            <v>10245</v>
          </cell>
          <cell r="O19">
            <v>10290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>
            <v>10973000</v>
          </cell>
          <cell r="C24">
            <v>0</v>
          </cell>
          <cell r="D24">
            <v>860000</v>
          </cell>
          <cell r="E24">
            <v>914000</v>
          </cell>
          <cell r="F24">
            <v>914000</v>
          </cell>
          <cell r="G24">
            <v>969250</v>
          </cell>
          <cell r="H24">
            <v>914000</v>
          </cell>
          <cell r="I24">
            <v>914000</v>
          </cell>
          <cell r="J24">
            <v>914000</v>
          </cell>
          <cell r="K24">
            <v>914000</v>
          </cell>
          <cell r="L24">
            <v>914000</v>
          </cell>
          <cell r="M24">
            <v>914000</v>
          </cell>
          <cell r="N24">
            <v>914000</v>
          </cell>
          <cell r="O24">
            <v>917750</v>
          </cell>
        </row>
      </sheetData>
      <sheetData sheetId="2">
        <row r="2">
          <cell r="B2">
            <v>5057000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1264252</v>
          </cell>
          <cell r="H2">
            <v>0</v>
          </cell>
          <cell r="I2">
            <v>0</v>
          </cell>
          <cell r="J2">
            <v>1264252</v>
          </cell>
          <cell r="K2">
            <v>0</v>
          </cell>
          <cell r="L2">
            <v>1264252</v>
          </cell>
          <cell r="M2">
            <v>0</v>
          </cell>
          <cell r="N2">
            <v>0</v>
          </cell>
          <cell r="O2">
            <v>1264244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B4">
            <v>842000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210500</v>
          </cell>
          <cell r="H4">
            <v>0</v>
          </cell>
          <cell r="I4">
            <v>0</v>
          </cell>
          <cell r="J4">
            <v>210500</v>
          </cell>
          <cell r="K4">
            <v>0</v>
          </cell>
          <cell r="L4">
            <v>210500</v>
          </cell>
          <cell r="M4">
            <v>0</v>
          </cell>
          <cell r="N4">
            <v>0</v>
          </cell>
          <cell r="O4">
            <v>210500</v>
          </cell>
        </row>
        <row r="5">
          <cell r="B5">
            <v>1544000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386001</v>
          </cell>
          <cell r="H5">
            <v>0</v>
          </cell>
          <cell r="I5">
            <v>0</v>
          </cell>
          <cell r="J5">
            <v>386001</v>
          </cell>
          <cell r="K5">
            <v>0</v>
          </cell>
          <cell r="L5">
            <v>386001</v>
          </cell>
          <cell r="M5">
            <v>0</v>
          </cell>
          <cell r="N5">
            <v>0</v>
          </cell>
          <cell r="O5">
            <v>385997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B7">
            <v>153000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38250</v>
          </cell>
          <cell r="H7">
            <v>0</v>
          </cell>
          <cell r="I7">
            <v>0</v>
          </cell>
          <cell r="J7">
            <v>38250</v>
          </cell>
          <cell r="K7">
            <v>0</v>
          </cell>
          <cell r="L7">
            <v>38250</v>
          </cell>
          <cell r="M7">
            <v>0</v>
          </cell>
          <cell r="N7">
            <v>0</v>
          </cell>
          <cell r="O7">
            <v>38250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>
            <v>7596000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1899003</v>
          </cell>
          <cell r="H24">
            <v>0</v>
          </cell>
          <cell r="I24">
            <v>0</v>
          </cell>
          <cell r="J24">
            <v>1899003</v>
          </cell>
          <cell r="K24">
            <v>0</v>
          </cell>
          <cell r="L24">
            <v>1899003</v>
          </cell>
          <cell r="M24">
            <v>0</v>
          </cell>
          <cell r="N24">
            <v>0</v>
          </cell>
          <cell r="O24">
            <v>1898991</v>
          </cell>
        </row>
      </sheetData>
      <sheetData sheetId="3">
        <row r="2">
          <cell r="B2">
            <v>774000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258000</v>
          </cell>
          <cell r="H2">
            <v>64500</v>
          </cell>
          <cell r="I2">
            <v>0</v>
          </cell>
          <cell r="J2">
            <v>193500</v>
          </cell>
          <cell r="K2">
            <v>0</v>
          </cell>
          <cell r="L2">
            <v>64500</v>
          </cell>
          <cell r="M2">
            <v>0</v>
          </cell>
          <cell r="N2">
            <v>129000</v>
          </cell>
          <cell r="O2">
            <v>64500</v>
          </cell>
        </row>
        <row r="3">
          <cell r="B3">
            <v>198000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66000</v>
          </cell>
          <cell r="H3">
            <v>16500</v>
          </cell>
          <cell r="I3">
            <v>0</v>
          </cell>
          <cell r="J3">
            <v>49500</v>
          </cell>
          <cell r="K3">
            <v>0</v>
          </cell>
          <cell r="L3">
            <v>16500</v>
          </cell>
          <cell r="M3">
            <v>0</v>
          </cell>
          <cell r="N3">
            <v>33000</v>
          </cell>
          <cell r="O3">
            <v>16500</v>
          </cell>
        </row>
        <row r="4">
          <cell r="B4">
            <v>129000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43000</v>
          </cell>
          <cell r="H4">
            <v>10750</v>
          </cell>
          <cell r="I4">
            <v>0</v>
          </cell>
          <cell r="J4">
            <v>32250</v>
          </cell>
          <cell r="K4">
            <v>0</v>
          </cell>
          <cell r="L4">
            <v>10750</v>
          </cell>
          <cell r="M4">
            <v>0</v>
          </cell>
          <cell r="N4">
            <v>21500</v>
          </cell>
          <cell r="O4">
            <v>10750</v>
          </cell>
        </row>
        <row r="5">
          <cell r="B5">
            <v>236000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78667</v>
          </cell>
          <cell r="H5">
            <v>19667</v>
          </cell>
          <cell r="I5">
            <v>0</v>
          </cell>
          <cell r="J5">
            <v>59001</v>
          </cell>
          <cell r="K5">
            <v>0</v>
          </cell>
          <cell r="L5">
            <v>19667</v>
          </cell>
          <cell r="M5">
            <v>0</v>
          </cell>
          <cell r="N5">
            <v>39334</v>
          </cell>
          <cell r="O5">
            <v>19664</v>
          </cell>
        </row>
        <row r="6">
          <cell r="B6">
            <v>343000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114333</v>
          </cell>
          <cell r="H6">
            <v>28583</v>
          </cell>
          <cell r="I6">
            <v>0</v>
          </cell>
          <cell r="J6">
            <v>85749</v>
          </cell>
          <cell r="K6">
            <v>0</v>
          </cell>
          <cell r="L6">
            <v>28583</v>
          </cell>
          <cell r="M6">
            <v>0</v>
          </cell>
          <cell r="N6">
            <v>57166</v>
          </cell>
          <cell r="O6">
            <v>28586</v>
          </cell>
        </row>
        <row r="7">
          <cell r="B7">
            <v>23000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7667</v>
          </cell>
          <cell r="H7">
            <v>1917</v>
          </cell>
          <cell r="I7">
            <v>0</v>
          </cell>
          <cell r="J7">
            <v>5751</v>
          </cell>
          <cell r="K7">
            <v>0</v>
          </cell>
          <cell r="L7">
            <v>1917</v>
          </cell>
          <cell r="M7">
            <v>0</v>
          </cell>
          <cell r="N7">
            <v>3834</v>
          </cell>
          <cell r="O7">
            <v>1914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>
            <v>374000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124666</v>
          </cell>
          <cell r="H11">
            <v>31166</v>
          </cell>
          <cell r="I11">
            <v>0</v>
          </cell>
          <cell r="J11">
            <v>93498</v>
          </cell>
          <cell r="K11">
            <v>0</v>
          </cell>
          <cell r="L11">
            <v>31166</v>
          </cell>
          <cell r="M11">
            <v>0</v>
          </cell>
          <cell r="N11">
            <v>62332</v>
          </cell>
          <cell r="O11">
            <v>31172</v>
          </cell>
        </row>
        <row r="12">
          <cell r="B12">
            <v>409000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136333</v>
          </cell>
          <cell r="H12">
            <v>34083</v>
          </cell>
          <cell r="I12">
            <v>0</v>
          </cell>
          <cell r="J12">
            <v>102249</v>
          </cell>
          <cell r="K12">
            <v>0</v>
          </cell>
          <cell r="L12">
            <v>34083</v>
          </cell>
          <cell r="M12">
            <v>0</v>
          </cell>
          <cell r="N12">
            <v>68166</v>
          </cell>
          <cell r="O12">
            <v>34086</v>
          </cell>
        </row>
        <row r="13">
          <cell r="B13">
            <v>755000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251667</v>
          </cell>
          <cell r="H13">
            <v>62917</v>
          </cell>
          <cell r="I13">
            <v>0</v>
          </cell>
          <cell r="J13">
            <v>188751</v>
          </cell>
          <cell r="K13">
            <v>0</v>
          </cell>
          <cell r="L13">
            <v>62917</v>
          </cell>
          <cell r="M13">
            <v>0</v>
          </cell>
          <cell r="N13">
            <v>125834</v>
          </cell>
          <cell r="O13">
            <v>62914</v>
          </cell>
        </row>
        <row r="14">
          <cell r="B14">
            <v>498000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166000</v>
          </cell>
          <cell r="H14">
            <v>41500</v>
          </cell>
          <cell r="I14">
            <v>0</v>
          </cell>
          <cell r="J14">
            <v>124500</v>
          </cell>
          <cell r="K14">
            <v>0</v>
          </cell>
          <cell r="L14">
            <v>41500</v>
          </cell>
          <cell r="M14">
            <v>0</v>
          </cell>
          <cell r="N14">
            <v>83000</v>
          </cell>
          <cell r="O14">
            <v>41500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>
            <v>114000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38000</v>
          </cell>
          <cell r="H18">
            <v>9500</v>
          </cell>
          <cell r="I18">
            <v>0</v>
          </cell>
          <cell r="J18">
            <v>28500</v>
          </cell>
          <cell r="K18">
            <v>0</v>
          </cell>
          <cell r="L18">
            <v>9500</v>
          </cell>
          <cell r="M18">
            <v>0</v>
          </cell>
          <cell r="N18">
            <v>19000</v>
          </cell>
          <cell r="O18">
            <v>9500</v>
          </cell>
        </row>
        <row r="19">
          <cell r="B19">
            <v>57000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19000</v>
          </cell>
          <cell r="H19">
            <v>4750</v>
          </cell>
          <cell r="I19">
            <v>0</v>
          </cell>
          <cell r="J19">
            <v>14250</v>
          </cell>
          <cell r="K19">
            <v>0</v>
          </cell>
          <cell r="L19">
            <v>4750</v>
          </cell>
          <cell r="M19">
            <v>0</v>
          </cell>
          <cell r="N19">
            <v>9500</v>
          </cell>
          <cell r="O19">
            <v>4750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>
            <v>3910000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1303333</v>
          </cell>
          <cell r="H24">
            <v>325833</v>
          </cell>
          <cell r="I24">
            <v>0</v>
          </cell>
          <cell r="J24">
            <v>977499</v>
          </cell>
          <cell r="K24">
            <v>0</v>
          </cell>
          <cell r="L24">
            <v>325833</v>
          </cell>
          <cell r="M24">
            <v>0</v>
          </cell>
          <cell r="N24">
            <v>651666</v>
          </cell>
          <cell r="O24">
            <v>325836</v>
          </cell>
        </row>
      </sheetData>
      <sheetData sheetId="4">
        <row r="2">
          <cell r="B2">
            <v>675000</v>
          </cell>
          <cell r="C2">
            <v>0</v>
          </cell>
          <cell r="D2">
            <v>0</v>
          </cell>
          <cell r="E2">
            <v>0</v>
          </cell>
          <cell r="F2">
            <v>168750</v>
          </cell>
          <cell r="G2">
            <v>0</v>
          </cell>
          <cell r="H2">
            <v>0</v>
          </cell>
          <cell r="I2">
            <v>0</v>
          </cell>
          <cell r="J2">
            <v>224934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281316</v>
          </cell>
        </row>
        <row r="3">
          <cell r="B3">
            <v>173000</v>
          </cell>
          <cell r="C3">
            <v>0</v>
          </cell>
          <cell r="D3">
            <v>0</v>
          </cell>
          <cell r="E3">
            <v>0</v>
          </cell>
          <cell r="F3">
            <v>43250</v>
          </cell>
          <cell r="G3">
            <v>0</v>
          </cell>
          <cell r="H3">
            <v>0</v>
          </cell>
          <cell r="I3">
            <v>0</v>
          </cell>
          <cell r="J3">
            <v>57650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72100</v>
          </cell>
        </row>
        <row r="4">
          <cell r="B4">
            <v>112000</v>
          </cell>
          <cell r="C4">
            <v>0</v>
          </cell>
          <cell r="D4">
            <v>0</v>
          </cell>
          <cell r="E4">
            <v>0</v>
          </cell>
          <cell r="F4">
            <v>28000</v>
          </cell>
          <cell r="G4">
            <v>0</v>
          </cell>
          <cell r="H4">
            <v>0</v>
          </cell>
          <cell r="I4">
            <v>0</v>
          </cell>
          <cell r="J4">
            <v>37322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46678</v>
          </cell>
        </row>
        <row r="5">
          <cell r="B5">
            <v>206000</v>
          </cell>
          <cell r="C5">
            <v>0</v>
          </cell>
          <cell r="D5">
            <v>0</v>
          </cell>
          <cell r="E5">
            <v>0</v>
          </cell>
          <cell r="F5">
            <v>51500</v>
          </cell>
          <cell r="G5">
            <v>0</v>
          </cell>
          <cell r="H5">
            <v>0</v>
          </cell>
          <cell r="I5">
            <v>0</v>
          </cell>
          <cell r="J5">
            <v>68646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85854</v>
          </cell>
        </row>
        <row r="6">
          <cell r="B6">
            <v>297000</v>
          </cell>
          <cell r="C6">
            <v>0</v>
          </cell>
          <cell r="D6">
            <v>0</v>
          </cell>
          <cell r="E6">
            <v>0</v>
          </cell>
          <cell r="F6">
            <v>74250</v>
          </cell>
          <cell r="G6">
            <v>0</v>
          </cell>
          <cell r="H6">
            <v>0</v>
          </cell>
          <cell r="I6">
            <v>0</v>
          </cell>
          <cell r="J6">
            <v>98971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123779</v>
          </cell>
        </row>
        <row r="7">
          <cell r="B7">
            <v>20000</v>
          </cell>
          <cell r="C7">
            <v>0</v>
          </cell>
          <cell r="D7">
            <v>0</v>
          </cell>
          <cell r="E7">
            <v>0</v>
          </cell>
          <cell r="F7">
            <v>5000</v>
          </cell>
          <cell r="G7">
            <v>0</v>
          </cell>
          <cell r="H7">
            <v>0</v>
          </cell>
          <cell r="I7">
            <v>0</v>
          </cell>
          <cell r="J7">
            <v>6665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8335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>
            <v>326000</v>
          </cell>
          <cell r="C11">
            <v>0</v>
          </cell>
          <cell r="D11">
            <v>0</v>
          </cell>
          <cell r="E11">
            <v>0</v>
          </cell>
          <cell r="F11">
            <v>81500</v>
          </cell>
          <cell r="G11">
            <v>0</v>
          </cell>
          <cell r="H11">
            <v>0</v>
          </cell>
          <cell r="I11">
            <v>0</v>
          </cell>
          <cell r="J11">
            <v>108635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135865</v>
          </cell>
        </row>
        <row r="12">
          <cell r="B12">
            <v>357000</v>
          </cell>
          <cell r="C12">
            <v>0</v>
          </cell>
          <cell r="D12">
            <v>0</v>
          </cell>
          <cell r="E12">
            <v>0</v>
          </cell>
          <cell r="F12">
            <v>89250</v>
          </cell>
          <cell r="G12">
            <v>0</v>
          </cell>
          <cell r="H12">
            <v>0</v>
          </cell>
          <cell r="I12">
            <v>0</v>
          </cell>
          <cell r="J12">
            <v>118965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148785</v>
          </cell>
        </row>
        <row r="13">
          <cell r="B13">
            <v>658000</v>
          </cell>
          <cell r="C13">
            <v>0</v>
          </cell>
          <cell r="D13">
            <v>0</v>
          </cell>
          <cell r="E13">
            <v>0</v>
          </cell>
          <cell r="F13">
            <v>164500</v>
          </cell>
          <cell r="G13">
            <v>0</v>
          </cell>
          <cell r="H13">
            <v>0</v>
          </cell>
          <cell r="I13">
            <v>0</v>
          </cell>
          <cell r="J13">
            <v>219269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274231</v>
          </cell>
        </row>
        <row r="14">
          <cell r="B14">
            <v>435000</v>
          </cell>
          <cell r="C14">
            <v>0</v>
          </cell>
          <cell r="D14">
            <v>0</v>
          </cell>
          <cell r="E14">
            <v>0</v>
          </cell>
          <cell r="F14">
            <v>108750</v>
          </cell>
          <cell r="G14">
            <v>0</v>
          </cell>
          <cell r="H14">
            <v>0</v>
          </cell>
          <cell r="I14">
            <v>0</v>
          </cell>
          <cell r="J14">
            <v>144958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181292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>
            <v>150000</v>
          </cell>
          <cell r="C19">
            <v>0</v>
          </cell>
          <cell r="D19">
            <v>0</v>
          </cell>
          <cell r="E19">
            <v>0</v>
          </cell>
          <cell r="F19">
            <v>37500</v>
          </cell>
          <cell r="G19">
            <v>0</v>
          </cell>
          <cell r="H19">
            <v>0</v>
          </cell>
          <cell r="I19">
            <v>0</v>
          </cell>
          <cell r="J19">
            <v>49985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62515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>
            <v>3409000</v>
          </cell>
          <cell r="C24">
            <v>0</v>
          </cell>
          <cell r="D24">
            <v>0</v>
          </cell>
          <cell r="E24">
            <v>0</v>
          </cell>
          <cell r="F24">
            <v>852250</v>
          </cell>
          <cell r="G24">
            <v>0</v>
          </cell>
          <cell r="H24">
            <v>0</v>
          </cell>
          <cell r="I24">
            <v>0</v>
          </cell>
          <cell r="J24">
            <v>1136000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1420750</v>
          </cell>
        </row>
      </sheetData>
      <sheetData sheetId="5">
        <row r="2">
          <cell r="B2">
            <v>3449000</v>
          </cell>
          <cell r="C2">
            <v>0</v>
          </cell>
          <cell r="D2">
            <v>0</v>
          </cell>
          <cell r="E2">
            <v>0</v>
          </cell>
          <cell r="F2">
            <v>862702</v>
          </cell>
          <cell r="G2">
            <v>0</v>
          </cell>
          <cell r="H2">
            <v>575135</v>
          </cell>
          <cell r="I2">
            <v>287568</v>
          </cell>
          <cell r="J2">
            <v>287568</v>
          </cell>
          <cell r="K2">
            <v>0</v>
          </cell>
          <cell r="L2">
            <v>575135</v>
          </cell>
          <cell r="M2">
            <v>287568</v>
          </cell>
          <cell r="N2">
            <v>287568</v>
          </cell>
          <cell r="O2">
            <v>285756</v>
          </cell>
        </row>
        <row r="3">
          <cell r="B3">
            <v>882000</v>
          </cell>
          <cell r="C3">
            <v>0</v>
          </cell>
          <cell r="D3">
            <v>0</v>
          </cell>
          <cell r="E3">
            <v>0</v>
          </cell>
          <cell r="F3">
            <v>220616</v>
          </cell>
          <cell r="G3">
            <v>0</v>
          </cell>
          <cell r="H3">
            <v>147077</v>
          </cell>
          <cell r="I3">
            <v>73538</v>
          </cell>
          <cell r="J3">
            <v>73538</v>
          </cell>
          <cell r="K3">
            <v>0</v>
          </cell>
          <cell r="L3">
            <v>147077</v>
          </cell>
          <cell r="M3">
            <v>73538</v>
          </cell>
          <cell r="N3">
            <v>73538</v>
          </cell>
          <cell r="O3">
            <v>73078</v>
          </cell>
        </row>
        <row r="4">
          <cell r="B4">
            <v>575000</v>
          </cell>
          <cell r="C4">
            <v>0</v>
          </cell>
          <cell r="D4">
            <v>0</v>
          </cell>
          <cell r="E4">
            <v>0</v>
          </cell>
          <cell r="F4">
            <v>143825</v>
          </cell>
          <cell r="G4">
            <v>0</v>
          </cell>
          <cell r="H4">
            <v>95884</v>
          </cell>
          <cell r="I4">
            <v>47942</v>
          </cell>
          <cell r="J4">
            <v>47942</v>
          </cell>
          <cell r="K4">
            <v>0</v>
          </cell>
          <cell r="L4">
            <v>95884</v>
          </cell>
          <cell r="M4">
            <v>47942</v>
          </cell>
          <cell r="N4">
            <v>47942</v>
          </cell>
          <cell r="O4">
            <v>47639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>
            <v>709000</v>
          </cell>
          <cell r="C6">
            <v>0</v>
          </cell>
          <cell r="D6">
            <v>0</v>
          </cell>
          <cell r="E6">
            <v>0</v>
          </cell>
          <cell r="F6">
            <v>177343</v>
          </cell>
          <cell r="G6">
            <v>0</v>
          </cell>
          <cell r="H6">
            <v>118229</v>
          </cell>
          <cell r="I6">
            <v>59115</v>
          </cell>
          <cell r="J6">
            <v>59115</v>
          </cell>
          <cell r="K6">
            <v>0</v>
          </cell>
          <cell r="L6">
            <v>118229</v>
          </cell>
          <cell r="M6">
            <v>59115</v>
          </cell>
          <cell r="N6">
            <v>59115</v>
          </cell>
          <cell r="O6">
            <v>58739</v>
          </cell>
        </row>
        <row r="7">
          <cell r="B7">
            <v>140000</v>
          </cell>
          <cell r="C7">
            <v>0</v>
          </cell>
          <cell r="D7">
            <v>0</v>
          </cell>
          <cell r="E7">
            <v>0</v>
          </cell>
          <cell r="F7">
            <v>35018</v>
          </cell>
          <cell r="G7">
            <v>0</v>
          </cell>
          <cell r="H7">
            <v>23346</v>
          </cell>
          <cell r="I7">
            <v>11673</v>
          </cell>
          <cell r="J7">
            <v>11673</v>
          </cell>
          <cell r="K7">
            <v>0</v>
          </cell>
          <cell r="L7">
            <v>23346</v>
          </cell>
          <cell r="M7">
            <v>11673</v>
          </cell>
          <cell r="N7">
            <v>11673</v>
          </cell>
          <cell r="O7">
            <v>11598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>
            <v>1666000</v>
          </cell>
          <cell r="C11">
            <v>0</v>
          </cell>
          <cell r="D11">
            <v>0</v>
          </cell>
          <cell r="E11">
            <v>0</v>
          </cell>
          <cell r="F11">
            <v>416718</v>
          </cell>
          <cell r="G11">
            <v>0</v>
          </cell>
          <cell r="H11">
            <v>277812</v>
          </cell>
          <cell r="I11">
            <v>138906</v>
          </cell>
          <cell r="J11">
            <v>138906</v>
          </cell>
          <cell r="K11">
            <v>0</v>
          </cell>
          <cell r="L11">
            <v>277812</v>
          </cell>
          <cell r="M11">
            <v>138906</v>
          </cell>
          <cell r="N11">
            <v>138906</v>
          </cell>
          <cell r="O11">
            <v>138034</v>
          </cell>
        </row>
        <row r="12">
          <cell r="B12">
            <v>1824000</v>
          </cell>
          <cell r="C12">
            <v>0</v>
          </cell>
          <cell r="D12">
            <v>0</v>
          </cell>
          <cell r="E12">
            <v>0</v>
          </cell>
          <cell r="F12">
            <v>456238</v>
          </cell>
          <cell r="G12">
            <v>0</v>
          </cell>
          <cell r="H12">
            <v>304159</v>
          </cell>
          <cell r="I12">
            <v>152080</v>
          </cell>
          <cell r="J12">
            <v>152080</v>
          </cell>
          <cell r="K12">
            <v>0</v>
          </cell>
          <cell r="L12">
            <v>304159</v>
          </cell>
          <cell r="M12">
            <v>152080</v>
          </cell>
          <cell r="N12">
            <v>152080</v>
          </cell>
          <cell r="O12">
            <v>151124</v>
          </cell>
        </row>
        <row r="13">
          <cell r="B13">
            <v>3364000</v>
          </cell>
          <cell r="C13">
            <v>0</v>
          </cell>
          <cell r="D13">
            <v>0</v>
          </cell>
          <cell r="E13">
            <v>0</v>
          </cell>
          <cell r="F13">
            <v>841441</v>
          </cell>
          <cell r="G13">
            <v>0</v>
          </cell>
          <cell r="H13">
            <v>560960</v>
          </cell>
          <cell r="I13">
            <v>280480</v>
          </cell>
          <cell r="J13">
            <v>280480</v>
          </cell>
          <cell r="K13">
            <v>0</v>
          </cell>
          <cell r="L13">
            <v>560960</v>
          </cell>
          <cell r="M13">
            <v>280480</v>
          </cell>
          <cell r="N13">
            <v>280480</v>
          </cell>
          <cell r="O13">
            <v>278719</v>
          </cell>
        </row>
        <row r="14">
          <cell r="B14">
            <v>2220000</v>
          </cell>
          <cell r="C14">
            <v>0</v>
          </cell>
          <cell r="D14">
            <v>0</v>
          </cell>
          <cell r="E14">
            <v>0</v>
          </cell>
          <cell r="F14">
            <v>555291</v>
          </cell>
          <cell r="G14">
            <v>0</v>
          </cell>
          <cell r="H14">
            <v>370193</v>
          </cell>
          <cell r="I14">
            <v>185096</v>
          </cell>
          <cell r="J14">
            <v>185096</v>
          </cell>
          <cell r="K14">
            <v>0</v>
          </cell>
          <cell r="L14">
            <v>370193</v>
          </cell>
          <cell r="M14">
            <v>185096</v>
          </cell>
          <cell r="N14">
            <v>185096</v>
          </cell>
          <cell r="O14">
            <v>183939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1585000</v>
          </cell>
          <cell r="C17">
            <v>0</v>
          </cell>
          <cell r="D17">
            <v>0</v>
          </cell>
          <cell r="E17">
            <v>0</v>
          </cell>
          <cell r="F17">
            <v>396458</v>
          </cell>
          <cell r="G17">
            <v>0</v>
          </cell>
          <cell r="H17">
            <v>264305</v>
          </cell>
          <cell r="I17">
            <v>132152</v>
          </cell>
          <cell r="J17">
            <v>132152</v>
          </cell>
          <cell r="K17">
            <v>0</v>
          </cell>
          <cell r="L17">
            <v>264305</v>
          </cell>
          <cell r="M17">
            <v>132152</v>
          </cell>
          <cell r="N17">
            <v>132152</v>
          </cell>
          <cell r="O17">
            <v>131324</v>
          </cell>
        </row>
        <row r="18">
          <cell r="B18">
            <v>764000</v>
          </cell>
          <cell r="C18">
            <v>0</v>
          </cell>
          <cell r="D18">
            <v>0</v>
          </cell>
          <cell r="E18">
            <v>0</v>
          </cell>
          <cell r="F18">
            <v>191100</v>
          </cell>
          <cell r="G18">
            <v>0</v>
          </cell>
          <cell r="H18">
            <v>127400</v>
          </cell>
          <cell r="I18">
            <v>63700</v>
          </cell>
          <cell r="J18">
            <v>63700</v>
          </cell>
          <cell r="K18">
            <v>0</v>
          </cell>
          <cell r="L18">
            <v>127400</v>
          </cell>
          <cell r="M18">
            <v>63700</v>
          </cell>
          <cell r="N18">
            <v>63700</v>
          </cell>
          <cell r="O18">
            <v>63300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>
            <v>0</v>
          </cell>
          <cell r="D22">
            <v>0</v>
          </cell>
          <cell r="E22">
            <v>3549067</v>
          </cell>
          <cell r="F22">
            <v>3098273</v>
          </cell>
          <cell r="G22">
            <v>2448977</v>
          </cell>
          <cell r="H22">
            <v>2407882</v>
          </cell>
          <cell r="I22">
            <v>2411075</v>
          </cell>
          <cell r="J22">
            <v>2430920</v>
          </cell>
          <cell r="K22">
            <v>2493320</v>
          </cell>
          <cell r="L22">
            <v>2493315</v>
          </cell>
          <cell r="M22">
            <v>2563813</v>
          </cell>
          <cell r="N22">
            <v>2521814</v>
          </cell>
          <cell r="O22">
            <v>2375811</v>
          </cell>
        </row>
        <row r="23">
          <cell r="B23">
            <v>0</v>
          </cell>
          <cell r="D23">
            <v>0</v>
          </cell>
          <cell r="E23">
            <v>11414883</v>
          </cell>
          <cell r="F23">
            <v>16375010</v>
          </cell>
          <cell r="G23">
            <v>5054013</v>
          </cell>
          <cell r="H23">
            <v>10829084</v>
          </cell>
          <cell r="I23">
            <v>7941549</v>
          </cell>
          <cell r="J23">
            <v>7894048</v>
          </cell>
          <cell r="K23">
            <v>8144512</v>
          </cell>
          <cell r="L23">
            <v>13655683</v>
          </cell>
          <cell r="M23">
            <v>8931822</v>
          </cell>
          <cell r="N23">
            <v>8680624</v>
          </cell>
          <cell r="O23">
            <v>7489469</v>
          </cell>
        </row>
        <row r="24">
          <cell r="B24">
            <v>17178000</v>
          </cell>
          <cell r="D24">
            <v>0</v>
          </cell>
          <cell r="E24">
            <v>14963950</v>
          </cell>
          <cell r="F24">
            <v>23770033</v>
          </cell>
          <cell r="G24">
            <v>7502990</v>
          </cell>
          <cell r="H24">
            <v>16101466</v>
          </cell>
          <cell r="I24">
            <v>11784874</v>
          </cell>
          <cell r="J24">
            <v>11757218</v>
          </cell>
          <cell r="K24">
            <v>10637832</v>
          </cell>
          <cell r="L24">
            <v>19013498</v>
          </cell>
          <cell r="M24">
            <v>12927885</v>
          </cell>
          <cell r="N24">
            <v>12634688</v>
          </cell>
          <cell r="O24">
            <v>11288530</v>
          </cell>
        </row>
      </sheetData>
      <sheetData sheetId="6">
        <row r="2">
          <cell r="B2">
            <v>2115000</v>
          </cell>
          <cell r="C2">
            <v>0</v>
          </cell>
          <cell r="D2">
            <v>0</v>
          </cell>
          <cell r="E2">
            <v>0</v>
          </cell>
          <cell r="F2">
            <v>528750</v>
          </cell>
          <cell r="G2">
            <v>0</v>
          </cell>
          <cell r="H2">
            <v>0</v>
          </cell>
          <cell r="I2">
            <v>528750</v>
          </cell>
          <cell r="J2">
            <v>0</v>
          </cell>
          <cell r="K2">
            <v>0</v>
          </cell>
          <cell r="L2">
            <v>528750</v>
          </cell>
          <cell r="M2">
            <v>0</v>
          </cell>
          <cell r="N2">
            <v>0</v>
          </cell>
          <cell r="O2">
            <v>528750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B4">
            <v>352000</v>
          </cell>
          <cell r="C4">
            <v>0</v>
          </cell>
          <cell r="D4">
            <v>0</v>
          </cell>
          <cell r="E4">
            <v>0</v>
          </cell>
          <cell r="F4">
            <v>88000</v>
          </cell>
          <cell r="G4">
            <v>0</v>
          </cell>
          <cell r="H4">
            <v>0</v>
          </cell>
          <cell r="I4">
            <v>88000</v>
          </cell>
          <cell r="J4">
            <v>0</v>
          </cell>
          <cell r="K4">
            <v>0</v>
          </cell>
          <cell r="L4">
            <v>88000</v>
          </cell>
          <cell r="M4">
            <v>0</v>
          </cell>
          <cell r="N4">
            <v>0</v>
          </cell>
          <cell r="O4">
            <v>88000</v>
          </cell>
        </row>
        <row r="5">
          <cell r="B5">
            <v>645000</v>
          </cell>
          <cell r="C5">
            <v>0</v>
          </cell>
          <cell r="D5">
            <v>0</v>
          </cell>
          <cell r="E5">
            <v>0</v>
          </cell>
          <cell r="F5">
            <v>161250</v>
          </cell>
          <cell r="G5">
            <v>0</v>
          </cell>
          <cell r="H5">
            <v>0</v>
          </cell>
          <cell r="I5">
            <v>161250</v>
          </cell>
          <cell r="J5">
            <v>0</v>
          </cell>
          <cell r="K5">
            <v>0</v>
          </cell>
          <cell r="L5">
            <v>161250</v>
          </cell>
          <cell r="M5">
            <v>0</v>
          </cell>
          <cell r="N5">
            <v>0</v>
          </cell>
          <cell r="O5">
            <v>161250</v>
          </cell>
        </row>
        <row r="6">
          <cell r="B6">
            <v>343000</v>
          </cell>
          <cell r="C6">
            <v>0</v>
          </cell>
          <cell r="D6">
            <v>0</v>
          </cell>
          <cell r="E6">
            <v>0</v>
          </cell>
          <cell r="F6">
            <v>85750</v>
          </cell>
          <cell r="G6">
            <v>0</v>
          </cell>
          <cell r="H6">
            <v>0</v>
          </cell>
          <cell r="I6">
            <v>85750</v>
          </cell>
          <cell r="J6">
            <v>0</v>
          </cell>
          <cell r="K6">
            <v>0</v>
          </cell>
          <cell r="L6">
            <v>85750</v>
          </cell>
          <cell r="M6">
            <v>0</v>
          </cell>
          <cell r="N6">
            <v>0</v>
          </cell>
          <cell r="O6">
            <v>85750</v>
          </cell>
        </row>
        <row r="7">
          <cell r="B7">
            <v>64000</v>
          </cell>
          <cell r="C7">
            <v>0</v>
          </cell>
          <cell r="D7">
            <v>0</v>
          </cell>
          <cell r="E7">
            <v>0</v>
          </cell>
          <cell r="F7">
            <v>16000</v>
          </cell>
          <cell r="G7">
            <v>0</v>
          </cell>
          <cell r="H7">
            <v>0</v>
          </cell>
          <cell r="I7">
            <v>16000</v>
          </cell>
          <cell r="J7">
            <v>0</v>
          </cell>
          <cell r="K7">
            <v>0</v>
          </cell>
          <cell r="L7">
            <v>16000</v>
          </cell>
          <cell r="M7">
            <v>0</v>
          </cell>
          <cell r="N7">
            <v>0</v>
          </cell>
          <cell r="O7">
            <v>16000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>
            <v>1022000</v>
          </cell>
          <cell r="C11">
            <v>0</v>
          </cell>
          <cell r="D11">
            <v>0</v>
          </cell>
          <cell r="E11">
            <v>0</v>
          </cell>
          <cell r="F11">
            <v>255500</v>
          </cell>
          <cell r="G11">
            <v>0</v>
          </cell>
          <cell r="H11">
            <v>0</v>
          </cell>
          <cell r="I11">
            <v>255500</v>
          </cell>
          <cell r="J11">
            <v>0</v>
          </cell>
          <cell r="K11">
            <v>0</v>
          </cell>
          <cell r="L11">
            <v>255500</v>
          </cell>
          <cell r="M11">
            <v>0</v>
          </cell>
          <cell r="N11">
            <v>0</v>
          </cell>
          <cell r="O11">
            <v>255500</v>
          </cell>
        </row>
        <row r="12">
          <cell r="B12">
            <v>1118000</v>
          </cell>
          <cell r="C12">
            <v>0</v>
          </cell>
          <cell r="D12">
            <v>0</v>
          </cell>
          <cell r="E12">
            <v>0</v>
          </cell>
          <cell r="F12">
            <v>279500</v>
          </cell>
          <cell r="G12">
            <v>0</v>
          </cell>
          <cell r="H12">
            <v>0</v>
          </cell>
          <cell r="I12">
            <v>279500</v>
          </cell>
          <cell r="J12">
            <v>0</v>
          </cell>
          <cell r="K12">
            <v>0</v>
          </cell>
          <cell r="L12">
            <v>279500</v>
          </cell>
          <cell r="M12">
            <v>0</v>
          </cell>
          <cell r="N12">
            <v>0</v>
          </cell>
          <cell r="O12">
            <v>279500</v>
          </cell>
        </row>
        <row r="13">
          <cell r="B13">
            <v>2063000</v>
          </cell>
          <cell r="C13">
            <v>0</v>
          </cell>
          <cell r="D13">
            <v>0</v>
          </cell>
          <cell r="E13">
            <v>0</v>
          </cell>
          <cell r="F13">
            <v>515750</v>
          </cell>
          <cell r="G13">
            <v>0</v>
          </cell>
          <cell r="H13">
            <v>0</v>
          </cell>
          <cell r="I13">
            <v>515750</v>
          </cell>
          <cell r="J13">
            <v>0</v>
          </cell>
          <cell r="K13">
            <v>0</v>
          </cell>
          <cell r="L13">
            <v>515750</v>
          </cell>
          <cell r="M13">
            <v>0</v>
          </cell>
          <cell r="N13">
            <v>0</v>
          </cell>
          <cell r="O13">
            <v>515750</v>
          </cell>
        </row>
        <row r="14">
          <cell r="B14">
            <v>1361000</v>
          </cell>
          <cell r="C14">
            <v>0</v>
          </cell>
          <cell r="D14">
            <v>0</v>
          </cell>
          <cell r="E14">
            <v>0</v>
          </cell>
          <cell r="F14">
            <v>340250</v>
          </cell>
          <cell r="G14">
            <v>0</v>
          </cell>
          <cell r="H14">
            <v>0</v>
          </cell>
          <cell r="I14">
            <v>340250</v>
          </cell>
          <cell r="J14">
            <v>0</v>
          </cell>
          <cell r="K14">
            <v>0</v>
          </cell>
          <cell r="L14">
            <v>340250</v>
          </cell>
          <cell r="M14">
            <v>0</v>
          </cell>
          <cell r="N14">
            <v>0</v>
          </cell>
          <cell r="O14">
            <v>340250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>
            <v>468000</v>
          </cell>
          <cell r="C18">
            <v>0</v>
          </cell>
          <cell r="D18">
            <v>0</v>
          </cell>
          <cell r="E18">
            <v>0</v>
          </cell>
          <cell r="F18">
            <v>117000</v>
          </cell>
          <cell r="G18">
            <v>0</v>
          </cell>
          <cell r="H18">
            <v>0</v>
          </cell>
          <cell r="I18">
            <v>117000</v>
          </cell>
          <cell r="J18">
            <v>0</v>
          </cell>
          <cell r="K18">
            <v>0</v>
          </cell>
          <cell r="L18">
            <v>117000</v>
          </cell>
          <cell r="M18">
            <v>0</v>
          </cell>
          <cell r="N18">
            <v>0</v>
          </cell>
          <cell r="O18">
            <v>117000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>
            <v>9551000</v>
          </cell>
          <cell r="C24">
            <v>0</v>
          </cell>
          <cell r="D24">
            <v>0</v>
          </cell>
          <cell r="E24">
            <v>0</v>
          </cell>
          <cell r="F24">
            <v>2387750</v>
          </cell>
          <cell r="G24">
            <v>0</v>
          </cell>
          <cell r="H24">
            <v>0</v>
          </cell>
          <cell r="I24">
            <v>2387750</v>
          </cell>
          <cell r="J24">
            <v>0</v>
          </cell>
          <cell r="K24">
            <v>0</v>
          </cell>
          <cell r="L24">
            <v>2387750</v>
          </cell>
          <cell r="M24">
            <v>0</v>
          </cell>
          <cell r="N24">
            <v>0</v>
          </cell>
          <cell r="O24">
            <v>2387750</v>
          </cell>
        </row>
      </sheetData>
      <sheetData sheetId="7">
        <row r="2">
          <cell r="B2">
            <v>1257000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418605</v>
          </cell>
          <cell r="H2">
            <v>104651</v>
          </cell>
          <cell r="I2">
            <v>104651</v>
          </cell>
          <cell r="J2">
            <v>104651</v>
          </cell>
          <cell r="K2">
            <v>104651</v>
          </cell>
          <cell r="L2">
            <v>104651</v>
          </cell>
          <cell r="M2">
            <v>104651</v>
          </cell>
          <cell r="N2">
            <v>104651</v>
          </cell>
          <cell r="O2">
            <v>105838</v>
          </cell>
        </row>
        <row r="3">
          <cell r="B3">
            <v>321000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106899</v>
          </cell>
          <cell r="H3">
            <v>26725</v>
          </cell>
          <cell r="I3">
            <v>26725</v>
          </cell>
          <cell r="J3">
            <v>26725</v>
          </cell>
          <cell r="K3">
            <v>26725</v>
          </cell>
          <cell r="L3">
            <v>26725</v>
          </cell>
          <cell r="M3">
            <v>26725</v>
          </cell>
          <cell r="N3">
            <v>26725</v>
          </cell>
          <cell r="O3">
            <v>27026</v>
          </cell>
        </row>
        <row r="4">
          <cell r="B4">
            <v>209000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69601</v>
          </cell>
          <cell r="H4">
            <v>17400</v>
          </cell>
          <cell r="I4">
            <v>17400</v>
          </cell>
          <cell r="J4">
            <v>17400</v>
          </cell>
          <cell r="K4">
            <v>17400</v>
          </cell>
          <cell r="L4">
            <v>17400</v>
          </cell>
          <cell r="M4">
            <v>17400</v>
          </cell>
          <cell r="N4">
            <v>17400</v>
          </cell>
          <cell r="O4">
            <v>17599</v>
          </cell>
        </row>
        <row r="5">
          <cell r="B5">
            <v>384000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127879</v>
          </cell>
          <cell r="H5">
            <v>31970</v>
          </cell>
          <cell r="I5">
            <v>31970</v>
          </cell>
          <cell r="J5">
            <v>31970</v>
          </cell>
          <cell r="K5">
            <v>31970</v>
          </cell>
          <cell r="L5">
            <v>31970</v>
          </cell>
          <cell r="M5">
            <v>31970</v>
          </cell>
          <cell r="N5">
            <v>31970</v>
          </cell>
          <cell r="O5">
            <v>32331</v>
          </cell>
        </row>
        <row r="6">
          <cell r="B6">
            <v>571000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190154</v>
          </cell>
          <cell r="H6">
            <v>47539</v>
          </cell>
          <cell r="I6">
            <v>47539</v>
          </cell>
          <cell r="J6">
            <v>47539</v>
          </cell>
          <cell r="K6">
            <v>47539</v>
          </cell>
          <cell r="L6">
            <v>47539</v>
          </cell>
          <cell r="M6">
            <v>47539</v>
          </cell>
          <cell r="N6">
            <v>47539</v>
          </cell>
          <cell r="O6">
            <v>48073</v>
          </cell>
        </row>
        <row r="7">
          <cell r="B7">
            <v>38000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12655</v>
          </cell>
          <cell r="H7">
            <v>3164</v>
          </cell>
          <cell r="I7">
            <v>3164</v>
          </cell>
          <cell r="J7">
            <v>3164</v>
          </cell>
          <cell r="K7">
            <v>3164</v>
          </cell>
          <cell r="L7">
            <v>3164</v>
          </cell>
          <cell r="M7">
            <v>3164</v>
          </cell>
          <cell r="N7">
            <v>3164</v>
          </cell>
          <cell r="O7">
            <v>3197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>
            <v>607000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202143</v>
          </cell>
          <cell r="H11">
            <v>50535</v>
          </cell>
          <cell r="I11">
            <v>50535</v>
          </cell>
          <cell r="J11">
            <v>50535</v>
          </cell>
          <cell r="K11">
            <v>50535</v>
          </cell>
          <cell r="L11">
            <v>50535</v>
          </cell>
          <cell r="M11">
            <v>50535</v>
          </cell>
          <cell r="N11">
            <v>50535</v>
          </cell>
          <cell r="O11">
            <v>51112</v>
          </cell>
        </row>
        <row r="12">
          <cell r="B12">
            <v>665000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221458</v>
          </cell>
          <cell r="H12">
            <v>55365</v>
          </cell>
          <cell r="I12">
            <v>55365</v>
          </cell>
          <cell r="J12">
            <v>55365</v>
          </cell>
          <cell r="K12">
            <v>55365</v>
          </cell>
          <cell r="L12">
            <v>55365</v>
          </cell>
          <cell r="M12">
            <v>55365</v>
          </cell>
          <cell r="N12">
            <v>55365</v>
          </cell>
          <cell r="O12">
            <v>55987</v>
          </cell>
        </row>
        <row r="13">
          <cell r="B13">
            <v>1226000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408281</v>
          </cell>
          <cell r="H13">
            <v>102070</v>
          </cell>
          <cell r="I13">
            <v>102070</v>
          </cell>
          <cell r="J13">
            <v>102070</v>
          </cell>
          <cell r="K13">
            <v>102070</v>
          </cell>
          <cell r="L13">
            <v>102070</v>
          </cell>
          <cell r="M13">
            <v>102070</v>
          </cell>
          <cell r="N13">
            <v>102070</v>
          </cell>
          <cell r="O13">
            <v>103229</v>
          </cell>
        </row>
        <row r="14">
          <cell r="B14">
            <v>809000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269413</v>
          </cell>
          <cell r="H14">
            <v>67353</v>
          </cell>
          <cell r="I14">
            <v>67353</v>
          </cell>
          <cell r="J14">
            <v>67353</v>
          </cell>
          <cell r="K14">
            <v>67353</v>
          </cell>
          <cell r="L14">
            <v>67353</v>
          </cell>
          <cell r="M14">
            <v>67353</v>
          </cell>
          <cell r="N14">
            <v>67353</v>
          </cell>
          <cell r="O14">
            <v>68116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>
            <v>186000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61941</v>
          </cell>
          <cell r="H18">
            <v>15485</v>
          </cell>
          <cell r="I18">
            <v>15485</v>
          </cell>
          <cell r="J18">
            <v>15485</v>
          </cell>
          <cell r="K18">
            <v>15485</v>
          </cell>
          <cell r="L18">
            <v>15485</v>
          </cell>
          <cell r="M18">
            <v>15485</v>
          </cell>
          <cell r="N18">
            <v>15485</v>
          </cell>
          <cell r="O18">
            <v>15664</v>
          </cell>
        </row>
        <row r="19">
          <cell r="B19">
            <v>93000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30971</v>
          </cell>
          <cell r="H19">
            <v>7743</v>
          </cell>
          <cell r="I19">
            <v>7743</v>
          </cell>
          <cell r="J19">
            <v>7743</v>
          </cell>
          <cell r="K19">
            <v>7743</v>
          </cell>
          <cell r="L19">
            <v>7743</v>
          </cell>
          <cell r="M19">
            <v>7743</v>
          </cell>
          <cell r="N19">
            <v>7743</v>
          </cell>
          <cell r="O19">
            <v>7828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>
            <v>6366000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2120000</v>
          </cell>
          <cell r="H24">
            <v>530000</v>
          </cell>
          <cell r="I24">
            <v>530000</v>
          </cell>
          <cell r="J24">
            <v>530000</v>
          </cell>
          <cell r="K24">
            <v>530000</v>
          </cell>
          <cell r="L24">
            <v>530000</v>
          </cell>
          <cell r="M24">
            <v>530000</v>
          </cell>
          <cell r="N24">
            <v>530000</v>
          </cell>
          <cell r="O24">
            <v>536000</v>
          </cell>
        </row>
      </sheetData>
      <sheetData sheetId="8">
        <row r="2"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B3">
            <v>398000</v>
          </cell>
          <cell r="C3">
            <v>0</v>
          </cell>
          <cell r="D3">
            <v>0</v>
          </cell>
          <cell r="E3">
            <v>66320</v>
          </cell>
          <cell r="F3">
            <v>33160</v>
          </cell>
          <cell r="G3">
            <v>33160</v>
          </cell>
          <cell r="H3">
            <v>33160</v>
          </cell>
          <cell r="I3">
            <v>33160</v>
          </cell>
          <cell r="J3">
            <v>33160</v>
          </cell>
          <cell r="K3">
            <v>33160</v>
          </cell>
          <cell r="L3">
            <v>33160</v>
          </cell>
          <cell r="M3">
            <v>33160</v>
          </cell>
          <cell r="N3">
            <v>33160</v>
          </cell>
          <cell r="O3">
            <v>33240</v>
          </cell>
        </row>
        <row r="4">
          <cell r="B4">
            <v>259000</v>
          </cell>
          <cell r="C4">
            <v>0</v>
          </cell>
          <cell r="D4">
            <v>0</v>
          </cell>
          <cell r="E4">
            <v>43158</v>
          </cell>
          <cell r="F4">
            <v>21579</v>
          </cell>
          <cell r="G4">
            <v>21579</v>
          </cell>
          <cell r="H4">
            <v>21579</v>
          </cell>
          <cell r="I4">
            <v>21579</v>
          </cell>
          <cell r="J4">
            <v>21579</v>
          </cell>
          <cell r="K4">
            <v>21579</v>
          </cell>
          <cell r="L4">
            <v>21579</v>
          </cell>
          <cell r="M4">
            <v>21579</v>
          </cell>
          <cell r="N4">
            <v>21579</v>
          </cell>
          <cell r="O4">
            <v>21631</v>
          </cell>
        </row>
        <row r="5">
          <cell r="B5">
            <v>474000</v>
          </cell>
          <cell r="C5">
            <v>0</v>
          </cell>
          <cell r="D5">
            <v>0</v>
          </cell>
          <cell r="E5">
            <v>78984</v>
          </cell>
          <cell r="F5">
            <v>39492</v>
          </cell>
          <cell r="G5">
            <v>39492</v>
          </cell>
          <cell r="H5">
            <v>39492</v>
          </cell>
          <cell r="I5">
            <v>39492</v>
          </cell>
          <cell r="J5">
            <v>39492</v>
          </cell>
          <cell r="K5">
            <v>39492</v>
          </cell>
          <cell r="L5">
            <v>39492</v>
          </cell>
          <cell r="M5">
            <v>39492</v>
          </cell>
          <cell r="N5">
            <v>39492</v>
          </cell>
          <cell r="O5">
            <v>39588</v>
          </cell>
        </row>
        <row r="6">
          <cell r="B6">
            <v>274000</v>
          </cell>
          <cell r="C6">
            <v>0</v>
          </cell>
          <cell r="D6">
            <v>0</v>
          </cell>
          <cell r="E6">
            <v>45657</v>
          </cell>
          <cell r="F6">
            <v>22828</v>
          </cell>
          <cell r="G6">
            <v>22828</v>
          </cell>
          <cell r="H6">
            <v>22828</v>
          </cell>
          <cell r="I6">
            <v>22828</v>
          </cell>
          <cell r="J6">
            <v>22828</v>
          </cell>
          <cell r="K6">
            <v>22828</v>
          </cell>
          <cell r="L6">
            <v>22828</v>
          </cell>
          <cell r="M6">
            <v>22828</v>
          </cell>
          <cell r="N6">
            <v>22828</v>
          </cell>
          <cell r="O6">
            <v>22891</v>
          </cell>
        </row>
        <row r="7">
          <cell r="B7">
            <v>47000</v>
          </cell>
          <cell r="C7">
            <v>0</v>
          </cell>
          <cell r="D7">
            <v>0</v>
          </cell>
          <cell r="E7">
            <v>7832</v>
          </cell>
          <cell r="F7">
            <v>3916</v>
          </cell>
          <cell r="G7">
            <v>3916</v>
          </cell>
          <cell r="H7">
            <v>3916</v>
          </cell>
          <cell r="I7">
            <v>3916</v>
          </cell>
          <cell r="J7">
            <v>3916</v>
          </cell>
          <cell r="K7">
            <v>3916</v>
          </cell>
          <cell r="L7">
            <v>3916</v>
          </cell>
          <cell r="M7">
            <v>3916</v>
          </cell>
          <cell r="N7">
            <v>3916</v>
          </cell>
          <cell r="O7">
            <v>3924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>
            <v>751000</v>
          </cell>
          <cell r="C11">
            <v>0</v>
          </cell>
          <cell r="D11">
            <v>0</v>
          </cell>
          <cell r="E11">
            <v>125141</v>
          </cell>
          <cell r="F11">
            <v>62571</v>
          </cell>
          <cell r="G11">
            <v>62571</v>
          </cell>
          <cell r="H11">
            <v>62571</v>
          </cell>
          <cell r="I11">
            <v>62571</v>
          </cell>
          <cell r="J11">
            <v>62571</v>
          </cell>
          <cell r="K11">
            <v>62571</v>
          </cell>
          <cell r="L11">
            <v>62571</v>
          </cell>
          <cell r="M11">
            <v>62571</v>
          </cell>
          <cell r="N11">
            <v>62571</v>
          </cell>
          <cell r="O11">
            <v>62720</v>
          </cell>
        </row>
        <row r="12">
          <cell r="B12">
            <v>822000</v>
          </cell>
          <cell r="C12">
            <v>0</v>
          </cell>
          <cell r="D12">
            <v>0</v>
          </cell>
          <cell r="E12">
            <v>136972</v>
          </cell>
          <cell r="F12">
            <v>68486</v>
          </cell>
          <cell r="G12">
            <v>68486</v>
          </cell>
          <cell r="H12">
            <v>68486</v>
          </cell>
          <cell r="I12">
            <v>68486</v>
          </cell>
          <cell r="J12">
            <v>68486</v>
          </cell>
          <cell r="K12">
            <v>68486</v>
          </cell>
          <cell r="L12">
            <v>68486</v>
          </cell>
          <cell r="M12">
            <v>68486</v>
          </cell>
          <cell r="N12">
            <v>68486</v>
          </cell>
          <cell r="O12">
            <v>68654</v>
          </cell>
        </row>
        <row r="13">
          <cell r="B13">
            <v>1516000</v>
          </cell>
          <cell r="C13">
            <v>0</v>
          </cell>
          <cell r="D13">
            <v>0</v>
          </cell>
          <cell r="E13">
            <v>252615</v>
          </cell>
          <cell r="F13">
            <v>126308</v>
          </cell>
          <cell r="G13">
            <v>126308</v>
          </cell>
          <cell r="H13">
            <v>126308</v>
          </cell>
          <cell r="I13">
            <v>126308</v>
          </cell>
          <cell r="J13">
            <v>126308</v>
          </cell>
          <cell r="K13">
            <v>126308</v>
          </cell>
          <cell r="L13">
            <v>126308</v>
          </cell>
          <cell r="M13">
            <v>126308</v>
          </cell>
          <cell r="N13">
            <v>126308</v>
          </cell>
          <cell r="O13">
            <v>126613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>
            <v>344000</v>
          </cell>
          <cell r="C19">
            <v>0</v>
          </cell>
          <cell r="D19">
            <v>0</v>
          </cell>
          <cell r="E19">
            <v>57321</v>
          </cell>
          <cell r="F19">
            <v>28660</v>
          </cell>
          <cell r="G19">
            <v>28660</v>
          </cell>
          <cell r="H19">
            <v>28660</v>
          </cell>
          <cell r="I19">
            <v>28660</v>
          </cell>
          <cell r="J19">
            <v>28660</v>
          </cell>
          <cell r="K19">
            <v>28660</v>
          </cell>
          <cell r="L19">
            <v>28660</v>
          </cell>
          <cell r="M19">
            <v>28660</v>
          </cell>
          <cell r="N19">
            <v>28660</v>
          </cell>
          <cell r="O19">
            <v>28739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>
            <v>4885000</v>
          </cell>
          <cell r="C24">
            <v>0</v>
          </cell>
          <cell r="D24">
            <v>0</v>
          </cell>
          <cell r="E24">
            <v>814000</v>
          </cell>
          <cell r="F24">
            <v>407000</v>
          </cell>
          <cell r="G24">
            <v>407000</v>
          </cell>
          <cell r="H24">
            <v>407000</v>
          </cell>
          <cell r="I24">
            <v>407000</v>
          </cell>
          <cell r="J24">
            <v>407000</v>
          </cell>
          <cell r="K24">
            <v>407000</v>
          </cell>
          <cell r="L24">
            <v>407000</v>
          </cell>
          <cell r="M24">
            <v>407000</v>
          </cell>
          <cell r="N24">
            <v>407000</v>
          </cell>
          <cell r="O24">
            <v>408000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1.SZ.TÁBL. KONSZOLIDÁLT MÉRLEG"/>
      <sheetName val="2.SZ.TÁBL. TÁRSULÁS KV. MÉRLEG"/>
      <sheetName val="2.1.SZ.TÁBL. BEV - KIAD"/>
      <sheetName val="2.2.SZ.TÁBL. KIADÁS COFOG"/>
      <sheetName val="2.3.SZ.TÁBL. BEVÉTEL COFOG"/>
      <sheetName val="3.SZ.TÁBL. BEVÉTELEK"/>
      <sheetName val="4.SZ.TÁBL. SEGÍTŐ SZOLGÁLAT"/>
      <sheetName val="5.SZ.TÁBL. SZOCIÁLIS NORMATÍVA"/>
      <sheetName val="6.SZ.TÁBL. PÉNZE. ÁTAD - ÁTVÉT"/>
      <sheetName val="8.SZ.TÁBL. ELŐIRÁNYZAT FELHASZN"/>
      <sheetName val="7.SZ.TÁBL. MARADVÁNY"/>
      <sheetName val="8.SZ.TÁBL. LÉTSZÁMADATOK"/>
      <sheetName val="9.SZ.TÁBL. ÖNK. ELSZÁMOLÁSAI"/>
      <sheetName val="10.SZ.TÁBL. VAGYONKIMUTATÁS"/>
      <sheetName val="10.1.SZ.TÁBL. VAGYONK. ESZKÖZÖK"/>
      <sheetName val="10.2.SZ.TÁBL. VAGYONK. FORRÁSOK"/>
      <sheetName val="10.3.SZ.TÁBL. ÉRTÉK N. ESZKÖZÖK"/>
      <sheetName val="11.SZ.TÁBL. EREDMÉNYKIMUTATÁS"/>
      <sheetName val="12.SZ.TÁBL. PÉNZESZKÖZ VÁLT.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W8">
            <v>-56</v>
          </cell>
        </row>
        <row r="9">
          <cell r="W9">
            <v>-169</v>
          </cell>
        </row>
        <row r="10">
          <cell r="W10">
            <v>-26</v>
          </cell>
        </row>
        <row r="11">
          <cell r="W11">
            <v>-22</v>
          </cell>
        </row>
        <row r="12">
          <cell r="W12">
            <v>-115</v>
          </cell>
        </row>
        <row r="13">
          <cell r="W13">
            <v>-70</v>
          </cell>
        </row>
        <row r="14">
          <cell r="W14">
            <v>-42</v>
          </cell>
        </row>
        <row r="61">
          <cell r="S61">
            <v>-668</v>
          </cell>
        </row>
      </sheetData>
      <sheetData sheetId="7">
        <row r="139">
          <cell r="Z139">
            <v>-690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 refreshError="1"/>
      <sheetData sheetId="1">
        <row r="13">
          <cell r="H13">
            <v>324</v>
          </cell>
        </row>
        <row r="17">
          <cell r="H17">
            <v>87</v>
          </cell>
        </row>
        <row r="28">
          <cell r="H28">
            <v>18033</v>
          </cell>
        </row>
        <row r="58">
          <cell r="H58">
            <v>69</v>
          </cell>
        </row>
        <row r="59">
          <cell r="H59">
            <v>2283</v>
          </cell>
        </row>
        <row r="66">
          <cell r="H66">
            <v>135</v>
          </cell>
        </row>
        <row r="72">
          <cell r="H72">
            <v>25668</v>
          </cell>
        </row>
        <row r="73">
          <cell r="H73">
            <v>633</v>
          </cell>
        </row>
        <row r="78">
          <cell r="H78">
            <v>1314</v>
          </cell>
        </row>
        <row r="82">
          <cell r="H82">
            <v>12</v>
          </cell>
        </row>
        <row r="86">
          <cell r="H86">
            <v>4000</v>
          </cell>
        </row>
        <row r="87">
          <cell r="H87">
            <v>958</v>
          </cell>
        </row>
        <row r="88">
          <cell r="H88">
            <v>6356</v>
          </cell>
        </row>
        <row r="89">
          <cell r="H89">
            <v>457</v>
          </cell>
        </row>
        <row r="90">
          <cell r="H90">
            <v>1004</v>
          </cell>
        </row>
        <row r="91">
          <cell r="H91">
            <v>2546</v>
          </cell>
        </row>
        <row r="93">
          <cell r="H93">
            <v>5981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10279</v>
          </cell>
        </row>
        <row r="97">
          <cell r="H97">
            <v>2500</v>
          </cell>
        </row>
      </sheetData>
      <sheetData sheetId="2">
        <row r="5">
          <cell r="E5">
            <v>1673</v>
          </cell>
        </row>
        <row r="6">
          <cell r="E6">
            <v>5057</v>
          </cell>
        </row>
        <row r="7">
          <cell r="E7">
            <v>774</v>
          </cell>
        </row>
        <row r="8">
          <cell r="E8">
            <v>675</v>
          </cell>
        </row>
        <row r="9">
          <cell r="E9">
            <v>3449</v>
          </cell>
        </row>
        <row r="10">
          <cell r="E10">
            <v>2115</v>
          </cell>
        </row>
        <row r="11">
          <cell r="E11">
            <v>1257</v>
          </cell>
        </row>
        <row r="14">
          <cell r="E14">
            <v>428</v>
          </cell>
        </row>
        <row r="15">
          <cell r="E15">
            <v>198</v>
          </cell>
        </row>
        <row r="16">
          <cell r="E16">
            <v>173</v>
          </cell>
        </row>
        <row r="17">
          <cell r="E17">
            <v>882</v>
          </cell>
        </row>
        <row r="18">
          <cell r="E18">
            <v>321</v>
          </cell>
        </row>
        <row r="19">
          <cell r="E19">
            <v>398</v>
          </cell>
        </row>
        <row r="31">
          <cell r="E31">
            <v>279</v>
          </cell>
        </row>
        <row r="32">
          <cell r="E32">
            <v>842</v>
          </cell>
        </row>
        <row r="33">
          <cell r="E33">
            <v>129</v>
          </cell>
        </row>
        <row r="34">
          <cell r="E34">
            <v>112</v>
          </cell>
        </row>
        <row r="35">
          <cell r="E35">
            <v>575</v>
          </cell>
        </row>
        <row r="36">
          <cell r="E36">
            <v>352</v>
          </cell>
        </row>
        <row r="37">
          <cell r="E37">
            <v>209</v>
          </cell>
        </row>
        <row r="38">
          <cell r="E38">
            <v>259</v>
          </cell>
        </row>
        <row r="41">
          <cell r="E41">
            <v>247</v>
          </cell>
        </row>
        <row r="42">
          <cell r="E42">
            <v>114</v>
          </cell>
        </row>
        <row r="43">
          <cell r="E43">
            <v>764</v>
          </cell>
        </row>
        <row r="44">
          <cell r="E44">
            <v>468</v>
          </cell>
        </row>
        <row r="45">
          <cell r="E45">
            <v>186</v>
          </cell>
        </row>
        <row r="48">
          <cell r="E48">
            <v>123</v>
          </cell>
        </row>
        <row r="49">
          <cell r="E49">
            <v>57</v>
          </cell>
        </row>
        <row r="50">
          <cell r="E50">
            <v>150</v>
          </cell>
        </row>
        <row r="51">
          <cell r="E51">
            <v>93</v>
          </cell>
        </row>
        <row r="52">
          <cell r="E52">
            <v>344</v>
          </cell>
        </row>
        <row r="55">
          <cell r="E55">
            <v>229</v>
          </cell>
        </row>
        <row r="56">
          <cell r="E56">
            <v>343</v>
          </cell>
        </row>
        <row r="57">
          <cell r="E57">
            <v>297</v>
          </cell>
        </row>
        <row r="58">
          <cell r="E58">
            <v>709</v>
          </cell>
        </row>
        <row r="59">
          <cell r="E59">
            <v>343</v>
          </cell>
        </row>
        <row r="60">
          <cell r="E60">
            <v>571</v>
          </cell>
        </row>
        <row r="61">
          <cell r="E61">
            <v>274</v>
          </cell>
        </row>
        <row r="64">
          <cell r="E64">
            <v>511</v>
          </cell>
        </row>
        <row r="65">
          <cell r="E65">
            <v>1544</v>
          </cell>
        </row>
        <row r="66">
          <cell r="E66">
            <v>236</v>
          </cell>
        </row>
        <row r="67">
          <cell r="E67">
            <v>206</v>
          </cell>
        </row>
        <row r="68">
          <cell r="E68">
            <v>645</v>
          </cell>
        </row>
        <row r="69">
          <cell r="E69">
            <v>384</v>
          </cell>
        </row>
        <row r="70">
          <cell r="E70">
            <v>474</v>
          </cell>
        </row>
        <row r="73">
          <cell r="E73">
            <v>105888</v>
          </cell>
        </row>
        <row r="74">
          <cell r="E74">
            <v>522</v>
          </cell>
        </row>
        <row r="75">
          <cell r="E75">
            <v>28795</v>
          </cell>
        </row>
        <row r="78">
          <cell r="E78">
            <v>50</v>
          </cell>
        </row>
        <row r="79">
          <cell r="E79">
            <v>153</v>
          </cell>
        </row>
        <row r="80">
          <cell r="E80">
            <v>23</v>
          </cell>
        </row>
        <row r="81">
          <cell r="E81">
            <v>20</v>
          </cell>
        </row>
        <row r="82">
          <cell r="E82">
            <v>140</v>
          </cell>
        </row>
        <row r="83">
          <cell r="E83">
            <v>64</v>
          </cell>
        </row>
        <row r="84">
          <cell r="E84">
            <v>38</v>
          </cell>
        </row>
        <row r="85">
          <cell r="E85">
            <v>47</v>
          </cell>
        </row>
        <row r="98">
          <cell r="E98">
            <v>624</v>
          </cell>
        </row>
        <row r="101">
          <cell r="E101">
            <v>10785</v>
          </cell>
        </row>
        <row r="102">
          <cell r="E102">
            <v>87</v>
          </cell>
        </row>
        <row r="113">
          <cell r="E113">
            <v>30092</v>
          </cell>
        </row>
      </sheetData>
      <sheetData sheetId="3">
        <row r="12">
          <cell r="T12">
            <v>300</v>
          </cell>
        </row>
        <row r="15">
          <cell r="K15">
            <v>2500</v>
          </cell>
          <cell r="Q15">
            <v>1500</v>
          </cell>
          <cell r="W15">
            <v>6185</v>
          </cell>
          <cell r="Z15">
            <v>600</v>
          </cell>
        </row>
        <row r="27">
          <cell r="H27">
            <v>9665</v>
          </cell>
          <cell r="K27">
            <v>0</v>
          </cell>
          <cell r="N27">
            <v>0</v>
          </cell>
          <cell r="W27">
            <v>2394</v>
          </cell>
        </row>
        <row r="29">
          <cell r="H29">
            <v>35023</v>
          </cell>
          <cell r="K29">
            <v>28722</v>
          </cell>
          <cell r="N29">
            <v>24335</v>
          </cell>
          <cell r="Q29">
            <v>14927</v>
          </cell>
          <cell r="T29">
            <v>4401</v>
          </cell>
          <cell r="W29">
            <v>16831</v>
          </cell>
          <cell r="Z29">
            <v>863</v>
          </cell>
        </row>
        <row r="30">
          <cell r="H30">
            <v>-9089</v>
          </cell>
          <cell r="K30">
            <v>1093</v>
          </cell>
          <cell r="N30">
            <v>633</v>
          </cell>
          <cell r="Q30">
            <v>402</v>
          </cell>
          <cell r="T30">
            <v>125</v>
          </cell>
          <cell r="W30">
            <v>1192</v>
          </cell>
        </row>
        <row r="32">
          <cell r="H32">
            <v>1632</v>
          </cell>
          <cell r="K32">
            <v>885</v>
          </cell>
          <cell r="N32">
            <v>808</v>
          </cell>
          <cell r="Q32">
            <v>1077</v>
          </cell>
          <cell r="T32">
            <v>3031</v>
          </cell>
        </row>
        <row r="33">
          <cell r="H33">
            <v>755</v>
          </cell>
          <cell r="K33">
            <v>409</v>
          </cell>
          <cell r="N33">
            <v>374</v>
          </cell>
          <cell r="Q33">
            <v>498</v>
          </cell>
        </row>
        <row r="34">
          <cell r="H34">
            <v>658</v>
          </cell>
          <cell r="K34">
            <v>357</v>
          </cell>
          <cell r="N34">
            <v>326</v>
          </cell>
          <cell r="Q34">
            <v>435</v>
          </cell>
        </row>
        <row r="35">
          <cell r="H35">
            <v>3364</v>
          </cell>
          <cell r="K35">
            <v>1824</v>
          </cell>
          <cell r="N35">
            <v>1666</v>
          </cell>
          <cell r="Q35">
            <v>2220</v>
          </cell>
          <cell r="Z35">
            <v>1585</v>
          </cell>
        </row>
        <row r="36">
          <cell r="H36">
            <v>2063</v>
          </cell>
          <cell r="K36">
            <v>1118</v>
          </cell>
          <cell r="N36">
            <v>1022</v>
          </cell>
          <cell r="Q36">
            <v>1361</v>
          </cell>
        </row>
        <row r="37">
          <cell r="H37">
            <v>1226</v>
          </cell>
          <cell r="K37">
            <v>665</v>
          </cell>
          <cell r="N37">
            <v>607</v>
          </cell>
          <cell r="Q37">
            <v>809</v>
          </cell>
        </row>
        <row r="38">
          <cell r="H38">
            <v>1516</v>
          </cell>
          <cell r="K38">
            <v>822</v>
          </cell>
          <cell r="N38">
            <v>751</v>
          </cell>
        </row>
        <row r="41">
          <cell r="H41">
            <v>27235</v>
          </cell>
          <cell r="K41">
            <v>26406</v>
          </cell>
          <cell r="N41">
            <v>20018</v>
          </cell>
          <cell r="Q41">
            <v>12387</v>
          </cell>
          <cell r="T41">
            <v>1216</v>
          </cell>
          <cell r="W41">
            <v>18251</v>
          </cell>
        </row>
        <row r="42">
          <cell r="H42">
            <v>850</v>
          </cell>
          <cell r="K42">
            <v>900</v>
          </cell>
          <cell r="N42">
            <v>350</v>
          </cell>
          <cell r="Q42">
            <v>350</v>
          </cell>
          <cell r="T42">
            <v>100</v>
          </cell>
          <cell r="W42">
            <v>550</v>
          </cell>
        </row>
        <row r="44">
          <cell r="H44">
            <v>900</v>
          </cell>
          <cell r="K44">
            <v>18</v>
          </cell>
          <cell r="N44">
            <v>503</v>
          </cell>
          <cell r="W44">
            <v>84</v>
          </cell>
        </row>
        <row r="46">
          <cell r="K46">
            <v>211</v>
          </cell>
          <cell r="Q46">
            <v>692</v>
          </cell>
        </row>
        <row r="47">
          <cell r="H47">
            <v>920</v>
          </cell>
          <cell r="K47">
            <v>1520</v>
          </cell>
          <cell r="N47">
            <v>880</v>
          </cell>
          <cell r="Q47">
            <v>560</v>
          </cell>
          <cell r="T47">
            <v>160</v>
          </cell>
          <cell r="W47">
            <v>1040</v>
          </cell>
        </row>
        <row r="49">
          <cell r="H49">
            <v>137</v>
          </cell>
          <cell r="K49">
            <v>50</v>
          </cell>
          <cell r="N49">
            <v>201</v>
          </cell>
          <cell r="Q49">
            <v>250</v>
          </cell>
          <cell r="W49">
            <v>407</v>
          </cell>
        </row>
        <row r="53">
          <cell r="H53">
            <v>241</v>
          </cell>
          <cell r="K53">
            <v>382</v>
          </cell>
          <cell r="N53">
            <v>307</v>
          </cell>
          <cell r="Q53">
            <v>258</v>
          </cell>
          <cell r="T53">
            <v>4</v>
          </cell>
          <cell r="W53">
            <v>412</v>
          </cell>
        </row>
        <row r="57">
          <cell r="H57">
            <v>4200</v>
          </cell>
          <cell r="N57">
            <v>900</v>
          </cell>
          <cell r="Q57">
            <v>450</v>
          </cell>
          <cell r="T57">
            <v>2219</v>
          </cell>
          <cell r="W57">
            <v>215</v>
          </cell>
        </row>
        <row r="58">
          <cell r="H58">
            <v>50</v>
          </cell>
          <cell r="K58">
            <v>30</v>
          </cell>
          <cell r="N58">
            <v>50</v>
          </cell>
          <cell r="Q58">
            <v>20</v>
          </cell>
          <cell r="T58">
            <v>12</v>
          </cell>
        </row>
        <row r="62">
          <cell r="H62">
            <v>5872</v>
          </cell>
          <cell r="K62">
            <v>4430</v>
          </cell>
          <cell r="N62">
            <v>3520</v>
          </cell>
          <cell r="Q62">
            <v>2499</v>
          </cell>
          <cell r="T62">
            <v>801</v>
          </cell>
          <cell r="W62">
            <v>3288</v>
          </cell>
        </row>
        <row r="63">
          <cell r="H63">
            <v>615</v>
          </cell>
          <cell r="K63">
            <v>790</v>
          </cell>
          <cell r="N63">
            <v>483</v>
          </cell>
          <cell r="Q63">
            <v>307</v>
          </cell>
          <cell r="T63">
            <v>88</v>
          </cell>
          <cell r="W63">
            <v>615</v>
          </cell>
        </row>
        <row r="64">
          <cell r="H64">
            <v>78</v>
          </cell>
          <cell r="K64">
            <v>99</v>
          </cell>
          <cell r="N64">
            <v>63</v>
          </cell>
          <cell r="Q64">
            <v>38</v>
          </cell>
          <cell r="T64">
            <v>10</v>
          </cell>
          <cell r="W64">
            <v>64</v>
          </cell>
        </row>
        <row r="66">
          <cell r="H66">
            <v>83</v>
          </cell>
          <cell r="K66">
            <v>106</v>
          </cell>
          <cell r="N66">
            <v>67</v>
          </cell>
          <cell r="Q66">
            <v>41</v>
          </cell>
          <cell r="T66">
            <v>11</v>
          </cell>
          <cell r="W66">
            <v>69</v>
          </cell>
        </row>
        <row r="67">
          <cell r="H67">
            <v>84</v>
          </cell>
          <cell r="K67">
            <v>54</v>
          </cell>
          <cell r="N67">
            <v>10</v>
          </cell>
          <cell r="Q67">
            <v>0</v>
          </cell>
          <cell r="W67">
            <v>112</v>
          </cell>
          <cell r="AC67">
            <v>408</v>
          </cell>
        </row>
        <row r="68">
          <cell r="H68">
            <v>754</v>
          </cell>
          <cell r="K68">
            <v>781</v>
          </cell>
          <cell r="N68">
            <v>441</v>
          </cell>
          <cell r="Q68">
            <v>1480</v>
          </cell>
          <cell r="T68">
            <v>1049</v>
          </cell>
          <cell r="W68">
            <v>382</v>
          </cell>
          <cell r="AC68">
            <v>117</v>
          </cell>
        </row>
        <row r="71">
          <cell r="H71">
            <v>46</v>
          </cell>
          <cell r="K71">
            <v>17</v>
          </cell>
          <cell r="N71">
            <v>739</v>
          </cell>
          <cell r="Q71">
            <v>34</v>
          </cell>
          <cell r="W71">
            <v>20</v>
          </cell>
        </row>
        <row r="72">
          <cell r="H72">
            <v>104</v>
          </cell>
          <cell r="K72">
            <v>27</v>
          </cell>
          <cell r="N72">
            <v>54</v>
          </cell>
          <cell r="Q72">
            <v>50</v>
          </cell>
          <cell r="T72">
            <v>40</v>
          </cell>
          <cell r="W72">
            <v>40</v>
          </cell>
        </row>
        <row r="74">
          <cell r="H74">
            <v>425</v>
          </cell>
          <cell r="K74">
            <v>306</v>
          </cell>
          <cell r="N74">
            <v>391</v>
          </cell>
          <cell r="Q74">
            <v>527</v>
          </cell>
        </row>
        <row r="75">
          <cell r="N75">
            <v>2</v>
          </cell>
          <cell r="Z75">
            <v>2293</v>
          </cell>
        </row>
        <row r="77">
          <cell r="H77">
            <v>350</v>
          </cell>
          <cell r="K77">
            <v>151</v>
          </cell>
          <cell r="Q77">
            <v>818</v>
          </cell>
          <cell r="T77">
            <v>992</v>
          </cell>
        </row>
        <row r="81">
          <cell r="H81">
            <v>65</v>
          </cell>
          <cell r="N81">
            <v>0</v>
          </cell>
          <cell r="Q81">
            <v>47</v>
          </cell>
          <cell r="W81">
            <v>8</v>
          </cell>
        </row>
        <row r="82">
          <cell r="H82">
            <v>1763</v>
          </cell>
          <cell r="K82">
            <v>820</v>
          </cell>
          <cell r="N82">
            <v>700</v>
          </cell>
          <cell r="Q82">
            <v>1074</v>
          </cell>
          <cell r="T82">
            <v>485</v>
          </cell>
          <cell r="W82">
            <v>282</v>
          </cell>
          <cell r="AC82">
            <v>438</v>
          </cell>
        </row>
        <row r="84">
          <cell r="H84">
            <v>350</v>
          </cell>
          <cell r="K84">
            <v>115</v>
          </cell>
          <cell r="N84">
            <v>410</v>
          </cell>
          <cell r="Q84">
            <v>80</v>
          </cell>
          <cell r="W84">
            <v>7</v>
          </cell>
        </row>
        <row r="87">
          <cell r="H87">
            <v>1047.1300000000001</v>
          </cell>
          <cell r="K87">
            <v>414.8900000000001</v>
          </cell>
          <cell r="N87">
            <v>351.62</v>
          </cell>
          <cell r="Q87">
            <v>1091.51</v>
          </cell>
          <cell r="T87">
            <v>608.65000000000009</v>
          </cell>
          <cell r="W87">
            <v>238.39000000000004</v>
          </cell>
          <cell r="Z87">
            <v>620</v>
          </cell>
          <cell r="AC87">
            <v>168</v>
          </cell>
        </row>
        <row r="91">
          <cell r="H91">
            <v>51</v>
          </cell>
          <cell r="K91">
            <v>50</v>
          </cell>
          <cell r="Q91">
            <v>75</v>
          </cell>
          <cell r="T91">
            <v>54</v>
          </cell>
        </row>
        <row r="101">
          <cell r="K101">
            <v>131</v>
          </cell>
          <cell r="W101">
            <v>82</v>
          </cell>
          <cell r="AC101">
            <v>46</v>
          </cell>
        </row>
        <row r="104">
          <cell r="H104">
            <v>92</v>
          </cell>
          <cell r="K104">
            <v>65</v>
          </cell>
          <cell r="W104">
            <v>22</v>
          </cell>
          <cell r="AC104">
            <v>12</v>
          </cell>
        </row>
      </sheetData>
      <sheetData sheetId="4">
        <row r="3">
          <cell r="D3">
            <v>20500000</v>
          </cell>
        </row>
        <row r="4">
          <cell r="D4">
            <v>16060000</v>
          </cell>
        </row>
        <row r="5">
          <cell r="D5">
            <v>11443092</v>
          </cell>
        </row>
        <row r="6">
          <cell r="D6">
            <v>875952</v>
          </cell>
        </row>
        <row r="7">
          <cell r="D7">
            <v>25000</v>
          </cell>
        </row>
        <row r="8">
          <cell r="D8">
            <v>26469300</v>
          </cell>
        </row>
        <row r="9">
          <cell r="D9">
            <v>0</v>
          </cell>
        </row>
        <row r="10">
          <cell r="D10">
            <v>4479000</v>
          </cell>
        </row>
        <row r="11">
          <cell r="D11">
            <v>13795600</v>
          </cell>
        </row>
        <row r="12">
          <cell r="D12">
            <v>12240000</v>
          </cell>
        </row>
        <row r="15">
          <cell r="D15">
            <v>0</v>
          </cell>
        </row>
        <row r="16">
          <cell r="D16">
            <v>135927</v>
          </cell>
        </row>
        <row r="17">
          <cell r="D17">
            <v>137141</v>
          </cell>
        </row>
        <row r="18">
          <cell r="D18">
            <v>96580</v>
          </cell>
        </row>
        <row r="19">
          <cell r="D19">
            <v>148405</v>
          </cell>
        </row>
        <row r="20">
          <cell r="D20">
            <v>4700</v>
          </cell>
        </row>
        <row r="21">
          <cell r="D21">
            <v>0</v>
          </cell>
        </row>
        <row r="24">
          <cell r="D24">
            <v>0</v>
          </cell>
        </row>
        <row r="25">
          <cell r="D25">
            <v>4089956</v>
          </cell>
        </row>
        <row r="26">
          <cell r="D26">
            <v>9254025</v>
          </cell>
        </row>
        <row r="27">
          <cell r="D27">
            <v>4535842</v>
          </cell>
        </row>
        <row r="28">
          <cell r="D28">
            <v>7239114</v>
          </cell>
        </row>
        <row r="29">
          <cell r="D29">
            <v>3528638</v>
          </cell>
        </row>
        <row r="30">
          <cell r="D30">
            <v>146692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 refreshError="1"/>
      <sheetData sheetId="1">
        <row r="27">
          <cell r="D27">
            <v>889</v>
          </cell>
        </row>
        <row r="71">
          <cell r="H71">
            <v>19578</v>
          </cell>
        </row>
        <row r="72">
          <cell r="H72">
            <v>535</v>
          </cell>
        </row>
        <row r="77">
          <cell r="H77">
            <v>588</v>
          </cell>
        </row>
        <row r="85">
          <cell r="H85">
            <v>4000.0000000000005</v>
          </cell>
        </row>
        <row r="86">
          <cell r="H86">
            <v>2546</v>
          </cell>
        </row>
      </sheetData>
      <sheetData sheetId="2">
        <row r="5">
          <cell r="D5">
            <v>1673</v>
          </cell>
        </row>
        <row r="6">
          <cell r="D6">
            <v>5057</v>
          </cell>
        </row>
        <row r="7">
          <cell r="D7">
            <v>774</v>
          </cell>
        </row>
        <row r="8">
          <cell r="D8">
            <v>675</v>
          </cell>
        </row>
        <row r="9">
          <cell r="D9">
            <v>3449</v>
          </cell>
        </row>
        <row r="10">
          <cell r="D10">
            <v>2115</v>
          </cell>
        </row>
        <row r="11">
          <cell r="D11">
            <v>1257</v>
          </cell>
        </row>
        <row r="14">
          <cell r="D14">
            <v>428</v>
          </cell>
        </row>
        <row r="15">
          <cell r="D15">
            <v>198</v>
          </cell>
        </row>
        <row r="16">
          <cell r="D16">
            <v>173</v>
          </cell>
        </row>
        <row r="17">
          <cell r="D17">
            <v>882</v>
          </cell>
        </row>
        <row r="18">
          <cell r="D18">
            <v>321</v>
          </cell>
        </row>
        <row r="19">
          <cell r="D19">
            <v>398</v>
          </cell>
        </row>
        <row r="31">
          <cell r="D31">
            <v>279</v>
          </cell>
        </row>
        <row r="32">
          <cell r="D32">
            <v>842</v>
          </cell>
        </row>
        <row r="33">
          <cell r="D33">
            <v>129</v>
          </cell>
        </row>
        <row r="34">
          <cell r="D34">
            <v>112</v>
          </cell>
        </row>
        <row r="35">
          <cell r="D35">
            <v>575</v>
          </cell>
        </row>
        <row r="36">
          <cell r="D36">
            <v>352</v>
          </cell>
        </row>
        <row r="37">
          <cell r="D37">
            <v>209</v>
          </cell>
        </row>
        <row r="38">
          <cell r="D38">
            <v>259</v>
          </cell>
        </row>
        <row r="41">
          <cell r="D41">
            <v>247</v>
          </cell>
        </row>
        <row r="42">
          <cell r="D42">
            <v>114</v>
          </cell>
        </row>
        <row r="43">
          <cell r="D43">
            <v>764</v>
          </cell>
        </row>
        <row r="44">
          <cell r="D44">
            <v>468</v>
          </cell>
        </row>
        <row r="45">
          <cell r="D45">
            <v>186</v>
          </cell>
        </row>
        <row r="48">
          <cell r="D48">
            <v>123</v>
          </cell>
        </row>
        <row r="49">
          <cell r="D49">
            <v>57</v>
          </cell>
        </row>
        <row r="50">
          <cell r="D50">
            <v>150</v>
          </cell>
        </row>
        <row r="51">
          <cell r="D51">
            <v>93</v>
          </cell>
        </row>
        <row r="52">
          <cell r="D52">
            <v>344</v>
          </cell>
        </row>
        <row r="55">
          <cell r="D55">
            <v>229</v>
          </cell>
        </row>
        <row r="56">
          <cell r="D56">
            <v>343</v>
          </cell>
        </row>
        <row r="57">
          <cell r="D57">
            <v>297</v>
          </cell>
        </row>
        <row r="58">
          <cell r="D58">
            <v>709</v>
          </cell>
        </row>
        <row r="59">
          <cell r="D59">
            <v>343</v>
          </cell>
        </row>
        <row r="60">
          <cell r="D60">
            <v>571</v>
          </cell>
        </row>
        <row r="61">
          <cell r="D61">
            <v>274</v>
          </cell>
        </row>
        <row r="64">
          <cell r="D64">
            <v>510.70070115943355</v>
          </cell>
        </row>
        <row r="65">
          <cell r="D65">
            <v>1543.4673021401402</v>
          </cell>
        </row>
        <row r="66">
          <cell r="D66">
            <v>236.28614637276019</v>
          </cell>
        </row>
        <row r="67">
          <cell r="D67">
            <v>206.04005315980021</v>
          </cell>
        </row>
        <row r="68">
          <cell r="D68">
            <v>645.4332981989827</v>
          </cell>
        </row>
        <row r="69">
          <cell r="D69">
            <v>383.66710966500159</v>
          </cell>
        </row>
        <row r="70">
          <cell r="D70">
            <v>474.40538930388158</v>
          </cell>
        </row>
        <row r="73">
          <cell r="D73">
            <v>96239</v>
          </cell>
        </row>
        <row r="76">
          <cell r="D76">
            <v>50</v>
          </cell>
        </row>
        <row r="77">
          <cell r="D77">
            <v>153</v>
          </cell>
        </row>
        <row r="78">
          <cell r="D78">
            <v>23</v>
          </cell>
        </row>
        <row r="79">
          <cell r="D79">
            <v>20</v>
          </cell>
        </row>
        <row r="80">
          <cell r="D80">
            <v>140</v>
          </cell>
        </row>
        <row r="81">
          <cell r="D81">
            <v>64</v>
          </cell>
        </row>
        <row r="82">
          <cell r="D82">
            <v>38</v>
          </cell>
        </row>
        <row r="83">
          <cell r="D83">
            <v>47</v>
          </cell>
        </row>
        <row r="95">
          <cell r="D95">
            <v>300</v>
          </cell>
        </row>
        <row r="98">
          <cell r="D98">
            <v>12100</v>
          </cell>
        </row>
        <row r="110">
          <cell r="D110">
            <v>889</v>
          </cell>
        </row>
      </sheetData>
      <sheetData sheetId="3">
        <row r="15">
          <cell r="J15">
            <v>2500</v>
          </cell>
          <cell r="Y15">
            <v>600</v>
          </cell>
        </row>
        <row r="27">
          <cell r="V27">
            <v>889</v>
          </cell>
        </row>
        <row r="29">
          <cell r="G29">
            <v>25633</v>
          </cell>
          <cell r="J29">
            <v>24503</v>
          </cell>
          <cell r="M29">
            <v>17000</v>
          </cell>
          <cell r="P29">
            <v>11250</v>
          </cell>
          <cell r="S29">
            <v>4250</v>
          </cell>
          <cell r="V29">
            <v>12740</v>
          </cell>
          <cell r="Y29">
            <v>863</v>
          </cell>
        </row>
        <row r="32">
          <cell r="G32">
            <v>1632</v>
          </cell>
          <cell r="J32">
            <v>885</v>
          </cell>
          <cell r="M32">
            <v>808</v>
          </cell>
          <cell r="P32">
            <v>1077</v>
          </cell>
          <cell r="S32">
            <v>3031</v>
          </cell>
        </row>
        <row r="33">
          <cell r="G33">
            <v>755</v>
          </cell>
          <cell r="J33">
            <v>409</v>
          </cell>
          <cell r="M33">
            <v>374</v>
          </cell>
          <cell r="P33">
            <v>498</v>
          </cell>
        </row>
        <row r="34">
          <cell r="G34">
            <v>658</v>
          </cell>
          <cell r="J34">
            <v>357</v>
          </cell>
          <cell r="M34">
            <v>326</v>
          </cell>
          <cell r="P34">
            <v>435</v>
          </cell>
        </row>
        <row r="35">
          <cell r="G35">
            <v>3364</v>
          </cell>
          <cell r="J35">
            <v>1824</v>
          </cell>
          <cell r="M35">
            <v>1666</v>
          </cell>
          <cell r="P35">
            <v>2220</v>
          </cell>
          <cell r="Y35">
            <v>1585</v>
          </cell>
        </row>
        <row r="36">
          <cell r="G36">
            <v>2063</v>
          </cell>
          <cell r="J36">
            <v>1118</v>
          </cell>
          <cell r="M36">
            <v>1022</v>
          </cell>
          <cell r="P36">
            <v>1361</v>
          </cell>
        </row>
        <row r="37">
          <cell r="G37">
            <v>1226</v>
          </cell>
          <cell r="J37">
            <v>665</v>
          </cell>
          <cell r="M37">
            <v>607</v>
          </cell>
          <cell r="P37">
            <v>809</v>
          </cell>
        </row>
        <row r="38">
          <cell r="G38">
            <v>1516</v>
          </cell>
          <cell r="J38">
            <v>822</v>
          </cell>
          <cell r="M38">
            <v>751</v>
          </cell>
        </row>
        <row r="41">
          <cell r="G41">
            <v>20407</v>
          </cell>
          <cell r="J41">
            <v>22949</v>
          </cell>
          <cell r="M41">
            <v>14396</v>
          </cell>
          <cell r="P41">
            <v>9491</v>
          </cell>
          <cell r="S41">
            <v>2752</v>
          </cell>
          <cell r="V41">
            <v>15359</v>
          </cell>
        </row>
        <row r="44">
          <cell r="G44">
            <v>900</v>
          </cell>
          <cell r="J44">
            <v>100</v>
          </cell>
          <cell r="V44">
            <v>100</v>
          </cell>
        </row>
        <row r="46">
          <cell r="J46">
            <v>211</v>
          </cell>
          <cell r="P46">
            <v>692</v>
          </cell>
        </row>
        <row r="47">
          <cell r="G47">
            <v>420</v>
          </cell>
          <cell r="J47">
            <v>570</v>
          </cell>
          <cell r="M47">
            <v>330</v>
          </cell>
          <cell r="P47">
            <v>210</v>
          </cell>
          <cell r="S47">
            <v>60</v>
          </cell>
          <cell r="V47">
            <v>390</v>
          </cell>
        </row>
        <row r="49">
          <cell r="J49">
            <v>50</v>
          </cell>
          <cell r="M49">
            <v>201</v>
          </cell>
          <cell r="P49">
            <v>250</v>
          </cell>
          <cell r="V49">
            <v>407</v>
          </cell>
        </row>
        <row r="57">
          <cell r="G57">
            <v>4200</v>
          </cell>
          <cell r="M57">
            <v>400</v>
          </cell>
          <cell r="P57">
            <v>800</v>
          </cell>
          <cell r="S57">
            <v>800</v>
          </cell>
        </row>
        <row r="58">
          <cell r="G58">
            <v>50</v>
          </cell>
          <cell r="J58">
            <v>30</v>
          </cell>
          <cell r="M58">
            <v>50</v>
          </cell>
          <cell r="P58">
            <v>20</v>
          </cell>
        </row>
        <row r="62">
          <cell r="G62">
            <v>4463</v>
          </cell>
          <cell r="J62">
            <v>4071</v>
          </cell>
          <cell r="M62">
            <v>2598</v>
          </cell>
          <cell r="P62">
            <v>1922</v>
          </cell>
          <cell r="S62">
            <v>621</v>
          </cell>
          <cell r="V62">
            <v>2706</v>
          </cell>
        </row>
        <row r="63">
          <cell r="G63">
            <v>615</v>
          </cell>
          <cell r="J63">
            <v>790</v>
          </cell>
          <cell r="M63">
            <v>483</v>
          </cell>
          <cell r="P63">
            <v>307</v>
          </cell>
          <cell r="S63">
            <v>88</v>
          </cell>
          <cell r="V63">
            <v>615</v>
          </cell>
        </row>
        <row r="64">
          <cell r="G64">
            <v>78</v>
          </cell>
          <cell r="J64">
            <v>99</v>
          </cell>
          <cell r="M64">
            <v>63</v>
          </cell>
          <cell r="P64">
            <v>38</v>
          </cell>
          <cell r="S64">
            <v>10</v>
          </cell>
          <cell r="V64">
            <v>64</v>
          </cell>
        </row>
        <row r="66">
          <cell r="G66">
            <v>83</v>
          </cell>
          <cell r="J66">
            <v>106</v>
          </cell>
          <cell r="M66">
            <v>67</v>
          </cell>
          <cell r="P66">
            <v>41</v>
          </cell>
          <cell r="S66">
            <v>11</v>
          </cell>
          <cell r="V66">
            <v>69</v>
          </cell>
        </row>
        <row r="67">
          <cell r="G67">
            <v>60</v>
          </cell>
          <cell r="J67">
            <v>45</v>
          </cell>
          <cell r="M67">
            <v>12</v>
          </cell>
          <cell r="P67">
            <v>13</v>
          </cell>
          <cell r="V67">
            <v>100</v>
          </cell>
        </row>
        <row r="68">
          <cell r="G68">
            <v>818</v>
          </cell>
          <cell r="J68">
            <v>921</v>
          </cell>
          <cell r="M68">
            <v>322</v>
          </cell>
          <cell r="P68">
            <v>1534</v>
          </cell>
          <cell r="S68">
            <v>1049</v>
          </cell>
          <cell r="V68">
            <v>396</v>
          </cell>
        </row>
        <row r="71">
          <cell r="G71">
            <v>46</v>
          </cell>
          <cell r="J71">
            <v>24</v>
          </cell>
          <cell r="M71">
            <v>756</v>
          </cell>
          <cell r="P71">
            <v>34</v>
          </cell>
          <cell r="V71">
            <v>20</v>
          </cell>
        </row>
        <row r="72">
          <cell r="G72">
            <v>104</v>
          </cell>
          <cell r="J72">
            <v>50</v>
          </cell>
          <cell r="M72">
            <v>114</v>
          </cell>
          <cell r="P72">
            <v>50</v>
          </cell>
          <cell r="S72">
            <v>40</v>
          </cell>
          <cell r="V72">
            <v>40</v>
          </cell>
          <cell r="Y72">
            <v>0</v>
          </cell>
        </row>
        <row r="74">
          <cell r="G74">
            <v>425</v>
          </cell>
          <cell r="J74">
            <v>536</v>
          </cell>
          <cell r="M74">
            <v>419</v>
          </cell>
          <cell r="P74">
            <v>527</v>
          </cell>
          <cell r="V74">
            <v>231</v>
          </cell>
        </row>
        <row r="75">
          <cell r="M75">
            <v>60</v>
          </cell>
          <cell r="Y75">
            <v>2400</v>
          </cell>
        </row>
        <row r="77">
          <cell r="G77">
            <v>350</v>
          </cell>
          <cell r="J77">
            <v>450</v>
          </cell>
          <cell r="P77">
            <v>800</v>
          </cell>
          <cell r="S77">
            <v>1000</v>
          </cell>
        </row>
        <row r="81">
          <cell r="G81">
            <v>300</v>
          </cell>
          <cell r="M81">
            <v>500</v>
          </cell>
          <cell r="P81">
            <v>65</v>
          </cell>
          <cell r="V81">
            <v>60</v>
          </cell>
        </row>
        <row r="82">
          <cell r="G82">
            <v>1816</v>
          </cell>
          <cell r="J82">
            <v>881</v>
          </cell>
          <cell r="M82">
            <v>723</v>
          </cell>
          <cell r="P82">
            <v>1090</v>
          </cell>
          <cell r="S82">
            <v>406</v>
          </cell>
          <cell r="V82">
            <v>210</v>
          </cell>
        </row>
        <row r="84">
          <cell r="G84">
            <v>350</v>
          </cell>
          <cell r="J84">
            <v>60</v>
          </cell>
          <cell r="M84">
            <v>410</v>
          </cell>
          <cell r="P84">
            <v>80</v>
          </cell>
        </row>
        <row r="87">
          <cell r="G87">
            <v>1058.1300000000001</v>
          </cell>
          <cell r="J87">
            <v>784.8900000000001</v>
          </cell>
          <cell r="M87">
            <v>649.62</v>
          </cell>
          <cell r="P87">
            <v>1110.51</v>
          </cell>
          <cell r="S87">
            <v>673.65000000000009</v>
          </cell>
          <cell r="V87">
            <v>273.39000000000004</v>
          </cell>
          <cell r="Y87">
            <v>648</v>
          </cell>
        </row>
        <row r="91">
          <cell r="G91">
            <v>50</v>
          </cell>
          <cell r="J91">
            <v>50</v>
          </cell>
          <cell r="P91">
            <v>75</v>
          </cell>
          <cell r="S91">
            <v>70</v>
          </cell>
        </row>
        <row r="100">
          <cell r="G100">
            <v>200</v>
          </cell>
        </row>
        <row r="101">
          <cell r="J101">
            <v>240</v>
          </cell>
          <cell r="V101">
            <v>70</v>
          </cell>
        </row>
        <row r="104">
          <cell r="G104">
            <v>54</v>
          </cell>
          <cell r="J104">
            <v>65</v>
          </cell>
          <cell r="V104">
            <v>19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72">
          <cell r="H72">
            <v>19554</v>
          </cell>
        </row>
      </sheetData>
      <sheetData sheetId="2">
        <row r="7">
          <cell r="D7">
            <v>1713</v>
          </cell>
        </row>
      </sheetData>
      <sheetData sheetId="3">
        <row r="13">
          <cell r="S13">
            <v>500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72">
          <cell r="H72">
            <v>18858</v>
          </cell>
        </row>
      </sheetData>
      <sheetData sheetId="2">
        <row r="7">
          <cell r="D7">
            <v>1684</v>
          </cell>
        </row>
      </sheetData>
      <sheetData sheetId="3">
        <row r="13">
          <cell r="S13">
            <v>300</v>
          </cell>
        </row>
        <row r="16">
          <cell r="P16">
            <v>1500</v>
          </cell>
          <cell r="V16">
            <v>7500</v>
          </cell>
        </row>
      </sheetData>
      <sheetData sheetId="4">
        <row r="3">
          <cell r="C3">
            <v>17000000</v>
          </cell>
        </row>
      </sheetData>
      <sheetData sheetId="5">
        <row r="3">
          <cell r="O3">
            <v>10818</v>
          </cell>
        </row>
      </sheetData>
      <sheetData sheetId="6"/>
      <sheetData sheetId="7">
        <row r="4">
          <cell r="C4">
            <v>0.5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19">
          <cell r="H19">
            <v>0</v>
          </cell>
        </row>
      </sheetData>
      <sheetData sheetId="2">
        <row r="4">
          <cell r="E4">
            <v>0</v>
          </cell>
        </row>
      </sheetData>
      <sheetData sheetId="3">
        <row r="13">
          <cell r="E13">
            <v>0</v>
          </cell>
        </row>
        <row r="57">
          <cell r="H57">
            <v>0</v>
          </cell>
          <cell r="K57">
            <v>0</v>
          </cell>
          <cell r="N57">
            <v>0</v>
          </cell>
          <cell r="Q57">
            <v>0</v>
          </cell>
        </row>
        <row r="58">
          <cell r="K58">
            <v>0</v>
          </cell>
        </row>
        <row r="70">
          <cell r="N70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7">
          <cell r="E97">
            <v>0</v>
          </cell>
          <cell r="H97">
            <v>0</v>
          </cell>
          <cell r="K97">
            <v>0</v>
          </cell>
        </row>
        <row r="99">
          <cell r="E99">
            <v>0</v>
          </cell>
          <cell r="K99">
            <v>0</v>
          </cell>
        </row>
        <row r="100">
          <cell r="E100">
            <v>0</v>
          </cell>
          <cell r="K100">
            <v>0</v>
          </cell>
        </row>
        <row r="101">
          <cell r="E101">
            <v>0</v>
          </cell>
          <cell r="K101">
            <v>0</v>
          </cell>
        </row>
        <row r="102">
          <cell r="E102">
            <v>0</v>
          </cell>
        </row>
        <row r="103">
          <cell r="E103">
            <v>0</v>
          </cell>
          <cell r="K103">
            <v>0</v>
          </cell>
        </row>
        <row r="104">
          <cell r="E104">
            <v>0</v>
          </cell>
          <cell r="K104">
            <v>0</v>
          </cell>
        </row>
        <row r="105">
          <cell r="E105">
            <v>0</v>
          </cell>
        </row>
        <row r="107">
          <cell r="E107">
            <v>0</v>
          </cell>
          <cell r="H107">
            <v>0</v>
          </cell>
          <cell r="K107">
            <v>0</v>
          </cell>
        </row>
        <row r="108">
          <cell r="E108">
            <v>0</v>
          </cell>
          <cell r="H108">
            <v>0</v>
          </cell>
          <cell r="K108">
            <v>0</v>
          </cell>
        </row>
        <row r="109">
          <cell r="E109">
            <v>0</v>
          </cell>
          <cell r="H109">
            <v>0</v>
          </cell>
          <cell r="K109">
            <v>0</v>
          </cell>
        </row>
        <row r="110">
          <cell r="E110">
            <v>0</v>
          </cell>
          <cell r="H110">
            <v>0</v>
          </cell>
          <cell r="K110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 refreshError="1"/>
      <sheetData sheetId="1">
        <row r="28">
          <cell r="H28">
            <v>9939</v>
          </cell>
        </row>
      </sheetData>
      <sheetData sheetId="2">
        <row r="5">
          <cell r="E5">
            <v>1684</v>
          </cell>
        </row>
      </sheetData>
      <sheetData sheetId="3">
        <row r="5">
          <cell r="W5">
            <v>468</v>
          </cell>
        </row>
        <row r="27">
          <cell r="Q27">
            <v>0</v>
          </cell>
        </row>
        <row r="74">
          <cell r="W74">
            <v>231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topLeftCell="A13" zoomScaleNormal="100" workbookViewId="0">
      <selection activeCell="A21" sqref="A21"/>
    </sheetView>
  </sheetViews>
  <sheetFormatPr defaultColWidth="8.85546875" defaultRowHeight="12.75" x14ac:dyDescent="0.2"/>
  <cols>
    <col min="1" max="1" width="14.85546875" style="516" customWidth="1"/>
    <col min="2" max="2" width="67.5703125" style="516" customWidth="1"/>
    <col min="3" max="8" width="8.85546875" style="516"/>
    <col min="9" max="9" width="8.85546875" style="516" customWidth="1"/>
    <col min="10" max="16384" width="8.85546875" style="516"/>
  </cols>
  <sheetData>
    <row r="1" spans="1:2" ht="21.6" customHeight="1" x14ac:dyDescent="0.3">
      <c r="B1" s="517" t="s">
        <v>335</v>
      </c>
    </row>
    <row r="2" spans="1:2" ht="21.6" customHeight="1" x14ac:dyDescent="0.3">
      <c r="B2" s="517"/>
    </row>
    <row r="3" spans="1:2" s="518" customFormat="1" ht="39" customHeight="1" x14ac:dyDescent="0.25">
      <c r="A3" s="518" t="s">
        <v>336</v>
      </c>
      <c r="B3" s="518" t="s">
        <v>337</v>
      </c>
    </row>
    <row r="4" spans="1:2" s="518" customFormat="1" ht="39" customHeight="1" x14ac:dyDescent="0.25">
      <c r="A4" s="518" t="s">
        <v>338</v>
      </c>
      <c r="B4" s="518" t="s">
        <v>339</v>
      </c>
    </row>
    <row r="5" spans="1:2" s="518" customFormat="1" ht="39" customHeight="1" x14ac:dyDescent="0.25">
      <c r="A5" s="518" t="s">
        <v>340</v>
      </c>
      <c r="B5" s="518" t="s">
        <v>341</v>
      </c>
    </row>
    <row r="6" spans="1:2" s="518" customFormat="1" ht="39" customHeight="1" x14ac:dyDescent="0.25">
      <c r="A6" s="518" t="s">
        <v>342</v>
      </c>
      <c r="B6" s="518" t="s">
        <v>343</v>
      </c>
    </row>
    <row r="7" spans="1:2" s="518" customFormat="1" ht="39" customHeight="1" x14ac:dyDescent="0.25">
      <c r="A7" s="518" t="s">
        <v>344</v>
      </c>
      <c r="B7" s="518" t="s">
        <v>345</v>
      </c>
    </row>
    <row r="8" spans="1:2" s="518" customFormat="1" ht="39" customHeight="1" x14ac:dyDescent="0.25">
      <c r="A8" s="518" t="s">
        <v>346</v>
      </c>
      <c r="B8" s="518" t="s">
        <v>20</v>
      </c>
    </row>
    <row r="9" spans="1:2" s="518" customFormat="1" ht="39" customHeight="1" x14ac:dyDescent="0.25">
      <c r="A9" s="518" t="s">
        <v>347</v>
      </c>
      <c r="B9" s="518" t="s">
        <v>288</v>
      </c>
    </row>
    <row r="10" spans="1:2" s="518" customFormat="1" ht="39" customHeight="1" x14ac:dyDescent="0.25">
      <c r="A10" s="518" t="s">
        <v>348</v>
      </c>
      <c r="B10" s="518" t="s">
        <v>351</v>
      </c>
    </row>
    <row r="11" spans="1:2" s="518" customFormat="1" ht="39" customHeight="1" x14ac:dyDescent="0.25">
      <c r="A11" s="518" t="s">
        <v>349</v>
      </c>
      <c r="B11" s="518" t="s">
        <v>353</v>
      </c>
    </row>
    <row r="12" spans="1:2" s="518" customFormat="1" ht="39" customHeight="1" x14ac:dyDescent="0.25">
      <c r="A12" s="518" t="s">
        <v>350</v>
      </c>
      <c r="B12" s="518" t="s">
        <v>355</v>
      </c>
    </row>
    <row r="13" spans="1:2" ht="39" customHeight="1" x14ac:dyDescent="0.25">
      <c r="A13" s="518" t="s">
        <v>352</v>
      </c>
      <c r="B13" s="518" t="s">
        <v>357</v>
      </c>
    </row>
    <row r="14" spans="1:2" ht="39" customHeight="1" x14ac:dyDescent="0.25">
      <c r="A14" s="518" t="s">
        <v>354</v>
      </c>
      <c r="B14" s="518" t="s">
        <v>359</v>
      </c>
    </row>
    <row r="15" spans="1:2" ht="39" customHeight="1" x14ac:dyDescent="0.25">
      <c r="A15" s="518" t="s">
        <v>356</v>
      </c>
      <c r="B15" s="518" t="s">
        <v>361</v>
      </c>
    </row>
    <row r="16" spans="1:2" ht="39" customHeight="1" x14ac:dyDescent="0.25">
      <c r="A16" s="518" t="s">
        <v>1079</v>
      </c>
      <c r="B16" s="518" t="s">
        <v>362</v>
      </c>
    </row>
    <row r="17" spans="1:2" ht="39" customHeight="1" x14ac:dyDescent="0.25">
      <c r="A17" s="518" t="s">
        <v>1080</v>
      </c>
      <c r="B17" s="518" t="s">
        <v>363</v>
      </c>
    </row>
    <row r="18" spans="1:2" ht="39" customHeight="1" x14ac:dyDescent="0.25">
      <c r="A18" s="518" t="s">
        <v>1081</v>
      </c>
      <c r="B18" s="518" t="s">
        <v>364</v>
      </c>
    </row>
    <row r="19" spans="1:2" ht="39" customHeight="1" x14ac:dyDescent="0.25">
      <c r="A19" s="518" t="s">
        <v>358</v>
      </c>
      <c r="B19" s="518" t="s">
        <v>365</v>
      </c>
    </row>
    <row r="20" spans="1:2" ht="39" customHeight="1" x14ac:dyDescent="0.25">
      <c r="A20" s="518" t="s">
        <v>360</v>
      </c>
      <c r="B20" s="518" t="s">
        <v>366</v>
      </c>
    </row>
  </sheetData>
  <pageMargins left="0.70866141732283472" right="0.70866141732283472" top="1.5354330708661419" bottom="0.74803149606299213" header="0.6692913385826772" footer="0.31496062992125984"/>
  <pageSetup paperSize="9" scale="97" orientation="portrait" r:id="rId1"/>
  <headerFooter>
    <oddHeader>&amp;C&amp;"Times New Roman,Félkövér"&amp;14 2018. ÉVI ZÁRSZÁMADÁSI BESZÁMOLÓ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103"/>
  <sheetViews>
    <sheetView zoomScaleNormal="100" workbookViewId="0">
      <selection activeCell="C27" sqref="C27"/>
    </sheetView>
  </sheetViews>
  <sheetFormatPr defaultColWidth="8.85546875" defaultRowHeight="12.75" x14ac:dyDescent="0.2"/>
  <cols>
    <col min="1" max="1" width="36" style="12" customWidth="1"/>
    <col min="2" max="16" width="11" style="12" customWidth="1"/>
    <col min="17" max="17" width="13.85546875" style="12" customWidth="1"/>
    <col min="18" max="21" width="8.85546875" style="12"/>
    <col min="22" max="22" width="9.28515625" style="12" customWidth="1"/>
    <col min="23" max="16384" width="8.85546875" style="12"/>
  </cols>
  <sheetData>
    <row r="1" spans="1:20" s="458" customFormat="1" ht="66.75" customHeight="1" x14ac:dyDescent="0.2">
      <c r="A1" s="728" t="s">
        <v>295</v>
      </c>
      <c r="B1" s="694" t="s">
        <v>1258</v>
      </c>
      <c r="C1" s="694" t="s">
        <v>1259</v>
      </c>
      <c r="D1" s="729" t="s">
        <v>296</v>
      </c>
      <c r="E1" s="730" t="s">
        <v>297</v>
      </c>
      <c r="F1" s="730" t="s">
        <v>298</v>
      </c>
      <c r="G1" s="730" t="s">
        <v>299</v>
      </c>
      <c r="H1" s="730" t="s">
        <v>300</v>
      </c>
      <c r="I1" s="730" t="s">
        <v>301</v>
      </c>
      <c r="J1" s="730" t="s">
        <v>302</v>
      </c>
      <c r="K1" s="731" t="s">
        <v>303</v>
      </c>
      <c r="L1" s="731" t="s">
        <v>304</v>
      </c>
      <c r="M1" s="731" t="s">
        <v>305</v>
      </c>
      <c r="N1" s="731" t="s">
        <v>306</v>
      </c>
      <c r="O1" s="731" t="s">
        <v>307</v>
      </c>
      <c r="P1" s="694" t="s">
        <v>308</v>
      </c>
      <c r="Q1" s="695" t="s">
        <v>1260</v>
      </c>
    </row>
    <row r="2" spans="1:20" s="459" customFormat="1" x14ac:dyDescent="0.2">
      <c r="A2" s="732" t="s">
        <v>309</v>
      </c>
      <c r="B2" s="286">
        <f>+[10]BARACSKA!B2+[10]ERCSI!B2+[10]GYÚRÓ!B2+[10]KAJÁSZÓ!B2+[10]MARTONVÁSÁR!B2+[10]RÁCKERESZTÚR!B2+[10]TORDAS!B2+[10]VÁL!B2</f>
        <v>15000000</v>
      </c>
      <c r="C2" s="286">
        <f>+[10]BARACSKA!C2+[10]ERCSI!C2+[10]GYÚRÓ!C2+[10]KAJÁSZÓ!C2+[10]MARTONVÁSÁR!C2+[10]RÁCKERESZTÚR!C2+[10]TORDAS!C2+[10]VÁL!C2</f>
        <v>0</v>
      </c>
      <c r="D2" s="733">
        <f>+[10]BARACSKA!D2+[10]ERCSI!D2+[10]GYÚRÓ!D2+[10]KAJÁSZÓ!D2+[10]MARTONVÁSÁR!D2+[10]RÁCKERESZTÚR!D2+[10]TORDAS!D2+[10]VÁL!D2</f>
        <v>131120</v>
      </c>
      <c r="E2" s="733">
        <f>+[10]BARACSKA!E2+[10]ERCSI!E2+[10]GYÚRÓ!E2+[10]KAJÁSZÓ!E2+[10]MARTONVÁSÁR!E2+[10]RÁCKERESZTÚR!E2+[10]TORDAS!E2+[10]VÁL!E2</f>
        <v>139353</v>
      </c>
      <c r="F2" s="733">
        <f>+[10]BARACSKA!F2+[10]ERCSI!F2+[10]GYÚRÓ!F2+[10]KAJÁSZÓ!F2+[10]MARTONVÁSÁR!F2+[10]RÁCKERESZTÚR!F2+[10]TORDAS!F2+[10]VÁL!F2</f>
        <v>1699555</v>
      </c>
      <c r="G2" s="733">
        <f>+[10]BARACSKA!G2+[10]ERCSI!G2+[10]GYÚRÓ!G2+[10]KAJÁSZÓ!G2+[10]MARTONVÁSÁR!G2+[10]RÁCKERESZTÚR!G2+[10]TORDAS!G2+[10]VÁL!G2</f>
        <v>2088634</v>
      </c>
      <c r="H2" s="733">
        <f>+[10]BARACSKA!H2+[10]ERCSI!H2+[10]GYÚRÓ!H2+[10]KAJÁSZÓ!H2+[10]MARTONVÁSÁR!H2+[10]RÁCKERESZTÚR!H2+[10]TORDAS!H2+[10]VÁL!H2</f>
        <v>883639</v>
      </c>
      <c r="I2" s="733">
        <f>+[10]BARACSKA!I2+[10]ERCSI!I2+[10]GYÚRÓ!I2+[10]KAJÁSZÓ!I2+[10]MARTONVÁSÁR!I2+[10]RÁCKERESZTÚR!I2+[10]TORDAS!I2+[10]VÁL!I2</f>
        <v>1060322</v>
      </c>
      <c r="J2" s="733">
        <f>+[10]BARACSKA!J2+[10]ERCSI!J2+[10]GYÚRÓ!J2+[10]KAJÁSZÓ!J2+[10]MARTONVÁSÁR!J2+[10]RÁCKERESZTÚR!J2+[10]TORDAS!J2+[10]VÁL!J2</f>
        <v>2214258</v>
      </c>
      <c r="K2" s="733">
        <f>+[10]BARACSKA!K2+[10]ERCSI!K2+[10]GYÚRÓ!K2+[10]KAJÁSZÓ!K2+[10]MARTONVÁSÁR!K2+[10]RÁCKERESZTÚR!K2+[10]TORDAS!K2+[10]VÁL!K2</f>
        <v>244004</v>
      </c>
      <c r="L2" s="733">
        <f>+[10]BARACSKA!L2+[10]ERCSI!L2+[10]GYÚRÓ!L2+[10]KAJÁSZÓ!L2+[10]MARTONVÁSÁR!L2+[10]RÁCKERESZTÚR!L2+[10]TORDAS!L2+[10]VÁL!L2</f>
        <v>2676641</v>
      </c>
      <c r="M2" s="733">
        <f>+[10]BARACSKA!M2+[10]ERCSI!M2+[10]GYÚRÓ!M2+[10]KAJÁSZÓ!M2+[10]MARTONVÁSÁR!M2+[10]RÁCKERESZTÚR!M2+[10]TORDAS!M2+[10]VÁL!M2</f>
        <v>531572</v>
      </c>
      <c r="N2" s="733">
        <f>+[10]BARACSKA!N2+[10]ERCSI!N2+[10]GYÚRÓ!N2+[10]KAJÁSZÓ!N2+[10]MARTONVÁSÁR!N2+[10]RÁCKERESZTÚR!N2+[10]TORDAS!N2+[10]VÁL!N2</f>
        <v>660572</v>
      </c>
      <c r="O2" s="733">
        <f>+[10]BARACSKA!O2+[10]ERCSI!O2+[10]GYÚRÓ!O2+[10]KAJÁSZÓ!O2+[10]MARTONVÁSÁR!O2+[10]RÁCKERESZTÚR!O2+[10]TORDAS!O2+[10]VÁL!O2</f>
        <v>2670330</v>
      </c>
      <c r="P2" s="1194">
        <f>+SUM(D2:O2)</f>
        <v>15000000</v>
      </c>
      <c r="Q2" s="1195">
        <f>+SUM(B2:C2)-P2</f>
        <v>0</v>
      </c>
      <c r="T2" s="460"/>
    </row>
    <row r="3" spans="1:20" s="459" customFormat="1" x14ac:dyDescent="0.2">
      <c r="A3" s="732" t="s">
        <v>1092</v>
      </c>
      <c r="B3" s="286">
        <f>+[10]BARACSKA!B3+[10]ERCSI!B3+[10]GYÚRÓ!B3+[10]KAJÁSZÓ!B3+[10]MARTONVÁSÁR!B3+[10]RÁCKERESZTÚR!B3+[10]TORDAS!B3+[10]VÁL!B3</f>
        <v>2400000</v>
      </c>
      <c r="C3" s="286">
        <f>+[10]BARACSKA!C3+[10]ERCSI!C3+[10]GYÚRÓ!C3+[10]KAJÁSZÓ!C3+[10]MARTONVÁSÁR!C3+[10]RÁCKERESZTÚR!C3+[10]TORDAS!C3+[10]VÁL!C3</f>
        <v>0</v>
      </c>
      <c r="D3" s="733">
        <f>+[10]BARACSKA!D3+[10]ERCSI!D3+[10]GYÚRÓ!D3+[10]KAJÁSZÓ!D3+[10]MARTONVÁSÁR!D3+[10]RÁCKERESZTÚR!D3+[10]TORDAS!D3+[10]VÁL!D3</f>
        <v>33544</v>
      </c>
      <c r="E3" s="733">
        <f>+[10]BARACSKA!E3+[10]ERCSI!E3+[10]GYÚRÓ!E3+[10]KAJÁSZÓ!E3+[10]MARTONVÁSÁR!E3+[10]RÁCKERESZTÚR!E3+[10]TORDAS!E3+[10]VÁL!E3</f>
        <v>101970</v>
      </c>
      <c r="F3" s="733">
        <f>+[10]BARACSKA!F3+[10]ERCSI!F3+[10]GYÚRÓ!F3+[10]KAJÁSZÓ!F3+[10]MARTONVÁSÁR!F3+[10]RÁCKERESZTÚR!F3+[10]TORDAS!F3+[10]VÁL!F3</f>
        <v>332676</v>
      </c>
      <c r="G3" s="733">
        <f>+[10]BARACSKA!G3+[10]ERCSI!G3+[10]GYÚRÓ!G3+[10]KAJÁSZÓ!G3+[10]MARTONVÁSÁR!G3+[10]RÁCKERESZTÚR!G3+[10]TORDAS!G3+[10]VÁL!G3</f>
        <v>243864</v>
      </c>
      <c r="H3" s="733">
        <f>+[10]BARACSKA!H3+[10]ERCSI!H3+[10]GYÚRÓ!H3+[10]KAJÁSZÓ!H3+[10]MARTONVÁSÁR!H3+[10]RÁCKERESZTÚR!H3+[10]TORDAS!H3+[10]VÁL!H3</f>
        <v>259112</v>
      </c>
      <c r="I3" s="733">
        <f>+[10]BARACSKA!I3+[10]ERCSI!I3+[10]GYÚRÓ!I3+[10]KAJÁSZÓ!I3+[10]MARTONVÁSÁR!I3+[10]RÁCKERESZTÚR!I3+[10]TORDAS!I3+[10]VÁL!I3</f>
        <v>169073</v>
      </c>
      <c r="J3" s="733">
        <f>+[10]BARACSKA!J3+[10]ERCSI!J3+[10]GYÚRÓ!J3+[10]KAJÁSZÓ!J3+[10]MARTONVÁSÁR!J3+[10]RÁCKERESZTÚR!J3+[10]TORDAS!J3+[10]VÁL!J3</f>
        <v>276223</v>
      </c>
      <c r="K3" s="733">
        <f>+[10]BARACSKA!K3+[10]ERCSI!K3+[10]GYÚRÓ!K3+[10]KAJÁSZÓ!K3+[10]MARTONVÁSÁR!K3+[10]RÁCKERESZTÚR!K3+[10]TORDAS!K3+[10]VÁL!K3</f>
        <v>95535</v>
      </c>
      <c r="L3" s="733">
        <f>+[10]BARACSKA!L3+[10]ERCSI!L3+[10]GYÚRÓ!L3+[10]KAJÁSZÓ!L3+[10]MARTONVÁSÁR!L3+[10]RÁCKERESZTÚR!L3+[10]TORDAS!L3+[10]VÁL!L3</f>
        <v>259112</v>
      </c>
      <c r="M3" s="733">
        <f>+[10]BARACSKA!M3+[10]ERCSI!M3+[10]GYÚRÓ!M3+[10]KAJÁSZÓ!M3+[10]MARTONVÁSÁR!M3+[10]RÁCKERESZTÚR!M3+[10]TORDAS!M3+[10]VÁL!M3</f>
        <v>169073</v>
      </c>
      <c r="N3" s="733">
        <f>+[10]BARACSKA!N3+[10]ERCSI!N3+[10]GYÚRÓ!N3+[10]KAJÁSZÓ!N3+[10]MARTONVÁSÁR!N3+[10]RÁCKERESZTÚR!N3+[10]TORDAS!N3+[10]VÁL!N3</f>
        <v>202073</v>
      </c>
      <c r="O3" s="733">
        <f>+[10]BARACSKA!O3+[10]ERCSI!O3+[10]GYÚRÓ!O3+[10]KAJÁSZÓ!O3+[10]MARTONVÁSÁR!O3+[10]RÁCKERESZTÚR!O3+[10]TORDAS!O3+[10]VÁL!O3</f>
        <v>257745</v>
      </c>
      <c r="P3" s="1194">
        <f t="shared" ref="P3:P16" si="0">+SUM(D3:O3)</f>
        <v>2400000</v>
      </c>
      <c r="Q3" s="1195">
        <f t="shared" ref="Q3:Q16" si="1">+SUM(B3:C3)-P3</f>
        <v>0</v>
      </c>
      <c r="T3" s="460"/>
    </row>
    <row r="4" spans="1:20" s="459" customFormat="1" x14ac:dyDescent="0.2">
      <c r="A4" s="734" t="s">
        <v>310</v>
      </c>
      <c r="B4" s="286">
        <f>+[10]BARACSKA!B4+[10]ERCSI!B4+[10]GYÚRÓ!B4+[10]KAJÁSZÓ!B4+[10]MARTONVÁSÁR!B4+[10]RÁCKERESZTÚR!B4+[10]TORDAS!B4+[10]VÁL!B4</f>
        <v>2757000</v>
      </c>
      <c r="C4" s="286">
        <f>+[10]BARACSKA!C4+[10]ERCSI!C4+[10]GYÚRÓ!C4+[10]KAJÁSZÓ!C4+[10]MARTONVÁSÁR!C4+[10]RÁCKERESZTÚR!C4+[10]TORDAS!C4+[10]VÁL!C4</f>
        <v>0</v>
      </c>
      <c r="D4" s="733">
        <f>+[10]BARACSKA!D4+[10]ERCSI!D4+[10]GYÚRÓ!D4+[10]KAJÁSZÓ!D4+[10]MARTONVÁSÁR!D4+[10]RÁCKERESZTÚR!D4+[10]TORDAS!D4+[10]VÁL!D4</f>
        <v>21866</v>
      </c>
      <c r="E4" s="733">
        <f>+[10]BARACSKA!E4+[10]ERCSI!E4+[10]GYÚRÓ!E4+[10]KAJÁSZÓ!E4+[10]MARTONVÁSÁR!E4+[10]RÁCKERESZTÚR!E4+[10]TORDAS!E4+[10]VÁL!E4</f>
        <v>66397</v>
      </c>
      <c r="F4" s="733">
        <f>+[10]BARACSKA!F4+[10]ERCSI!F4+[10]GYÚRÓ!F4+[10]KAJÁSZÓ!F4+[10]MARTONVÁSÁR!F4+[10]RÁCKERESZTÚR!F4+[10]TORDAS!F4+[10]VÁL!F4</f>
        <v>304643</v>
      </c>
      <c r="G4" s="733">
        <f>+[10]BARACSKA!G4+[10]ERCSI!G4+[10]GYÚRÓ!G4+[10]KAJÁSZÓ!G4+[10]MARTONVÁSÁR!G4+[10]RÁCKERESZTÚR!G4+[10]TORDAS!G4+[10]VÁL!G4</f>
        <v>369324</v>
      </c>
      <c r="H4" s="733">
        <f>+[10]BARACSKA!H4+[10]ERCSI!H4+[10]GYÚRÓ!H4+[10]KAJÁSZÓ!H4+[10]MARTONVÁSÁR!H4+[10]RÁCKERESZTÚR!H4+[10]TORDAS!H4+[10]VÁL!H4</f>
        <v>168852</v>
      </c>
      <c r="I4" s="733">
        <f>+[10]BARACSKA!I4+[10]ERCSI!I4+[10]GYÚRÓ!I4+[10]KAJÁSZÓ!I4+[10]MARTONVÁSÁR!I4+[10]RÁCKERESZTÚR!I4+[10]TORDAS!I4+[10]VÁL!I4</f>
        <v>198160</v>
      </c>
      <c r="J4" s="733">
        <f>+[10]BARACSKA!J4+[10]ERCSI!J4+[10]GYÚRÓ!J4+[10]KAJÁSZÓ!J4+[10]MARTONVÁSÁR!J4+[10]RÁCKERESZTÚR!J4+[10]TORDAS!J4+[10]VÁL!J4</f>
        <v>390232</v>
      </c>
      <c r="K4" s="733">
        <f>+[10]BARACSKA!K4+[10]ERCSI!K4+[10]GYÚRÓ!K4+[10]KAJÁSZÓ!K4+[10]MARTONVÁSÁR!K4+[10]RÁCKERESZTÚR!K4+[10]TORDAS!K4+[10]VÁL!K4</f>
        <v>62218</v>
      </c>
      <c r="L4" s="733">
        <f>+[10]BARACSKA!L4+[10]ERCSI!L4+[10]GYÚRÓ!L4+[10]KAJÁSZÓ!L4+[10]MARTONVÁSÁR!L4+[10]RÁCKERESZTÚR!L4+[10]TORDAS!L4+[10]VÁL!L4</f>
        <v>467352</v>
      </c>
      <c r="M4" s="733">
        <f>+[10]BARACSKA!M4+[10]ERCSI!M4+[10]GYÚRÓ!M4+[10]KAJÁSZÓ!M4+[10]MARTONVÁSÁR!M4+[10]RÁCKERESZTÚR!M4+[10]TORDAS!M4+[10]VÁL!M4</f>
        <v>110160</v>
      </c>
      <c r="N4" s="733">
        <f>+[10]BARACSKA!N4+[10]ERCSI!N4+[10]GYÚRÓ!N4+[10]KAJÁSZÓ!N4+[10]MARTONVÁSÁR!N4+[10]RÁCKERESZTÚR!N4+[10]TORDAS!N4+[10]VÁL!N4</f>
        <v>131660</v>
      </c>
      <c r="O4" s="733">
        <f>+[10]BARACSKA!O4+[10]ERCSI!O4+[10]GYÚRÓ!O4+[10]KAJÁSZÓ!O4+[10]MARTONVÁSÁR!O4+[10]RÁCKERESZTÚR!O4+[10]TORDAS!O4+[10]VÁL!O4</f>
        <v>466136</v>
      </c>
      <c r="P4" s="1194">
        <f t="shared" si="0"/>
        <v>2757000</v>
      </c>
      <c r="Q4" s="1195">
        <f t="shared" si="1"/>
        <v>0</v>
      </c>
      <c r="T4" s="460"/>
    </row>
    <row r="5" spans="1:20" s="459" customFormat="1" x14ac:dyDescent="0.2">
      <c r="A5" s="734" t="s">
        <v>311</v>
      </c>
      <c r="B5" s="286">
        <f>+[10]BARACSKA!B5+[10]ERCSI!B5+[10]GYÚRÓ!B5+[10]KAJÁSZÓ!B5+[10]MARTONVÁSÁR!B5+[10]RÁCKERESZTÚR!B5+[10]TORDAS!B5+[10]VÁL!B5</f>
        <v>4000000</v>
      </c>
      <c r="C5" s="286">
        <f>+[10]BARACSKA!C5+[10]ERCSI!C5+[10]GYÚRÓ!C5+[10]KAJÁSZÓ!C5+[10]MARTONVÁSÁR!C5+[10]RÁCKERESZTÚR!C5+[10]TORDAS!C5+[10]VÁL!C5</f>
        <v>0</v>
      </c>
      <c r="D5" s="733">
        <f>+[10]BARACSKA!D5+[10]ERCSI!D5+[10]GYÚRÓ!D5+[10]KAJÁSZÓ!D5+[10]MARTONVÁSÁR!D5+[10]RÁCKERESZTÚR!D5+[10]TORDAS!D5+[10]VÁL!D5</f>
        <v>40049</v>
      </c>
      <c r="E5" s="733">
        <f>+[10]BARACSKA!E5+[10]ERCSI!E5+[10]GYÚRÓ!E5+[10]KAJÁSZÓ!E5+[10]MARTONVÁSÁR!E5+[10]RÁCKERESZTÚR!E5+[10]TORDAS!E5+[10]VÁL!E5</f>
        <v>121548</v>
      </c>
      <c r="F5" s="733">
        <f>+[10]BARACSKA!F5+[10]ERCSI!F5+[10]GYÚRÓ!F5+[10]KAJÁSZÓ!F5+[10]MARTONVÁSÁR!F5+[10]RÁCKERESZTÚR!F5+[10]TORDAS!F5+[10]VÁL!F5</f>
        <v>294806</v>
      </c>
      <c r="G5" s="733">
        <f>+[10]BARACSKA!G5+[10]ERCSI!G5+[10]GYÚRÓ!G5+[10]KAJÁSZÓ!G5+[10]MARTONVÁSÁR!G5+[10]RÁCKERESZTÚR!G5+[10]TORDAS!G5+[10]VÁL!G5</f>
        <v>677176</v>
      </c>
      <c r="H5" s="733">
        <f>+[10]BARACSKA!H5+[10]ERCSI!H5+[10]GYÚRÓ!H5+[10]KAJÁSZÓ!H5+[10]MARTONVÁSÁR!H5+[10]RÁCKERESZTÚR!H5+[10]TORDAS!H5+[10]VÁL!H5</f>
        <v>133693</v>
      </c>
      <c r="I5" s="733">
        <f>+[10]BARACSKA!I5+[10]ERCSI!I5+[10]GYÚRÓ!I5+[10]KAJÁSZÓ!I5+[10]MARTONVÁSÁR!I5+[10]RÁCKERESZTÚR!I5+[10]TORDAS!I5+[10]VÁL!I5</f>
        <v>275276</v>
      </c>
      <c r="J5" s="733">
        <f>+[10]BARACSKA!J5+[10]ERCSI!J5+[10]GYÚRÓ!J5+[10]KAJÁSZÓ!J5+[10]MARTONVÁSÁR!J5+[10]RÁCKERESZTÚR!J5+[10]TORDAS!J5+[10]VÁL!J5</f>
        <v>627674</v>
      </c>
      <c r="K5" s="733">
        <f>+[10]BARACSKA!K5+[10]ERCSI!K5+[10]GYÚRÓ!K5+[10]KAJÁSZÓ!K5+[10]MARTONVÁSÁR!K5+[10]RÁCKERESZTÚR!K5+[10]TORDAS!K5+[10]VÁL!K5</f>
        <v>114026</v>
      </c>
      <c r="L5" s="733">
        <f>+[10]BARACSKA!L5+[10]ERCSI!L5+[10]GYÚRÓ!L5+[10]KAJÁSZÓ!L5+[10]MARTONVÁSÁR!L5+[10]RÁCKERESZTÚR!L5+[10]TORDAS!L5+[10]VÁL!L5</f>
        <v>680944</v>
      </c>
      <c r="M5" s="733">
        <f>+[10]BARACSKA!M5+[10]ERCSI!M5+[10]GYÚRÓ!M5+[10]KAJÁSZÓ!M5+[10]MARTONVÁSÁR!M5+[10]RÁCKERESZTÚR!M5+[10]TORDAS!M5+[10]VÁL!M5</f>
        <v>114026</v>
      </c>
      <c r="N5" s="733">
        <f>+[10]BARACSKA!N5+[10]ERCSI!N5+[10]GYÚRÓ!N5+[10]KAJÁSZÓ!N5+[10]MARTONVÁSÁR!N5+[10]RÁCKERESZTÚR!N5+[10]TORDAS!N5+[10]VÁL!N5</f>
        <v>153360</v>
      </c>
      <c r="O5" s="733">
        <f>+[10]BARACSKA!O5+[10]ERCSI!O5+[10]GYÚRÓ!O5+[10]KAJÁSZÓ!O5+[10]MARTONVÁSÁR!O5+[10]RÁCKERESZTÚR!O5+[10]TORDAS!O5+[10]VÁL!O5</f>
        <v>767422</v>
      </c>
      <c r="P5" s="1194">
        <f>+SUM(D5:O5)</f>
        <v>4000000</v>
      </c>
      <c r="Q5" s="1195">
        <f t="shared" si="1"/>
        <v>0</v>
      </c>
      <c r="T5" s="460"/>
    </row>
    <row r="6" spans="1:20" s="459" customFormat="1" x14ac:dyDescent="0.2">
      <c r="A6" s="734" t="s">
        <v>312</v>
      </c>
      <c r="B6" s="286">
        <f>+[10]BARACSKA!B6+[10]ERCSI!B6+[10]GYÚRÓ!B6+[10]KAJÁSZÓ!B6+[10]MARTONVÁSÁR!B6+[10]RÁCKERESZTÚR!B6+[10]TORDAS!B6+[10]VÁL!B6</f>
        <v>2766000</v>
      </c>
      <c r="C6" s="286">
        <f>+[10]BARACSKA!C6+[10]ERCSI!C6+[10]GYÚRÓ!C6+[10]KAJÁSZÓ!C6+[10]MARTONVÁSÁR!C6+[10]RÁCKERESZTÚR!C6+[10]TORDAS!C6+[10]VÁL!C6</f>
        <v>0</v>
      </c>
      <c r="D6" s="733">
        <f>+[10]BARACSKA!D6+[10]ERCSI!D6+[10]GYÚRÓ!D6+[10]KAJÁSZÓ!D6+[10]MARTONVÁSÁR!D6+[10]RÁCKERESZTÚR!D6+[10]TORDAS!D6+[10]VÁL!D6</f>
        <v>17948</v>
      </c>
      <c r="E6" s="733">
        <f>+[10]BARACSKA!E6+[10]ERCSI!E6+[10]GYÚRÓ!E6+[10]KAJÁSZÓ!E6+[10]MARTONVÁSÁR!E6+[10]RÁCKERESZTÚR!E6+[10]TORDAS!E6+[10]VÁL!E6</f>
        <v>64732</v>
      </c>
      <c r="F6" s="733">
        <f>+[10]BARACSKA!F6+[10]ERCSI!F6+[10]GYÚRÓ!F6+[10]KAJÁSZÓ!F6+[10]MARTONVÁSÁR!F6+[10]RÁCKERESZTÚR!F6+[10]TORDAS!F6+[10]VÁL!F6</f>
        <v>379246</v>
      </c>
      <c r="G6" s="733">
        <f>+[10]BARACSKA!G6+[10]ERCSI!G6+[10]GYÚRÓ!G6+[10]KAJÁSZÓ!G6+[10]MARTONVÁSÁR!G6+[10]RÁCKERESZTÚR!G6+[10]TORDAS!G6+[10]VÁL!G6</f>
        <v>347543</v>
      </c>
      <c r="H6" s="733">
        <f>+[10]BARACSKA!H6+[10]ERCSI!H6+[10]GYÚRÓ!H6+[10]KAJÁSZÓ!H6+[10]MARTONVÁSÁR!H6+[10]RÁCKERESZTÚR!H6+[10]TORDAS!H6+[10]VÁL!H6</f>
        <v>236254</v>
      </c>
      <c r="I6" s="733">
        <f>+[10]BARACSKA!I6+[10]ERCSI!I6+[10]GYÚRÓ!I6+[10]KAJÁSZÓ!I6+[10]MARTONVÁSÁR!I6+[10]RÁCKERESZTÚR!I6+[10]TORDAS!I6+[10]VÁL!I6</f>
        <v>234307</v>
      </c>
      <c r="J6" s="733">
        <f>+[10]BARACSKA!J6+[10]ERCSI!J6+[10]GYÚRÓ!J6+[10]KAJÁSZÓ!J6+[10]MARTONVÁSÁR!J6+[10]RÁCKERESZTÚR!J6+[10]TORDAS!J6+[10]VÁL!J6</f>
        <v>333277</v>
      </c>
      <c r="K6" s="733">
        <f>+[10]BARACSKA!K6+[10]ERCSI!K6+[10]GYÚRÓ!K6+[10]KAJÁSZÓ!K6+[10]MARTONVÁSÁR!K6+[10]RÁCKERESZTÚR!K6+[10]TORDAS!K6+[10]VÁL!K6</f>
        <v>89442</v>
      </c>
      <c r="L6" s="733">
        <f>+[10]BARACSKA!L6+[10]ERCSI!L6+[10]GYÚRÓ!L6+[10]KAJÁSZÓ!L6+[10]MARTONVÁSÁR!L6+[10]RÁCKERESZTÚR!L6+[10]TORDAS!L6+[10]VÁL!L6</f>
        <v>322004</v>
      </c>
      <c r="M6" s="733">
        <f>+[10]BARACSKA!M6+[10]ERCSI!M6+[10]GYÚRÓ!M6+[10]KAJÁSZÓ!M6+[10]MARTONVÁSÁR!M6+[10]RÁCKERESZTÚR!M6+[10]TORDAS!M6+[10]VÁL!M6</f>
        <v>148557</v>
      </c>
      <c r="N6" s="733">
        <f>+[10]BARACSKA!N6+[10]ERCSI!N6+[10]GYÚRÓ!N6+[10]KAJÁSZÓ!N6+[10]MARTONVÁSÁR!N6+[10]RÁCKERESZTÚR!N6+[10]TORDAS!N6+[10]VÁL!N6</f>
        <v>205723</v>
      </c>
      <c r="O6" s="733">
        <f>+[10]BARACSKA!O6+[10]ERCSI!O6+[10]GYÚRÓ!O6+[10]KAJÁSZÓ!O6+[10]MARTONVÁSÁR!O6+[10]RÁCKERESZTÚR!O6+[10]TORDAS!O6+[10]VÁL!O6</f>
        <v>386967</v>
      </c>
      <c r="P6" s="1194">
        <f>+SUM(D6:O6)</f>
        <v>2766000</v>
      </c>
      <c r="Q6" s="1195">
        <f t="shared" si="1"/>
        <v>0</v>
      </c>
      <c r="T6" s="460"/>
    </row>
    <row r="7" spans="1:20" s="459" customFormat="1" x14ac:dyDescent="0.2">
      <c r="A7" s="734" t="s">
        <v>1261</v>
      </c>
      <c r="B7" s="286">
        <f>+[10]BARACSKA!B7+[10]ERCSI!B7+[10]GYÚRÓ!B7+[10]KAJÁSZÓ!B7+[10]MARTONVÁSÁR!B7+[10]RÁCKERESZTÚR!B7+[10]TORDAS!B7+[10]VÁL!B7</f>
        <v>535000</v>
      </c>
      <c r="C7" s="286">
        <f>+[10]BARACSKA!C7+[10]ERCSI!C7+[10]GYÚRÓ!C7+[10]KAJÁSZÓ!C7+[10]MARTONVÁSÁR!C7+[10]RÁCKERESZTÚR!C7+[10]TORDAS!C7+[10]VÁL!C7</f>
        <v>0</v>
      </c>
      <c r="D7" s="733">
        <f>+[10]BARACSKA!D7+[10]ERCSI!D7+[10]GYÚRÓ!D7+[10]KAJÁSZÓ!D7+[10]MARTONVÁSÁR!D7+[10]RÁCKERESZTÚR!D7+[10]TORDAS!D7+[10]VÁL!D7</f>
        <v>3919</v>
      </c>
      <c r="E7" s="733">
        <f>+[10]BARACSKA!E7+[10]ERCSI!E7+[10]GYÚRÓ!E7+[10]KAJÁSZÓ!E7+[10]MARTONVÁSÁR!E7+[10]RÁCKERESZTÚR!E7+[10]TORDAS!E7+[10]VÁL!E7</f>
        <v>11997</v>
      </c>
      <c r="F7" s="733">
        <f>+[10]BARACSKA!F7+[10]ERCSI!F7+[10]GYÚRÓ!F7+[10]KAJÁSZÓ!F7+[10]MARTONVÁSÁR!F7+[10]RÁCKERESZTÚR!F7+[10]TORDAS!F7+[10]VÁL!F7</f>
        <v>64099</v>
      </c>
      <c r="G7" s="733">
        <f>+[10]BARACSKA!G7+[10]ERCSI!G7+[10]GYÚRÓ!G7+[10]KAJÁSZÓ!G7+[10]MARTONVÁSÁR!G7+[10]RÁCKERESZTÚR!G7+[10]TORDAS!G7+[10]VÁL!G7</f>
        <v>66904</v>
      </c>
      <c r="H7" s="733">
        <f>+[10]BARACSKA!H7+[10]ERCSI!H7+[10]GYÚRÓ!H7+[10]KAJÁSZÓ!H7+[10]MARTONVÁSÁR!H7+[10]RÁCKERESZTÚR!H7+[10]TORDAS!H7+[10]VÁL!H7</f>
        <v>36508</v>
      </c>
      <c r="I7" s="733">
        <f>+[10]BARACSKA!I7+[10]ERCSI!I7+[10]GYÚRÓ!I7+[10]KAJÁSZÓ!I7+[10]MARTONVÁSÁR!I7+[10]RÁCKERESZTÚR!I7+[10]TORDAS!I7+[10]VÁL!I7</f>
        <v>38918</v>
      </c>
      <c r="J7" s="733">
        <f>+[10]BARACSKA!J7+[10]ERCSI!J7+[10]GYÚRÓ!J7+[10]KAJÁSZÓ!J7+[10]MARTONVÁSÁR!J7+[10]RÁCKERESZTÚR!J7+[10]TORDAS!J7+[10]VÁL!J7</f>
        <v>73584</v>
      </c>
      <c r="K7" s="733">
        <f>+[10]BARACSKA!K7+[10]ERCSI!K7+[10]GYÚRÓ!K7+[10]KAJÁSZÓ!K7+[10]MARTONVÁSÁR!K7+[10]RÁCKERESZTÚR!K7+[10]TORDAS!K7+[10]VÁL!K7</f>
        <v>11245</v>
      </c>
      <c r="L7" s="733">
        <f>+[10]BARACSKA!L7+[10]ERCSI!L7+[10]GYÚRÓ!L7+[10]KAJÁSZÓ!L7+[10]MARTONVÁSÁR!L7+[10]RÁCKERESZTÚR!L7+[10]TORDAS!L7+[10]VÁL!L7</f>
        <v>90758</v>
      </c>
      <c r="M7" s="733">
        <f>+[10]BARACSKA!M7+[10]ERCSI!M7+[10]GYÚRÓ!M7+[10]KAJÁSZÓ!M7+[10]MARTONVÁSÁR!M7+[10]RÁCKERESZTÚR!M7+[10]TORDAS!M7+[10]VÁL!M7</f>
        <v>22918</v>
      </c>
      <c r="N7" s="733">
        <f>+[10]BARACSKA!N7+[10]ERCSI!N7+[10]GYÚRÓ!N7+[10]KAJÁSZÓ!N7+[10]MARTONVÁSÁR!N7+[10]RÁCKERESZTÚR!N7+[10]TORDAS!N7+[10]VÁL!N7</f>
        <v>26752</v>
      </c>
      <c r="O7" s="733">
        <f>+[10]BARACSKA!O7+[10]ERCSI!O7+[10]GYÚRÓ!O7+[10]KAJÁSZÓ!O7+[10]MARTONVÁSÁR!O7+[10]RÁCKERESZTÚR!O7+[10]TORDAS!O7+[10]VÁL!O7</f>
        <v>87398</v>
      </c>
      <c r="P7" s="1194">
        <f t="shared" si="0"/>
        <v>535000</v>
      </c>
      <c r="Q7" s="1195">
        <f t="shared" si="1"/>
        <v>0</v>
      </c>
      <c r="T7" s="460"/>
    </row>
    <row r="8" spans="1:20" s="459" customFormat="1" x14ac:dyDescent="0.2">
      <c r="A8" s="734" t="s">
        <v>1262</v>
      </c>
      <c r="B8" s="286">
        <f>+[10]BARACSKA!B8+[10]ERCSI!B8+[10]GYÚRÓ!B8+[10]KAJÁSZÓ!B8+[10]MARTONVÁSÁR!B8+[10]RÁCKERESZTÚR!B8+[10]TORDAS!B8+[10]VÁL!B8</f>
        <v>0</v>
      </c>
      <c r="C8" s="286">
        <f>+[10]BARACSKA!C8+[10]ERCSI!C8+[10]GYÚRÓ!C8+[10]KAJÁSZÓ!C8+[10]MARTONVÁSÁR!C8+[10]RÁCKERESZTÚR!C8+[10]TORDAS!C8+[10]VÁL!C8</f>
        <v>0</v>
      </c>
      <c r="D8" s="733">
        <f>+[10]BARACSKA!D8+[10]ERCSI!D8+[10]GYÚRÓ!D8+[10]KAJÁSZÓ!D8+[10]MARTONVÁSÁR!D8+[10]RÁCKERESZTÚR!D8+[10]TORDAS!D8+[10]VÁL!D8</f>
        <v>0</v>
      </c>
      <c r="E8" s="733">
        <f>+[10]BARACSKA!E8+[10]ERCSI!E8+[10]GYÚRÓ!E8+[10]KAJÁSZÓ!E8+[10]MARTONVÁSÁR!E8+[10]RÁCKERESZTÚR!E8+[10]TORDAS!E8+[10]VÁL!E8</f>
        <v>0</v>
      </c>
      <c r="F8" s="733">
        <f>+[10]BARACSKA!F8+[10]ERCSI!F8+[10]GYÚRÓ!F8+[10]KAJÁSZÓ!F8+[10]MARTONVÁSÁR!F8+[10]RÁCKERESZTÚR!F8+[10]TORDAS!F8+[10]VÁL!F8</f>
        <v>0</v>
      </c>
      <c r="G8" s="733">
        <f>+[10]BARACSKA!G8+[10]ERCSI!G8+[10]GYÚRÓ!G8+[10]KAJÁSZÓ!G8+[10]MARTONVÁSÁR!G8+[10]RÁCKERESZTÚR!G8+[10]TORDAS!G8+[10]VÁL!G8</f>
        <v>0</v>
      </c>
      <c r="H8" s="733">
        <f>+[10]BARACSKA!H8+[10]ERCSI!H8+[10]GYÚRÓ!H8+[10]KAJÁSZÓ!H8+[10]MARTONVÁSÁR!H8+[10]RÁCKERESZTÚR!H8+[10]TORDAS!H8+[10]VÁL!H8</f>
        <v>0</v>
      </c>
      <c r="I8" s="733">
        <f>+[10]BARACSKA!I8+[10]ERCSI!I8+[10]GYÚRÓ!I8+[10]KAJÁSZÓ!I8+[10]MARTONVÁSÁR!I8+[10]RÁCKERESZTÚR!I8+[10]TORDAS!I8+[10]VÁL!I8</f>
        <v>0</v>
      </c>
      <c r="J8" s="733">
        <f>+[10]BARACSKA!J8+[10]ERCSI!J8+[10]GYÚRÓ!J8+[10]KAJÁSZÓ!J8+[10]MARTONVÁSÁR!J8+[10]RÁCKERESZTÚR!J8+[10]TORDAS!J8+[10]VÁL!J8</f>
        <v>0</v>
      </c>
      <c r="K8" s="733">
        <f>+[10]BARACSKA!K8+[10]ERCSI!K8+[10]GYÚRÓ!K8+[10]KAJÁSZÓ!K8+[10]MARTONVÁSÁR!K8+[10]RÁCKERESZTÚR!K8+[10]TORDAS!K8+[10]VÁL!K8</f>
        <v>0</v>
      </c>
      <c r="L8" s="733">
        <f>+[10]BARACSKA!L8+[10]ERCSI!L8+[10]GYÚRÓ!L8+[10]KAJÁSZÓ!L8+[10]MARTONVÁSÁR!L8+[10]RÁCKERESZTÚR!L8+[10]TORDAS!L8+[10]VÁL!L8</f>
        <v>0</v>
      </c>
      <c r="M8" s="733">
        <f>+[10]BARACSKA!M8+[10]ERCSI!M8+[10]GYÚRÓ!M8+[10]KAJÁSZÓ!M8+[10]MARTONVÁSÁR!M8+[10]RÁCKERESZTÚR!M8+[10]TORDAS!M8+[10]VÁL!M8</f>
        <v>0</v>
      </c>
      <c r="N8" s="733">
        <f>+[10]BARACSKA!N8+[10]ERCSI!N8+[10]GYÚRÓ!N8+[10]KAJÁSZÓ!N8+[10]MARTONVÁSÁR!N8+[10]RÁCKERESZTÚR!N8+[10]TORDAS!N8+[10]VÁL!N8</f>
        <v>0</v>
      </c>
      <c r="O8" s="733">
        <f>+[10]BARACSKA!O8+[10]ERCSI!O8+[10]GYÚRÓ!O8+[10]KAJÁSZÓ!O8+[10]MARTONVÁSÁR!O8+[10]RÁCKERESZTÚR!O8+[10]TORDAS!O8+[10]VÁL!O8</f>
        <v>0</v>
      </c>
      <c r="P8" s="1194">
        <f>+SUM(D8:O8)</f>
        <v>0</v>
      </c>
      <c r="Q8" s="1195">
        <f t="shared" si="1"/>
        <v>0</v>
      </c>
      <c r="T8" s="460"/>
    </row>
    <row r="9" spans="1:20" s="459" customFormat="1" x14ac:dyDescent="0.2">
      <c r="A9" s="734" t="s">
        <v>1263</v>
      </c>
      <c r="B9" s="286">
        <f>+[10]BARACSKA!B9+[10]ERCSI!B9+[10]GYÚRÓ!B9+[10]KAJÁSZÓ!B9+[10]MARTONVÁSÁR!B9+[10]RÁCKERESZTÚR!B9+[10]TORDAS!B9+[10]VÁL!B9</f>
        <v>0</v>
      </c>
      <c r="C9" s="286">
        <f>+[10]BARACSKA!C9+[10]ERCSI!C9+[10]GYÚRÓ!C9+[10]KAJÁSZÓ!C9+[10]MARTONVÁSÁR!C9+[10]RÁCKERESZTÚR!C9+[10]TORDAS!C9+[10]VÁL!C9</f>
        <v>0</v>
      </c>
      <c r="D9" s="733">
        <f>+[10]BARACSKA!D9+[10]ERCSI!D9+[10]GYÚRÓ!D9+[10]KAJÁSZÓ!D9+[10]MARTONVÁSÁR!D9+[10]RÁCKERESZTÚR!D9+[10]TORDAS!D9+[10]VÁL!D9</f>
        <v>0</v>
      </c>
      <c r="E9" s="733">
        <f>+[10]BARACSKA!E9+[10]ERCSI!E9+[10]GYÚRÓ!E9+[10]KAJÁSZÓ!E9+[10]MARTONVÁSÁR!E9+[10]RÁCKERESZTÚR!E9+[10]TORDAS!E9+[10]VÁL!E9</f>
        <v>0</v>
      </c>
      <c r="F9" s="733">
        <f>+[10]BARACSKA!F9+[10]ERCSI!F9+[10]GYÚRÓ!F9+[10]KAJÁSZÓ!F9+[10]MARTONVÁSÁR!F9+[10]RÁCKERESZTÚR!F9+[10]TORDAS!F9+[10]VÁL!F9</f>
        <v>0</v>
      </c>
      <c r="G9" s="733">
        <f>+[10]BARACSKA!G9+[10]ERCSI!G9+[10]GYÚRÓ!G9+[10]KAJÁSZÓ!G9+[10]MARTONVÁSÁR!G9+[10]RÁCKERESZTÚR!G9+[10]TORDAS!G9+[10]VÁL!G9</f>
        <v>0</v>
      </c>
      <c r="H9" s="733">
        <f>+[10]BARACSKA!H9+[10]ERCSI!H9+[10]GYÚRÓ!H9+[10]KAJÁSZÓ!H9+[10]MARTONVÁSÁR!H9+[10]RÁCKERESZTÚR!H9+[10]TORDAS!H9+[10]VÁL!H9</f>
        <v>0</v>
      </c>
      <c r="I9" s="733">
        <f>+[10]BARACSKA!I9+[10]ERCSI!I9+[10]GYÚRÓ!I9+[10]KAJÁSZÓ!I9+[10]MARTONVÁSÁR!I9+[10]RÁCKERESZTÚR!I9+[10]TORDAS!I9+[10]VÁL!I9</f>
        <v>0</v>
      </c>
      <c r="J9" s="733">
        <f>+[10]BARACSKA!J9+[10]ERCSI!J9+[10]GYÚRÓ!J9+[10]KAJÁSZÓ!J9+[10]MARTONVÁSÁR!J9+[10]RÁCKERESZTÚR!J9+[10]TORDAS!J9+[10]VÁL!J9</f>
        <v>0</v>
      </c>
      <c r="K9" s="733">
        <f>+[10]BARACSKA!K9+[10]ERCSI!K9+[10]GYÚRÓ!K9+[10]KAJÁSZÓ!K9+[10]MARTONVÁSÁR!K9+[10]RÁCKERESZTÚR!K9+[10]TORDAS!K9+[10]VÁL!K9</f>
        <v>0</v>
      </c>
      <c r="L9" s="733">
        <f>+[10]BARACSKA!L9+[10]ERCSI!L9+[10]GYÚRÓ!L9+[10]KAJÁSZÓ!L9+[10]MARTONVÁSÁR!L9+[10]RÁCKERESZTÚR!L9+[10]TORDAS!L9+[10]VÁL!L9</f>
        <v>0</v>
      </c>
      <c r="M9" s="733">
        <f>+[10]BARACSKA!M9+[10]ERCSI!M9+[10]GYÚRÓ!M9+[10]KAJÁSZÓ!M9+[10]MARTONVÁSÁR!M9+[10]RÁCKERESZTÚR!M9+[10]TORDAS!M9+[10]VÁL!M9</f>
        <v>0</v>
      </c>
      <c r="N9" s="733">
        <f>+[10]BARACSKA!N9+[10]ERCSI!N9+[10]GYÚRÓ!N9+[10]KAJÁSZÓ!N9+[10]MARTONVÁSÁR!N9+[10]RÁCKERESZTÚR!N9+[10]TORDAS!N9+[10]VÁL!N9</f>
        <v>0</v>
      </c>
      <c r="O9" s="733">
        <f>+[10]BARACSKA!O9+[10]ERCSI!O9+[10]GYÚRÓ!O9+[10]KAJÁSZÓ!O9+[10]MARTONVÁSÁR!O9+[10]RÁCKERESZTÚR!O9+[10]TORDAS!O9+[10]VÁL!O9</f>
        <v>0</v>
      </c>
      <c r="P9" s="1194">
        <f>+SUM(D9:O9)</f>
        <v>0</v>
      </c>
      <c r="Q9" s="1195">
        <f t="shared" si="1"/>
        <v>0</v>
      </c>
      <c r="T9" s="460"/>
    </row>
    <row r="10" spans="1:20" s="459" customFormat="1" x14ac:dyDescent="0.2">
      <c r="A10" s="735" t="s">
        <v>1264</v>
      </c>
      <c r="B10" s="286">
        <f>+[10]BARACSKA!B10+[10]ERCSI!B10+[10]GYÚRÓ!B10+[10]KAJÁSZÓ!B10+[10]MARTONVÁSÁR!B10+[10]RÁCKERESZTÚR!B10+[10]TORDAS!B10+[10]VÁL!B10</f>
        <v>0</v>
      </c>
      <c r="C10" s="286">
        <f>+[10]BARACSKA!C10+[10]ERCSI!C10+[10]GYÚRÓ!C10+[10]KAJÁSZÓ!C10+[10]MARTONVÁSÁR!C10+[10]RÁCKERESZTÚR!C10+[10]TORDAS!C10+[10]VÁL!C10</f>
        <v>0</v>
      </c>
      <c r="D10" s="733">
        <f>+[10]BARACSKA!D10+[10]ERCSI!D10+[10]GYÚRÓ!D10+[10]KAJÁSZÓ!D10+[10]MARTONVÁSÁR!D10+[10]RÁCKERESZTÚR!D10+[10]TORDAS!D10+[10]VÁL!D10</f>
        <v>0</v>
      </c>
      <c r="E10" s="733">
        <f>+[10]BARACSKA!E10+[10]ERCSI!E10+[10]GYÚRÓ!E10+[10]KAJÁSZÓ!E10+[10]MARTONVÁSÁR!E10+[10]RÁCKERESZTÚR!E10+[10]TORDAS!E10+[10]VÁL!E10</f>
        <v>0</v>
      </c>
      <c r="F10" s="733">
        <f>+[10]BARACSKA!F10+[10]ERCSI!F10+[10]GYÚRÓ!F10+[10]KAJÁSZÓ!F10+[10]MARTONVÁSÁR!F10+[10]RÁCKERESZTÚR!F10+[10]TORDAS!F10+[10]VÁL!F10</f>
        <v>0</v>
      </c>
      <c r="G10" s="733">
        <f>+[10]BARACSKA!G10+[10]ERCSI!G10+[10]GYÚRÓ!G10+[10]KAJÁSZÓ!G10+[10]MARTONVÁSÁR!G10+[10]RÁCKERESZTÚR!G10+[10]TORDAS!G10+[10]VÁL!G10</f>
        <v>0</v>
      </c>
      <c r="H10" s="733">
        <f>+[10]BARACSKA!H10+[10]ERCSI!H10+[10]GYÚRÓ!H10+[10]KAJÁSZÓ!H10+[10]MARTONVÁSÁR!H10+[10]RÁCKERESZTÚR!H10+[10]TORDAS!H10+[10]VÁL!H10</f>
        <v>0</v>
      </c>
      <c r="I10" s="733">
        <f>+[10]BARACSKA!I10+[10]ERCSI!I10+[10]GYÚRÓ!I10+[10]KAJÁSZÓ!I10+[10]MARTONVÁSÁR!I10+[10]RÁCKERESZTÚR!I10+[10]TORDAS!I10+[10]VÁL!I10</f>
        <v>0</v>
      </c>
      <c r="J10" s="733">
        <f>+[10]BARACSKA!J10+[10]ERCSI!J10+[10]GYÚRÓ!J10+[10]KAJÁSZÓ!J10+[10]MARTONVÁSÁR!J10+[10]RÁCKERESZTÚR!J10+[10]TORDAS!J10+[10]VÁL!J10</f>
        <v>0</v>
      </c>
      <c r="K10" s="733">
        <f>+[10]BARACSKA!K10+[10]ERCSI!K10+[10]GYÚRÓ!K10+[10]KAJÁSZÓ!K10+[10]MARTONVÁSÁR!K10+[10]RÁCKERESZTÚR!K10+[10]TORDAS!K10+[10]VÁL!K10</f>
        <v>0</v>
      </c>
      <c r="L10" s="733">
        <f>+[10]BARACSKA!L10+[10]ERCSI!L10+[10]GYÚRÓ!L10+[10]KAJÁSZÓ!L10+[10]MARTONVÁSÁR!L10+[10]RÁCKERESZTÚR!L10+[10]TORDAS!L10+[10]VÁL!L10</f>
        <v>0</v>
      </c>
      <c r="M10" s="733">
        <f>+[10]BARACSKA!M10+[10]ERCSI!M10+[10]GYÚRÓ!M10+[10]KAJÁSZÓ!M10+[10]MARTONVÁSÁR!M10+[10]RÁCKERESZTÚR!M10+[10]TORDAS!M10+[10]VÁL!M10</f>
        <v>0</v>
      </c>
      <c r="N10" s="733">
        <f>+[10]BARACSKA!N10+[10]ERCSI!N10+[10]GYÚRÓ!N10+[10]KAJÁSZÓ!N10+[10]MARTONVÁSÁR!N10+[10]RÁCKERESZTÚR!N10+[10]TORDAS!N10+[10]VÁL!N10</f>
        <v>0</v>
      </c>
      <c r="O10" s="733">
        <f>+[10]BARACSKA!O10+[10]ERCSI!O10+[10]GYÚRÓ!O10+[10]KAJÁSZÓ!O10+[10]MARTONVÁSÁR!O10+[10]RÁCKERESZTÚR!O10+[10]TORDAS!O10+[10]VÁL!O10</f>
        <v>0</v>
      </c>
      <c r="P10" s="1194">
        <f t="shared" si="0"/>
        <v>0</v>
      </c>
      <c r="Q10" s="1195">
        <f t="shared" si="1"/>
        <v>0</v>
      </c>
      <c r="T10" s="460"/>
    </row>
    <row r="11" spans="1:20" s="459" customFormat="1" x14ac:dyDescent="0.2">
      <c r="A11" s="735" t="s">
        <v>1188</v>
      </c>
      <c r="B11" s="286">
        <f>+[10]BARACSKA!B11+[10]ERCSI!B11+[10]GYÚRÓ!B11+[10]KAJÁSZÓ!B11+[10]MARTONVÁSÁR!B11+[10]RÁCKERESZTÚR!B11+[10]TORDAS!B11+[10]VÁL!B11</f>
        <v>5554000</v>
      </c>
      <c r="C11" s="286">
        <f>+[10]BARACSKA!C11+[10]ERCSI!C11+[10]GYÚRÓ!C11+[10]KAJÁSZÓ!C11+[10]MARTONVÁSÁR!C11+[10]RÁCKERESZTÚR!C11+[10]TORDAS!C11+[10]VÁL!C11</f>
        <v>0</v>
      </c>
      <c r="D11" s="733">
        <f>+[10]BARACSKA!D11+[10]ERCSI!D11+[10]GYÚRÓ!D11+[10]KAJÁSZÓ!D11+[10]MARTONVÁSÁR!D11+[10]RÁCKERESZTÚR!D11+[10]TORDAS!D11+[10]VÁL!D11</f>
        <v>63327</v>
      </c>
      <c r="E11" s="733">
        <f>+[10]BARACSKA!E11+[10]ERCSI!E11+[10]GYÚRÓ!E11+[10]KAJÁSZÓ!E11+[10]MARTONVÁSÁR!E11+[10]RÁCKERESZTÚR!E11+[10]TORDAS!E11+[10]VÁL!E11</f>
        <v>192444</v>
      </c>
      <c r="F11" s="733">
        <f>+[10]BARACSKA!F11+[10]ERCSI!F11+[10]GYÚRÓ!F11+[10]KAJÁSZÓ!F11+[10]MARTONVÁSÁR!F11+[10]RÁCKERESZTÚR!F11+[10]TORDAS!F11+[10]VÁL!F11</f>
        <v>883592</v>
      </c>
      <c r="G11" s="733">
        <f>+[10]BARACSKA!G11+[10]ERCSI!G11+[10]GYÚRÓ!G11+[10]KAJÁSZÓ!G11+[10]MARTONVÁSÁR!G11+[10]RÁCKERESZTÚR!G11+[10]TORDAS!G11+[10]VÁL!G11</f>
        <v>460752</v>
      </c>
      <c r="H11" s="733">
        <f>+[10]BARACSKA!H11+[10]ERCSI!H11+[10]GYÚRÓ!H11+[10]KAJÁSZÓ!H11+[10]MARTONVÁSÁR!H11+[10]RÁCKERESZTÚR!H11+[10]TORDAS!H11+[10]VÁL!H11</f>
        <v>489387</v>
      </c>
      <c r="I11" s="733">
        <f>+[10]BARACSKA!I11+[10]ERCSI!I11+[10]GYÚRÓ!I11+[10]KAJÁSZÓ!I11+[10]MARTONVÁSÁR!I11+[10]RÁCKERESZTÚR!I11+[10]TORDAS!I11+[10]VÁL!I11</f>
        <v>574815</v>
      </c>
      <c r="J11" s="733">
        <f>+[10]BARACSKA!J11+[10]ERCSI!J11+[10]GYÚRÓ!J11+[10]KAJÁSZÓ!J11+[10]MARTONVÁSÁR!J11+[10]RÁCKERESZTÚR!J11+[10]TORDAS!J11+[10]VÁL!J11</f>
        <v>521448</v>
      </c>
      <c r="K11" s="733">
        <f>+[10]BARACSKA!K11+[10]ERCSI!K11+[10]GYÚRÓ!K11+[10]KAJÁSZÓ!K11+[10]MARTONVÁSÁR!K11+[10]RÁCKERESZTÚR!K11+[10]TORDAS!K11+[10]VÁL!K11</f>
        <v>180409</v>
      </c>
      <c r="L11" s="733">
        <f>+[10]BARACSKA!L11+[10]ERCSI!L11+[10]GYÚRÓ!L11+[10]KAJÁSZÓ!L11+[10]MARTONVÁSÁR!L11+[10]RÁCKERESZTÚR!L11+[10]TORDAS!L11+[10]VÁL!L11</f>
        <v>744887</v>
      </c>
      <c r="M11" s="733">
        <f>+[10]BARACSKA!M11+[10]ERCSI!M11+[10]GYÚRÓ!M11+[10]KAJÁSZÓ!M11+[10]MARTONVÁSÁR!M11+[10]RÁCKERESZTÚR!M11+[10]TORDAS!M11+[10]VÁL!M11</f>
        <v>319315</v>
      </c>
      <c r="N11" s="733">
        <f>+[10]BARACSKA!N11+[10]ERCSI!N11+[10]GYÚRÓ!N11+[10]KAJÁSZÓ!N11+[10]MARTONVÁSÁR!N11+[10]RÁCKERESZTÚR!N11+[10]TORDAS!N11+[10]VÁL!N11</f>
        <v>381647</v>
      </c>
      <c r="O11" s="733">
        <f>+[10]BARACSKA!O11+[10]ERCSI!O11+[10]GYÚRÓ!O11+[10]KAJÁSZÓ!O11+[10]MARTONVÁSÁR!O11+[10]RÁCKERESZTÚR!O11+[10]TORDAS!O11+[10]VÁL!O11</f>
        <v>741977</v>
      </c>
      <c r="P11" s="1194">
        <f t="shared" si="0"/>
        <v>5554000</v>
      </c>
      <c r="Q11" s="1195">
        <f t="shared" si="1"/>
        <v>0</v>
      </c>
      <c r="T11" s="460"/>
    </row>
    <row r="12" spans="1:20" s="459" customFormat="1" x14ac:dyDescent="0.2">
      <c r="A12" s="735" t="s">
        <v>313</v>
      </c>
      <c r="B12" s="286">
        <f>+[10]BARACSKA!B12+[10]ERCSI!B12+[10]GYÚRÓ!B12+[10]KAJÁSZÓ!B12+[10]MARTONVÁSÁR!B12+[10]RÁCKERESZTÚR!B12+[10]TORDAS!B12+[10]VÁL!B12</f>
        <v>6080000</v>
      </c>
      <c r="C12" s="286">
        <f>+[10]BARACSKA!C12+[10]ERCSI!C12+[10]GYÚRÓ!C12+[10]KAJÁSZÓ!C12+[10]MARTONVÁSÁR!C12+[10]RÁCKERESZTÚR!C12+[10]TORDAS!C12+[10]VÁL!C12</f>
        <v>0</v>
      </c>
      <c r="D12" s="733">
        <f>+[10]BARACSKA!D12+[10]ERCSI!D12+[10]GYÚRÓ!D12+[10]KAJÁSZÓ!D12+[10]MARTONVÁSÁR!D12+[10]RÁCKERESZTÚR!D12+[10]TORDAS!D12+[10]VÁL!D12</f>
        <v>69361</v>
      </c>
      <c r="E12" s="733">
        <f>+[10]BARACSKA!E12+[10]ERCSI!E12+[10]GYÚRÓ!E12+[10]KAJÁSZÓ!E12+[10]MARTONVÁSÁR!E12+[10]RÁCKERESZTÚR!E12+[10]TORDAS!E12+[10]VÁL!E12</f>
        <v>210688</v>
      </c>
      <c r="F12" s="733">
        <f>+[10]BARACSKA!F12+[10]ERCSI!F12+[10]GYÚRÓ!F12+[10]KAJÁSZÓ!F12+[10]MARTONVÁSÁR!F12+[10]RÁCKERESZTÚR!F12+[10]TORDAS!F12+[10]VÁL!F12</f>
        <v>967190</v>
      </c>
      <c r="G12" s="733">
        <f>+[10]BARACSKA!G12+[10]ERCSI!G12+[10]GYÚRÓ!G12+[10]KAJÁSZÓ!G12+[10]MARTONVÁSÁR!G12+[10]RÁCKERESZTÚR!G12+[10]TORDAS!G12+[10]VÁL!G12</f>
        <v>504449</v>
      </c>
      <c r="H12" s="733">
        <f>+[10]BARACSKA!H12+[10]ERCSI!H12+[10]GYÚRÓ!H12+[10]KAJÁSZÓ!H12+[10]MARTONVÁSÁR!H12+[10]RÁCKERESZTÚR!H12+[10]TORDAS!H12+[10]VÁL!H12</f>
        <v>535809</v>
      </c>
      <c r="I12" s="733">
        <f>+[10]BARACSKA!I12+[10]ERCSI!I12+[10]GYÚRÓ!I12+[10]KAJÁSZÓ!I12+[10]MARTONVÁSÁR!I12+[10]RÁCKERESZTÚR!I12+[10]TORDAS!I12+[10]VÁL!I12</f>
        <v>629147</v>
      </c>
      <c r="J12" s="733">
        <f>+[10]BARACSKA!J12+[10]ERCSI!J12+[10]GYÚRÓ!J12+[10]KAJÁSZÓ!J12+[10]MARTONVÁSÁR!J12+[10]RÁCKERESZTÚR!J12+[10]TORDAS!J12+[10]VÁL!J12</f>
        <v>570861</v>
      </c>
      <c r="K12" s="733">
        <f>+[10]BARACSKA!K12+[10]ERCSI!K12+[10]GYÚRÓ!K12+[10]KAJÁSZÓ!K12+[10]MARTONVÁSÁR!K12+[10]RÁCKERESZTÚR!K12+[10]TORDAS!K12+[10]VÁL!K12</f>
        <v>197567</v>
      </c>
      <c r="L12" s="733">
        <f>+[10]BARACSKA!L12+[10]ERCSI!L12+[10]GYÚRÓ!L12+[10]KAJÁSZÓ!L12+[10]MARTONVÁSÁR!L12+[10]RÁCKERESZTÚR!L12+[10]TORDAS!L12+[10]VÁL!L12</f>
        <v>815309</v>
      </c>
      <c r="M12" s="733">
        <f>+[10]BARACSKA!M12+[10]ERCSI!M12+[10]GYÚRÓ!M12+[10]KAJÁSZÓ!M12+[10]MARTONVÁSÁR!M12+[10]RÁCKERESZTÚR!M12+[10]TORDAS!M12+[10]VÁL!M12</f>
        <v>349647</v>
      </c>
      <c r="N12" s="733">
        <f>+[10]BARACSKA!N12+[10]ERCSI!N12+[10]GYÚRÓ!N12+[10]KAJÁSZÓ!N12+[10]MARTONVÁSÁR!N12+[10]RÁCKERESZTÚR!N12+[10]TORDAS!N12+[10]VÁL!N12</f>
        <v>417813</v>
      </c>
      <c r="O12" s="733">
        <f>+[10]BARACSKA!O12+[10]ERCSI!O12+[10]GYÚRÓ!O12+[10]KAJÁSZÓ!O12+[10]MARTONVÁSÁR!O12+[10]RÁCKERESZTÚR!O12+[10]TORDAS!O12+[10]VÁL!O12</f>
        <v>812159</v>
      </c>
      <c r="P12" s="1194">
        <f t="shared" si="0"/>
        <v>6080000</v>
      </c>
      <c r="Q12" s="1195">
        <f t="shared" si="1"/>
        <v>0</v>
      </c>
      <c r="T12" s="460"/>
    </row>
    <row r="13" spans="1:20" s="459" customFormat="1" x14ac:dyDescent="0.2">
      <c r="A13" s="735" t="s">
        <v>1189</v>
      </c>
      <c r="B13" s="286">
        <f>+[10]BARACSKA!B13+[10]ERCSI!B13+[10]GYÚRÓ!B13+[10]KAJÁSZÓ!B13+[10]MARTONVÁSÁR!B13+[10]RÁCKERESZTÚR!B13+[10]TORDAS!B13+[10]VÁL!B13</f>
        <v>11214000</v>
      </c>
      <c r="C13" s="286">
        <f>+[10]BARACSKA!C13+[10]ERCSI!C13+[10]GYÚRÓ!C13+[10]KAJÁSZÓ!C13+[10]MARTONVÁSÁR!C13+[10]RÁCKERESZTÚR!C13+[10]TORDAS!C13+[10]VÁL!C13</f>
        <v>0</v>
      </c>
      <c r="D13" s="733">
        <f>+[10]BARACSKA!D13+[10]ERCSI!D13+[10]GYÚRÓ!D13+[10]KAJÁSZÓ!D13+[10]MARTONVÁSÁR!D13+[10]RÁCKERESZTÚR!D13+[10]TORDAS!D13+[10]VÁL!D13</f>
        <v>127907</v>
      </c>
      <c r="E13" s="733">
        <f>+[10]BARACSKA!E13+[10]ERCSI!E13+[10]GYÚRÓ!E13+[10]KAJÁSZÓ!E13+[10]MARTONVÁSÁR!E13+[10]RÁCKERESZTÚR!E13+[10]TORDAS!E13+[10]VÁL!E13</f>
        <v>388554</v>
      </c>
      <c r="F13" s="733">
        <f>+[10]BARACSKA!F13+[10]ERCSI!F13+[10]GYÚRÓ!F13+[10]KAJÁSZÓ!F13+[10]MARTONVÁSÁR!F13+[10]RÁCKERESZTÚR!F13+[10]TORDAS!F13+[10]VÁL!F13</f>
        <v>1783938</v>
      </c>
      <c r="G13" s="733">
        <f>+[10]BARACSKA!G13+[10]ERCSI!G13+[10]GYÚRÓ!G13+[10]KAJÁSZÓ!G13+[10]MARTONVÁSÁR!G13+[10]RÁCKERESZTÚR!G13+[10]TORDAS!G13+[10]VÁL!G13</f>
        <v>930411</v>
      </c>
      <c r="H13" s="733">
        <f>+[10]BARACSKA!H13+[10]ERCSI!H13+[10]GYÚRÓ!H13+[10]KAJÁSZÓ!H13+[10]MARTONVÁSÁR!H13+[10]RÁCKERESZTÚR!H13+[10]TORDAS!H13+[10]VÁL!H13</f>
        <v>988194</v>
      </c>
      <c r="I13" s="733">
        <f>+[10]BARACSKA!I13+[10]ERCSI!I13+[10]GYÚRÓ!I13+[10]KAJÁSZÓ!I13+[10]MARTONVÁSÁR!I13+[10]RÁCKERESZTÚR!I13+[10]TORDAS!I13+[10]VÁL!I13</f>
        <v>1160547</v>
      </c>
      <c r="J13" s="733">
        <f>+[10]BARACSKA!J13+[10]ERCSI!J13+[10]GYÚRÓ!J13+[10]KAJÁSZÓ!J13+[10]MARTONVÁSÁR!J13+[10]RÁCKERESZTÚR!J13+[10]TORDAS!J13+[10]VÁL!J13</f>
        <v>1052817</v>
      </c>
      <c r="K13" s="733">
        <f>+[10]BARACSKA!K13+[10]ERCSI!K13+[10]GYÚRÓ!K13+[10]KAJÁSZÓ!K13+[10]MARTONVÁSÁR!K13+[10]RÁCKERESZTÚR!K13+[10]TORDAS!K13+[10]VÁL!K13</f>
        <v>364317</v>
      </c>
      <c r="L13" s="733">
        <f>+[10]BARACSKA!L13+[10]ERCSI!L13+[10]GYÚRÓ!L13+[10]KAJÁSZÓ!L13+[10]MARTONVÁSÁR!L13+[10]RÁCKERESZTÚR!L13+[10]TORDAS!L13+[10]VÁL!L13</f>
        <v>1503944</v>
      </c>
      <c r="M13" s="733">
        <f>+[10]BARACSKA!M13+[10]ERCSI!M13+[10]GYÚRÓ!M13+[10]KAJÁSZÓ!M13+[10]MARTONVÁSÁR!M13+[10]RÁCKERESZTÚR!M13+[10]TORDAS!M13+[10]VÁL!M13</f>
        <v>644797</v>
      </c>
      <c r="N13" s="733">
        <f>+[10]BARACSKA!N13+[10]ERCSI!N13+[10]GYÚRÓ!N13+[10]KAJÁSZÓ!N13+[10]MARTONVÁSÁR!N13+[10]RÁCKERESZTÚR!N13+[10]TORDAS!N13+[10]VÁL!N13</f>
        <v>770631</v>
      </c>
      <c r="O13" s="733">
        <f>+[10]BARACSKA!O13+[10]ERCSI!O13+[10]GYÚRÓ!O13+[10]KAJÁSZÓ!O13+[10]MARTONVÁSÁR!O13+[10]RÁCKERESZTÚR!O13+[10]TORDAS!O13+[10]VÁL!O13</f>
        <v>1497943</v>
      </c>
      <c r="P13" s="1194">
        <f t="shared" si="0"/>
        <v>11214000</v>
      </c>
      <c r="Q13" s="1195">
        <f t="shared" si="1"/>
        <v>0</v>
      </c>
      <c r="T13" s="460"/>
    </row>
    <row r="14" spans="1:20" s="459" customFormat="1" x14ac:dyDescent="0.2">
      <c r="A14" s="735" t="s">
        <v>1265</v>
      </c>
      <c r="B14" s="286">
        <f>+[10]BARACSKA!B14+[10]ERCSI!B14+[10]GYÚRÓ!B14+[10]KAJÁSZÓ!B14+[10]MARTONVÁSÁR!B14+[10]RÁCKERESZTÚR!B14+[10]TORDAS!B14+[10]VÁL!B14</f>
        <v>6400000</v>
      </c>
      <c r="C14" s="286">
        <f>+[10]BARACSKA!C14+[10]ERCSI!C14+[10]GYÚRÓ!C14+[10]KAJÁSZÓ!C14+[10]MARTONVÁSÁR!C14+[10]RÁCKERESZTÚR!C14+[10]TORDAS!C14+[10]VÁL!C14</f>
        <v>0</v>
      </c>
      <c r="D14" s="733">
        <f>+[10]BARACSKA!D14+[10]ERCSI!D14+[10]GYÚRÓ!D14+[10]KAJÁSZÓ!D14+[10]MARTONVÁSÁR!D14+[10]RÁCKERESZTÚR!D14+[10]TORDAS!D14+[10]VÁL!D14</f>
        <v>84409</v>
      </c>
      <c r="E14" s="733">
        <f>+[10]BARACSKA!E14+[10]ERCSI!E14+[10]GYÚRÓ!E14+[10]KAJÁSZÓ!E14+[10]MARTONVÁSÁR!E14+[10]RÁCKERESZTÚR!E14+[10]TORDAS!E14+[10]VÁL!E14</f>
        <v>89709</v>
      </c>
      <c r="F14" s="733">
        <f>+[10]BARACSKA!F14+[10]ERCSI!F14+[10]GYÚRÓ!F14+[10]KAJÁSZÓ!F14+[10]MARTONVÁSÁR!F14+[10]RÁCKERESZTÚR!F14+[10]TORDAS!F14+[10]VÁL!F14</f>
        <v>1094000</v>
      </c>
      <c r="G14" s="733">
        <f>+[10]BARACSKA!G14+[10]ERCSI!G14+[10]GYÚRÓ!G14+[10]KAJÁSZÓ!G14+[10]MARTONVÁSÁR!G14+[10]RÁCKERESZTÚR!G14+[10]TORDAS!G14+[10]VÁL!G14</f>
        <v>530545</v>
      </c>
      <c r="H14" s="733">
        <f>+[10]BARACSKA!H14+[10]ERCSI!H14+[10]GYÚRÓ!H14+[10]KAJÁSZÓ!H14+[10]MARTONVÁSÁR!H14+[10]RÁCKERESZTÚR!H14+[10]TORDAS!H14+[10]VÁL!H14</f>
        <v>568755</v>
      </c>
      <c r="I14" s="733">
        <f>+[10]BARACSKA!I14+[10]ERCSI!I14+[10]GYÚRÓ!I14+[10]KAJÁSZÓ!I14+[10]MARTONVÁSÁR!I14+[10]RÁCKERESZTÚR!I14+[10]TORDAS!I14+[10]VÁL!I14</f>
        <v>682408</v>
      </c>
      <c r="J14" s="733">
        <f>+[10]BARACSKA!J14+[10]ERCSI!J14+[10]GYÚRÓ!J14+[10]KAJÁSZÓ!J14+[10]MARTONVÁSÁR!J14+[10]RÁCKERESZTÚR!J14+[10]TORDAS!J14+[10]VÁL!J14</f>
        <v>611616</v>
      </c>
      <c r="K14" s="733">
        <f>+[10]BARACSKA!K14+[10]ERCSI!K14+[10]GYÚRÓ!K14+[10]KAJÁSZÓ!K14+[10]MARTONVÁSÁR!K14+[10]RÁCKERESZTÚR!K14+[10]TORDAS!K14+[10]VÁL!K14</f>
        <v>157062</v>
      </c>
      <c r="L14" s="733">
        <f>+[10]BARACSKA!L14+[10]ERCSI!L14+[10]GYÚRÓ!L14+[10]KAJÁSZÓ!L14+[10]MARTONVÁSÁR!L14+[10]RÁCKERESZTÚR!L14+[10]TORDAS!L14+[10]VÁL!L14</f>
        <v>909005</v>
      </c>
      <c r="M14" s="733">
        <f>+[10]BARACSKA!M14+[10]ERCSI!M14+[10]GYÚRÓ!M14+[10]KAJÁSZÓ!M14+[10]MARTONVÁSÁR!M14+[10]RÁCKERESZTÚR!M14+[10]TORDAS!M14+[10]VÁL!M14</f>
        <v>342158</v>
      </c>
      <c r="N14" s="733">
        <f>+[10]BARACSKA!N14+[10]ERCSI!N14+[10]GYÚRÓ!N14+[10]KAJÁSZÓ!N14+[10]MARTONVÁSÁR!N14+[10]RÁCKERESZTÚR!N14+[10]TORDAS!N14+[10]VÁL!N14</f>
        <v>425158</v>
      </c>
      <c r="O14" s="733">
        <f>+[10]BARACSKA!O14+[10]ERCSI!O14+[10]GYÚRÓ!O14+[10]KAJÁSZÓ!O14+[10]MARTONVÁSÁR!O14+[10]RÁCKERESZTÚR!O14+[10]TORDAS!O14+[10]VÁL!O14</f>
        <v>905175</v>
      </c>
      <c r="P14" s="1194">
        <f t="shared" si="0"/>
        <v>6400000</v>
      </c>
      <c r="Q14" s="1195">
        <f t="shared" si="1"/>
        <v>0</v>
      </c>
      <c r="T14" s="460"/>
    </row>
    <row r="15" spans="1:20" s="459" customFormat="1" x14ac:dyDescent="0.2">
      <c r="A15" s="735" t="s">
        <v>1266</v>
      </c>
      <c r="B15" s="286">
        <f>+[10]BARACSKA!B15+[10]ERCSI!B15+[10]GYÚRÓ!B15+[10]KAJÁSZÓ!B15+[10]MARTONVÁSÁR!B15+[10]RÁCKERESZTÚR!B15+[10]TORDAS!B15+[10]VÁL!B15</f>
        <v>3031000</v>
      </c>
      <c r="C15" s="286">
        <f>+[10]BARACSKA!C15+[10]ERCSI!C15+[10]GYÚRÓ!C15+[10]KAJÁSZÓ!C15+[10]MARTONVÁSÁR!C15+[10]RÁCKERESZTÚR!C15+[10]TORDAS!C15+[10]VÁL!C15</f>
        <v>0</v>
      </c>
      <c r="D15" s="733">
        <f>+[10]BARACSKA!D15+[10]ERCSI!D15+[10]GYÚRÓ!D15+[10]KAJÁSZÓ!D15+[10]MARTONVÁSÁR!D15+[10]RÁCKERESZTÚR!D15+[10]TORDAS!D15+[10]VÁL!D15</f>
        <v>237552</v>
      </c>
      <c r="E15" s="733">
        <f>+[10]BARACSKA!E15+[10]ERCSI!E15+[10]GYÚRÓ!E15+[10]KAJÁSZÓ!E15+[10]MARTONVÁSÁR!E15+[10]RÁCKERESZTÚR!E15+[10]TORDAS!E15+[10]VÁL!E15</f>
        <v>252468</v>
      </c>
      <c r="F15" s="733">
        <f>+[10]BARACSKA!F15+[10]ERCSI!F15+[10]GYÚRÓ!F15+[10]KAJÁSZÓ!F15+[10]MARTONVÁSÁR!F15+[10]RÁCKERESZTÚR!F15+[10]TORDAS!F15+[10]VÁL!F15</f>
        <v>252468</v>
      </c>
      <c r="G15" s="733">
        <f>+[10]BARACSKA!G15+[10]ERCSI!G15+[10]GYÚRÓ!G15+[10]KAJÁSZÓ!G15+[10]MARTONVÁSÁR!G15+[10]RÁCKERESZTÚR!G15+[10]TORDAS!G15+[10]VÁL!G15</f>
        <v>267730</v>
      </c>
      <c r="H15" s="733">
        <f>+[10]BARACSKA!H15+[10]ERCSI!H15+[10]GYÚRÓ!H15+[10]KAJÁSZÓ!H15+[10]MARTONVÁSÁR!H15+[10]RÁCKERESZTÚR!H15+[10]TORDAS!H15+[10]VÁL!H15</f>
        <v>252468</v>
      </c>
      <c r="I15" s="733">
        <f>+[10]BARACSKA!I15+[10]ERCSI!I15+[10]GYÚRÓ!I15+[10]KAJÁSZÓ!I15+[10]MARTONVÁSÁR!I15+[10]RÁCKERESZTÚR!I15+[10]TORDAS!I15+[10]VÁL!I15</f>
        <v>252468</v>
      </c>
      <c r="J15" s="733">
        <f>+[10]BARACSKA!J15+[10]ERCSI!J15+[10]GYÚRÓ!J15+[10]KAJÁSZÓ!J15+[10]MARTONVÁSÁR!J15+[10]RÁCKERESZTÚR!J15+[10]TORDAS!J15+[10]VÁL!J15</f>
        <v>252468</v>
      </c>
      <c r="K15" s="733">
        <f>+[10]BARACSKA!K15+[10]ERCSI!K15+[10]GYÚRÓ!K15+[10]KAJÁSZÓ!K15+[10]MARTONVÁSÁR!K15+[10]RÁCKERESZTÚR!K15+[10]TORDAS!K15+[10]VÁL!K15</f>
        <v>252468</v>
      </c>
      <c r="L15" s="733">
        <f>+[10]BARACSKA!L15+[10]ERCSI!L15+[10]GYÚRÓ!L15+[10]KAJÁSZÓ!L15+[10]MARTONVÁSÁR!L15+[10]RÁCKERESZTÚR!L15+[10]TORDAS!L15+[10]VÁL!L15</f>
        <v>252468</v>
      </c>
      <c r="M15" s="733">
        <f>+[10]BARACSKA!M15+[10]ERCSI!M15+[10]GYÚRÓ!M15+[10]KAJÁSZÓ!M15+[10]MARTONVÁSÁR!M15+[10]RÁCKERESZTÚR!M15+[10]TORDAS!M15+[10]VÁL!M15</f>
        <v>252468</v>
      </c>
      <c r="N15" s="733">
        <f>+[10]BARACSKA!N15+[10]ERCSI!N15+[10]GYÚRÓ!N15+[10]KAJÁSZÓ!N15+[10]MARTONVÁSÁR!N15+[10]RÁCKERESZTÚR!N15+[10]TORDAS!N15+[10]VÁL!N15</f>
        <v>252468</v>
      </c>
      <c r="O15" s="733">
        <f>+[10]BARACSKA!O15+[10]ERCSI!O15+[10]GYÚRÓ!O15+[10]KAJÁSZÓ!O15+[10]MARTONVÁSÁR!O15+[10]RÁCKERESZTÚR!O15+[10]TORDAS!O15+[10]VÁL!O15</f>
        <v>253506</v>
      </c>
      <c r="P15" s="1194">
        <f t="shared" si="0"/>
        <v>3031000</v>
      </c>
      <c r="Q15" s="1195">
        <f t="shared" si="1"/>
        <v>0</v>
      </c>
      <c r="T15" s="460"/>
    </row>
    <row r="16" spans="1:20" s="459" customFormat="1" x14ac:dyDescent="0.2">
      <c r="A16" s="734" t="s">
        <v>1089</v>
      </c>
      <c r="B16" s="286">
        <f>+[10]BARACSKA!B16+[10]ERCSI!B16+[10]GYÚRÓ!B16+[10]KAJÁSZÓ!B16+[10]MARTONVÁSÁR!B16+[10]RÁCKERESZTÚR!B16+[10]TORDAS!B16+[10]VÁL!B16</f>
        <v>0</v>
      </c>
      <c r="C16" s="286">
        <f>+[10]BARACSKA!C16+[10]ERCSI!C16+[10]GYÚRÓ!C16+[10]KAJÁSZÓ!C16+[10]MARTONVÁSÁR!C16+[10]RÁCKERESZTÚR!C16+[10]TORDAS!C16+[10]VÁL!C16</f>
        <v>0</v>
      </c>
      <c r="D16" s="733">
        <f>+[10]BARACSKA!D16+[10]ERCSI!D16+[10]GYÚRÓ!D16+[10]KAJÁSZÓ!D16+[10]MARTONVÁSÁR!D16+[10]RÁCKERESZTÚR!D16+[10]TORDAS!D16+[10]VÁL!D16</f>
        <v>0</v>
      </c>
      <c r="E16" s="733">
        <f>+[10]BARACSKA!E16+[10]ERCSI!E16+[10]GYÚRÓ!E16+[10]KAJÁSZÓ!E16+[10]MARTONVÁSÁR!E16+[10]RÁCKERESZTÚR!E16+[10]TORDAS!E16+[10]VÁL!E16</f>
        <v>0</v>
      </c>
      <c r="F16" s="733">
        <f>+[10]BARACSKA!F16+[10]ERCSI!F16+[10]GYÚRÓ!F16+[10]KAJÁSZÓ!F16+[10]MARTONVÁSÁR!F16+[10]RÁCKERESZTÚR!F16+[10]TORDAS!F16+[10]VÁL!F16</f>
        <v>0</v>
      </c>
      <c r="G16" s="733">
        <f>+[10]BARACSKA!G16+[10]ERCSI!G16+[10]GYÚRÓ!G16+[10]KAJÁSZÓ!G16+[10]MARTONVÁSÁR!G16+[10]RÁCKERESZTÚR!G16+[10]TORDAS!G16+[10]VÁL!G16</f>
        <v>0</v>
      </c>
      <c r="H16" s="733">
        <f>+[10]BARACSKA!H16+[10]ERCSI!H16+[10]GYÚRÓ!H16+[10]KAJÁSZÓ!H16+[10]MARTONVÁSÁR!H16+[10]RÁCKERESZTÚR!H16+[10]TORDAS!H16+[10]VÁL!H16</f>
        <v>0</v>
      </c>
      <c r="I16" s="733">
        <f>+[10]BARACSKA!I16+[10]ERCSI!I16+[10]GYÚRÓ!I16+[10]KAJÁSZÓ!I16+[10]MARTONVÁSÁR!I16+[10]RÁCKERESZTÚR!I16+[10]TORDAS!I16+[10]VÁL!I16</f>
        <v>0</v>
      </c>
      <c r="J16" s="733">
        <f>+[10]BARACSKA!J16+[10]ERCSI!J16+[10]GYÚRÓ!J16+[10]KAJÁSZÓ!J16+[10]MARTONVÁSÁR!J16+[10]RÁCKERESZTÚR!J16+[10]TORDAS!J16+[10]VÁL!J16</f>
        <v>0</v>
      </c>
      <c r="K16" s="733">
        <f>+[10]BARACSKA!K16+[10]ERCSI!K16+[10]GYÚRÓ!K16+[10]KAJÁSZÓ!K16+[10]MARTONVÁSÁR!K16+[10]RÁCKERESZTÚR!K16+[10]TORDAS!K16+[10]VÁL!K16</f>
        <v>0</v>
      </c>
      <c r="L16" s="733">
        <f>+[10]BARACSKA!L16+[10]ERCSI!L16+[10]GYÚRÓ!L16+[10]KAJÁSZÓ!L16+[10]MARTONVÁSÁR!L16+[10]RÁCKERESZTÚR!L16+[10]TORDAS!L16+[10]VÁL!L16</f>
        <v>0</v>
      </c>
      <c r="M16" s="733">
        <f>+[10]BARACSKA!M16+[10]ERCSI!M16+[10]GYÚRÓ!M16+[10]KAJÁSZÓ!M16+[10]MARTONVÁSÁR!M16+[10]RÁCKERESZTÚR!M16+[10]TORDAS!M16+[10]VÁL!M16</f>
        <v>0</v>
      </c>
      <c r="N16" s="733">
        <f>+[10]BARACSKA!N16+[10]ERCSI!N16+[10]GYÚRÓ!N16+[10]KAJÁSZÓ!N16+[10]MARTONVÁSÁR!N16+[10]RÁCKERESZTÚR!N16+[10]TORDAS!N16+[10]VÁL!N16</f>
        <v>0</v>
      </c>
      <c r="O16" s="733">
        <f>+[10]BARACSKA!O16+[10]ERCSI!O16+[10]GYÚRÓ!O16+[10]KAJÁSZÓ!O16+[10]MARTONVÁSÁR!O16+[10]RÁCKERESZTÚR!O16+[10]TORDAS!O16+[10]VÁL!O16</f>
        <v>0</v>
      </c>
      <c r="P16" s="1194">
        <f t="shared" si="0"/>
        <v>0</v>
      </c>
      <c r="Q16" s="1195">
        <f t="shared" si="1"/>
        <v>0</v>
      </c>
      <c r="T16" s="460"/>
    </row>
    <row r="17" spans="1:20" s="459" customFormat="1" ht="13.5" thickBot="1" x14ac:dyDescent="0.25">
      <c r="A17" s="1196" t="s">
        <v>1055</v>
      </c>
      <c r="B17" s="1197">
        <f>+[10]BARACSKA!B17+[10]ERCSI!B17+[10]GYÚRÓ!B17+[10]KAJÁSZÓ!B17+[10]MARTONVÁSÁR!B17+[10]RÁCKERESZTÚR!B17+[10]TORDAS!B17+[10]VÁL!B17</f>
        <v>1585000</v>
      </c>
      <c r="C17" s="1197">
        <f>+[10]BARACSKA!C17+[10]ERCSI!C17+[10]GYÚRÓ!C17+[10]KAJÁSZÓ!C17+[10]MARTONVÁSÁR!C17+[10]RÁCKERESZTÚR!C17+[10]TORDAS!C17+[10]VÁL!C17</f>
        <v>0</v>
      </c>
      <c r="D17" s="1198">
        <f>+[10]BARACSKA!D17+[10]ERCSI!D17+[10]GYÚRÓ!D17+[10]KAJÁSZÓ!D17+[10]MARTONVÁSÁR!D17+[10]RÁCKERESZTÚR!D17+[10]TORDAS!D17+[10]VÁL!D17</f>
        <v>0</v>
      </c>
      <c r="E17" s="1198">
        <f>+[10]BARACSKA!E17+[10]ERCSI!E17+[10]GYÚRÓ!E17+[10]KAJÁSZÓ!E17+[10]MARTONVÁSÁR!E17+[10]RÁCKERESZTÚR!E17+[10]TORDAS!E17+[10]VÁL!E17</f>
        <v>0</v>
      </c>
      <c r="F17" s="1198">
        <f>+[10]BARACSKA!F17+[10]ERCSI!F17+[10]GYÚRÓ!F17+[10]KAJÁSZÓ!F17+[10]MARTONVÁSÁR!F17+[10]RÁCKERESZTÚR!F17+[10]TORDAS!F17+[10]VÁL!F17</f>
        <v>396458</v>
      </c>
      <c r="G17" s="1198">
        <f>+[10]BARACSKA!G17+[10]ERCSI!G17+[10]GYÚRÓ!G17+[10]KAJÁSZÓ!G17+[10]MARTONVÁSÁR!G17+[10]RÁCKERESZTÚR!G17+[10]TORDAS!G17+[10]VÁL!G17</f>
        <v>0</v>
      </c>
      <c r="H17" s="1198">
        <f>+[10]BARACSKA!H17+[10]ERCSI!H17+[10]GYÚRÓ!H17+[10]KAJÁSZÓ!H17+[10]MARTONVÁSÁR!H17+[10]RÁCKERESZTÚR!H17+[10]TORDAS!H17+[10]VÁL!H17</f>
        <v>264305</v>
      </c>
      <c r="I17" s="1198">
        <f>+[10]BARACSKA!I17+[10]ERCSI!I17+[10]GYÚRÓ!I17+[10]KAJÁSZÓ!I17+[10]MARTONVÁSÁR!I17+[10]RÁCKERESZTÚR!I17+[10]TORDAS!I17+[10]VÁL!I17</f>
        <v>132152</v>
      </c>
      <c r="J17" s="1198">
        <f>+[10]BARACSKA!J17+[10]ERCSI!J17+[10]GYÚRÓ!J17+[10]KAJÁSZÓ!J17+[10]MARTONVÁSÁR!J17+[10]RÁCKERESZTÚR!J17+[10]TORDAS!J17+[10]VÁL!J17</f>
        <v>132152</v>
      </c>
      <c r="K17" s="1198">
        <f>+[10]BARACSKA!K17+[10]ERCSI!K17+[10]GYÚRÓ!K17+[10]KAJÁSZÓ!K17+[10]MARTONVÁSÁR!K17+[10]RÁCKERESZTÚR!K17+[10]TORDAS!K17+[10]VÁL!K17</f>
        <v>0</v>
      </c>
      <c r="L17" s="1198">
        <f>+[10]BARACSKA!L17+[10]ERCSI!L17+[10]GYÚRÓ!L17+[10]KAJÁSZÓ!L17+[10]MARTONVÁSÁR!L17+[10]RÁCKERESZTÚR!L17+[10]TORDAS!L17+[10]VÁL!L17</f>
        <v>264305</v>
      </c>
      <c r="M17" s="1198">
        <f>+[10]BARACSKA!M17+[10]ERCSI!M17+[10]GYÚRÓ!M17+[10]KAJÁSZÓ!M17+[10]MARTONVÁSÁR!M17+[10]RÁCKERESZTÚR!M17+[10]TORDAS!M17+[10]VÁL!M17</f>
        <v>132152</v>
      </c>
      <c r="N17" s="1198">
        <f>+[10]BARACSKA!N17+[10]ERCSI!N17+[10]GYÚRÓ!N17+[10]KAJÁSZÓ!N17+[10]MARTONVÁSÁR!N17+[10]RÁCKERESZTÚR!N17+[10]TORDAS!N17+[10]VÁL!N17</f>
        <v>132152</v>
      </c>
      <c r="O17" s="1198">
        <f>+[10]BARACSKA!O17+[10]ERCSI!O17+[10]GYÚRÓ!O17+[10]KAJÁSZÓ!O17+[10]MARTONVÁSÁR!O17+[10]RÁCKERESZTÚR!O17+[10]TORDAS!O17+[10]VÁL!O17</f>
        <v>131324</v>
      </c>
      <c r="P17" s="1199">
        <f>+SUM(D17:O17)</f>
        <v>1585000</v>
      </c>
      <c r="Q17" s="1200">
        <f>+SUM(B17:C17)-P17</f>
        <v>0</v>
      </c>
      <c r="T17" s="460"/>
    </row>
    <row r="18" spans="1:20" s="459" customFormat="1" x14ac:dyDescent="0.2">
      <c r="A18" s="1201" t="s">
        <v>1195</v>
      </c>
      <c r="B18" s="301">
        <f>+[10]BARACSKA!B18+[10]ERCSI!B18+[10]GYÚRÓ!B18+[10]KAJÁSZÓ!B18+[10]MARTONVÁSÁR!B18+[10]RÁCKERESZTÚR!B18+[10]TORDAS!B18+[10]VÁL!B18</f>
        <v>1779000</v>
      </c>
      <c r="C18" s="301">
        <f>+[10]BARACSKA!C18+[10]ERCSI!C18+[10]GYÚRÓ!C18+[10]KAJÁSZÓ!C18+[10]MARTONVÁSÁR!C18+[10]RÁCKERESZTÚR!C18+[10]TORDAS!C18+[10]VÁL!C18</f>
        <v>0</v>
      </c>
      <c r="D18" s="807">
        <f>+[10]BARACSKA!D18+[10]ERCSI!D18+[10]GYÚRÓ!D18+[10]KAJÁSZÓ!D18+[10]MARTONVÁSÁR!D18+[10]RÁCKERESZTÚR!D18+[10]TORDAS!D18+[10]VÁL!D18</f>
        <v>19358</v>
      </c>
      <c r="E18" s="807">
        <f>+[10]BARACSKA!E18+[10]ERCSI!E18+[10]GYÚRÓ!E18+[10]KAJÁSZÓ!E18+[10]MARTONVÁSÁR!E18+[10]RÁCKERESZTÚR!E18+[10]TORDAS!E18+[10]VÁL!E18</f>
        <v>20574</v>
      </c>
      <c r="F18" s="807">
        <f>+[10]BARACSKA!F18+[10]ERCSI!F18+[10]GYÚRÓ!F18+[10]KAJÁSZÓ!F18+[10]MARTONVÁSÁR!F18+[10]RÁCKERESZTÚR!F18+[10]TORDAS!F18+[10]VÁL!F18</f>
        <v>328674</v>
      </c>
      <c r="G18" s="807">
        <f>+[10]BARACSKA!G18+[10]ERCSI!G18+[10]GYÚRÓ!G18+[10]KAJÁSZÓ!G18+[10]MARTONVÁSÁR!G18+[10]RÁCKERESZTÚR!G18+[10]TORDAS!G18+[10]VÁL!G18</f>
        <v>121758</v>
      </c>
      <c r="H18" s="807">
        <f>+[10]BARACSKA!H18+[10]ERCSI!H18+[10]GYÚRÓ!H18+[10]KAJÁSZÓ!H18+[10]MARTONVÁSÁR!H18+[10]RÁCKERESZTÚR!H18+[10]TORDAS!H18+[10]VÁL!H18</f>
        <v>172959</v>
      </c>
      <c r="I18" s="807">
        <f>+[10]BARACSKA!I18+[10]ERCSI!I18+[10]GYÚRÓ!I18+[10]KAJÁSZÓ!I18+[10]MARTONVÁSÁR!I18+[10]RÁCKERESZTÚR!I18+[10]TORDAS!I18+[10]VÁL!I18</f>
        <v>216759</v>
      </c>
      <c r="J18" s="807">
        <f>+[10]BARACSKA!J18+[10]ERCSI!J18+[10]GYÚRÓ!J18+[10]KAJÁSZÓ!J18+[10]MARTONVÁSÁR!J18+[10]RÁCKERESZTÚR!J18+[10]TORDAS!J18+[10]VÁL!J18</f>
        <v>128259</v>
      </c>
      <c r="K18" s="807">
        <f>+[10]BARACSKA!K18+[10]ERCSI!K18+[10]GYÚRÓ!K18+[10]KAJÁSZÓ!K18+[10]MARTONVÁSÁR!K18+[10]RÁCKERESZTÚR!K18+[10]TORDAS!K18+[10]VÁL!K18</f>
        <v>36059</v>
      </c>
      <c r="L18" s="807">
        <f>+[10]BARACSKA!L18+[10]ERCSI!L18+[10]GYÚRÓ!L18+[10]KAJÁSZÓ!L18+[10]MARTONVÁSÁR!L18+[10]RÁCKERESZTÚR!L18+[10]TORDAS!L18+[10]VÁL!L18</f>
        <v>289959</v>
      </c>
      <c r="M18" s="807">
        <f>+[10]BARACSKA!M18+[10]ERCSI!M18+[10]GYÚRÓ!M18+[10]KAJÁSZÓ!M18+[10]MARTONVÁSÁR!M18+[10]RÁCKERESZTÚR!M18+[10]TORDAS!M18+[10]VÁL!M18</f>
        <v>99759</v>
      </c>
      <c r="N18" s="807">
        <f>+[10]BARACSKA!N18+[10]ERCSI!N18+[10]GYÚRÓ!N18+[10]KAJÁSZÓ!N18+[10]MARTONVÁSÁR!N18+[10]RÁCKERESZTÚR!N18+[10]TORDAS!N18+[10]VÁL!N18</f>
        <v>118759</v>
      </c>
      <c r="O18" s="807">
        <f>+[10]BARACSKA!O18+[10]ERCSI!O18+[10]GYÚRÓ!O18+[10]KAJÁSZÓ!O18+[10]MARTONVÁSÁR!O18+[10]RÁCKERESZTÚR!O18+[10]TORDAS!O18+[10]VÁL!O18</f>
        <v>226123</v>
      </c>
      <c r="P18" s="1202">
        <f t="shared" ref="P18:P23" si="2">+SUM(D18:O18)</f>
        <v>1779000</v>
      </c>
      <c r="Q18" s="1203">
        <f t="shared" ref="Q18" si="3">+SUM(B18:C18)-P18</f>
        <v>0</v>
      </c>
      <c r="T18" s="460"/>
    </row>
    <row r="19" spans="1:20" s="459" customFormat="1" x14ac:dyDescent="0.2">
      <c r="A19" s="735" t="s">
        <v>1196</v>
      </c>
      <c r="B19" s="286">
        <f>+[10]BARACSKA!B19+[10]ERCSI!B19+[10]GYÚRÓ!B19+[10]KAJÁSZÓ!B19+[10]MARTONVÁSÁR!B19+[10]RÁCKERESZTÚR!B19+[10]TORDAS!B19+[10]VÁL!B19</f>
        <v>767000</v>
      </c>
      <c r="C19" s="286">
        <f>+[10]BARACSKA!C19+[10]ERCSI!C19+[10]GYÚRÓ!C19+[10]KAJÁSZÓ!C19+[10]MARTONVÁSÁR!C19+[10]RÁCKERESZTÚR!C19+[10]TORDAS!C19+[10]VÁL!C19</f>
        <v>0</v>
      </c>
      <c r="D19" s="733">
        <f>+[10]BARACSKA!D19+[10]ERCSI!D19+[10]GYÚRÓ!D19+[10]KAJÁSZÓ!D19+[10]MARTONVÁSÁR!D19+[10]RÁCKERESZTÚR!D19+[10]TORDAS!D19+[10]VÁL!D19</f>
        <v>9640</v>
      </c>
      <c r="E19" s="733">
        <f>+[10]BARACSKA!E19+[10]ERCSI!E19+[10]GYÚRÓ!E19+[10]KAJÁSZÓ!E19+[10]MARTONVÁSÁR!E19+[10]RÁCKERESZTÚR!E19+[10]TORDAS!E19+[10]VÁL!E19</f>
        <v>67566</v>
      </c>
      <c r="F19" s="733">
        <f>+[10]BARACSKA!F19+[10]ERCSI!F19+[10]GYÚRÓ!F19+[10]KAJÁSZÓ!F19+[10]MARTONVÁSÁR!F19+[10]RÁCKERESZTÚR!F19+[10]TORDAS!F19+[10]VÁL!F19</f>
        <v>76405</v>
      </c>
      <c r="G19" s="733">
        <f>+[10]BARACSKA!G19+[10]ERCSI!G19+[10]GYÚRÓ!G19+[10]KAJÁSZÓ!G19+[10]MARTONVÁSÁR!G19+[10]RÁCKERESZTÚR!G19+[10]TORDAS!G19+[10]VÁL!G19</f>
        <v>89496</v>
      </c>
      <c r="H19" s="733">
        <f>+[10]BARACSKA!H19+[10]ERCSI!H19+[10]GYÚRÓ!H19+[10]KAJÁSZÓ!H19+[10]MARTONVÁSÁR!H19+[10]RÁCKERESZTÚR!H19+[10]TORDAS!H19+[10]VÁL!H19</f>
        <v>51398</v>
      </c>
      <c r="I19" s="733">
        <f>+[10]BARACSKA!I19+[10]ERCSI!I19+[10]GYÚRÓ!I19+[10]KAJÁSZÓ!I19+[10]MARTONVÁSÁR!I19+[10]RÁCKERESZTÚR!I19+[10]TORDAS!I19+[10]VÁL!I19</f>
        <v>46648</v>
      </c>
      <c r="J19" s="733">
        <f>+[10]BARACSKA!J19+[10]ERCSI!J19+[10]GYÚRÓ!J19+[10]KAJÁSZÓ!J19+[10]MARTONVÁSÁR!J19+[10]RÁCKERESZTÚR!J19+[10]TORDAS!J19+[10]VÁL!J19</f>
        <v>110883</v>
      </c>
      <c r="K19" s="733">
        <f>+[10]BARACSKA!K19+[10]ERCSI!K19+[10]GYÚRÓ!K19+[10]KAJÁSZÓ!K19+[10]MARTONVÁSÁR!K19+[10]RÁCKERESZTÚR!K19+[10]TORDAS!K19+[10]VÁL!K19</f>
        <v>46648</v>
      </c>
      <c r="L19" s="733">
        <f>+[10]BARACSKA!L19+[10]ERCSI!L19+[10]GYÚRÓ!L19+[10]KAJÁSZÓ!L19+[10]MARTONVÁSÁR!L19+[10]RÁCKERESZTÚR!L19+[10]TORDAS!L19+[10]VÁL!L19</f>
        <v>51398</v>
      </c>
      <c r="M19" s="733">
        <f>+[10]BARACSKA!M19+[10]ERCSI!M19+[10]GYÚRÓ!M19+[10]KAJÁSZÓ!M19+[10]MARTONVÁSÁR!M19+[10]RÁCKERESZTÚR!M19+[10]TORDAS!M19+[10]VÁL!M19</f>
        <v>46648</v>
      </c>
      <c r="N19" s="733">
        <f>+[10]BARACSKA!N19+[10]ERCSI!N19+[10]GYÚRÓ!N19+[10]KAJÁSZÓ!N19+[10]MARTONVÁSÁR!N19+[10]RÁCKERESZTÚR!N19+[10]TORDAS!N19+[10]VÁL!N19</f>
        <v>56148</v>
      </c>
      <c r="O19" s="733">
        <f>+[10]BARACSKA!O19+[10]ERCSI!O19+[10]GYÚRÓ!O19+[10]KAJÁSZÓ!O19+[10]MARTONVÁSÁR!O19+[10]RÁCKERESZTÚR!O19+[10]TORDAS!O19+[10]VÁL!O19</f>
        <v>114122</v>
      </c>
      <c r="P19" s="1204">
        <f t="shared" si="2"/>
        <v>767000</v>
      </c>
      <c r="Q19" s="1195">
        <f>+SUM(B19:C19)-P19</f>
        <v>0</v>
      </c>
      <c r="T19" s="460"/>
    </row>
    <row r="20" spans="1:20" s="459" customFormat="1" x14ac:dyDescent="0.2">
      <c r="A20" s="735" t="s">
        <v>1267</v>
      </c>
      <c r="B20" s="286">
        <f>+[10]BARACSKA!B20+[10]ERCSI!B20+[10]GYÚRÓ!B20+[10]KAJÁSZÓ!B20+[10]MARTONVÁSÁR!B20+[10]RÁCKERESZTÚR!B20+[10]TORDAS!B20+[10]VÁL!B20</f>
        <v>0</v>
      </c>
      <c r="C20" s="286">
        <f>+[10]BARACSKA!C20+[10]ERCSI!C20+[10]GYÚRÓ!C20+[10]KAJÁSZÓ!C20+[10]MARTONVÁSÁR!C20+[10]RÁCKERESZTÚR!C20+[10]TORDAS!C20+[10]VÁL!C20</f>
        <v>0</v>
      </c>
      <c r="D20" s="733">
        <f>+[10]BARACSKA!D20+[10]ERCSI!D20+[10]GYÚRÓ!D20+[10]KAJÁSZÓ!D20+[10]MARTONVÁSÁR!D20+[10]RÁCKERESZTÚR!D20+[10]TORDAS!D20+[10]VÁL!D20</f>
        <v>0</v>
      </c>
      <c r="E20" s="733">
        <f>+[10]BARACSKA!E20+[10]ERCSI!E20+[10]GYÚRÓ!E20+[10]KAJÁSZÓ!E20+[10]MARTONVÁSÁR!E20+[10]RÁCKERESZTÚR!E20+[10]TORDAS!E20+[10]VÁL!E20</f>
        <v>0</v>
      </c>
      <c r="F20" s="733">
        <f>+[10]BARACSKA!F20+[10]ERCSI!F20+[10]GYÚRÓ!F20+[10]KAJÁSZÓ!F20+[10]MARTONVÁSÁR!F20+[10]RÁCKERESZTÚR!F20+[10]TORDAS!F20+[10]VÁL!F20</f>
        <v>0</v>
      </c>
      <c r="G20" s="733">
        <f>+[10]BARACSKA!G20+[10]ERCSI!G20+[10]GYÚRÓ!G20+[10]KAJÁSZÓ!G20+[10]MARTONVÁSÁR!G20+[10]RÁCKERESZTÚR!G20+[10]TORDAS!G20+[10]VÁL!G20</f>
        <v>0</v>
      </c>
      <c r="H20" s="733">
        <f>+[10]BARACSKA!H20+[10]ERCSI!H20+[10]GYÚRÓ!H20+[10]KAJÁSZÓ!H20+[10]MARTONVÁSÁR!H20+[10]RÁCKERESZTÚR!H20+[10]TORDAS!H20+[10]VÁL!H20</f>
        <v>0</v>
      </c>
      <c r="I20" s="733">
        <f>+[10]BARACSKA!I20+[10]ERCSI!I20+[10]GYÚRÓ!I20+[10]KAJÁSZÓ!I20+[10]MARTONVÁSÁR!I20+[10]RÁCKERESZTÚR!I20+[10]TORDAS!I20+[10]VÁL!I20</f>
        <v>0</v>
      </c>
      <c r="J20" s="733">
        <f>+[10]BARACSKA!J20+[10]ERCSI!J20+[10]GYÚRÓ!J20+[10]KAJÁSZÓ!J20+[10]MARTONVÁSÁR!J20+[10]RÁCKERESZTÚR!J20+[10]TORDAS!J20+[10]VÁL!J20</f>
        <v>0</v>
      </c>
      <c r="K20" s="733">
        <f>+[10]BARACSKA!K20+[10]ERCSI!K20+[10]GYÚRÓ!K20+[10]KAJÁSZÓ!K20+[10]MARTONVÁSÁR!K20+[10]RÁCKERESZTÚR!K20+[10]TORDAS!K20+[10]VÁL!K20</f>
        <v>0</v>
      </c>
      <c r="L20" s="733">
        <f>+[10]BARACSKA!L20+[10]ERCSI!L20+[10]GYÚRÓ!L20+[10]KAJÁSZÓ!L20+[10]MARTONVÁSÁR!L20+[10]RÁCKERESZTÚR!L20+[10]TORDAS!L20+[10]VÁL!L20</f>
        <v>0</v>
      </c>
      <c r="M20" s="733">
        <f>+[10]BARACSKA!M20+[10]ERCSI!M20+[10]GYÚRÓ!M20+[10]KAJÁSZÓ!M20+[10]MARTONVÁSÁR!M20+[10]RÁCKERESZTÚR!M20+[10]TORDAS!M20+[10]VÁL!M20</f>
        <v>0</v>
      </c>
      <c r="N20" s="733">
        <f>+[10]BARACSKA!N20+[10]ERCSI!N20+[10]GYÚRÓ!N20+[10]KAJÁSZÓ!N20+[10]MARTONVÁSÁR!N20+[10]RÁCKERESZTÚR!N20+[10]TORDAS!N20+[10]VÁL!N20</f>
        <v>0</v>
      </c>
      <c r="O20" s="733">
        <f>+[10]BARACSKA!O20+[10]ERCSI!O20+[10]GYÚRÓ!O20+[10]KAJÁSZÓ!O20+[10]MARTONVÁSÁR!O20+[10]RÁCKERESZTÚR!O20+[10]TORDAS!O20+[10]VÁL!O20</f>
        <v>0</v>
      </c>
      <c r="P20" s="1204">
        <f t="shared" si="2"/>
        <v>0</v>
      </c>
      <c r="Q20" s="1195">
        <f>+SUM(B20:C20)-P20</f>
        <v>0</v>
      </c>
    </row>
    <row r="21" spans="1:20" s="459" customFormat="1" x14ac:dyDescent="0.2">
      <c r="A21" s="735" t="s">
        <v>1268</v>
      </c>
      <c r="B21" s="286">
        <f>+[10]BARACSKA!B21+[10]ERCSI!B21+[10]GYÚRÓ!B21+[10]KAJÁSZÓ!B21+[10]MARTONVÁSÁR!B21+[10]RÁCKERESZTÚR!B21+[10]TORDAS!B21+[10]VÁL!B21</f>
        <v>0</v>
      </c>
      <c r="C21" s="286">
        <f>+[10]BARACSKA!C21+[10]ERCSI!C21+[10]GYÚRÓ!C21+[10]KAJÁSZÓ!C21+[10]MARTONVÁSÁR!C21+[10]RÁCKERESZTÚR!C21+[10]TORDAS!C21+[10]VÁL!C21</f>
        <v>0</v>
      </c>
      <c r="D21" s="733">
        <f>+[10]BARACSKA!D21+[10]ERCSI!D21+[10]GYÚRÓ!D21+[10]KAJÁSZÓ!D21+[10]MARTONVÁSÁR!D21+[10]RÁCKERESZTÚR!D21+[10]TORDAS!D21+[10]VÁL!D21</f>
        <v>0</v>
      </c>
      <c r="E21" s="733">
        <f>+[10]BARACSKA!E21+[10]ERCSI!E21+[10]GYÚRÓ!E21+[10]KAJÁSZÓ!E21+[10]MARTONVÁSÁR!E21+[10]RÁCKERESZTÚR!E21+[10]TORDAS!E21+[10]VÁL!E21</f>
        <v>0</v>
      </c>
      <c r="F21" s="733">
        <f>+[10]BARACSKA!F21+[10]ERCSI!F21+[10]GYÚRÓ!F21+[10]KAJÁSZÓ!F21+[10]MARTONVÁSÁR!F21+[10]RÁCKERESZTÚR!F21+[10]TORDAS!F21+[10]VÁL!F21</f>
        <v>0</v>
      </c>
      <c r="G21" s="733">
        <f>+[10]BARACSKA!G21+[10]ERCSI!G21+[10]GYÚRÓ!G21+[10]KAJÁSZÓ!G21+[10]MARTONVÁSÁR!G21+[10]RÁCKERESZTÚR!G21+[10]TORDAS!G21+[10]VÁL!G21</f>
        <v>0</v>
      </c>
      <c r="H21" s="733">
        <f>+[10]BARACSKA!H21+[10]ERCSI!H21+[10]GYÚRÓ!H21+[10]KAJÁSZÓ!H21+[10]MARTONVÁSÁR!H21+[10]RÁCKERESZTÚR!H21+[10]TORDAS!H21+[10]VÁL!H21</f>
        <v>0</v>
      </c>
      <c r="I21" s="733">
        <f>+[10]BARACSKA!I21+[10]ERCSI!I21+[10]GYÚRÓ!I21+[10]KAJÁSZÓ!I21+[10]MARTONVÁSÁR!I21+[10]RÁCKERESZTÚR!I21+[10]TORDAS!I21+[10]VÁL!I21</f>
        <v>0</v>
      </c>
      <c r="J21" s="733">
        <f>+[10]BARACSKA!J21+[10]ERCSI!J21+[10]GYÚRÓ!J21+[10]KAJÁSZÓ!J21+[10]MARTONVÁSÁR!J21+[10]RÁCKERESZTÚR!J21+[10]TORDAS!J21+[10]VÁL!J21</f>
        <v>0</v>
      </c>
      <c r="K21" s="733">
        <f>+[10]BARACSKA!K21+[10]ERCSI!K21+[10]GYÚRÓ!K21+[10]KAJÁSZÓ!K21+[10]MARTONVÁSÁR!K21+[10]RÁCKERESZTÚR!K21+[10]TORDAS!K21+[10]VÁL!K21</f>
        <v>0</v>
      </c>
      <c r="L21" s="733">
        <f>+[10]BARACSKA!L21+[10]ERCSI!L21+[10]GYÚRÓ!L21+[10]KAJÁSZÓ!L21+[10]MARTONVÁSÁR!L21+[10]RÁCKERESZTÚR!L21+[10]TORDAS!L21+[10]VÁL!L21</f>
        <v>0</v>
      </c>
      <c r="M21" s="733">
        <f>+[10]BARACSKA!M21+[10]ERCSI!M21+[10]GYÚRÓ!M21+[10]KAJÁSZÓ!M21+[10]MARTONVÁSÁR!M21+[10]RÁCKERESZTÚR!M21+[10]TORDAS!M21+[10]VÁL!M21</f>
        <v>0</v>
      </c>
      <c r="N21" s="733">
        <f>+[10]BARACSKA!N21+[10]ERCSI!N21+[10]GYÚRÓ!N21+[10]KAJÁSZÓ!N21+[10]MARTONVÁSÁR!N21+[10]RÁCKERESZTÚR!N21+[10]TORDAS!N21+[10]VÁL!N21</f>
        <v>0</v>
      </c>
      <c r="O21" s="733">
        <f>+[10]BARACSKA!O21+[10]ERCSI!O21+[10]GYÚRÓ!O21+[10]KAJÁSZÓ!O21+[10]MARTONVÁSÁR!O21+[10]RÁCKERESZTÚR!O21+[10]TORDAS!O21+[10]VÁL!O21</f>
        <v>0</v>
      </c>
      <c r="P21" s="1204">
        <f t="shared" si="2"/>
        <v>0</v>
      </c>
      <c r="Q21" s="1195">
        <f>+SUM(B21:C21)-P21</f>
        <v>0</v>
      </c>
    </row>
    <row r="22" spans="1:20" s="459" customFormat="1" x14ac:dyDescent="0.2">
      <c r="A22" s="735" t="s">
        <v>286</v>
      </c>
      <c r="B22" s="286">
        <f>+[10]BARACSKA!B22+[10]ERCSI!B22+[10]GYÚRÓ!B22+[10]KAJÁSZÓ!B22+[10]MARTONVÁSÁR!B22+[10]RÁCKERESZTÚR!B22+[10]TORDAS!B22+[10]VÁL!B22</f>
        <v>0</v>
      </c>
      <c r="C22" s="286">
        <v>28794267</v>
      </c>
      <c r="D22" s="733">
        <f>+[10]BARACSKA!D22+[10]ERCSI!D22+[10]GYÚRÓ!D22+[10]KAJÁSZÓ!D22+[10]MARTONVÁSÁR!D22+[10]RÁCKERESZTÚR!D22+[10]TORDAS!D22+[10]VÁL!D22</f>
        <v>0</v>
      </c>
      <c r="E22" s="733">
        <f>+[10]BARACSKA!E22+[10]ERCSI!E22+[10]GYÚRÓ!E22+[10]KAJÁSZÓ!E22+[10]MARTONVÁSÁR!E22+[10]RÁCKERESZTÚR!E22+[10]TORDAS!E22+[10]VÁL!E22</f>
        <v>3549067</v>
      </c>
      <c r="F22" s="733">
        <f>+[10]BARACSKA!F22+[10]ERCSI!F22+[10]GYÚRÓ!F22+[10]KAJÁSZÓ!F22+[10]MARTONVÁSÁR!F22+[10]RÁCKERESZTÚR!F22+[10]TORDAS!F22+[10]VÁL!F22</f>
        <v>3098273</v>
      </c>
      <c r="G22" s="733">
        <f>+[10]BARACSKA!G22+[10]ERCSI!G22+[10]GYÚRÓ!G22+[10]KAJÁSZÓ!G22+[10]MARTONVÁSÁR!G22+[10]RÁCKERESZTÚR!G22+[10]TORDAS!G22+[10]VÁL!G22</f>
        <v>2448977</v>
      </c>
      <c r="H22" s="733">
        <f>+[10]BARACSKA!H22+[10]ERCSI!H22+[10]GYÚRÓ!H22+[10]KAJÁSZÓ!H22+[10]MARTONVÁSÁR!H22+[10]RÁCKERESZTÚR!H22+[10]TORDAS!H22+[10]VÁL!H22</f>
        <v>2407882</v>
      </c>
      <c r="I22" s="733">
        <f>+[10]BARACSKA!I22+[10]ERCSI!I22+[10]GYÚRÓ!I22+[10]KAJÁSZÓ!I22+[10]MARTONVÁSÁR!I22+[10]RÁCKERESZTÚR!I22+[10]TORDAS!I22+[10]VÁL!I22</f>
        <v>2411075</v>
      </c>
      <c r="J22" s="733">
        <f>+[10]BARACSKA!J22+[10]ERCSI!J22+[10]GYÚRÓ!J22+[10]KAJÁSZÓ!J22+[10]MARTONVÁSÁR!J22+[10]RÁCKERESZTÚR!J22+[10]TORDAS!J22+[10]VÁL!J22</f>
        <v>2430920</v>
      </c>
      <c r="K22" s="733">
        <f>+[10]BARACSKA!K22+[10]ERCSI!K22+[10]GYÚRÓ!K22+[10]KAJÁSZÓ!K22+[10]MARTONVÁSÁR!K22+[10]RÁCKERESZTÚR!K22+[10]TORDAS!K22+[10]VÁL!K22</f>
        <v>2493320</v>
      </c>
      <c r="L22" s="733">
        <f>+[10]BARACSKA!L22+[10]ERCSI!L22+[10]GYÚRÓ!L22+[10]KAJÁSZÓ!L22+[10]MARTONVÁSÁR!L22+[10]RÁCKERESZTÚR!L22+[10]TORDAS!L22+[10]VÁL!L22</f>
        <v>2493315</v>
      </c>
      <c r="M22" s="733">
        <f>+[10]BARACSKA!M22+[10]ERCSI!M22+[10]GYÚRÓ!M22+[10]KAJÁSZÓ!M22+[10]MARTONVÁSÁR!M22+[10]RÁCKERESZTÚR!M22+[10]TORDAS!M22+[10]VÁL!M22</f>
        <v>2563813</v>
      </c>
      <c r="N22" s="733">
        <f>+[10]BARACSKA!N22+[10]ERCSI!N22+[10]GYÚRÓ!N22+[10]KAJÁSZÓ!N22+[10]MARTONVÁSÁR!N22+[10]RÁCKERESZTÚR!N22+[10]TORDAS!N22+[10]VÁL!N22</f>
        <v>2521814</v>
      </c>
      <c r="O22" s="733">
        <f>+[10]BARACSKA!O22+[10]ERCSI!O22+[10]GYÚRÓ!O22+[10]KAJÁSZÓ!O22+[10]MARTONVÁSÁR!O22+[10]RÁCKERESZTÚR!O22+[10]TORDAS!O22+[10]VÁL!O22</f>
        <v>2375811</v>
      </c>
      <c r="P22" s="1194">
        <f t="shared" si="2"/>
        <v>28794267</v>
      </c>
      <c r="Q22" s="1195">
        <f t="shared" ref="Q22:Q23" si="4">+SUM(B22:C22)-P22</f>
        <v>0</v>
      </c>
    </row>
    <row r="23" spans="1:20" s="459" customFormat="1" x14ac:dyDescent="0.2">
      <c r="A23" s="874" t="s">
        <v>315</v>
      </c>
      <c r="B23" s="286">
        <f>+[10]BARACSKA!B23+[10]ERCSI!B23+[10]GYÚRÓ!B23+[10]KAJÁSZÓ!B23+[10]MARTONVÁSÁR!B23+[10]RÁCKERESZTÚR!B23+[10]TORDAS!B23+[10]VÁL!B23</f>
        <v>0</v>
      </c>
      <c r="C23" s="286">
        <v>106410697</v>
      </c>
      <c r="D23" s="733">
        <f>+[10]BARACSKA!D23+[10]ERCSI!D23+[10]GYÚRÓ!D23+[10]KAJÁSZÓ!D23+[10]MARTONVÁSÁR!D23+[10]RÁCKERESZTÚR!D23+[10]TORDAS!D23+[10]VÁL!D23</f>
        <v>0</v>
      </c>
      <c r="E23" s="733">
        <f>+[10]BARACSKA!E23+[10]ERCSI!E23+[10]GYÚRÓ!E23+[10]KAJÁSZÓ!E23+[10]MARTONVÁSÁR!E23+[10]RÁCKERESZTÚR!E23+[10]TORDAS!E23+[10]VÁL!E23</f>
        <v>11414883</v>
      </c>
      <c r="F23" s="733">
        <f>+[10]BARACSKA!F23+[10]ERCSI!F23+[10]GYÚRÓ!F23+[10]KAJÁSZÓ!F23+[10]MARTONVÁSÁR!F23+[10]RÁCKERESZTÚR!F23+[10]TORDAS!F23+[10]VÁL!F23</f>
        <v>16375010</v>
      </c>
      <c r="G23" s="733">
        <f>+[10]BARACSKA!G23+[10]ERCSI!G23+[10]GYÚRÓ!G23+[10]KAJÁSZÓ!G23+[10]MARTONVÁSÁR!G23+[10]RÁCKERESZTÚR!G23+[10]TORDAS!G23+[10]VÁL!G23</f>
        <v>5054013</v>
      </c>
      <c r="H23" s="733">
        <f>+[10]BARACSKA!H23+[10]ERCSI!H23+[10]GYÚRÓ!H23+[10]KAJÁSZÓ!H23+[10]MARTONVÁSÁR!H23+[10]RÁCKERESZTÚR!H23+[10]TORDAS!H23+[10]VÁL!H23</f>
        <v>10829084</v>
      </c>
      <c r="I23" s="733">
        <f>+[10]BARACSKA!I23+[10]ERCSI!I23+[10]GYÚRÓ!I23+[10]KAJÁSZÓ!I23+[10]MARTONVÁSÁR!I23+[10]RÁCKERESZTÚR!I23+[10]TORDAS!I23+[10]VÁL!I23</f>
        <v>7941549</v>
      </c>
      <c r="J23" s="733">
        <f>+[10]BARACSKA!J23+[10]ERCSI!J23+[10]GYÚRÓ!J23+[10]KAJÁSZÓ!J23+[10]MARTONVÁSÁR!J23+[10]RÁCKERESZTÚR!J23+[10]TORDAS!J23+[10]VÁL!J23</f>
        <v>7894048</v>
      </c>
      <c r="K23" s="733">
        <f>+[10]BARACSKA!K23+[10]ERCSI!K23+[10]GYÚRÓ!K23+[10]KAJÁSZÓ!K23+[10]MARTONVÁSÁR!K23+[10]RÁCKERESZTÚR!K23+[10]TORDAS!K23+[10]VÁL!K23</f>
        <v>8144512</v>
      </c>
      <c r="L23" s="733">
        <f>+[10]BARACSKA!L23+[10]ERCSI!L23+[10]GYÚRÓ!L23+[10]KAJÁSZÓ!L23+[10]MARTONVÁSÁR!L23+[10]RÁCKERESZTÚR!L23+[10]TORDAS!L23+[10]VÁL!L23</f>
        <v>13655683</v>
      </c>
      <c r="M23" s="733">
        <f>+[10]BARACSKA!M23+[10]ERCSI!M23+[10]GYÚRÓ!M23+[10]KAJÁSZÓ!M23+[10]MARTONVÁSÁR!M23+[10]RÁCKERESZTÚR!M23+[10]TORDAS!M23+[10]VÁL!M23</f>
        <v>8931822</v>
      </c>
      <c r="N23" s="733">
        <f>+[10]BARACSKA!N23+[10]ERCSI!N23+[10]GYÚRÓ!N23+[10]KAJÁSZÓ!N23+[10]MARTONVÁSÁR!N23+[10]RÁCKERESZTÚR!N23+[10]TORDAS!N23+[10]VÁL!N23</f>
        <v>8680624</v>
      </c>
      <c r="O23" s="733">
        <f>+[10]BARACSKA!O23+[10]ERCSI!O23+[10]GYÚRÓ!O23+[10]KAJÁSZÓ!O23+[10]MARTONVÁSÁR!O23+[10]RÁCKERESZTÚR!O23+[10]TORDAS!O23+[10]VÁL!O23</f>
        <v>7489469</v>
      </c>
      <c r="P23" s="1205">
        <f t="shared" si="2"/>
        <v>106410697</v>
      </c>
      <c r="Q23" s="1195">
        <f t="shared" si="4"/>
        <v>0</v>
      </c>
    </row>
    <row r="24" spans="1:20" s="459" customFormat="1" ht="13.5" thickBot="1" x14ac:dyDescent="0.25">
      <c r="A24" s="736" t="s">
        <v>14</v>
      </c>
      <c r="B24" s="737">
        <f t="shared" ref="B24:P24" si="5">SUM(B2:B23)</f>
        <v>63868000</v>
      </c>
      <c r="C24" s="737">
        <f t="shared" si="5"/>
        <v>135204964</v>
      </c>
      <c r="D24" s="1206">
        <f t="shared" si="5"/>
        <v>860000</v>
      </c>
      <c r="E24" s="738">
        <f t="shared" si="5"/>
        <v>16691950</v>
      </c>
      <c r="F24" s="738">
        <f t="shared" si="5"/>
        <v>28331033</v>
      </c>
      <c r="G24" s="738">
        <f t="shared" si="5"/>
        <v>14201576</v>
      </c>
      <c r="H24" s="738">
        <f t="shared" si="5"/>
        <v>18278299</v>
      </c>
      <c r="I24" s="738">
        <f t="shared" si="5"/>
        <v>16023624</v>
      </c>
      <c r="J24" s="738">
        <f t="shared" si="5"/>
        <v>17620720</v>
      </c>
      <c r="K24" s="738">
        <f t="shared" si="5"/>
        <v>12488832</v>
      </c>
      <c r="L24" s="738">
        <f t="shared" si="5"/>
        <v>25477084</v>
      </c>
      <c r="M24" s="738">
        <f t="shared" si="5"/>
        <v>14778885</v>
      </c>
      <c r="N24" s="738">
        <f t="shared" si="5"/>
        <v>15137354</v>
      </c>
      <c r="O24" s="738">
        <f t="shared" si="5"/>
        <v>19183607</v>
      </c>
      <c r="P24" s="737">
        <f t="shared" si="5"/>
        <v>199072964</v>
      </c>
      <c r="Q24" s="1207">
        <f>+SUM(Q2:Q23)</f>
        <v>0</v>
      </c>
    </row>
    <row r="25" spans="1:20" s="459" customFormat="1" x14ac:dyDescent="0.2">
      <c r="A25" s="739"/>
      <c r="B25" s="739"/>
      <c r="C25" s="739"/>
      <c r="D25" s="739"/>
      <c r="E25" s="739"/>
      <c r="F25" s="739"/>
      <c r="G25" s="739"/>
      <c r="H25" s="739"/>
      <c r="I25" s="739"/>
      <c r="J25" s="739"/>
      <c r="K25" s="739"/>
      <c r="L25" s="739"/>
      <c r="M25" s="739"/>
      <c r="N25" s="739"/>
      <c r="O25" s="739"/>
      <c r="P25" s="739"/>
      <c r="Q25" s="739"/>
    </row>
    <row r="26" spans="1:20" s="459" customFormat="1" ht="13.5" thickBot="1" x14ac:dyDescent="0.25">
      <c r="A26" s="739"/>
      <c r="B26" s="739"/>
      <c r="C26" s="739"/>
      <c r="D26" s="739"/>
      <c r="E26" s="739"/>
      <c r="F26" s="739"/>
      <c r="G26" s="739"/>
      <c r="H26" s="739"/>
      <c r="I26" s="739"/>
      <c r="J26" s="739"/>
      <c r="K26" s="739"/>
      <c r="L26" s="739"/>
      <c r="M26" s="739"/>
      <c r="N26" s="739"/>
      <c r="O26" s="739"/>
      <c r="P26" s="739"/>
      <c r="Q26" s="739"/>
    </row>
    <row r="27" spans="1:20" s="459" customFormat="1" ht="38.25" x14ac:dyDescent="0.2">
      <c r="A27" s="728" t="s">
        <v>295</v>
      </c>
      <c r="B27" s="694" t="s">
        <v>1258</v>
      </c>
      <c r="C27" s="694" t="s">
        <v>1287</v>
      </c>
      <c r="D27" s="729" t="s">
        <v>296</v>
      </c>
      <c r="E27" s="730" t="s">
        <v>297</v>
      </c>
      <c r="F27" s="730" t="s">
        <v>298</v>
      </c>
      <c r="G27" s="730" t="s">
        <v>299</v>
      </c>
      <c r="H27" s="730" t="s">
        <v>300</v>
      </c>
      <c r="I27" s="730" t="s">
        <v>301</v>
      </c>
      <c r="J27" s="730" t="s">
        <v>302</v>
      </c>
      <c r="K27" s="731" t="s">
        <v>303</v>
      </c>
      <c r="L27" s="731" t="s">
        <v>304</v>
      </c>
      <c r="M27" s="731" t="s">
        <v>305</v>
      </c>
      <c r="N27" s="731" t="s">
        <v>306</v>
      </c>
      <c r="O27" s="731" t="s">
        <v>307</v>
      </c>
      <c r="P27" s="694" t="s">
        <v>308</v>
      </c>
      <c r="Q27" s="695" t="s">
        <v>1260</v>
      </c>
    </row>
    <row r="28" spans="1:20" s="459" customFormat="1" x14ac:dyDescent="0.2">
      <c r="A28" s="732" t="s">
        <v>4</v>
      </c>
      <c r="B28" s="740">
        <f>+[10]BARACSKA!B24</f>
        <v>10973000</v>
      </c>
      <c r="C28" s="740">
        <f>+[10]BARACSKA!C24</f>
        <v>0</v>
      </c>
      <c r="D28" s="741">
        <f>+[10]BARACSKA!D24</f>
        <v>860000</v>
      </c>
      <c r="E28" s="742">
        <f>+[10]BARACSKA!E24</f>
        <v>914000</v>
      </c>
      <c r="F28" s="742">
        <f>+[10]BARACSKA!F24</f>
        <v>914000</v>
      </c>
      <c r="G28" s="742">
        <f>+[10]BARACSKA!G24</f>
        <v>969250</v>
      </c>
      <c r="H28" s="742">
        <f>+[10]BARACSKA!H24</f>
        <v>914000</v>
      </c>
      <c r="I28" s="742">
        <f>+[10]BARACSKA!I24</f>
        <v>914000</v>
      </c>
      <c r="J28" s="742">
        <f>+[10]BARACSKA!J24</f>
        <v>914000</v>
      </c>
      <c r="K28" s="742">
        <f>+[10]BARACSKA!K24</f>
        <v>914000</v>
      </c>
      <c r="L28" s="742">
        <f>+[10]BARACSKA!L24</f>
        <v>914000</v>
      </c>
      <c r="M28" s="742">
        <f>+[10]BARACSKA!M24</f>
        <v>914000</v>
      </c>
      <c r="N28" s="742">
        <f>+[10]BARACSKA!N24</f>
        <v>914000</v>
      </c>
      <c r="O28" s="743">
        <f>+[10]BARACSKA!O24</f>
        <v>917750</v>
      </c>
      <c r="P28" s="740">
        <f t="shared" ref="P28:P34" si="6">+SUM(D28:O28)</f>
        <v>10973000</v>
      </c>
      <c r="Q28" s="1195">
        <f t="shared" ref="Q28:Q35" si="7">+SUM(B28:C28)-P28</f>
        <v>0</v>
      </c>
    </row>
    <row r="29" spans="1:20" s="459" customFormat="1" x14ac:dyDescent="0.2">
      <c r="A29" s="734" t="s">
        <v>5</v>
      </c>
      <c r="B29" s="744">
        <f>+[10]ERCSI!B24</f>
        <v>7596000</v>
      </c>
      <c r="C29" s="744">
        <f>+[10]ERCSI!C24</f>
        <v>0</v>
      </c>
      <c r="D29" s="745">
        <f>+[10]ERCSI!D24</f>
        <v>0</v>
      </c>
      <c r="E29" s="745">
        <f>+[10]ERCSI!E24</f>
        <v>0</v>
      </c>
      <c r="F29" s="745">
        <f>+[10]ERCSI!F24</f>
        <v>0</v>
      </c>
      <c r="G29" s="745">
        <f>+[10]ERCSI!G24</f>
        <v>1899003</v>
      </c>
      <c r="H29" s="745">
        <f>+[10]ERCSI!H24</f>
        <v>0</v>
      </c>
      <c r="I29" s="745">
        <f>+[10]ERCSI!I24</f>
        <v>0</v>
      </c>
      <c r="J29" s="745">
        <f>+[10]ERCSI!J24</f>
        <v>1899003</v>
      </c>
      <c r="K29" s="745">
        <f>+[10]ERCSI!K24</f>
        <v>0</v>
      </c>
      <c r="L29" s="745">
        <f>+[10]ERCSI!L24</f>
        <v>1899003</v>
      </c>
      <c r="M29" s="745">
        <f>+[10]ERCSI!M24</f>
        <v>0</v>
      </c>
      <c r="N29" s="745">
        <f>+[10]ERCSI!N24</f>
        <v>0</v>
      </c>
      <c r="O29" s="745">
        <f>+[10]ERCSI!O24</f>
        <v>1898991</v>
      </c>
      <c r="P29" s="744">
        <f t="shared" si="6"/>
        <v>7596000</v>
      </c>
      <c r="Q29" s="1195">
        <f t="shared" si="7"/>
        <v>0</v>
      </c>
    </row>
    <row r="30" spans="1:20" s="459" customFormat="1" x14ac:dyDescent="0.2">
      <c r="A30" s="734" t="s">
        <v>6</v>
      </c>
      <c r="B30" s="744">
        <f>+[10]GYÚRÓ!B24</f>
        <v>3910000</v>
      </c>
      <c r="C30" s="744">
        <f>+[10]GYÚRÓ!C24</f>
        <v>0</v>
      </c>
      <c r="D30" s="745">
        <f>+[10]GYÚRÓ!D24</f>
        <v>0</v>
      </c>
      <c r="E30" s="745">
        <f>+[10]GYÚRÓ!E24</f>
        <v>0</v>
      </c>
      <c r="F30" s="745">
        <f>+[10]GYÚRÓ!F24</f>
        <v>0</v>
      </c>
      <c r="G30" s="745">
        <f>+[10]GYÚRÓ!G24</f>
        <v>1303333</v>
      </c>
      <c r="H30" s="745">
        <f>+[10]GYÚRÓ!H24</f>
        <v>325833</v>
      </c>
      <c r="I30" s="745">
        <f>+[10]GYÚRÓ!I24</f>
        <v>0</v>
      </c>
      <c r="J30" s="745">
        <f>+[10]GYÚRÓ!J24</f>
        <v>977499</v>
      </c>
      <c r="K30" s="745">
        <f>+[10]GYÚRÓ!K24</f>
        <v>0</v>
      </c>
      <c r="L30" s="745">
        <f>+[10]GYÚRÓ!L24</f>
        <v>325833</v>
      </c>
      <c r="M30" s="745">
        <f>+[10]GYÚRÓ!M24</f>
        <v>0</v>
      </c>
      <c r="N30" s="745">
        <f>+[10]GYÚRÓ!N24</f>
        <v>651666</v>
      </c>
      <c r="O30" s="745">
        <f>+[10]GYÚRÓ!O24</f>
        <v>325836</v>
      </c>
      <c r="P30" s="744">
        <f t="shared" si="6"/>
        <v>3910000</v>
      </c>
      <c r="Q30" s="1195">
        <f t="shared" si="7"/>
        <v>0</v>
      </c>
    </row>
    <row r="31" spans="1:20" s="459" customFormat="1" x14ac:dyDescent="0.2">
      <c r="A31" s="734" t="s">
        <v>7</v>
      </c>
      <c r="B31" s="744">
        <f>+[10]KAJÁSZÓ!B24</f>
        <v>3409000</v>
      </c>
      <c r="C31" s="744">
        <f>+[10]KAJÁSZÓ!C24</f>
        <v>0</v>
      </c>
      <c r="D31" s="745">
        <f>+[10]KAJÁSZÓ!D24</f>
        <v>0</v>
      </c>
      <c r="E31" s="745">
        <f>+[10]KAJÁSZÓ!E24</f>
        <v>0</v>
      </c>
      <c r="F31" s="745">
        <f>+[10]KAJÁSZÓ!F24</f>
        <v>852250</v>
      </c>
      <c r="G31" s="745">
        <f>+[10]KAJÁSZÓ!G24</f>
        <v>0</v>
      </c>
      <c r="H31" s="745">
        <f>+[10]KAJÁSZÓ!H24</f>
        <v>0</v>
      </c>
      <c r="I31" s="745">
        <f>+[10]KAJÁSZÓ!I24</f>
        <v>0</v>
      </c>
      <c r="J31" s="745">
        <f>+[10]KAJÁSZÓ!J24</f>
        <v>1136000</v>
      </c>
      <c r="K31" s="745">
        <f>+[10]KAJÁSZÓ!K24</f>
        <v>0</v>
      </c>
      <c r="L31" s="745">
        <f>+[10]KAJÁSZÓ!L24</f>
        <v>0</v>
      </c>
      <c r="M31" s="745">
        <f>+[10]KAJÁSZÓ!M24</f>
        <v>0</v>
      </c>
      <c r="N31" s="745">
        <f>+[10]KAJÁSZÓ!N24</f>
        <v>0</v>
      </c>
      <c r="O31" s="745">
        <f>+[10]KAJÁSZÓ!O24</f>
        <v>1420750</v>
      </c>
      <c r="P31" s="744">
        <f t="shared" si="6"/>
        <v>3409000</v>
      </c>
      <c r="Q31" s="1195">
        <f t="shared" si="7"/>
        <v>0</v>
      </c>
    </row>
    <row r="32" spans="1:20" s="459" customFormat="1" x14ac:dyDescent="0.2">
      <c r="A32" s="734" t="s">
        <v>8</v>
      </c>
      <c r="B32" s="744">
        <f>+[10]MARTONVÁSÁR!B24</f>
        <v>17178000</v>
      </c>
      <c r="C32" s="744">
        <v>135204964</v>
      </c>
      <c r="D32" s="745">
        <f>+[10]MARTONVÁSÁR!D24</f>
        <v>0</v>
      </c>
      <c r="E32" s="745">
        <f>+[10]MARTONVÁSÁR!E24</f>
        <v>14963950</v>
      </c>
      <c r="F32" s="745">
        <f>+[10]MARTONVÁSÁR!F24</f>
        <v>23770033</v>
      </c>
      <c r="G32" s="745">
        <f>+[10]MARTONVÁSÁR!G24</f>
        <v>7502990</v>
      </c>
      <c r="H32" s="745">
        <f>+[10]MARTONVÁSÁR!H24</f>
        <v>16101466</v>
      </c>
      <c r="I32" s="745">
        <f>+[10]MARTONVÁSÁR!I24</f>
        <v>11784874</v>
      </c>
      <c r="J32" s="745">
        <f>+[10]MARTONVÁSÁR!J24</f>
        <v>11757218</v>
      </c>
      <c r="K32" s="745">
        <f>+[10]MARTONVÁSÁR!K24</f>
        <v>10637832</v>
      </c>
      <c r="L32" s="745">
        <f>+[10]MARTONVÁSÁR!L24</f>
        <v>19013498</v>
      </c>
      <c r="M32" s="745">
        <f>+[10]MARTONVÁSÁR!M24</f>
        <v>12927885</v>
      </c>
      <c r="N32" s="745">
        <f>+[10]MARTONVÁSÁR!N24</f>
        <v>12634688</v>
      </c>
      <c r="O32" s="745">
        <f>+[10]MARTONVÁSÁR!O24</f>
        <v>11288530</v>
      </c>
      <c r="P32" s="744">
        <f t="shared" si="6"/>
        <v>152382964</v>
      </c>
      <c r="Q32" s="1195">
        <f t="shared" si="7"/>
        <v>0</v>
      </c>
    </row>
    <row r="33" spans="1:17" s="459" customFormat="1" x14ac:dyDescent="0.2">
      <c r="A33" s="734" t="s">
        <v>9</v>
      </c>
      <c r="B33" s="744">
        <f>+[10]RÁCKERESZTÚR!B24</f>
        <v>9551000</v>
      </c>
      <c r="C33" s="744">
        <f>+[10]RÁCKERESZTÚR!C24</f>
        <v>0</v>
      </c>
      <c r="D33" s="745">
        <f>+[10]RÁCKERESZTÚR!D24</f>
        <v>0</v>
      </c>
      <c r="E33" s="745">
        <f>+[10]RÁCKERESZTÚR!E24</f>
        <v>0</v>
      </c>
      <c r="F33" s="745">
        <f>+[10]RÁCKERESZTÚR!F24</f>
        <v>2387750</v>
      </c>
      <c r="G33" s="745">
        <f>+[10]RÁCKERESZTÚR!G24</f>
        <v>0</v>
      </c>
      <c r="H33" s="745">
        <f>+[10]RÁCKERESZTÚR!H24</f>
        <v>0</v>
      </c>
      <c r="I33" s="745">
        <f>+[10]RÁCKERESZTÚR!I24</f>
        <v>2387750</v>
      </c>
      <c r="J33" s="745">
        <f>+[10]RÁCKERESZTÚR!J24</f>
        <v>0</v>
      </c>
      <c r="K33" s="745">
        <f>+[10]RÁCKERESZTÚR!K24</f>
        <v>0</v>
      </c>
      <c r="L33" s="745">
        <f>+[10]RÁCKERESZTÚR!L24</f>
        <v>2387750</v>
      </c>
      <c r="M33" s="745">
        <f>+[10]RÁCKERESZTÚR!M24</f>
        <v>0</v>
      </c>
      <c r="N33" s="745">
        <f>+[10]RÁCKERESZTÚR!N24</f>
        <v>0</v>
      </c>
      <c r="O33" s="745">
        <f>+[10]RÁCKERESZTÚR!O24</f>
        <v>2387750</v>
      </c>
      <c r="P33" s="744">
        <f t="shared" si="6"/>
        <v>9551000</v>
      </c>
      <c r="Q33" s="1195">
        <f t="shared" si="7"/>
        <v>0</v>
      </c>
    </row>
    <row r="34" spans="1:17" s="459" customFormat="1" x14ac:dyDescent="0.2">
      <c r="A34" s="735" t="s">
        <v>10</v>
      </c>
      <c r="B34" s="746">
        <f>+[10]TORDAS!B24</f>
        <v>6366000</v>
      </c>
      <c r="C34" s="746">
        <f>+[10]TORDAS!C24</f>
        <v>0</v>
      </c>
      <c r="D34" s="747">
        <f>+[10]TORDAS!D24</f>
        <v>0</v>
      </c>
      <c r="E34" s="747">
        <f>+[10]TORDAS!E24</f>
        <v>0</v>
      </c>
      <c r="F34" s="747">
        <f>+[10]TORDAS!F24</f>
        <v>0</v>
      </c>
      <c r="G34" s="747">
        <f>+[10]TORDAS!G24</f>
        <v>2120000</v>
      </c>
      <c r="H34" s="747">
        <f>+[10]TORDAS!H24</f>
        <v>530000</v>
      </c>
      <c r="I34" s="747">
        <f>+[10]TORDAS!I24</f>
        <v>530000</v>
      </c>
      <c r="J34" s="747">
        <f>+[10]TORDAS!J24</f>
        <v>530000</v>
      </c>
      <c r="K34" s="747">
        <f>+[10]TORDAS!K24</f>
        <v>530000</v>
      </c>
      <c r="L34" s="747">
        <f>+[10]TORDAS!L24</f>
        <v>530000</v>
      </c>
      <c r="M34" s="747">
        <f>+[10]TORDAS!M24</f>
        <v>530000</v>
      </c>
      <c r="N34" s="747">
        <f>+[10]TORDAS!N24</f>
        <v>530000</v>
      </c>
      <c r="O34" s="747">
        <f>+[10]TORDAS!O24</f>
        <v>536000</v>
      </c>
      <c r="P34" s="746">
        <f t="shared" si="6"/>
        <v>6366000</v>
      </c>
      <c r="Q34" s="1195">
        <f t="shared" si="7"/>
        <v>0</v>
      </c>
    </row>
    <row r="35" spans="1:17" s="459" customFormat="1" x14ac:dyDescent="0.2">
      <c r="A35" s="748" t="s">
        <v>230</v>
      </c>
      <c r="B35" s="749">
        <f>+[10]VÁL!B24</f>
        <v>4885000</v>
      </c>
      <c r="C35" s="749">
        <f>+[10]VÁL!C24</f>
        <v>0</v>
      </c>
      <c r="D35" s="750">
        <f>+[10]VÁL!D24</f>
        <v>0</v>
      </c>
      <c r="E35" s="750">
        <f>+[10]VÁL!E24</f>
        <v>814000</v>
      </c>
      <c r="F35" s="750">
        <f>+[10]VÁL!F24</f>
        <v>407000</v>
      </c>
      <c r="G35" s="750">
        <f>+[10]VÁL!G24</f>
        <v>407000</v>
      </c>
      <c r="H35" s="750">
        <f>+[10]VÁL!H24</f>
        <v>407000</v>
      </c>
      <c r="I35" s="750">
        <f>+[10]VÁL!I24</f>
        <v>407000</v>
      </c>
      <c r="J35" s="750">
        <f>+[10]VÁL!J24</f>
        <v>407000</v>
      </c>
      <c r="K35" s="750">
        <f>+[10]VÁL!K24</f>
        <v>407000</v>
      </c>
      <c r="L35" s="750">
        <f>+[10]VÁL!L24</f>
        <v>407000</v>
      </c>
      <c r="M35" s="750">
        <f>+[10]VÁL!M24</f>
        <v>407000</v>
      </c>
      <c r="N35" s="750">
        <f>+[10]VÁL!N24</f>
        <v>407000</v>
      </c>
      <c r="O35" s="750">
        <f>+[10]VÁL!O24</f>
        <v>408000</v>
      </c>
      <c r="P35" s="746">
        <f>+SUM(D35:O35)</f>
        <v>4885000</v>
      </c>
      <c r="Q35" s="1195">
        <f t="shared" si="7"/>
        <v>0</v>
      </c>
    </row>
    <row r="36" spans="1:17" ht="13.5" thickBot="1" x14ac:dyDescent="0.25">
      <c r="A36" s="736" t="s">
        <v>14</v>
      </c>
      <c r="B36" s="751">
        <f>SUM(B28:B35)</f>
        <v>63868000</v>
      </c>
      <c r="C36" s="751">
        <f>SUM(C28:C35)</f>
        <v>135204964</v>
      </c>
      <c r="D36" s="752">
        <f>SUM(D28:D35)</f>
        <v>860000</v>
      </c>
      <c r="E36" s="752">
        <f>SUM(E28:E35)</f>
        <v>16691950</v>
      </c>
      <c r="F36" s="752">
        <f t="shared" ref="F36:N36" si="8">SUM(F28:F35)</f>
        <v>28331033</v>
      </c>
      <c r="G36" s="752">
        <f t="shared" si="8"/>
        <v>14201576</v>
      </c>
      <c r="H36" s="752">
        <f t="shared" si="8"/>
        <v>18278299</v>
      </c>
      <c r="I36" s="752">
        <f t="shared" si="8"/>
        <v>16023624</v>
      </c>
      <c r="J36" s="752">
        <f t="shared" si="8"/>
        <v>17620720</v>
      </c>
      <c r="K36" s="752">
        <f>SUM(K28:K35)</f>
        <v>12488832</v>
      </c>
      <c r="L36" s="752">
        <f t="shared" si="8"/>
        <v>25477084</v>
      </c>
      <c r="M36" s="752">
        <f t="shared" si="8"/>
        <v>14778885</v>
      </c>
      <c r="N36" s="752">
        <f t="shared" si="8"/>
        <v>15137354</v>
      </c>
      <c r="O36" s="752">
        <f>SUM(O28:O35)</f>
        <v>19183607</v>
      </c>
      <c r="P36" s="751">
        <f>SUM(P28:P35)</f>
        <v>199072964</v>
      </c>
      <c r="Q36" s="753">
        <f>SUM(Q28:Q35)</f>
        <v>0</v>
      </c>
    </row>
    <row r="37" spans="1:17" x14ac:dyDescent="0.2">
      <c r="A37" s="1208"/>
      <c r="B37" s="1209"/>
      <c r="C37" s="1209"/>
      <c r="D37" s="1209"/>
      <c r="E37" s="1209"/>
      <c r="F37" s="1209"/>
      <c r="G37" s="1209"/>
      <c r="H37" s="1209"/>
      <c r="I37" s="1209"/>
      <c r="J37" s="1209"/>
      <c r="K37" s="1209"/>
      <c r="L37" s="1209"/>
      <c r="M37" s="1209"/>
      <c r="N37" s="1209"/>
      <c r="O37" s="1209"/>
      <c r="P37" s="1209"/>
      <c r="Q37" s="1209"/>
    </row>
    <row r="39" spans="1:17" ht="13.5" thickBot="1" x14ac:dyDescent="0.25"/>
    <row r="40" spans="1:17" ht="25.5" x14ac:dyDescent="0.2">
      <c r="A40" s="414" t="s">
        <v>316</v>
      </c>
      <c r="B40" s="875" t="s">
        <v>1258</v>
      </c>
      <c r="C40" s="875" t="s">
        <v>1270</v>
      </c>
      <c r="D40" s="415" t="s">
        <v>317</v>
      </c>
      <c r="E40" s="416" t="s">
        <v>318</v>
      </c>
      <c r="F40" s="416" t="s">
        <v>319</v>
      </c>
      <c r="G40" s="416" t="s">
        <v>320</v>
      </c>
      <c r="H40" s="416" t="s">
        <v>321</v>
      </c>
      <c r="I40" s="416" t="s">
        <v>322</v>
      </c>
      <c r="J40" s="416" t="s">
        <v>323</v>
      </c>
      <c r="K40" s="416" t="s">
        <v>324</v>
      </c>
      <c r="L40" s="416" t="s">
        <v>325</v>
      </c>
      <c r="M40" s="416" t="s">
        <v>326</v>
      </c>
      <c r="N40" s="416" t="s">
        <v>327</v>
      </c>
      <c r="O40" s="417" t="s">
        <v>328</v>
      </c>
      <c r="P40" s="427" t="s">
        <v>329</v>
      </c>
    </row>
    <row r="41" spans="1:17" x14ac:dyDescent="0.2">
      <c r="A41" s="231" t="s">
        <v>330</v>
      </c>
      <c r="B41" s="461">
        <v>4000000</v>
      </c>
      <c r="C41" s="461">
        <v>0</v>
      </c>
      <c r="D41" s="462"/>
      <c r="E41" s="462"/>
      <c r="F41" s="462">
        <v>999000</v>
      </c>
      <c r="G41" s="462">
        <v>333000</v>
      </c>
      <c r="H41" s="462">
        <v>333000</v>
      </c>
      <c r="I41" s="462">
        <v>333000</v>
      </c>
      <c r="J41" s="463">
        <v>333000</v>
      </c>
      <c r="K41" s="463">
        <v>333000</v>
      </c>
      <c r="L41" s="463">
        <v>333000</v>
      </c>
      <c r="M41" s="463">
        <v>333000</v>
      </c>
      <c r="N41" s="463">
        <v>333000</v>
      </c>
      <c r="O41" s="797">
        <v>337000</v>
      </c>
      <c r="P41" s="464">
        <f>SUM(D41:O41)</f>
        <v>4000000</v>
      </c>
    </row>
    <row r="42" spans="1:17" x14ac:dyDescent="0.2">
      <c r="A42" s="465" t="s">
        <v>4</v>
      </c>
      <c r="B42" s="466"/>
      <c r="C42" s="466">
        <v>1588000</v>
      </c>
      <c r="D42" s="467"/>
      <c r="E42" s="467"/>
      <c r="F42" s="467"/>
      <c r="G42" s="467"/>
      <c r="H42" s="467">
        <v>1588000</v>
      </c>
      <c r="I42" s="467"/>
      <c r="J42" s="468"/>
      <c r="K42" s="468"/>
      <c r="L42" s="468"/>
      <c r="M42" s="468"/>
      <c r="N42" s="468"/>
      <c r="O42" s="798"/>
      <c r="P42" s="469">
        <f>SUM(D42:O42)</f>
        <v>1588000</v>
      </c>
    </row>
    <row r="43" spans="1:17" x14ac:dyDescent="0.2">
      <c r="A43" s="421" t="s">
        <v>6</v>
      </c>
      <c r="B43" s="63"/>
      <c r="C43" s="63">
        <v>334000</v>
      </c>
      <c r="D43" s="425"/>
      <c r="E43" s="425"/>
      <c r="F43" s="425"/>
      <c r="G43" s="425"/>
      <c r="H43" s="425">
        <v>334000</v>
      </c>
      <c r="I43" s="425"/>
      <c r="J43" s="13"/>
      <c r="K43" s="13"/>
      <c r="L43" s="13"/>
      <c r="M43" s="13"/>
      <c r="N43" s="13"/>
      <c r="O43" s="426"/>
      <c r="P43" s="344">
        <f t="shared" ref="P43:P52" si="9">SUM(D43:O43)</f>
        <v>334000</v>
      </c>
    </row>
    <row r="44" spans="1:17" x14ac:dyDescent="0.2">
      <c r="A44" s="421" t="s">
        <v>7</v>
      </c>
      <c r="B44" s="63"/>
      <c r="C44" s="63">
        <v>295000</v>
      </c>
      <c r="D44" s="425"/>
      <c r="E44" s="425"/>
      <c r="F44" s="425"/>
      <c r="G44" s="425"/>
      <c r="H44" s="425">
        <v>295000</v>
      </c>
      <c r="I44" s="425"/>
      <c r="J44" s="13"/>
      <c r="K44" s="13"/>
      <c r="L44" s="13"/>
      <c r="M44" s="13"/>
      <c r="N44" s="13"/>
      <c r="O44" s="426"/>
      <c r="P44" s="344">
        <f t="shared" si="9"/>
        <v>295000</v>
      </c>
    </row>
    <row r="45" spans="1:17" x14ac:dyDescent="0.2">
      <c r="A45" s="421" t="s">
        <v>8</v>
      </c>
      <c r="B45" s="63"/>
      <c r="C45" s="63">
        <v>2588000</v>
      </c>
      <c r="D45" s="425"/>
      <c r="E45" s="425"/>
      <c r="F45" s="425"/>
      <c r="G45" s="425"/>
      <c r="H45" s="425">
        <v>2588000</v>
      </c>
      <c r="I45" s="425"/>
      <c r="J45" s="13"/>
      <c r="K45" s="13"/>
      <c r="L45" s="13"/>
      <c r="M45" s="13"/>
      <c r="N45" s="13"/>
      <c r="O45" s="426"/>
      <c r="P45" s="344">
        <f t="shared" si="9"/>
        <v>2588000</v>
      </c>
    </row>
    <row r="46" spans="1:17" x14ac:dyDescent="0.2">
      <c r="A46" s="421" t="s">
        <v>9</v>
      </c>
      <c r="B46" s="63"/>
      <c r="C46" s="63">
        <v>913000</v>
      </c>
      <c r="D46" s="425"/>
      <c r="E46" s="425"/>
      <c r="F46" s="425"/>
      <c r="G46" s="425"/>
      <c r="H46" s="425">
        <v>913000</v>
      </c>
      <c r="I46" s="425"/>
      <c r="J46" s="13"/>
      <c r="K46" s="13"/>
      <c r="L46" s="13"/>
      <c r="M46" s="13"/>
      <c r="N46" s="13"/>
      <c r="O46" s="426"/>
      <c r="P46" s="344">
        <f t="shared" si="9"/>
        <v>913000</v>
      </c>
    </row>
    <row r="47" spans="1:17" x14ac:dyDescent="0.2">
      <c r="A47" s="421" t="s">
        <v>10</v>
      </c>
      <c r="B47" s="63"/>
      <c r="C47" s="63">
        <v>555000</v>
      </c>
      <c r="D47" s="425"/>
      <c r="E47" s="425"/>
      <c r="F47" s="425"/>
      <c r="G47" s="425"/>
      <c r="H47" s="425">
        <v>555000</v>
      </c>
      <c r="I47" s="425"/>
      <c r="J47" s="13"/>
      <c r="K47" s="13"/>
      <c r="L47" s="13"/>
      <c r="M47" s="13"/>
      <c r="N47" s="13"/>
      <c r="O47" s="426"/>
      <c r="P47" s="344">
        <f t="shared" si="9"/>
        <v>555000</v>
      </c>
    </row>
    <row r="48" spans="1:17" x14ac:dyDescent="0.2">
      <c r="A48" s="470" t="s">
        <v>230</v>
      </c>
      <c r="B48" s="64"/>
      <c r="C48" s="64">
        <v>540000</v>
      </c>
      <c r="D48" s="419"/>
      <c r="E48" s="419"/>
      <c r="F48" s="419"/>
      <c r="G48" s="419"/>
      <c r="H48" s="419">
        <v>540000</v>
      </c>
      <c r="I48" s="419"/>
      <c r="J48" s="199"/>
      <c r="K48" s="199"/>
      <c r="L48" s="199"/>
      <c r="M48" s="199"/>
      <c r="N48" s="199"/>
      <c r="O48" s="420"/>
      <c r="P48" s="344">
        <f t="shared" si="9"/>
        <v>540000</v>
      </c>
    </row>
    <row r="49" spans="1:17" x14ac:dyDescent="0.2">
      <c r="A49" s="474" t="s">
        <v>1271</v>
      </c>
      <c r="B49" s="475">
        <f t="shared" ref="B49:P49" si="10">SUM(B42:B48)</f>
        <v>0</v>
      </c>
      <c r="C49" s="475">
        <f t="shared" si="10"/>
        <v>6813000</v>
      </c>
      <c r="D49" s="476">
        <f t="shared" si="10"/>
        <v>0</v>
      </c>
      <c r="E49" s="477">
        <f t="shared" si="10"/>
        <v>0</v>
      </c>
      <c r="F49" s="477">
        <f t="shared" si="10"/>
        <v>0</v>
      </c>
      <c r="G49" s="477">
        <f t="shared" si="10"/>
        <v>0</v>
      </c>
      <c r="H49" s="477">
        <f t="shared" si="10"/>
        <v>6813000</v>
      </c>
      <c r="I49" s="477">
        <f t="shared" si="10"/>
        <v>0</v>
      </c>
      <c r="J49" s="477">
        <f t="shared" si="10"/>
        <v>0</v>
      </c>
      <c r="K49" s="477">
        <f t="shared" si="10"/>
        <v>0</v>
      </c>
      <c r="L49" s="477">
        <f t="shared" si="10"/>
        <v>0</v>
      </c>
      <c r="M49" s="477">
        <f t="shared" si="10"/>
        <v>0</v>
      </c>
      <c r="N49" s="477">
        <f t="shared" si="10"/>
        <v>0</v>
      </c>
      <c r="O49" s="799">
        <f t="shared" si="10"/>
        <v>0</v>
      </c>
      <c r="P49" s="478">
        <f t="shared" si="10"/>
        <v>6813000</v>
      </c>
    </row>
    <row r="50" spans="1:17" x14ac:dyDescent="0.2">
      <c r="A50" s="474" t="s">
        <v>1269</v>
      </c>
      <c r="B50" s="475"/>
      <c r="C50" s="475">
        <v>1004000</v>
      </c>
      <c r="D50" s="1110"/>
      <c r="E50" s="1110"/>
      <c r="F50" s="1110"/>
      <c r="G50" s="1110"/>
      <c r="H50" s="1110">
        <v>1004000</v>
      </c>
      <c r="I50" s="1110"/>
      <c r="J50" s="477"/>
      <c r="K50" s="477"/>
      <c r="L50" s="477"/>
      <c r="M50" s="477"/>
      <c r="N50" s="477"/>
      <c r="O50" s="1111"/>
      <c r="P50" s="478">
        <f t="shared" si="9"/>
        <v>1004000</v>
      </c>
    </row>
    <row r="51" spans="1:17" x14ac:dyDescent="0.2">
      <c r="A51" s="1112" t="s">
        <v>1272</v>
      </c>
      <c r="B51" s="475"/>
      <c r="C51" s="475">
        <v>958000</v>
      </c>
      <c r="D51" s="1110"/>
      <c r="E51" s="1110"/>
      <c r="F51" s="1110"/>
      <c r="G51" s="1110"/>
      <c r="H51" s="1110">
        <v>958000</v>
      </c>
      <c r="I51" s="1110"/>
      <c r="J51" s="477"/>
      <c r="K51" s="477"/>
      <c r="L51" s="477"/>
      <c r="M51" s="477"/>
      <c r="N51" s="477"/>
      <c r="O51" s="1111"/>
      <c r="P51" s="478">
        <f t="shared" si="9"/>
        <v>958000</v>
      </c>
    </row>
    <row r="52" spans="1:17" ht="26.25" thickBot="1" x14ac:dyDescent="0.25">
      <c r="A52" s="1113" t="s">
        <v>1091</v>
      </c>
      <c r="B52" s="466"/>
      <c r="C52" s="466"/>
      <c r="D52" s="467"/>
      <c r="E52" s="467"/>
      <c r="F52" s="467"/>
      <c r="G52" s="467"/>
      <c r="H52" s="467"/>
      <c r="I52" s="467"/>
      <c r="J52" s="468"/>
      <c r="K52" s="468"/>
      <c r="L52" s="468"/>
      <c r="M52" s="468"/>
      <c r="N52" s="468"/>
      <c r="O52" s="1114"/>
      <c r="P52" s="469">
        <f t="shared" si="9"/>
        <v>0</v>
      </c>
    </row>
    <row r="53" spans="1:17" ht="13.5" thickBot="1" x14ac:dyDescent="0.25">
      <c r="A53" s="422" t="s">
        <v>14</v>
      </c>
      <c r="B53" s="236">
        <f>B41+B49+B50+B51</f>
        <v>4000000</v>
      </c>
      <c r="C53" s="236">
        <f t="shared" ref="C53:P53" si="11">C41+C49+C50+C51</f>
        <v>8775000</v>
      </c>
      <c r="D53" s="236">
        <f t="shared" si="11"/>
        <v>0</v>
      </c>
      <c r="E53" s="236">
        <f t="shared" si="11"/>
        <v>0</v>
      </c>
      <c r="F53" s="236">
        <f t="shared" si="11"/>
        <v>999000</v>
      </c>
      <c r="G53" s="236">
        <f t="shared" si="11"/>
        <v>333000</v>
      </c>
      <c r="H53" s="236">
        <f t="shared" si="11"/>
        <v>9108000</v>
      </c>
      <c r="I53" s="236">
        <f t="shared" si="11"/>
        <v>333000</v>
      </c>
      <c r="J53" s="236">
        <f t="shared" si="11"/>
        <v>333000</v>
      </c>
      <c r="K53" s="236">
        <f t="shared" si="11"/>
        <v>333000</v>
      </c>
      <c r="L53" s="236">
        <f t="shared" si="11"/>
        <v>333000</v>
      </c>
      <c r="M53" s="236">
        <f t="shared" si="11"/>
        <v>333000</v>
      </c>
      <c r="N53" s="236">
        <f t="shared" si="11"/>
        <v>333000</v>
      </c>
      <c r="O53" s="236">
        <f t="shared" si="11"/>
        <v>337000</v>
      </c>
      <c r="P53" s="1109">
        <f t="shared" si="11"/>
        <v>12775000</v>
      </c>
      <c r="Q53" s="11"/>
    </row>
    <row r="103" spans="1:5" x14ac:dyDescent="0.2">
      <c r="A103" s="25"/>
      <c r="B103" s="25"/>
      <c r="C103" s="25"/>
      <c r="D103" s="25"/>
      <c r="E103" s="25"/>
    </row>
  </sheetData>
  <phoneticPr fontId="33" type="noConversion"/>
  <printOptions horizontalCentered="1"/>
  <pageMargins left="0.15748031496062992" right="0.15748031496062992" top="1.1417322834645669" bottom="0.51181102362204722" header="0.35433070866141736" footer="0.15748031496062992"/>
  <pageSetup paperSize="9" scale="72" orientation="landscape" r:id="rId1"/>
  <headerFooter alignWithMargins="0">
    <oddHeader>&amp;L&amp;"Times New Roman,Félkövér"&amp;13Szent László Völgye TKT&amp;C&amp;"Times New Roman,Félkövér"&amp;16 2020. ÉVI ZÁRSZÁMADÁSI  BESZÁMOLÓ&amp;R6. sz. táblázat
PÉNZESZKÖZ ÁTADÁS - ÁTVÉTEL
Adatok: Ft</oddHeader>
    <oddFooter>&amp;L&amp;F&amp;R&amp;P</oddFooter>
  </headerFooter>
  <rowBreaks count="1" manualBreakCount="1">
    <brk id="37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Q90"/>
  <sheetViews>
    <sheetView workbookViewId="0">
      <selection activeCell="F26" sqref="F26"/>
    </sheetView>
  </sheetViews>
  <sheetFormatPr defaultColWidth="9.140625" defaultRowHeight="15" x14ac:dyDescent="0.25"/>
  <cols>
    <col min="1" max="1" width="32.42578125" style="8" customWidth="1"/>
    <col min="2" max="2" width="9.7109375" style="280" customWidth="1"/>
    <col min="3" max="10" width="8" style="280" bestFit="1" customWidth="1"/>
    <col min="11" max="11" width="10.140625" style="280" bestFit="1" customWidth="1"/>
    <col min="12" max="12" width="8" style="280" bestFit="1" customWidth="1"/>
    <col min="13" max="13" width="8.7109375" style="280" customWidth="1"/>
    <col min="14" max="14" width="8.85546875" style="281" bestFit="1" customWidth="1"/>
    <col min="15" max="15" width="9.7109375" style="280" customWidth="1"/>
    <col min="16" max="16" width="11.5703125" style="8" bestFit="1" customWidth="1"/>
    <col min="17" max="16384" width="9.140625" style="8"/>
  </cols>
  <sheetData>
    <row r="1" spans="1:17" ht="24.75" customHeight="1" x14ac:dyDescent="0.25">
      <c r="A1" s="258" t="s">
        <v>113</v>
      </c>
      <c r="B1" s="251" t="s">
        <v>263</v>
      </c>
      <c r="C1" s="271" t="s">
        <v>23</v>
      </c>
      <c r="D1" s="250" t="s">
        <v>24</v>
      </c>
      <c r="E1" s="250" t="s">
        <v>25</v>
      </c>
      <c r="F1" s="250" t="s">
        <v>26</v>
      </c>
      <c r="G1" s="250" t="s">
        <v>27</v>
      </c>
      <c r="H1" s="250" t="s">
        <v>28</v>
      </c>
      <c r="I1" s="250" t="s">
        <v>29</v>
      </c>
      <c r="J1" s="250" t="s">
        <v>264</v>
      </c>
      <c r="K1" s="250" t="s">
        <v>30</v>
      </c>
      <c r="L1" s="250" t="s">
        <v>31</v>
      </c>
      <c r="M1" s="250" t="s">
        <v>32</v>
      </c>
      <c r="N1" s="275" t="s">
        <v>33</v>
      </c>
      <c r="O1" s="252" t="s">
        <v>265</v>
      </c>
    </row>
    <row r="2" spans="1:17" ht="23.25" customHeight="1" x14ac:dyDescent="0.25">
      <c r="A2" s="259" t="s">
        <v>20</v>
      </c>
      <c r="B2" s="274"/>
      <c r="C2" s="272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76"/>
      <c r="O2" s="278"/>
    </row>
    <row r="3" spans="1:17" ht="15" customHeight="1" x14ac:dyDescent="0.25">
      <c r="A3" s="260" t="s">
        <v>274</v>
      </c>
      <c r="B3" s="286">
        <f>+'2.SZ.TÁBL. TÁRSULÁS KV. MÉRLEG'!D2</f>
        <v>199073</v>
      </c>
      <c r="C3" s="287">
        <f>24162+785</f>
        <v>24947</v>
      </c>
      <c r="D3" s="287">
        <f t="shared" ref="D3:F3" si="0">24162+785</f>
        <v>24947</v>
      </c>
      <c r="E3" s="287">
        <f t="shared" si="0"/>
        <v>24947</v>
      </c>
      <c r="F3" s="287">
        <f t="shared" si="0"/>
        <v>24947</v>
      </c>
      <c r="G3" s="287">
        <f>24162+785+3123</f>
        <v>28070</v>
      </c>
      <c r="H3" s="287">
        <f>24163+1118+3</f>
        <v>25284</v>
      </c>
      <c r="I3" s="287">
        <v>24162</v>
      </c>
      <c r="J3" s="287">
        <v>24163</v>
      </c>
      <c r="K3" s="287">
        <v>24163</v>
      </c>
      <c r="L3" s="287">
        <v>24162</v>
      </c>
      <c r="M3" s="287">
        <v>24162</v>
      </c>
      <c r="N3" s="287">
        <v>24162</v>
      </c>
      <c r="O3" s="288">
        <f>SUM(C3:N3)</f>
        <v>298116</v>
      </c>
      <c r="P3" s="9"/>
    </row>
    <row r="4" spans="1:17" ht="15" customHeight="1" x14ac:dyDescent="0.25">
      <c r="A4" s="260" t="s">
        <v>68</v>
      </c>
      <c r="B4" s="286">
        <f>+'2.SZ.TÁBL. TÁRSULÁS KV. MÉRLEG'!D3</f>
        <v>12979</v>
      </c>
      <c r="C4" s="287">
        <v>936</v>
      </c>
      <c r="D4" s="289">
        <v>937</v>
      </c>
      <c r="E4" s="289">
        <v>937</v>
      </c>
      <c r="F4" s="289">
        <v>937</v>
      </c>
      <c r="G4" s="289">
        <v>937</v>
      </c>
      <c r="H4" s="289">
        <v>937</v>
      </c>
      <c r="I4" s="289">
        <v>937</v>
      </c>
      <c r="J4" s="289">
        <v>937</v>
      </c>
      <c r="K4" s="289">
        <v>937</v>
      </c>
      <c r="L4" s="289">
        <v>937</v>
      </c>
      <c r="M4" s="289">
        <v>937</v>
      </c>
      <c r="N4" s="290">
        <v>937</v>
      </c>
      <c r="O4" s="288">
        <f t="shared" ref="O4:O5" si="1">SUM(C4:N4)</f>
        <v>11243</v>
      </c>
    </row>
    <row r="5" spans="1:17" ht="15" customHeight="1" x14ac:dyDescent="0.25">
      <c r="A5" s="261" t="s">
        <v>270</v>
      </c>
      <c r="B5" s="291"/>
      <c r="C5" s="292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4"/>
      <c r="O5" s="295">
        <f t="shared" si="1"/>
        <v>0</v>
      </c>
    </row>
    <row r="6" spans="1:17" ht="15" customHeight="1" x14ac:dyDescent="0.25">
      <c r="A6" s="262" t="s">
        <v>272</v>
      </c>
      <c r="B6" s="296">
        <f>+SUM(B3:B5)</f>
        <v>212052</v>
      </c>
      <c r="C6" s="297">
        <f t="shared" ref="C6:O6" si="2">+SUM(C3:C5)</f>
        <v>25883</v>
      </c>
      <c r="D6" s="298">
        <f t="shared" si="2"/>
        <v>25884</v>
      </c>
      <c r="E6" s="298">
        <f t="shared" si="2"/>
        <v>25884</v>
      </c>
      <c r="F6" s="298">
        <f t="shared" si="2"/>
        <v>25884</v>
      </c>
      <c r="G6" s="298">
        <f t="shared" si="2"/>
        <v>29007</v>
      </c>
      <c r="H6" s="298">
        <f t="shared" si="2"/>
        <v>26221</v>
      </c>
      <c r="I6" s="298">
        <f t="shared" si="2"/>
        <v>25099</v>
      </c>
      <c r="J6" s="298">
        <f t="shared" si="2"/>
        <v>25100</v>
      </c>
      <c r="K6" s="298">
        <f t="shared" si="2"/>
        <v>25100</v>
      </c>
      <c r="L6" s="298">
        <f t="shared" si="2"/>
        <v>25099</v>
      </c>
      <c r="M6" s="298">
        <f t="shared" si="2"/>
        <v>25099</v>
      </c>
      <c r="N6" s="299">
        <f t="shared" si="2"/>
        <v>25099</v>
      </c>
      <c r="O6" s="300">
        <f t="shared" si="2"/>
        <v>309359</v>
      </c>
    </row>
    <row r="7" spans="1:17" s="15" customFormat="1" ht="15" customHeight="1" x14ac:dyDescent="0.2">
      <c r="A7" s="263" t="s">
        <v>271</v>
      </c>
      <c r="B7" s="301"/>
      <c r="C7" s="302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4"/>
      <c r="O7" s="305">
        <f>SUM(C7:N7)</f>
        <v>0</v>
      </c>
    </row>
    <row r="8" spans="1:17" ht="15" customHeight="1" x14ac:dyDescent="0.25">
      <c r="A8" s="260" t="s">
        <v>69</v>
      </c>
      <c r="B8" s="286"/>
      <c r="C8" s="287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90"/>
      <c r="O8" s="306">
        <f t="shared" ref="O8:O9" si="3">SUM(C8:N8)</f>
        <v>0</v>
      </c>
      <c r="P8" s="9"/>
    </row>
    <row r="9" spans="1:17" ht="15" customHeight="1" x14ac:dyDescent="0.25">
      <c r="A9" s="261" t="s">
        <v>273</v>
      </c>
      <c r="B9" s="291"/>
      <c r="C9" s="292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4"/>
      <c r="O9" s="307">
        <f t="shared" si="3"/>
        <v>0</v>
      </c>
      <c r="P9" s="9"/>
      <c r="Q9" s="9"/>
    </row>
    <row r="10" spans="1:17" ht="15" customHeight="1" x14ac:dyDescent="0.25">
      <c r="A10" s="262" t="s">
        <v>275</v>
      </c>
      <c r="B10" s="296">
        <f>+SUM(B7:B9)</f>
        <v>0</v>
      </c>
      <c r="C10" s="297">
        <f t="shared" ref="C10:N10" si="4">+SUM(C7:C9)</f>
        <v>0</v>
      </c>
      <c r="D10" s="298">
        <f t="shared" si="4"/>
        <v>0</v>
      </c>
      <c r="E10" s="298">
        <f t="shared" si="4"/>
        <v>0</v>
      </c>
      <c r="F10" s="298">
        <f t="shared" si="4"/>
        <v>0</v>
      </c>
      <c r="G10" s="298">
        <f t="shared" si="4"/>
        <v>0</v>
      </c>
      <c r="H10" s="298">
        <f t="shared" si="4"/>
        <v>0</v>
      </c>
      <c r="I10" s="298">
        <f t="shared" si="4"/>
        <v>0</v>
      </c>
      <c r="J10" s="298">
        <f t="shared" si="4"/>
        <v>0</v>
      </c>
      <c r="K10" s="298">
        <f t="shared" si="4"/>
        <v>0</v>
      </c>
      <c r="L10" s="298">
        <f t="shared" si="4"/>
        <v>0</v>
      </c>
      <c r="M10" s="298">
        <f t="shared" si="4"/>
        <v>0</v>
      </c>
      <c r="N10" s="299">
        <f t="shared" si="4"/>
        <v>0</v>
      </c>
      <c r="O10" s="300">
        <f>+SUM(O7:O9)</f>
        <v>0</v>
      </c>
      <c r="Q10" s="9"/>
    </row>
    <row r="11" spans="1:17" ht="15" customHeight="1" x14ac:dyDescent="0.25">
      <c r="A11" s="263" t="s">
        <v>266</v>
      </c>
      <c r="B11" s="301"/>
      <c r="C11" s="302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4"/>
      <c r="O11" s="305"/>
      <c r="P11" s="9"/>
      <c r="Q11" s="9"/>
    </row>
    <row r="12" spans="1:17" ht="15" customHeight="1" x14ac:dyDescent="0.25">
      <c r="A12" s="260" t="s">
        <v>42</v>
      </c>
      <c r="B12" s="286"/>
      <c r="C12" s="287">
        <v>735</v>
      </c>
      <c r="D12" s="289"/>
      <c r="E12" s="289"/>
      <c r="F12" s="289">
        <v>7863</v>
      </c>
      <c r="G12" s="289"/>
      <c r="H12" s="289"/>
      <c r="I12" s="289"/>
      <c r="J12" s="289"/>
      <c r="K12" s="289"/>
      <c r="L12" s="289"/>
      <c r="M12" s="289"/>
      <c r="N12" s="290"/>
      <c r="O12" s="306">
        <f>SUM(C12:N12)</f>
        <v>8598</v>
      </c>
      <c r="P12" s="9"/>
    </row>
    <row r="13" spans="1:17" ht="15" customHeight="1" x14ac:dyDescent="0.25">
      <c r="A13" s="261" t="s">
        <v>45</v>
      </c>
      <c r="B13" s="291"/>
      <c r="C13" s="292">
        <v>1500</v>
      </c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4"/>
      <c r="O13" s="307">
        <f>SUM(C13:N13)</f>
        <v>1500</v>
      </c>
      <c r="P13" s="9"/>
    </row>
    <row r="14" spans="1:17" ht="15" customHeight="1" x14ac:dyDescent="0.25">
      <c r="A14" s="67" t="s">
        <v>73</v>
      </c>
      <c r="B14" s="296">
        <f>+'2.SZ.TÁBL. TÁRSULÁS KV. MÉRLEG'!D5</f>
        <v>30092</v>
      </c>
      <c r="C14" s="297">
        <f t="shared" ref="C14:O14" si="5">+C13+C12</f>
        <v>2235</v>
      </c>
      <c r="D14" s="298">
        <f t="shared" si="5"/>
        <v>0</v>
      </c>
      <c r="E14" s="298">
        <f t="shared" si="5"/>
        <v>0</v>
      </c>
      <c r="F14" s="298">
        <f t="shared" si="5"/>
        <v>7863</v>
      </c>
      <c r="G14" s="298">
        <f t="shared" si="5"/>
        <v>0</v>
      </c>
      <c r="H14" s="298">
        <f t="shared" si="5"/>
        <v>0</v>
      </c>
      <c r="I14" s="298">
        <f t="shared" si="5"/>
        <v>0</v>
      </c>
      <c r="J14" s="298">
        <f t="shared" si="5"/>
        <v>0</v>
      </c>
      <c r="K14" s="298">
        <f t="shared" si="5"/>
        <v>0</v>
      </c>
      <c r="L14" s="298">
        <f t="shared" si="5"/>
        <v>0</v>
      </c>
      <c r="M14" s="298">
        <f t="shared" si="5"/>
        <v>0</v>
      </c>
      <c r="N14" s="299">
        <f t="shared" si="5"/>
        <v>0</v>
      </c>
      <c r="O14" s="300">
        <f t="shared" si="5"/>
        <v>10098</v>
      </c>
    </row>
    <row r="15" spans="1:17" s="15" customFormat="1" ht="15" customHeight="1" x14ac:dyDescent="0.2">
      <c r="A15" s="67" t="s">
        <v>267</v>
      </c>
      <c r="B15" s="296">
        <f>+B14</f>
        <v>30092</v>
      </c>
      <c r="C15" s="297">
        <f t="shared" ref="C15:O15" si="6">+C14</f>
        <v>2235</v>
      </c>
      <c r="D15" s="298">
        <f t="shared" si="6"/>
        <v>0</v>
      </c>
      <c r="E15" s="298">
        <f t="shared" si="6"/>
        <v>0</v>
      </c>
      <c r="F15" s="298">
        <f t="shared" si="6"/>
        <v>7863</v>
      </c>
      <c r="G15" s="298">
        <f t="shared" si="6"/>
        <v>0</v>
      </c>
      <c r="H15" s="298">
        <f t="shared" si="6"/>
        <v>0</v>
      </c>
      <c r="I15" s="298">
        <f t="shared" si="6"/>
        <v>0</v>
      </c>
      <c r="J15" s="298">
        <f t="shared" si="6"/>
        <v>0</v>
      </c>
      <c r="K15" s="298">
        <f t="shared" si="6"/>
        <v>0</v>
      </c>
      <c r="L15" s="298">
        <f t="shared" si="6"/>
        <v>0</v>
      </c>
      <c r="M15" s="298">
        <f t="shared" si="6"/>
        <v>0</v>
      </c>
      <c r="N15" s="299">
        <f t="shared" si="6"/>
        <v>0</v>
      </c>
      <c r="O15" s="300">
        <f t="shared" si="6"/>
        <v>10098</v>
      </c>
    </row>
    <row r="16" spans="1:17" ht="16.5" customHeight="1" x14ac:dyDescent="0.25">
      <c r="A16" s="264" t="s">
        <v>0</v>
      </c>
      <c r="B16" s="308">
        <f>+B15+B10+B6</f>
        <v>242144</v>
      </c>
      <c r="C16" s="309">
        <f t="shared" ref="C16:O16" si="7">+C15+C10+C6</f>
        <v>28118</v>
      </c>
      <c r="D16" s="310">
        <f t="shared" si="7"/>
        <v>25884</v>
      </c>
      <c r="E16" s="310">
        <f t="shared" si="7"/>
        <v>25884</v>
      </c>
      <c r="F16" s="310">
        <f t="shared" si="7"/>
        <v>33747</v>
      </c>
      <c r="G16" s="310">
        <f t="shared" si="7"/>
        <v>29007</v>
      </c>
      <c r="H16" s="310">
        <f t="shared" si="7"/>
        <v>26221</v>
      </c>
      <c r="I16" s="310">
        <f t="shared" si="7"/>
        <v>25099</v>
      </c>
      <c r="J16" s="310">
        <f t="shared" si="7"/>
        <v>25100</v>
      </c>
      <c r="K16" s="310">
        <f t="shared" si="7"/>
        <v>25100</v>
      </c>
      <c r="L16" s="310">
        <f t="shared" si="7"/>
        <v>25099</v>
      </c>
      <c r="M16" s="310">
        <f t="shared" si="7"/>
        <v>25099</v>
      </c>
      <c r="N16" s="311">
        <f t="shared" si="7"/>
        <v>25099</v>
      </c>
      <c r="O16" s="312">
        <f t="shared" si="7"/>
        <v>319457</v>
      </c>
    </row>
    <row r="17" spans="1:15" ht="23.25" customHeight="1" x14ac:dyDescent="0.25">
      <c r="A17" s="259" t="s">
        <v>37</v>
      </c>
      <c r="B17" s="313"/>
      <c r="C17" s="314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6"/>
      <c r="O17" s="317"/>
    </row>
    <row r="18" spans="1:15" s="10" customFormat="1" x14ac:dyDescent="0.25">
      <c r="A18" s="265" t="s">
        <v>77</v>
      </c>
      <c r="B18" s="286">
        <f>+'2.SZ.TÁBL. TÁRSULÁS KV. MÉRLEG'!I2</f>
        <v>119399</v>
      </c>
      <c r="C18" s="287">
        <f>12812+618</f>
        <v>13430</v>
      </c>
      <c r="D18" s="287">
        <f t="shared" ref="D18:G18" si="8">12812+618</f>
        <v>13430</v>
      </c>
      <c r="E18" s="287">
        <f t="shared" si="8"/>
        <v>13430</v>
      </c>
      <c r="F18" s="287">
        <f t="shared" si="8"/>
        <v>13430</v>
      </c>
      <c r="G18" s="287">
        <f t="shared" si="8"/>
        <v>13430</v>
      </c>
      <c r="H18" s="289">
        <f>12813+2</f>
        <v>12815</v>
      </c>
      <c r="I18" s="289">
        <v>12812</v>
      </c>
      <c r="J18" s="289">
        <v>12812</v>
      </c>
      <c r="K18" s="289">
        <v>12812</v>
      </c>
      <c r="L18" s="289">
        <v>12812</v>
      </c>
      <c r="M18" s="289">
        <v>12813</v>
      </c>
      <c r="N18" s="290">
        <v>12812</v>
      </c>
      <c r="O18" s="288">
        <f>SUM(C18:N18)</f>
        <v>156838</v>
      </c>
    </row>
    <row r="19" spans="1:15" s="10" customFormat="1" ht="25.5" x14ac:dyDescent="0.25">
      <c r="A19" s="265" t="s">
        <v>78</v>
      </c>
      <c r="B19" s="286">
        <f>+'2.SZ.TÁBL. TÁRSULÁS KV. MÉRLEG'!I3</f>
        <v>21875</v>
      </c>
      <c r="C19" s="287">
        <f>3703-186</f>
        <v>3517</v>
      </c>
      <c r="D19" s="289">
        <f t="shared" ref="D19:G19" si="9">3703-186</f>
        <v>3517</v>
      </c>
      <c r="E19" s="289">
        <f t="shared" si="9"/>
        <v>3517</v>
      </c>
      <c r="F19" s="289">
        <f t="shared" si="9"/>
        <v>3517</v>
      </c>
      <c r="G19" s="289">
        <f t="shared" si="9"/>
        <v>3517</v>
      </c>
      <c r="H19" s="289">
        <f>3703-3</f>
        <v>3700</v>
      </c>
      <c r="I19" s="289">
        <v>3703</v>
      </c>
      <c r="J19" s="289">
        <v>3703</v>
      </c>
      <c r="K19" s="289">
        <v>3703</v>
      </c>
      <c r="L19" s="289">
        <v>3703</v>
      </c>
      <c r="M19" s="289">
        <v>3703</v>
      </c>
      <c r="N19" s="290">
        <v>3703</v>
      </c>
      <c r="O19" s="288">
        <f t="shared" ref="O19:O23" si="10">SUM(C19:N19)</f>
        <v>43503</v>
      </c>
    </row>
    <row r="20" spans="1:15" s="10" customFormat="1" x14ac:dyDescent="0.25">
      <c r="A20" s="265" t="s">
        <v>84</v>
      </c>
      <c r="B20" s="286">
        <f>+'2.SZ.TÁBL. TÁRSULÁS KV. MÉRLEG'!I4</f>
        <v>48487</v>
      </c>
      <c r="C20" s="287">
        <f>6608+43</f>
        <v>6651</v>
      </c>
      <c r="D20" s="289">
        <f t="shared" ref="D20:N20" si="11">6608+43</f>
        <v>6651</v>
      </c>
      <c r="E20" s="289">
        <f t="shared" si="11"/>
        <v>6651</v>
      </c>
      <c r="F20" s="289">
        <f>6608+43-2</f>
        <v>6649</v>
      </c>
      <c r="G20" s="289">
        <f t="shared" si="11"/>
        <v>6651</v>
      </c>
      <c r="H20" s="289">
        <f t="shared" si="11"/>
        <v>6651</v>
      </c>
      <c r="I20" s="289">
        <f t="shared" si="11"/>
        <v>6651</v>
      </c>
      <c r="J20" s="289">
        <f t="shared" si="11"/>
        <v>6651</v>
      </c>
      <c r="K20" s="289">
        <f>6608+43-1</f>
        <v>6650</v>
      </c>
      <c r="L20" s="289">
        <f t="shared" si="11"/>
        <v>6651</v>
      </c>
      <c r="M20" s="289">
        <f t="shared" si="11"/>
        <v>6651</v>
      </c>
      <c r="N20" s="290">
        <f t="shared" si="11"/>
        <v>6651</v>
      </c>
      <c r="O20" s="288">
        <f t="shared" si="10"/>
        <v>79809</v>
      </c>
    </row>
    <row r="21" spans="1:15" x14ac:dyDescent="0.25">
      <c r="A21" s="266" t="s">
        <v>268</v>
      </c>
      <c r="B21" s="286"/>
      <c r="C21" s="287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90"/>
      <c r="O21" s="288">
        <f t="shared" si="10"/>
        <v>0</v>
      </c>
    </row>
    <row r="22" spans="1:15" x14ac:dyDescent="0.25">
      <c r="A22" s="265" t="s">
        <v>85</v>
      </c>
      <c r="B22" s="286" t="e">
        <f>+'2.SZ.TÁBL. TÁRSULÁS KV. MÉRLEG'!I6+'2.SZ.TÁBL. TÁRSULÁS KV. MÉRLEG'!#REF!</f>
        <v>#REF!</v>
      </c>
      <c r="C22" s="287">
        <f>1150+2235+147</f>
        <v>3532</v>
      </c>
      <c r="D22" s="289">
        <f>1149+147</f>
        <v>1296</v>
      </c>
      <c r="E22" s="289">
        <f>1149+147</f>
        <v>1296</v>
      </c>
      <c r="F22" s="289">
        <f>1149+7873+147</f>
        <v>9169</v>
      </c>
      <c r="G22" s="289">
        <f>1150+147</f>
        <v>1297</v>
      </c>
      <c r="H22" s="289">
        <f>1149+147</f>
        <v>1296</v>
      </c>
      <c r="I22" s="289">
        <f>1149+1884</f>
        <v>3033</v>
      </c>
      <c r="J22" s="289">
        <f>1149+147</f>
        <v>1296</v>
      </c>
      <c r="K22" s="289">
        <f>1150+147</f>
        <v>1297</v>
      </c>
      <c r="L22" s="289">
        <f>1149</f>
        <v>1149</v>
      </c>
      <c r="M22" s="289">
        <f>1149+63</f>
        <v>1212</v>
      </c>
      <c r="N22" s="290">
        <f>1149+147</f>
        <v>1296</v>
      </c>
      <c r="O22" s="288">
        <f t="shared" si="10"/>
        <v>27169</v>
      </c>
    </row>
    <row r="23" spans="1:15" x14ac:dyDescent="0.25">
      <c r="A23" s="267" t="s">
        <v>21</v>
      </c>
      <c r="B23" s="291">
        <f>+'2.SZ.TÁBL. TÁRSULÁS KV. MÉRLEG'!I7</f>
        <v>0</v>
      </c>
      <c r="C23" s="292"/>
      <c r="D23" s="293"/>
      <c r="E23" s="293"/>
      <c r="F23" s="293"/>
      <c r="G23" s="293"/>
      <c r="H23" s="293">
        <v>912</v>
      </c>
      <c r="I23" s="293">
        <v>915</v>
      </c>
      <c r="J23" s="293">
        <v>913</v>
      </c>
      <c r="K23" s="293">
        <f>1464+176</f>
        <v>1640</v>
      </c>
      <c r="L23" s="293">
        <f>1464+176</f>
        <v>1640</v>
      </c>
      <c r="M23" s="293">
        <f t="shared" ref="M23:N23" si="12">1464+176</f>
        <v>1640</v>
      </c>
      <c r="N23" s="293">
        <f t="shared" si="12"/>
        <v>1640</v>
      </c>
      <c r="O23" s="295">
        <f t="shared" si="10"/>
        <v>9300</v>
      </c>
    </row>
    <row r="24" spans="1:15" x14ac:dyDescent="0.25">
      <c r="A24" s="262" t="s">
        <v>276</v>
      </c>
      <c r="B24" s="254" t="e">
        <f>SUM(B18:B23)</f>
        <v>#REF!</v>
      </c>
      <c r="C24" s="273">
        <f>SUM(C18:C23)</f>
        <v>27130</v>
      </c>
      <c r="D24" s="257">
        <f t="shared" ref="D24:N24" si="13">SUM(D18:D23)</f>
        <v>24894</v>
      </c>
      <c r="E24" s="257">
        <f t="shared" si="13"/>
        <v>24894</v>
      </c>
      <c r="F24" s="257">
        <f t="shared" si="13"/>
        <v>32765</v>
      </c>
      <c r="G24" s="257">
        <f t="shared" si="13"/>
        <v>24895</v>
      </c>
      <c r="H24" s="257">
        <f t="shared" si="13"/>
        <v>25374</v>
      </c>
      <c r="I24" s="257">
        <f t="shared" si="13"/>
        <v>27114</v>
      </c>
      <c r="J24" s="257">
        <f t="shared" si="13"/>
        <v>25375</v>
      </c>
      <c r="K24" s="257">
        <f t="shared" si="13"/>
        <v>26102</v>
      </c>
      <c r="L24" s="257">
        <f t="shared" si="13"/>
        <v>25955</v>
      </c>
      <c r="M24" s="257">
        <f t="shared" si="13"/>
        <v>26019</v>
      </c>
      <c r="N24" s="277">
        <f t="shared" si="13"/>
        <v>26102</v>
      </c>
      <c r="O24" s="255">
        <f>SUM(O18:O23)</f>
        <v>316619</v>
      </c>
    </row>
    <row r="25" spans="1:15" x14ac:dyDescent="0.25">
      <c r="A25" s="268" t="s">
        <v>43</v>
      </c>
      <c r="B25" s="301">
        <f>+'2.SZ.TÁBL. TÁRSULÁS KV. MÉRLEG'!I11</f>
        <v>675</v>
      </c>
      <c r="C25" s="302"/>
      <c r="D25" s="303"/>
      <c r="E25" s="303"/>
      <c r="F25" s="303">
        <v>4</v>
      </c>
      <c r="G25" s="303"/>
      <c r="H25" s="303"/>
      <c r="I25" s="303"/>
      <c r="J25" s="303">
        <v>1334</v>
      </c>
      <c r="K25" s="303"/>
      <c r="L25" s="303"/>
      <c r="M25" s="303"/>
      <c r="N25" s="304"/>
      <c r="O25" s="317">
        <f>SUM(C25:N25)</f>
        <v>1338</v>
      </c>
    </row>
    <row r="26" spans="1:15" x14ac:dyDescent="0.25">
      <c r="A26" s="265" t="s">
        <v>86</v>
      </c>
      <c r="B26" s="286"/>
      <c r="C26" s="287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90"/>
      <c r="O26" s="288">
        <f>SUM(C26:N26)</f>
        <v>0</v>
      </c>
    </row>
    <row r="27" spans="1:15" x14ac:dyDescent="0.25">
      <c r="A27" s="267" t="s">
        <v>87</v>
      </c>
      <c r="B27" s="291">
        <f>+'2.SZ.TÁBL. TÁRSULÁS KV. MÉRLEG'!I13</f>
        <v>0</v>
      </c>
      <c r="C27" s="292">
        <v>1500</v>
      </c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4"/>
      <c r="O27" s="295">
        <f>SUM(C27:N27)</f>
        <v>1500</v>
      </c>
    </row>
    <row r="28" spans="1:15" x14ac:dyDescent="0.25">
      <c r="A28" s="262" t="s">
        <v>277</v>
      </c>
      <c r="B28" s="296">
        <f>SUM(B25:B27)</f>
        <v>675</v>
      </c>
      <c r="C28" s="297">
        <f t="shared" ref="C28:O28" si="14">SUM(C25:C27)</f>
        <v>1500</v>
      </c>
      <c r="D28" s="298">
        <f t="shared" si="14"/>
        <v>0</v>
      </c>
      <c r="E28" s="298">
        <f t="shared" si="14"/>
        <v>0</v>
      </c>
      <c r="F28" s="298">
        <f t="shared" si="14"/>
        <v>4</v>
      </c>
      <c r="G28" s="298">
        <f t="shared" si="14"/>
        <v>0</v>
      </c>
      <c r="H28" s="298">
        <f t="shared" si="14"/>
        <v>0</v>
      </c>
      <c r="I28" s="298">
        <f t="shared" si="14"/>
        <v>0</v>
      </c>
      <c r="J28" s="298">
        <f t="shared" si="14"/>
        <v>1334</v>
      </c>
      <c r="K28" s="298">
        <f t="shared" si="14"/>
        <v>0</v>
      </c>
      <c r="L28" s="298">
        <f t="shared" si="14"/>
        <v>0</v>
      </c>
      <c r="M28" s="298">
        <f t="shared" si="14"/>
        <v>0</v>
      </c>
      <c r="N28" s="299">
        <f t="shared" si="14"/>
        <v>0</v>
      </c>
      <c r="O28" s="300">
        <f t="shared" si="14"/>
        <v>2838</v>
      </c>
    </row>
    <row r="29" spans="1:15" x14ac:dyDescent="0.25">
      <c r="A29" s="269" t="s">
        <v>89</v>
      </c>
      <c r="B29" s="296"/>
      <c r="C29" s="318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20"/>
      <c r="O29" s="312">
        <f>SUM(C29:N29)</f>
        <v>0</v>
      </c>
    </row>
    <row r="30" spans="1:15" ht="15.75" thickBot="1" x14ac:dyDescent="0.3">
      <c r="A30" s="270" t="s">
        <v>227</v>
      </c>
      <c r="B30" s="321" t="e">
        <f>+B29+B28+B24</f>
        <v>#REF!</v>
      </c>
      <c r="C30" s="322">
        <f>+C29+C28+C24</f>
        <v>28630</v>
      </c>
      <c r="D30" s="323">
        <f t="shared" ref="D30:O30" si="15">+D29+D28+D24</f>
        <v>24894</v>
      </c>
      <c r="E30" s="323">
        <f t="shared" si="15"/>
        <v>24894</v>
      </c>
      <c r="F30" s="323">
        <f t="shared" si="15"/>
        <v>32769</v>
      </c>
      <c r="G30" s="323">
        <f t="shared" si="15"/>
        <v>24895</v>
      </c>
      <c r="H30" s="323">
        <f t="shared" si="15"/>
        <v>25374</v>
      </c>
      <c r="I30" s="323">
        <f t="shared" si="15"/>
        <v>27114</v>
      </c>
      <c r="J30" s="323">
        <f t="shared" si="15"/>
        <v>26709</v>
      </c>
      <c r="K30" s="323">
        <f t="shared" si="15"/>
        <v>26102</v>
      </c>
      <c r="L30" s="323">
        <f t="shared" si="15"/>
        <v>25955</v>
      </c>
      <c r="M30" s="323">
        <f t="shared" si="15"/>
        <v>26019</v>
      </c>
      <c r="N30" s="324">
        <f t="shared" si="15"/>
        <v>26102</v>
      </c>
      <c r="O30" s="325">
        <f t="shared" si="15"/>
        <v>319457</v>
      </c>
    </row>
    <row r="31" spans="1:15" x14ac:dyDescent="0.25">
      <c r="A31" s="253"/>
      <c r="B31" s="326"/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26"/>
      <c r="N31" s="326"/>
      <c r="O31" s="326"/>
    </row>
    <row r="32" spans="1:15" x14ac:dyDescent="0.25">
      <c r="A32" s="279" t="s">
        <v>269</v>
      </c>
      <c r="B32" s="308" t="e">
        <f t="shared" ref="B32:O32" si="16">+B16-B30</f>
        <v>#REF!</v>
      </c>
      <c r="C32" s="308">
        <f t="shared" si="16"/>
        <v>-512</v>
      </c>
      <c r="D32" s="308">
        <f t="shared" si="16"/>
        <v>990</v>
      </c>
      <c r="E32" s="308">
        <f t="shared" si="16"/>
        <v>990</v>
      </c>
      <c r="F32" s="308">
        <f t="shared" si="16"/>
        <v>978</v>
      </c>
      <c r="G32" s="308">
        <f t="shared" si="16"/>
        <v>4112</v>
      </c>
      <c r="H32" s="308">
        <f t="shared" si="16"/>
        <v>847</v>
      </c>
      <c r="I32" s="308">
        <f t="shared" si="16"/>
        <v>-2015</v>
      </c>
      <c r="J32" s="308">
        <f t="shared" si="16"/>
        <v>-1609</v>
      </c>
      <c r="K32" s="308">
        <f t="shared" si="16"/>
        <v>-1002</v>
      </c>
      <c r="L32" s="308">
        <f t="shared" si="16"/>
        <v>-856</v>
      </c>
      <c r="M32" s="308">
        <f t="shared" si="16"/>
        <v>-920</v>
      </c>
      <c r="N32" s="308">
        <f t="shared" si="16"/>
        <v>-1003</v>
      </c>
      <c r="O32" s="308">
        <f t="shared" si="16"/>
        <v>0</v>
      </c>
    </row>
    <row r="73" spans="1:4" x14ac:dyDescent="0.25">
      <c r="A73" s="10"/>
      <c r="B73" s="282"/>
      <c r="C73" s="282"/>
      <c r="D73" s="282"/>
    </row>
    <row r="86" spans="1:8" x14ac:dyDescent="0.25">
      <c r="A86" s="16"/>
      <c r="B86" s="283"/>
      <c r="C86" s="283"/>
      <c r="D86" s="283"/>
      <c r="E86" s="283"/>
      <c r="F86" s="283"/>
      <c r="G86" s="283"/>
      <c r="H86" s="283"/>
    </row>
    <row r="87" spans="1:8" x14ac:dyDescent="0.25">
      <c r="A87" s="17"/>
      <c r="B87" s="284"/>
      <c r="C87" s="284"/>
      <c r="D87" s="284"/>
      <c r="E87" s="284"/>
      <c r="F87" s="284"/>
      <c r="G87" s="284"/>
      <c r="H87" s="284"/>
    </row>
    <row r="88" spans="1:8" x14ac:dyDescent="0.25">
      <c r="A88" s="17"/>
      <c r="B88" s="284"/>
      <c r="C88" s="284"/>
      <c r="D88" s="284"/>
      <c r="E88" s="284"/>
      <c r="F88" s="284"/>
      <c r="G88" s="284"/>
      <c r="H88" s="284"/>
    </row>
    <row r="89" spans="1:8" x14ac:dyDescent="0.25">
      <c r="A89" s="17"/>
      <c r="B89" s="284"/>
      <c r="C89" s="284"/>
      <c r="D89" s="284"/>
      <c r="E89" s="284"/>
      <c r="F89" s="284"/>
      <c r="G89" s="284"/>
      <c r="H89" s="284"/>
    </row>
    <row r="90" spans="1:8" x14ac:dyDescent="0.25">
      <c r="A90" s="18"/>
      <c r="B90" s="285"/>
      <c r="C90" s="285"/>
      <c r="D90" s="285"/>
      <c r="E90" s="285"/>
      <c r="F90" s="285"/>
      <c r="G90" s="285"/>
      <c r="H90" s="285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85" orientation="landscape" r:id="rId1"/>
  <headerFooter alignWithMargins="0">
    <oddHeader>&amp;L&amp;"Times New Roman,Félkövér"&amp;13Szent László Völgye TKT&amp;C&amp;"Times New Roman,Félkövér"&amp;14&amp;16 2014. I. FÉLÉVI KÖLTSÉGVETÉSI BESZÁMOLÓ&amp;14&amp;R8. sz. táblázatELŐIRÁNYZAT FELHASZNÁLÁSAdatok: eFt</oddHeader>
    <oddFooter>&amp;L&amp;F&amp;R&amp;P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46"/>
  <sheetViews>
    <sheetView tabSelected="1" topLeftCell="A4" zoomScaleNormal="100" workbookViewId="0">
      <selection activeCell="D35" sqref="D35"/>
    </sheetView>
  </sheetViews>
  <sheetFormatPr defaultRowHeight="12.75" x14ac:dyDescent="0.2"/>
  <cols>
    <col min="1" max="1" width="5.28515625" style="585" customWidth="1"/>
    <col min="2" max="2" width="62.7109375" style="585" customWidth="1"/>
    <col min="3" max="4" width="11.5703125" style="516" customWidth="1"/>
    <col min="5" max="5" width="12.7109375" style="516" customWidth="1"/>
    <col min="6" max="253" width="8.85546875" style="516"/>
    <col min="254" max="254" width="5.28515625" style="516" customWidth="1"/>
    <col min="255" max="255" width="57.42578125" style="516" customWidth="1"/>
    <col min="256" max="257" width="15.28515625" style="516" customWidth="1"/>
    <col min="258" max="509" width="8.85546875" style="516"/>
    <col min="510" max="510" width="5.28515625" style="516" customWidth="1"/>
    <col min="511" max="511" width="57.42578125" style="516" customWidth="1"/>
    <col min="512" max="513" width="15.28515625" style="516" customWidth="1"/>
    <col min="514" max="765" width="8.85546875" style="516"/>
    <col min="766" max="766" width="5.28515625" style="516" customWidth="1"/>
    <col min="767" max="767" width="57.42578125" style="516" customWidth="1"/>
    <col min="768" max="769" width="15.28515625" style="516" customWidth="1"/>
    <col min="770" max="1021" width="8.85546875" style="516"/>
    <col min="1022" max="1022" width="5.28515625" style="516" customWidth="1"/>
    <col min="1023" max="1023" width="57.42578125" style="516" customWidth="1"/>
    <col min="1024" max="1025" width="15.28515625" style="516" customWidth="1"/>
    <col min="1026" max="1277" width="8.85546875" style="516"/>
    <col min="1278" max="1278" width="5.28515625" style="516" customWidth="1"/>
    <col min="1279" max="1279" width="57.42578125" style="516" customWidth="1"/>
    <col min="1280" max="1281" width="15.28515625" style="516" customWidth="1"/>
    <col min="1282" max="1533" width="8.85546875" style="516"/>
    <col min="1534" max="1534" width="5.28515625" style="516" customWidth="1"/>
    <col min="1535" max="1535" width="57.42578125" style="516" customWidth="1"/>
    <col min="1536" max="1537" width="15.28515625" style="516" customWidth="1"/>
    <col min="1538" max="1789" width="8.85546875" style="516"/>
    <col min="1790" max="1790" width="5.28515625" style="516" customWidth="1"/>
    <col min="1791" max="1791" width="57.42578125" style="516" customWidth="1"/>
    <col min="1792" max="1793" width="15.28515625" style="516" customWidth="1"/>
    <col min="1794" max="2045" width="8.85546875" style="516"/>
    <col min="2046" max="2046" width="5.28515625" style="516" customWidth="1"/>
    <col min="2047" max="2047" width="57.42578125" style="516" customWidth="1"/>
    <col min="2048" max="2049" width="15.28515625" style="516" customWidth="1"/>
    <col min="2050" max="2301" width="8.85546875" style="516"/>
    <col min="2302" max="2302" width="5.28515625" style="516" customWidth="1"/>
    <col min="2303" max="2303" width="57.42578125" style="516" customWidth="1"/>
    <col min="2304" max="2305" width="15.28515625" style="516" customWidth="1"/>
    <col min="2306" max="2557" width="8.85546875" style="516"/>
    <col min="2558" max="2558" width="5.28515625" style="516" customWidth="1"/>
    <col min="2559" max="2559" width="57.42578125" style="516" customWidth="1"/>
    <col min="2560" max="2561" width="15.28515625" style="516" customWidth="1"/>
    <col min="2562" max="2813" width="8.85546875" style="516"/>
    <col min="2814" max="2814" width="5.28515625" style="516" customWidth="1"/>
    <col min="2815" max="2815" width="57.42578125" style="516" customWidth="1"/>
    <col min="2816" max="2817" width="15.28515625" style="516" customWidth="1"/>
    <col min="2818" max="3069" width="8.85546875" style="516"/>
    <col min="3070" max="3070" width="5.28515625" style="516" customWidth="1"/>
    <col min="3071" max="3071" width="57.42578125" style="516" customWidth="1"/>
    <col min="3072" max="3073" width="15.28515625" style="516" customWidth="1"/>
    <col min="3074" max="3325" width="8.85546875" style="516"/>
    <col min="3326" max="3326" width="5.28515625" style="516" customWidth="1"/>
    <col min="3327" max="3327" width="57.42578125" style="516" customWidth="1"/>
    <col min="3328" max="3329" width="15.28515625" style="516" customWidth="1"/>
    <col min="3330" max="3581" width="8.85546875" style="516"/>
    <col min="3582" max="3582" width="5.28515625" style="516" customWidth="1"/>
    <col min="3583" max="3583" width="57.42578125" style="516" customWidth="1"/>
    <col min="3584" max="3585" width="15.28515625" style="516" customWidth="1"/>
    <col min="3586" max="3837" width="8.85546875" style="516"/>
    <col min="3838" max="3838" width="5.28515625" style="516" customWidth="1"/>
    <col min="3839" max="3839" width="57.42578125" style="516" customWidth="1"/>
    <col min="3840" max="3841" width="15.28515625" style="516" customWidth="1"/>
    <col min="3842" max="4093" width="8.85546875" style="516"/>
    <col min="4094" max="4094" width="5.28515625" style="516" customWidth="1"/>
    <col min="4095" max="4095" width="57.42578125" style="516" customWidth="1"/>
    <col min="4096" max="4097" width="15.28515625" style="516" customWidth="1"/>
    <col min="4098" max="4349" width="8.85546875" style="516"/>
    <col min="4350" max="4350" width="5.28515625" style="516" customWidth="1"/>
    <col min="4351" max="4351" width="57.42578125" style="516" customWidth="1"/>
    <col min="4352" max="4353" width="15.28515625" style="516" customWidth="1"/>
    <col min="4354" max="4605" width="8.85546875" style="516"/>
    <col min="4606" max="4606" width="5.28515625" style="516" customWidth="1"/>
    <col min="4607" max="4607" width="57.42578125" style="516" customWidth="1"/>
    <col min="4608" max="4609" width="15.28515625" style="516" customWidth="1"/>
    <col min="4610" max="4861" width="8.85546875" style="516"/>
    <col min="4862" max="4862" width="5.28515625" style="516" customWidth="1"/>
    <col min="4863" max="4863" width="57.42578125" style="516" customWidth="1"/>
    <col min="4864" max="4865" width="15.28515625" style="516" customWidth="1"/>
    <col min="4866" max="5117" width="8.85546875" style="516"/>
    <col min="5118" max="5118" width="5.28515625" style="516" customWidth="1"/>
    <col min="5119" max="5119" width="57.42578125" style="516" customWidth="1"/>
    <col min="5120" max="5121" width="15.28515625" style="516" customWidth="1"/>
    <col min="5122" max="5373" width="8.85546875" style="516"/>
    <col min="5374" max="5374" width="5.28515625" style="516" customWidth="1"/>
    <col min="5375" max="5375" width="57.42578125" style="516" customWidth="1"/>
    <col min="5376" max="5377" width="15.28515625" style="516" customWidth="1"/>
    <col min="5378" max="5629" width="8.85546875" style="516"/>
    <col min="5630" max="5630" width="5.28515625" style="516" customWidth="1"/>
    <col min="5631" max="5631" width="57.42578125" style="516" customWidth="1"/>
    <col min="5632" max="5633" width="15.28515625" style="516" customWidth="1"/>
    <col min="5634" max="5885" width="8.85546875" style="516"/>
    <col min="5886" max="5886" width="5.28515625" style="516" customWidth="1"/>
    <col min="5887" max="5887" width="57.42578125" style="516" customWidth="1"/>
    <col min="5888" max="5889" width="15.28515625" style="516" customWidth="1"/>
    <col min="5890" max="6141" width="8.85546875" style="516"/>
    <col min="6142" max="6142" width="5.28515625" style="516" customWidth="1"/>
    <col min="6143" max="6143" width="57.42578125" style="516" customWidth="1"/>
    <col min="6144" max="6145" width="15.28515625" style="516" customWidth="1"/>
    <col min="6146" max="6397" width="8.85546875" style="516"/>
    <col min="6398" max="6398" width="5.28515625" style="516" customWidth="1"/>
    <col min="6399" max="6399" width="57.42578125" style="516" customWidth="1"/>
    <col min="6400" max="6401" width="15.28515625" style="516" customWidth="1"/>
    <col min="6402" max="6653" width="8.85546875" style="516"/>
    <col min="6654" max="6654" width="5.28515625" style="516" customWidth="1"/>
    <col min="6655" max="6655" width="57.42578125" style="516" customWidth="1"/>
    <col min="6656" max="6657" width="15.28515625" style="516" customWidth="1"/>
    <col min="6658" max="6909" width="8.85546875" style="516"/>
    <col min="6910" max="6910" width="5.28515625" style="516" customWidth="1"/>
    <col min="6911" max="6911" width="57.42578125" style="516" customWidth="1"/>
    <col min="6912" max="6913" width="15.28515625" style="516" customWidth="1"/>
    <col min="6914" max="7165" width="8.85546875" style="516"/>
    <col min="7166" max="7166" width="5.28515625" style="516" customWidth="1"/>
    <col min="7167" max="7167" width="57.42578125" style="516" customWidth="1"/>
    <col min="7168" max="7169" width="15.28515625" style="516" customWidth="1"/>
    <col min="7170" max="7421" width="8.85546875" style="516"/>
    <col min="7422" max="7422" width="5.28515625" style="516" customWidth="1"/>
    <col min="7423" max="7423" width="57.42578125" style="516" customWidth="1"/>
    <col min="7424" max="7425" width="15.28515625" style="516" customWidth="1"/>
    <col min="7426" max="7677" width="8.85546875" style="516"/>
    <col min="7678" max="7678" width="5.28515625" style="516" customWidth="1"/>
    <col min="7679" max="7679" width="57.42578125" style="516" customWidth="1"/>
    <col min="7680" max="7681" width="15.28515625" style="516" customWidth="1"/>
    <col min="7682" max="7933" width="8.85546875" style="516"/>
    <col min="7934" max="7934" width="5.28515625" style="516" customWidth="1"/>
    <col min="7935" max="7935" width="57.42578125" style="516" customWidth="1"/>
    <col min="7936" max="7937" width="15.28515625" style="516" customWidth="1"/>
    <col min="7938" max="8189" width="8.85546875" style="516"/>
    <col min="8190" max="8190" width="5.28515625" style="516" customWidth="1"/>
    <col min="8191" max="8191" width="57.42578125" style="516" customWidth="1"/>
    <col min="8192" max="8193" width="15.28515625" style="516" customWidth="1"/>
    <col min="8194" max="8445" width="8.85546875" style="516"/>
    <col min="8446" max="8446" width="5.28515625" style="516" customWidth="1"/>
    <col min="8447" max="8447" width="57.42578125" style="516" customWidth="1"/>
    <col min="8448" max="8449" width="15.28515625" style="516" customWidth="1"/>
    <col min="8450" max="8701" width="8.85546875" style="516"/>
    <col min="8702" max="8702" width="5.28515625" style="516" customWidth="1"/>
    <col min="8703" max="8703" width="57.42578125" style="516" customWidth="1"/>
    <col min="8704" max="8705" width="15.28515625" style="516" customWidth="1"/>
    <col min="8706" max="8957" width="8.85546875" style="516"/>
    <col min="8958" max="8958" width="5.28515625" style="516" customWidth="1"/>
    <col min="8959" max="8959" width="57.42578125" style="516" customWidth="1"/>
    <col min="8960" max="8961" width="15.28515625" style="516" customWidth="1"/>
    <col min="8962" max="9213" width="8.85546875" style="516"/>
    <col min="9214" max="9214" width="5.28515625" style="516" customWidth="1"/>
    <col min="9215" max="9215" width="57.42578125" style="516" customWidth="1"/>
    <col min="9216" max="9217" width="15.28515625" style="516" customWidth="1"/>
    <col min="9218" max="9469" width="8.85546875" style="516"/>
    <col min="9470" max="9470" width="5.28515625" style="516" customWidth="1"/>
    <col min="9471" max="9471" width="57.42578125" style="516" customWidth="1"/>
    <col min="9472" max="9473" width="15.28515625" style="516" customWidth="1"/>
    <col min="9474" max="9725" width="8.85546875" style="516"/>
    <col min="9726" max="9726" width="5.28515625" style="516" customWidth="1"/>
    <col min="9727" max="9727" width="57.42578125" style="516" customWidth="1"/>
    <col min="9728" max="9729" width="15.28515625" style="516" customWidth="1"/>
    <col min="9730" max="9981" width="8.85546875" style="516"/>
    <col min="9982" max="9982" width="5.28515625" style="516" customWidth="1"/>
    <col min="9983" max="9983" width="57.42578125" style="516" customWidth="1"/>
    <col min="9984" max="9985" width="15.28515625" style="516" customWidth="1"/>
    <col min="9986" max="10237" width="8.85546875" style="516"/>
    <col min="10238" max="10238" width="5.28515625" style="516" customWidth="1"/>
    <col min="10239" max="10239" width="57.42578125" style="516" customWidth="1"/>
    <col min="10240" max="10241" width="15.28515625" style="516" customWidth="1"/>
    <col min="10242" max="10493" width="8.85546875" style="516"/>
    <col min="10494" max="10494" width="5.28515625" style="516" customWidth="1"/>
    <col min="10495" max="10495" width="57.42578125" style="516" customWidth="1"/>
    <col min="10496" max="10497" width="15.28515625" style="516" customWidth="1"/>
    <col min="10498" max="10749" width="8.85546875" style="516"/>
    <col min="10750" max="10750" width="5.28515625" style="516" customWidth="1"/>
    <col min="10751" max="10751" width="57.42578125" style="516" customWidth="1"/>
    <col min="10752" max="10753" width="15.28515625" style="516" customWidth="1"/>
    <col min="10754" max="11005" width="8.85546875" style="516"/>
    <col min="11006" max="11006" width="5.28515625" style="516" customWidth="1"/>
    <col min="11007" max="11007" width="57.42578125" style="516" customWidth="1"/>
    <col min="11008" max="11009" width="15.28515625" style="516" customWidth="1"/>
    <col min="11010" max="11261" width="8.85546875" style="516"/>
    <col min="11262" max="11262" width="5.28515625" style="516" customWidth="1"/>
    <col min="11263" max="11263" width="57.42578125" style="516" customWidth="1"/>
    <col min="11264" max="11265" width="15.28515625" style="516" customWidth="1"/>
    <col min="11266" max="11517" width="8.85546875" style="516"/>
    <col min="11518" max="11518" width="5.28515625" style="516" customWidth="1"/>
    <col min="11519" max="11519" width="57.42578125" style="516" customWidth="1"/>
    <col min="11520" max="11521" width="15.28515625" style="516" customWidth="1"/>
    <col min="11522" max="11773" width="8.85546875" style="516"/>
    <col min="11774" max="11774" width="5.28515625" style="516" customWidth="1"/>
    <col min="11775" max="11775" width="57.42578125" style="516" customWidth="1"/>
    <col min="11776" max="11777" width="15.28515625" style="516" customWidth="1"/>
    <col min="11778" max="12029" width="8.85546875" style="516"/>
    <col min="12030" max="12030" width="5.28515625" style="516" customWidth="1"/>
    <col min="12031" max="12031" width="57.42578125" style="516" customWidth="1"/>
    <col min="12032" max="12033" width="15.28515625" style="516" customWidth="1"/>
    <col min="12034" max="12285" width="8.85546875" style="516"/>
    <col min="12286" max="12286" width="5.28515625" style="516" customWidth="1"/>
    <col min="12287" max="12287" width="57.42578125" style="516" customWidth="1"/>
    <col min="12288" max="12289" width="15.28515625" style="516" customWidth="1"/>
    <col min="12290" max="12541" width="8.85546875" style="516"/>
    <col min="12542" max="12542" width="5.28515625" style="516" customWidth="1"/>
    <col min="12543" max="12543" width="57.42578125" style="516" customWidth="1"/>
    <col min="12544" max="12545" width="15.28515625" style="516" customWidth="1"/>
    <col min="12546" max="12797" width="8.85546875" style="516"/>
    <col min="12798" max="12798" width="5.28515625" style="516" customWidth="1"/>
    <col min="12799" max="12799" width="57.42578125" style="516" customWidth="1"/>
    <col min="12800" max="12801" width="15.28515625" style="516" customWidth="1"/>
    <col min="12802" max="13053" width="8.85546875" style="516"/>
    <col min="13054" max="13054" width="5.28515625" style="516" customWidth="1"/>
    <col min="13055" max="13055" width="57.42578125" style="516" customWidth="1"/>
    <col min="13056" max="13057" width="15.28515625" style="516" customWidth="1"/>
    <col min="13058" max="13309" width="8.85546875" style="516"/>
    <col min="13310" max="13310" width="5.28515625" style="516" customWidth="1"/>
    <col min="13311" max="13311" width="57.42578125" style="516" customWidth="1"/>
    <col min="13312" max="13313" width="15.28515625" style="516" customWidth="1"/>
    <col min="13314" max="13565" width="8.85546875" style="516"/>
    <col min="13566" max="13566" width="5.28515625" style="516" customWidth="1"/>
    <col min="13567" max="13567" width="57.42578125" style="516" customWidth="1"/>
    <col min="13568" max="13569" width="15.28515625" style="516" customWidth="1"/>
    <col min="13570" max="13821" width="8.85546875" style="516"/>
    <col min="13822" max="13822" width="5.28515625" style="516" customWidth="1"/>
    <col min="13823" max="13823" width="57.42578125" style="516" customWidth="1"/>
    <col min="13824" max="13825" width="15.28515625" style="516" customWidth="1"/>
    <col min="13826" max="14077" width="8.85546875" style="516"/>
    <col min="14078" max="14078" width="5.28515625" style="516" customWidth="1"/>
    <col min="14079" max="14079" width="57.42578125" style="516" customWidth="1"/>
    <col min="14080" max="14081" width="15.28515625" style="516" customWidth="1"/>
    <col min="14082" max="14333" width="8.85546875" style="516"/>
    <col min="14334" max="14334" width="5.28515625" style="516" customWidth="1"/>
    <col min="14335" max="14335" width="57.42578125" style="516" customWidth="1"/>
    <col min="14336" max="14337" width="15.28515625" style="516" customWidth="1"/>
    <col min="14338" max="14589" width="8.85546875" style="516"/>
    <col min="14590" max="14590" width="5.28515625" style="516" customWidth="1"/>
    <col min="14591" max="14591" width="57.42578125" style="516" customWidth="1"/>
    <col min="14592" max="14593" width="15.28515625" style="516" customWidth="1"/>
    <col min="14594" max="14845" width="8.85546875" style="516"/>
    <col min="14846" max="14846" width="5.28515625" style="516" customWidth="1"/>
    <col min="14847" max="14847" width="57.42578125" style="516" customWidth="1"/>
    <col min="14848" max="14849" width="15.28515625" style="516" customWidth="1"/>
    <col min="14850" max="15101" width="8.85546875" style="516"/>
    <col min="15102" max="15102" width="5.28515625" style="516" customWidth="1"/>
    <col min="15103" max="15103" width="57.42578125" style="516" customWidth="1"/>
    <col min="15104" max="15105" width="15.28515625" style="516" customWidth="1"/>
    <col min="15106" max="15357" width="8.85546875" style="516"/>
    <col min="15358" max="15358" width="5.28515625" style="516" customWidth="1"/>
    <col min="15359" max="15359" width="57.42578125" style="516" customWidth="1"/>
    <col min="15360" max="15361" width="15.28515625" style="516" customWidth="1"/>
    <col min="15362" max="15613" width="8.85546875" style="516"/>
    <col min="15614" max="15614" width="5.28515625" style="516" customWidth="1"/>
    <col min="15615" max="15615" width="57.42578125" style="516" customWidth="1"/>
    <col min="15616" max="15617" width="15.28515625" style="516" customWidth="1"/>
    <col min="15618" max="15869" width="8.85546875" style="516"/>
    <col min="15870" max="15870" width="5.28515625" style="516" customWidth="1"/>
    <col min="15871" max="15871" width="57.42578125" style="516" customWidth="1"/>
    <col min="15872" max="15873" width="15.28515625" style="516" customWidth="1"/>
    <col min="15874" max="16125" width="8.85546875" style="516"/>
    <col min="16126" max="16126" width="5.28515625" style="516" customWidth="1"/>
    <col min="16127" max="16127" width="57.42578125" style="516" customWidth="1"/>
    <col min="16128" max="16129" width="15.28515625" style="516" customWidth="1"/>
    <col min="16130" max="16384" width="8.85546875" style="516"/>
  </cols>
  <sheetData>
    <row r="1" spans="1:5" ht="18" customHeight="1" x14ac:dyDescent="0.2">
      <c r="C1" s="1380">
        <v>2020</v>
      </c>
      <c r="D1" s="1381"/>
      <c r="E1" s="1382"/>
    </row>
    <row r="2" spans="1:5" ht="28.5" customHeight="1" thickBot="1" x14ac:dyDescent="0.25">
      <c r="A2" s="586"/>
      <c r="B2" s="586"/>
      <c r="C2" s="1223" t="s">
        <v>15</v>
      </c>
      <c r="D2" s="587" t="s">
        <v>294</v>
      </c>
      <c r="E2" s="588" t="s">
        <v>14</v>
      </c>
    </row>
    <row r="3" spans="1:5" ht="11.25" customHeight="1" x14ac:dyDescent="0.2">
      <c r="A3" s="589"/>
      <c r="B3" s="1213"/>
      <c r="C3" s="1224"/>
      <c r="D3" s="590"/>
      <c r="E3" s="591"/>
    </row>
    <row r="4" spans="1:5" s="594" customFormat="1" x14ac:dyDescent="0.2">
      <c r="A4" s="1378" t="s">
        <v>546</v>
      </c>
      <c r="B4" s="1379"/>
      <c r="C4" s="1225">
        <v>12609</v>
      </c>
      <c r="D4" s="592">
        <v>199443</v>
      </c>
      <c r="E4" s="593">
        <f>SUM(C4:D4)</f>
        <v>212052</v>
      </c>
    </row>
    <row r="5" spans="1:5" s="594" customFormat="1" x14ac:dyDescent="0.2">
      <c r="A5" s="1378" t="s">
        <v>547</v>
      </c>
      <c r="B5" s="1379"/>
      <c r="C5" s="1226">
        <v>161748</v>
      </c>
      <c r="D5" s="595">
        <v>44009</v>
      </c>
      <c r="E5" s="593">
        <f>SUM(C5:D5)</f>
        <v>205757</v>
      </c>
    </row>
    <row r="6" spans="1:5" x14ac:dyDescent="0.2">
      <c r="A6" s="1383" t="s">
        <v>548</v>
      </c>
      <c r="B6" s="1384"/>
      <c r="C6" s="1227">
        <f t="shared" ref="C6:D6" si="0">+C4-C5</f>
        <v>-149139</v>
      </c>
      <c r="D6" s="757">
        <f t="shared" si="0"/>
        <v>155434</v>
      </c>
      <c r="E6" s="596">
        <f>+E4-E5</f>
        <v>6295</v>
      </c>
    </row>
    <row r="7" spans="1:5" x14ac:dyDescent="0.2">
      <c r="A7" s="597"/>
      <c r="B7" s="1214"/>
      <c r="C7" s="1224"/>
      <c r="D7" s="590"/>
      <c r="E7" s="591"/>
    </row>
    <row r="8" spans="1:5" s="594" customFormat="1" x14ac:dyDescent="0.2">
      <c r="A8" s="1378" t="s">
        <v>549</v>
      </c>
      <c r="B8" s="1379"/>
      <c r="C8" s="1225">
        <v>165381</v>
      </c>
      <c r="D8" s="592">
        <v>18033</v>
      </c>
      <c r="E8" s="593">
        <f>SUM(C8:D8)</f>
        <v>183414</v>
      </c>
    </row>
    <row r="9" spans="1:5" s="594" customFormat="1" x14ac:dyDescent="0.2">
      <c r="A9" s="1378" t="s">
        <v>550</v>
      </c>
      <c r="B9" s="1379"/>
      <c r="C9" s="1226"/>
      <c r="D9" s="595">
        <v>153322</v>
      </c>
      <c r="E9" s="598">
        <f>SUM(C9:D9)</f>
        <v>153322</v>
      </c>
    </row>
    <row r="10" spans="1:5" x14ac:dyDescent="0.2">
      <c r="A10" s="1383" t="s">
        <v>551</v>
      </c>
      <c r="B10" s="1384"/>
      <c r="C10" s="1227">
        <f t="shared" ref="C10" si="1">+C8-C9</f>
        <v>165381</v>
      </c>
      <c r="D10" s="757">
        <f>+D8-D9</f>
        <v>-135289</v>
      </c>
      <c r="E10" s="596">
        <f>+E8-E9</f>
        <v>30092</v>
      </c>
    </row>
    <row r="11" spans="1:5" x14ac:dyDescent="0.2">
      <c r="A11" s="599"/>
      <c r="B11" s="586"/>
      <c r="C11" s="1228"/>
      <c r="D11" s="600"/>
      <c r="E11" s="601"/>
    </row>
    <row r="12" spans="1:5" s="603" customFormat="1" x14ac:dyDescent="0.2">
      <c r="A12" s="1370" t="s">
        <v>552</v>
      </c>
      <c r="B12" s="1371"/>
      <c r="C12" s="1229">
        <f t="shared" ref="C12" si="2">+C6+C10</f>
        <v>16242</v>
      </c>
      <c r="D12" s="758">
        <f>+D6+D10</f>
        <v>20145</v>
      </c>
      <c r="E12" s="602">
        <f>+E6+E10</f>
        <v>36387</v>
      </c>
    </row>
    <row r="13" spans="1:5" x14ac:dyDescent="0.2">
      <c r="A13" s="599"/>
      <c r="B13" s="586"/>
      <c r="C13" s="1228"/>
      <c r="D13" s="600"/>
      <c r="E13" s="601"/>
    </row>
    <row r="14" spans="1:5" s="594" customFormat="1" x14ac:dyDescent="0.2">
      <c r="A14" s="1378" t="s">
        <v>553</v>
      </c>
      <c r="B14" s="1379"/>
      <c r="C14" s="1225"/>
      <c r="D14" s="592"/>
      <c r="E14" s="593">
        <f>SUM(C14:D14)</f>
        <v>0</v>
      </c>
    </row>
    <row r="15" spans="1:5" s="594" customFormat="1" x14ac:dyDescent="0.2">
      <c r="A15" s="1378" t="s">
        <v>554</v>
      </c>
      <c r="B15" s="1379"/>
      <c r="C15" s="1226"/>
      <c r="D15" s="595"/>
      <c r="E15" s="593">
        <f>SUM(C15:D15)</f>
        <v>0</v>
      </c>
    </row>
    <row r="16" spans="1:5" x14ac:dyDescent="0.2">
      <c r="A16" s="1383" t="s">
        <v>555</v>
      </c>
      <c r="B16" s="1384"/>
      <c r="C16" s="1227">
        <f t="shared" ref="C16:E16" si="3">+C14-C15</f>
        <v>0</v>
      </c>
      <c r="D16" s="757">
        <f t="shared" si="3"/>
        <v>0</v>
      </c>
      <c r="E16" s="596">
        <f t="shared" si="3"/>
        <v>0</v>
      </c>
    </row>
    <row r="17" spans="1:7" x14ac:dyDescent="0.2">
      <c r="A17" s="599"/>
      <c r="B17" s="586"/>
      <c r="C17" s="1228"/>
      <c r="D17" s="600"/>
      <c r="E17" s="601"/>
      <c r="G17" s="604"/>
    </row>
    <row r="18" spans="1:7" s="594" customFormat="1" x14ac:dyDescent="0.2">
      <c r="A18" s="1378" t="s">
        <v>556</v>
      </c>
      <c r="B18" s="1379"/>
      <c r="C18" s="1225"/>
      <c r="D18" s="592"/>
      <c r="E18" s="593">
        <f>SUM(C18:D18)</f>
        <v>0</v>
      </c>
    </row>
    <row r="19" spans="1:7" s="594" customFormat="1" x14ac:dyDescent="0.2">
      <c r="A19" s="1378" t="s">
        <v>557</v>
      </c>
      <c r="B19" s="1379"/>
      <c r="C19" s="1226"/>
      <c r="D19" s="595"/>
      <c r="E19" s="598">
        <f>SUM(C19:D19)</f>
        <v>0</v>
      </c>
    </row>
    <row r="20" spans="1:7" x14ac:dyDescent="0.2">
      <c r="A20" s="1383" t="s">
        <v>558</v>
      </c>
      <c r="B20" s="1384"/>
      <c r="C20" s="1227">
        <f t="shared" ref="C20:E20" si="4">+C18-C19</f>
        <v>0</v>
      </c>
      <c r="D20" s="757">
        <f t="shared" si="4"/>
        <v>0</v>
      </c>
      <c r="E20" s="596">
        <f t="shared" si="4"/>
        <v>0</v>
      </c>
    </row>
    <row r="21" spans="1:7" x14ac:dyDescent="0.2">
      <c r="A21" s="1001"/>
      <c r="B21" s="1215"/>
      <c r="C21" s="1227"/>
      <c r="D21" s="757"/>
      <c r="E21" s="596"/>
    </row>
    <row r="22" spans="1:7" s="603" customFormat="1" x14ac:dyDescent="0.2">
      <c r="A22" s="1370" t="s">
        <v>559</v>
      </c>
      <c r="B22" s="1371"/>
      <c r="C22" s="1229">
        <f t="shared" ref="C22:E22" si="5">+C16+C20</f>
        <v>0</v>
      </c>
      <c r="D22" s="758">
        <f t="shared" si="5"/>
        <v>0</v>
      </c>
      <c r="E22" s="602">
        <f t="shared" si="5"/>
        <v>0</v>
      </c>
    </row>
    <row r="23" spans="1:7" x14ac:dyDescent="0.2">
      <c r="A23" s="599"/>
      <c r="B23" s="586"/>
      <c r="C23" s="1228"/>
      <c r="D23" s="600"/>
      <c r="E23" s="601"/>
      <c r="G23" s="604"/>
    </row>
    <row r="24" spans="1:7" s="603" customFormat="1" x14ac:dyDescent="0.2">
      <c r="A24" s="1370" t="s">
        <v>560</v>
      </c>
      <c r="B24" s="1371"/>
      <c r="C24" s="1230">
        <f t="shared" ref="C24:E24" si="6">+C12+C22</f>
        <v>16242</v>
      </c>
      <c r="D24" s="877">
        <f t="shared" si="6"/>
        <v>20145</v>
      </c>
      <c r="E24" s="878">
        <f t="shared" si="6"/>
        <v>36387</v>
      </c>
      <c r="G24" s="605"/>
    </row>
    <row r="25" spans="1:7" x14ac:dyDescent="0.2">
      <c r="A25" s="597"/>
      <c r="B25" s="1214"/>
      <c r="C25" s="1224"/>
      <c r="D25" s="590"/>
      <c r="E25" s="591"/>
      <c r="G25" s="604"/>
    </row>
    <row r="26" spans="1:7" x14ac:dyDescent="0.2">
      <c r="A26" s="1237" t="s">
        <v>1290</v>
      </c>
      <c r="B26" s="1238"/>
      <c r="C26" s="1231"/>
      <c r="D26" s="1239">
        <v>20357</v>
      </c>
      <c r="E26" s="1240">
        <v>20357</v>
      </c>
    </row>
    <row r="27" spans="1:7" ht="25.5" x14ac:dyDescent="0.2">
      <c r="A27" s="608"/>
      <c r="B27" s="1216" t="s">
        <v>1276</v>
      </c>
      <c r="C27" s="1231"/>
      <c r="D27" s="606">
        <v>-500</v>
      </c>
      <c r="E27" s="607">
        <f t="shared" ref="E27:E32" si="7">SUM(C27:D27)</f>
        <v>-500</v>
      </c>
    </row>
    <row r="28" spans="1:7" x14ac:dyDescent="0.2">
      <c r="A28" s="608"/>
      <c r="B28" s="1217" t="s">
        <v>1245</v>
      </c>
      <c r="C28" s="1231"/>
      <c r="D28" s="606">
        <f>D29+D30+D31+D32</f>
        <v>-18760</v>
      </c>
      <c r="E28" s="607">
        <f>E29+E30+E31+E32</f>
        <v>-18760</v>
      </c>
    </row>
    <row r="29" spans="1:7" x14ac:dyDescent="0.2">
      <c r="A29" s="1212"/>
      <c r="B29" s="1218" t="s">
        <v>1288</v>
      </c>
      <c r="C29" s="1225"/>
      <c r="D29" s="592">
        <v>-10279</v>
      </c>
      <c r="E29" s="593">
        <f t="shared" si="7"/>
        <v>-10279</v>
      </c>
    </row>
    <row r="30" spans="1:7" ht="25.5" x14ac:dyDescent="0.2">
      <c r="A30" s="1212"/>
      <c r="B30" s="1219" t="s">
        <v>1289</v>
      </c>
      <c r="C30" s="1225"/>
      <c r="D30" s="592">
        <v>-4327</v>
      </c>
      <c r="E30" s="593">
        <f t="shared" si="7"/>
        <v>-4327</v>
      </c>
    </row>
    <row r="31" spans="1:7" x14ac:dyDescent="0.2">
      <c r="A31" s="1212"/>
      <c r="B31" s="1218" t="s">
        <v>1197</v>
      </c>
      <c r="C31" s="1225"/>
      <c r="D31" s="592">
        <v>-1654</v>
      </c>
      <c r="E31" s="593">
        <f t="shared" si="7"/>
        <v>-1654</v>
      </c>
    </row>
    <row r="32" spans="1:7" ht="25.5" x14ac:dyDescent="0.2">
      <c r="A32" s="1212"/>
      <c r="B32" s="1219" t="s">
        <v>1277</v>
      </c>
      <c r="C32" s="1225"/>
      <c r="D32" s="592">
        <v>-2500</v>
      </c>
      <c r="E32" s="593">
        <f t="shared" si="7"/>
        <v>-2500</v>
      </c>
    </row>
    <row r="33" spans="1:7" x14ac:dyDescent="0.2">
      <c r="A33" s="1372" t="s">
        <v>1285</v>
      </c>
      <c r="B33" s="1373"/>
      <c r="C33" s="1232">
        <f>+'5.SZ.TÁBL. SZOCIÁLIS NORMATÍVA'!J13</f>
        <v>0</v>
      </c>
      <c r="D33" s="606">
        <v>-429</v>
      </c>
      <c r="E33" s="609">
        <f>SUM(C33:D33)</f>
        <v>-429</v>
      </c>
    </row>
    <row r="34" spans="1:7" x14ac:dyDescent="0.2">
      <c r="A34" s="1374" t="s">
        <v>1246</v>
      </c>
      <c r="B34" s="1375"/>
      <c r="C34" s="1231"/>
      <c r="D34" s="606">
        <f>+'9.SZ.TÁBL. ÖNK. ELSZÁMOLÁSAI'!E10</f>
        <v>-668</v>
      </c>
      <c r="E34" s="609">
        <f>SUM(C34:D34)</f>
        <v>-668</v>
      </c>
      <c r="G34" s="604"/>
    </row>
    <row r="35" spans="1:7" x14ac:dyDescent="0.2">
      <c r="A35" s="1145"/>
      <c r="B35" s="1220"/>
      <c r="C35" s="1231"/>
      <c r="D35" s="606"/>
      <c r="E35" s="609"/>
      <c r="G35" s="604"/>
    </row>
    <row r="36" spans="1:7" s="603" customFormat="1" ht="15" customHeight="1" x14ac:dyDescent="0.2">
      <c r="A36" s="1376" t="s">
        <v>1291</v>
      </c>
      <c r="B36" s="1377"/>
      <c r="C36" s="1233">
        <f>C24+C28+C33+C34</f>
        <v>16242</v>
      </c>
      <c r="D36" s="1146">
        <f>D24+D28+D33+D34+D27</f>
        <v>-212</v>
      </c>
      <c r="E36" s="1234">
        <f>E24+E28+E33+E34+E27</f>
        <v>16030</v>
      </c>
      <c r="G36" s="605"/>
    </row>
    <row r="37" spans="1:7" x14ac:dyDescent="0.2">
      <c r="A37" s="1372" t="s">
        <v>1284</v>
      </c>
      <c r="B37" s="1373"/>
      <c r="C37" s="1231">
        <f>SUM(C38:C42)</f>
        <v>-14537</v>
      </c>
      <c r="D37" s="606"/>
      <c r="E37" s="609">
        <f>SUM(C37:D37)</f>
        <v>-14537</v>
      </c>
    </row>
    <row r="38" spans="1:7" x14ac:dyDescent="0.2">
      <c r="A38" s="1193"/>
      <c r="B38" s="1221" t="s">
        <v>1283</v>
      </c>
      <c r="C38" s="1231">
        <f>+'9.SZ.TÁBL. ÖNK. ELSZÁMOLÁSAI'!B9</f>
        <v>-1409</v>
      </c>
      <c r="D38" s="606"/>
      <c r="E38" s="609">
        <f t="shared" ref="E38:E42" si="8">SUM(C38:D38)</f>
        <v>-1409</v>
      </c>
    </row>
    <row r="39" spans="1:7" x14ac:dyDescent="0.2">
      <c r="A39" s="1193"/>
      <c r="B39" s="1221" t="s">
        <v>1279</v>
      </c>
      <c r="C39" s="1231">
        <f>+'9.SZ.TÁBL. ÖNK. ELSZÁMOLÁSAI'!B5</f>
        <v>-769</v>
      </c>
      <c r="D39" s="606"/>
      <c r="E39" s="609">
        <f t="shared" si="8"/>
        <v>-769</v>
      </c>
    </row>
    <row r="40" spans="1:7" x14ac:dyDescent="0.2">
      <c r="A40" s="1193"/>
      <c r="B40" s="1221" t="s">
        <v>1280</v>
      </c>
      <c r="C40" s="1231">
        <f>+'9.SZ.TÁBL. ÖNK. ELSZÁMOLÁSAI'!C6</f>
        <v>-690</v>
      </c>
      <c r="D40" s="606"/>
      <c r="E40" s="609">
        <f t="shared" si="8"/>
        <v>-690</v>
      </c>
    </row>
    <row r="41" spans="1:7" x14ac:dyDescent="0.2">
      <c r="A41" s="1193"/>
      <c r="B41" s="1221" t="s">
        <v>1281</v>
      </c>
      <c r="C41" s="1231">
        <f>+'9.SZ.TÁBL. ÖNK. ELSZÁMOLÁSAI'!D2</f>
        <v>-1105</v>
      </c>
      <c r="D41" s="606"/>
      <c r="E41" s="609">
        <f t="shared" si="8"/>
        <v>-1105</v>
      </c>
    </row>
    <row r="42" spans="1:7" x14ac:dyDescent="0.2">
      <c r="A42" s="1193"/>
      <c r="B42" s="1221" t="s">
        <v>1282</v>
      </c>
      <c r="C42" s="1231">
        <f>+'9.SZ.TÁBL. ÖNK. ELSZÁMOLÁSAI'!B2+'9.SZ.TÁBL. ÖNK. ELSZÁMOLÁSAI'!B4+'9.SZ.TÁBL. ÖNK. ELSZÁMOLÁSAI'!B6+'9.SZ.TÁBL. ÖNK. ELSZÁMOLÁSAI'!B7+'9.SZ.TÁBL. ÖNK. ELSZÁMOLÁSAI'!B8</f>
        <v>-10564</v>
      </c>
      <c r="D42" s="606"/>
      <c r="E42" s="609">
        <f t="shared" si="8"/>
        <v>-10564</v>
      </c>
    </row>
    <row r="43" spans="1:7" x14ac:dyDescent="0.2">
      <c r="A43" s="1372" t="s">
        <v>1273</v>
      </c>
      <c r="B43" s="1373"/>
      <c r="C43" s="1231">
        <v>-1276</v>
      </c>
      <c r="D43" s="800"/>
      <c r="E43" s="609">
        <f>SUM(C43:D43)</f>
        <v>-1276</v>
      </c>
    </row>
    <row r="44" spans="1:7" x14ac:dyDescent="0.2">
      <c r="A44" s="1374" t="s">
        <v>1278</v>
      </c>
      <c r="B44" s="1375"/>
      <c r="C44" s="1231"/>
      <c r="D44" s="800">
        <v>-217</v>
      </c>
      <c r="E44" s="609">
        <f t="shared" ref="E44:E45" si="9">SUM(C44:D44)</f>
        <v>-217</v>
      </c>
    </row>
    <row r="45" spans="1:7" ht="13.5" thickBot="1" x14ac:dyDescent="0.25">
      <c r="A45" s="608"/>
      <c r="B45" s="1217"/>
      <c r="C45" s="1231"/>
      <c r="D45" s="606"/>
      <c r="E45" s="609">
        <f t="shared" si="9"/>
        <v>0</v>
      </c>
    </row>
    <row r="46" spans="1:7" ht="13.5" thickBot="1" x14ac:dyDescent="0.25">
      <c r="A46" s="610" t="s">
        <v>1235</v>
      </c>
      <c r="B46" s="1222"/>
      <c r="C46" s="1235">
        <f>C36+C37+C43</f>
        <v>429</v>
      </c>
      <c r="D46" s="1007">
        <f>D36+D37+D43+D44</f>
        <v>-429</v>
      </c>
      <c r="E46" s="1236">
        <f>E36+E37+E43+E44</f>
        <v>0</v>
      </c>
    </row>
  </sheetData>
  <mergeCells count="22">
    <mergeCell ref="A44:B44"/>
    <mergeCell ref="A9:B9"/>
    <mergeCell ref="C1:E1"/>
    <mergeCell ref="A4:B4"/>
    <mergeCell ref="A5:B5"/>
    <mergeCell ref="A6:B6"/>
    <mergeCell ref="A8:B8"/>
    <mergeCell ref="A43:B43"/>
    <mergeCell ref="A10:B10"/>
    <mergeCell ref="A12:B12"/>
    <mergeCell ref="A14:B14"/>
    <mergeCell ref="A15:B15"/>
    <mergeCell ref="A16:B16"/>
    <mergeCell ref="A18:B18"/>
    <mergeCell ref="A19:B19"/>
    <mergeCell ref="A20:B20"/>
    <mergeCell ref="A22:B22"/>
    <mergeCell ref="A24:B24"/>
    <mergeCell ref="A33:B33"/>
    <mergeCell ref="A37:B37"/>
    <mergeCell ref="A34:B34"/>
    <mergeCell ref="A36:B36"/>
  </mergeCells>
  <printOptions horizontalCentered="1"/>
  <pageMargins left="0.43307086614173229" right="0.43307086614173229" top="1.3385826771653544" bottom="0.51181102362204722" header="0.35433070866141736" footer="0.15748031496062992"/>
  <pageSetup paperSize="9" scale="93" orientation="portrait" r:id="rId1"/>
  <headerFooter alignWithMargins="0">
    <oddHeader>&amp;L&amp;"Times New Roman,Félkövér"&amp;12Szent László Völgye TKT&amp;C&amp;"Times New Roman,Félkövér"&amp;16
&amp;14 2020. ÉVI ZÁRSZÁMADÁSI BESZÁMOLÓ&amp;R7. sz. táblázat
MARADVÁNYKIMUTATÁS
Adatok: eFt</oddHeader>
    <oddFooter>&amp;L&amp;F&amp;R&amp;P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D65"/>
  <sheetViews>
    <sheetView zoomScaleNormal="100" workbookViewId="0">
      <selection activeCell="F23" sqref="F23"/>
    </sheetView>
  </sheetViews>
  <sheetFormatPr defaultColWidth="9.140625" defaultRowHeight="15" x14ac:dyDescent="0.25"/>
  <cols>
    <col min="1" max="1" width="31.7109375" style="611" customWidth="1"/>
    <col min="2" max="2" width="10.28515625" style="611" customWidth="1"/>
    <col min="3" max="3" width="11.28515625" style="611" customWidth="1"/>
    <col min="4" max="4" width="10.28515625" style="611" customWidth="1"/>
    <col min="5" max="16384" width="9.140625" style="611"/>
  </cols>
  <sheetData>
    <row r="1" spans="1:4" s="760" customFormat="1" ht="45" customHeight="1" x14ac:dyDescent="0.2">
      <c r="A1" s="759" t="s">
        <v>13</v>
      </c>
      <c r="B1" s="1385" t="s">
        <v>288</v>
      </c>
      <c r="C1" s="1386"/>
      <c r="D1" s="1387"/>
    </row>
    <row r="2" spans="1:4" s="760" customFormat="1" ht="27" customHeight="1" x14ac:dyDescent="0.2">
      <c r="A2" s="761" t="s">
        <v>331</v>
      </c>
      <c r="B2" s="762" t="s">
        <v>332</v>
      </c>
      <c r="C2" s="762" t="s">
        <v>333</v>
      </c>
      <c r="D2" s="1100" t="s">
        <v>52</v>
      </c>
    </row>
    <row r="3" spans="1:4" s="760" customFormat="1" ht="16.5" customHeight="1" x14ac:dyDescent="0.2">
      <c r="A3" s="763" t="s">
        <v>15</v>
      </c>
      <c r="B3" s="764"/>
      <c r="C3" s="764"/>
      <c r="D3" s="1101"/>
    </row>
    <row r="4" spans="1:4" s="760" customFormat="1" ht="16.5" customHeight="1" x14ac:dyDescent="0.2">
      <c r="A4" s="995" t="s">
        <v>1238</v>
      </c>
      <c r="B4" s="806">
        <v>0.5</v>
      </c>
      <c r="C4" s="998">
        <v>0.5</v>
      </c>
      <c r="D4" s="998">
        <v>0</v>
      </c>
    </row>
    <row r="5" spans="1:4" s="760" customFormat="1" ht="16.5" customHeight="1" x14ac:dyDescent="0.2">
      <c r="A5" s="995" t="s">
        <v>1086</v>
      </c>
      <c r="B5" s="806">
        <v>7.03</v>
      </c>
      <c r="C5" s="998">
        <v>7.03</v>
      </c>
      <c r="D5" s="998">
        <v>6</v>
      </c>
    </row>
    <row r="6" spans="1:4" s="760" customFormat="1" ht="16.5" customHeight="1" x14ac:dyDescent="0.2">
      <c r="A6" s="995" t="s">
        <v>1087</v>
      </c>
      <c r="B6" s="806">
        <v>9</v>
      </c>
      <c r="C6" s="998">
        <v>9</v>
      </c>
      <c r="D6" s="998">
        <v>9</v>
      </c>
    </row>
    <row r="7" spans="1:4" s="760" customFormat="1" ht="16.5" customHeight="1" x14ac:dyDescent="0.2">
      <c r="A7" s="995" t="s">
        <v>1088</v>
      </c>
      <c r="B7" s="806">
        <v>5</v>
      </c>
      <c r="C7" s="998">
        <v>5</v>
      </c>
      <c r="D7" s="998">
        <v>5</v>
      </c>
    </row>
    <row r="8" spans="1:4" s="760" customFormat="1" ht="16.5" customHeight="1" x14ac:dyDescent="0.2">
      <c r="A8" s="995" t="s">
        <v>1237</v>
      </c>
      <c r="B8" s="806">
        <v>3.5</v>
      </c>
      <c r="C8" s="998">
        <v>3.5</v>
      </c>
      <c r="D8" s="998">
        <v>2</v>
      </c>
    </row>
    <row r="9" spans="1:4" s="760" customFormat="1" ht="16.5" customHeight="1" x14ac:dyDescent="0.2">
      <c r="A9" s="995" t="s">
        <v>1236</v>
      </c>
      <c r="B9" s="806">
        <v>1</v>
      </c>
      <c r="C9" s="998">
        <v>1</v>
      </c>
      <c r="D9" s="998">
        <v>1</v>
      </c>
    </row>
    <row r="10" spans="1:4" s="760" customFormat="1" ht="16.5" customHeight="1" x14ac:dyDescent="0.2">
      <c r="A10" s="995" t="s">
        <v>1089</v>
      </c>
      <c r="B10" s="999">
        <v>6</v>
      </c>
      <c r="C10" s="998">
        <v>6</v>
      </c>
      <c r="D10" s="998">
        <v>6</v>
      </c>
    </row>
    <row r="11" spans="1:4" s="760" customFormat="1" ht="16.5" customHeight="1" thickBot="1" x14ac:dyDescent="0.25">
      <c r="A11" s="996" t="s">
        <v>16</v>
      </c>
      <c r="B11" s="997">
        <f>SUM(B4:B10)</f>
        <v>32.03</v>
      </c>
      <c r="C11" s="997">
        <f>SUM(C4:C10)</f>
        <v>32.03</v>
      </c>
      <c r="D11" s="1102">
        <f>SUM(D4:D10)</f>
        <v>29</v>
      </c>
    </row>
    <row r="61" spans="1:4" x14ac:dyDescent="0.25">
      <c r="A61" s="765"/>
      <c r="B61" s="765"/>
      <c r="C61" s="765"/>
      <c r="D61" s="765"/>
    </row>
    <row r="62" spans="1:4" x14ac:dyDescent="0.25">
      <c r="A62" s="766"/>
      <c r="B62" s="766"/>
      <c r="C62" s="766"/>
      <c r="D62" s="766"/>
    </row>
    <row r="63" spans="1:4" x14ac:dyDescent="0.25">
      <c r="A63" s="766"/>
      <c r="B63" s="766"/>
      <c r="C63" s="766"/>
      <c r="D63" s="766"/>
    </row>
    <row r="64" spans="1:4" x14ac:dyDescent="0.25">
      <c r="A64" s="766"/>
      <c r="B64" s="766"/>
      <c r="C64" s="766"/>
      <c r="D64" s="766"/>
    </row>
    <row r="65" spans="1:4" x14ac:dyDescent="0.25">
      <c r="A65" s="767"/>
      <c r="B65" s="767"/>
      <c r="C65" s="767"/>
      <c r="D65" s="767"/>
    </row>
  </sheetData>
  <mergeCells count="1">
    <mergeCell ref="B1:D1"/>
  </mergeCells>
  <phoneticPr fontId="25" type="noConversion"/>
  <printOptions horizontalCentered="1"/>
  <pageMargins left="0.55118110236220474" right="0.55118110236220474" top="1.3385826771653544" bottom="0.51181102362204722" header="0.35433070866141736" footer="0.15748031496062992"/>
  <pageSetup paperSize="9" orientation="portrait" r:id="rId1"/>
  <headerFooter alignWithMargins="0">
    <oddHeader>&amp;L&amp;"Times New Roman,Félkövér"&amp;13Szent László Völgye TKT&amp;C&amp;"Times New Roman,Félkövér"&amp;16
 2020. ÉVI ZÁRSZÁMADÁSI BESZÁMOLÓ&amp;R8. sz. táblázat
LÉTSZÁMADATOK
Adatok: fő</oddHeader>
    <oddFooter>&amp;L&amp;F&amp;R&amp;P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23"/>
  <sheetViews>
    <sheetView zoomScaleNormal="100" workbookViewId="0">
      <selection activeCell="D3" sqref="D3"/>
    </sheetView>
  </sheetViews>
  <sheetFormatPr defaultColWidth="8.85546875" defaultRowHeight="15" x14ac:dyDescent="0.25"/>
  <cols>
    <col min="1" max="1" width="29.7109375" style="611" customWidth="1"/>
    <col min="2" max="4" width="11" style="611" customWidth="1"/>
    <col min="5" max="5" width="15.28515625" style="611" customWidth="1"/>
    <col min="6" max="6" width="12.85546875" style="611" customWidth="1"/>
    <col min="7" max="7" width="19.5703125" style="611" customWidth="1"/>
    <col min="8" max="10" width="8.85546875" style="611"/>
    <col min="11" max="11" width="9.28515625" style="611" customWidth="1"/>
    <col min="12" max="254" width="8.85546875" style="611"/>
    <col min="255" max="255" width="29.7109375" style="611" customWidth="1"/>
    <col min="256" max="260" width="12.85546875" style="611" customWidth="1"/>
    <col min="261" max="262" width="18.28515625" style="611" customWidth="1"/>
    <col min="263" max="263" width="16.140625" style="611" customWidth="1"/>
    <col min="264" max="266" width="8.85546875" style="611"/>
    <col min="267" max="267" width="9.28515625" style="611" customWidth="1"/>
    <col min="268" max="510" width="8.85546875" style="611"/>
    <col min="511" max="511" width="29.7109375" style="611" customWidth="1"/>
    <col min="512" max="516" width="12.85546875" style="611" customWidth="1"/>
    <col min="517" max="518" width="18.28515625" style="611" customWidth="1"/>
    <col min="519" max="519" width="16.140625" style="611" customWidth="1"/>
    <col min="520" max="522" width="8.85546875" style="611"/>
    <col min="523" max="523" width="9.28515625" style="611" customWidth="1"/>
    <col min="524" max="766" width="8.85546875" style="611"/>
    <col min="767" max="767" width="29.7109375" style="611" customWidth="1"/>
    <col min="768" max="772" width="12.85546875" style="611" customWidth="1"/>
    <col min="773" max="774" width="18.28515625" style="611" customWidth="1"/>
    <col min="775" max="775" width="16.140625" style="611" customWidth="1"/>
    <col min="776" max="778" width="8.85546875" style="611"/>
    <col min="779" max="779" width="9.28515625" style="611" customWidth="1"/>
    <col min="780" max="1022" width="8.85546875" style="611"/>
    <col min="1023" max="1023" width="29.7109375" style="611" customWidth="1"/>
    <col min="1024" max="1028" width="12.85546875" style="611" customWidth="1"/>
    <col min="1029" max="1030" width="18.28515625" style="611" customWidth="1"/>
    <col min="1031" max="1031" width="16.140625" style="611" customWidth="1"/>
    <col min="1032" max="1034" width="8.85546875" style="611"/>
    <col min="1035" max="1035" width="9.28515625" style="611" customWidth="1"/>
    <col min="1036" max="1278" width="8.85546875" style="611"/>
    <col min="1279" max="1279" width="29.7109375" style="611" customWidth="1"/>
    <col min="1280" max="1284" width="12.85546875" style="611" customWidth="1"/>
    <col min="1285" max="1286" width="18.28515625" style="611" customWidth="1"/>
    <col min="1287" max="1287" width="16.140625" style="611" customWidth="1"/>
    <col min="1288" max="1290" width="8.85546875" style="611"/>
    <col min="1291" max="1291" width="9.28515625" style="611" customWidth="1"/>
    <col min="1292" max="1534" width="8.85546875" style="611"/>
    <col min="1535" max="1535" width="29.7109375" style="611" customWidth="1"/>
    <col min="1536" max="1540" width="12.85546875" style="611" customWidth="1"/>
    <col min="1541" max="1542" width="18.28515625" style="611" customWidth="1"/>
    <col min="1543" max="1543" width="16.140625" style="611" customWidth="1"/>
    <col min="1544" max="1546" width="8.85546875" style="611"/>
    <col min="1547" max="1547" width="9.28515625" style="611" customWidth="1"/>
    <col min="1548" max="1790" width="8.85546875" style="611"/>
    <col min="1791" max="1791" width="29.7109375" style="611" customWidth="1"/>
    <col min="1792" max="1796" width="12.85546875" style="611" customWidth="1"/>
    <col min="1797" max="1798" width="18.28515625" style="611" customWidth="1"/>
    <col min="1799" max="1799" width="16.140625" style="611" customWidth="1"/>
    <col min="1800" max="1802" width="8.85546875" style="611"/>
    <col min="1803" max="1803" width="9.28515625" style="611" customWidth="1"/>
    <col min="1804" max="2046" width="8.85546875" style="611"/>
    <col min="2047" max="2047" width="29.7109375" style="611" customWidth="1"/>
    <col min="2048" max="2052" width="12.85546875" style="611" customWidth="1"/>
    <col min="2053" max="2054" width="18.28515625" style="611" customWidth="1"/>
    <col min="2055" max="2055" width="16.140625" style="611" customWidth="1"/>
    <col min="2056" max="2058" width="8.85546875" style="611"/>
    <col min="2059" max="2059" width="9.28515625" style="611" customWidth="1"/>
    <col min="2060" max="2302" width="8.85546875" style="611"/>
    <col min="2303" max="2303" width="29.7109375" style="611" customWidth="1"/>
    <col min="2304" max="2308" width="12.85546875" style="611" customWidth="1"/>
    <col min="2309" max="2310" width="18.28515625" style="611" customWidth="1"/>
    <col min="2311" max="2311" width="16.140625" style="611" customWidth="1"/>
    <col min="2312" max="2314" width="8.85546875" style="611"/>
    <col min="2315" max="2315" width="9.28515625" style="611" customWidth="1"/>
    <col min="2316" max="2558" width="8.85546875" style="611"/>
    <col min="2559" max="2559" width="29.7109375" style="611" customWidth="1"/>
    <col min="2560" max="2564" width="12.85546875" style="611" customWidth="1"/>
    <col min="2565" max="2566" width="18.28515625" style="611" customWidth="1"/>
    <col min="2567" max="2567" width="16.140625" style="611" customWidth="1"/>
    <col min="2568" max="2570" width="8.85546875" style="611"/>
    <col min="2571" max="2571" width="9.28515625" style="611" customWidth="1"/>
    <col min="2572" max="2814" width="8.85546875" style="611"/>
    <col min="2815" max="2815" width="29.7109375" style="611" customWidth="1"/>
    <col min="2816" max="2820" width="12.85546875" style="611" customWidth="1"/>
    <col min="2821" max="2822" width="18.28515625" style="611" customWidth="1"/>
    <col min="2823" max="2823" width="16.140625" style="611" customWidth="1"/>
    <col min="2824" max="2826" width="8.85546875" style="611"/>
    <col min="2827" max="2827" width="9.28515625" style="611" customWidth="1"/>
    <col min="2828" max="3070" width="8.85546875" style="611"/>
    <col min="3071" max="3071" width="29.7109375" style="611" customWidth="1"/>
    <col min="3072" max="3076" width="12.85546875" style="611" customWidth="1"/>
    <col min="3077" max="3078" width="18.28515625" style="611" customWidth="1"/>
    <col min="3079" max="3079" width="16.140625" style="611" customWidth="1"/>
    <col min="3080" max="3082" width="8.85546875" style="611"/>
    <col min="3083" max="3083" width="9.28515625" style="611" customWidth="1"/>
    <col min="3084" max="3326" width="8.85546875" style="611"/>
    <col min="3327" max="3327" width="29.7109375" style="611" customWidth="1"/>
    <col min="3328" max="3332" width="12.85546875" style="611" customWidth="1"/>
    <col min="3333" max="3334" width="18.28515625" style="611" customWidth="1"/>
    <col min="3335" max="3335" width="16.140625" style="611" customWidth="1"/>
    <col min="3336" max="3338" width="8.85546875" style="611"/>
    <col min="3339" max="3339" width="9.28515625" style="611" customWidth="1"/>
    <col min="3340" max="3582" width="8.85546875" style="611"/>
    <col min="3583" max="3583" width="29.7109375" style="611" customWidth="1"/>
    <col min="3584" max="3588" width="12.85546875" style="611" customWidth="1"/>
    <col min="3589" max="3590" width="18.28515625" style="611" customWidth="1"/>
    <col min="3591" max="3591" width="16.140625" style="611" customWidth="1"/>
    <col min="3592" max="3594" width="8.85546875" style="611"/>
    <col min="3595" max="3595" width="9.28515625" style="611" customWidth="1"/>
    <col min="3596" max="3838" width="8.85546875" style="611"/>
    <col min="3839" max="3839" width="29.7109375" style="611" customWidth="1"/>
    <col min="3840" max="3844" width="12.85546875" style="611" customWidth="1"/>
    <col min="3845" max="3846" width="18.28515625" style="611" customWidth="1"/>
    <col min="3847" max="3847" width="16.140625" style="611" customWidth="1"/>
    <col min="3848" max="3850" width="8.85546875" style="611"/>
    <col min="3851" max="3851" width="9.28515625" style="611" customWidth="1"/>
    <col min="3852" max="4094" width="8.85546875" style="611"/>
    <col min="4095" max="4095" width="29.7109375" style="611" customWidth="1"/>
    <col min="4096" max="4100" width="12.85546875" style="611" customWidth="1"/>
    <col min="4101" max="4102" width="18.28515625" style="611" customWidth="1"/>
    <col min="4103" max="4103" width="16.140625" style="611" customWidth="1"/>
    <col min="4104" max="4106" width="8.85546875" style="611"/>
    <col min="4107" max="4107" width="9.28515625" style="611" customWidth="1"/>
    <col min="4108" max="4350" width="8.85546875" style="611"/>
    <col min="4351" max="4351" width="29.7109375" style="611" customWidth="1"/>
    <col min="4352" max="4356" width="12.85546875" style="611" customWidth="1"/>
    <col min="4357" max="4358" width="18.28515625" style="611" customWidth="1"/>
    <col min="4359" max="4359" width="16.140625" style="611" customWidth="1"/>
    <col min="4360" max="4362" width="8.85546875" style="611"/>
    <col min="4363" max="4363" width="9.28515625" style="611" customWidth="1"/>
    <col min="4364" max="4606" width="8.85546875" style="611"/>
    <col min="4607" max="4607" width="29.7109375" style="611" customWidth="1"/>
    <col min="4608" max="4612" width="12.85546875" style="611" customWidth="1"/>
    <col min="4613" max="4614" width="18.28515625" style="611" customWidth="1"/>
    <col min="4615" max="4615" width="16.140625" style="611" customWidth="1"/>
    <col min="4616" max="4618" width="8.85546875" style="611"/>
    <col min="4619" max="4619" width="9.28515625" style="611" customWidth="1"/>
    <col min="4620" max="4862" width="8.85546875" style="611"/>
    <col min="4863" max="4863" width="29.7109375" style="611" customWidth="1"/>
    <col min="4864" max="4868" width="12.85546875" style="611" customWidth="1"/>
    <col min="4869" max="4870" width="18.28515625" style="611" customWidth="1"/>
    <col min="4871" max="4871" width="16.140625" style="611" customWidth="1"/>
    <col min="4872" max="4874" width="8.85546875" style="611"/>
    <col min="4875" max="4875" width="9.28515625" style="611" customWidth="1"/>
    <col min="4876" max="5118" width="8.85546875" style="611"/>
    <col min="5119" max="5119" width="29.7109375" style="611" customWidth="1"/>
    <col min="5120" max="5124" width="12.85546875" style="611" customWidth="1"/>
    <col min="5125" max="5126" width="18.28515625" style="611" customWidth="1"/>
    <col min="5127" max="5127" width="16.140625" style="611" customWidth="1"/>
    <col min="5128" max="5130" width="8.85546875" style="611"/>
    <col min="5131" max="5131" width="9.28515625" style="611" customWidth="1"/>
    <col min="5132" max="5374" width="8.85546875" style="611"/>
    <col min="5375" max="5375" width="29.7109375" style="611" customWidth="1"/>
    <col min="5376" max="5380" width="12.85546875" style="611" customWidth="1"/>
    <col min="5381" max="5382" width="18.28515625" style="611" customWidth="1"/>
    <col min="5383" max="5383" width="16.140625" style="611" customWidth="1"/>
    <col min="5384" max="5386" width="8.85546875" style="611"/>
    <col min="5387" max="5387" width="9.28515625" style="611" customWidth="1"/>
    <col min="5388" max="5630" width="8.85546875" style="611"/>
    <col min="5631" max="5631" width="29.7109375" style="611" customWidth="1"/>
    <col min="5632" max="5636" width="12.85546875" style="611" customWidth="1"/>
    <col min="5637" max="5638" width="18.28515625" style="611" customWidth="1"/>
    <col min="5639" max="5639" width="16.140625" style="611" customWidth="1"/>
    <col min="5640" max="5642" width="8.85546875" style="611"/>
    <col min="5643" max="5643" width="9.28515625" style="611" customWidth="1"/>
    <col min="5644" max="5886" width="8.85546875" style="611"/>
    <col min="5887" max="5887" width="29.7109375" style="611" customWidth="1"/>
    <col min="5888" max="5892" width="12.85546875" style="611" customWidth="1"/>
    <col min="5893" max="5894" width="18.28515625" style="611" customWidth="1"/>
    <col min="5895" max="5895" width="16.140625" style="611" customWidth="1"/>
    <col min="5896" max="5898" width="8.85546875" style="611"/>
    <col min="5899" max="5899" width="9.28515625" style="611" customWidth="1"/>
    <col min="5900" max="6142" width="8.85546875" style="611"/>
    <col min="6143" max="6143" width="29.7109375" style="611" customWidth="1"/>
    <col min="6144" max="6148" width="12.85546875" style="611" customWidth="1"/>
    <col min="6149" max="6150" width="18.28515625" style="611" customWidth="1"/>
    <col min="6151" max="6151" width="16.140625" style="611" customWidth="1"/>
    <col min="6152" max="6154" width="8.85546875" style="611"/>
    <col min="6155" max="6155" width="9.28515625" style="611" customWidth="1"/>
    <col min="6156" max="6398" width="8.85546875" style="611"/>
    <col min="6399" max="6399" width="29.7109375" style="611" customWidth="1"/>
    <col min="6400" max="6404" width="12.85546875" style="611" customWidth="1"/>
    <col min="6405" max="6406" width="18.28515625" style="611" customWidth="1"/>
    <col min="6407" max="6407" width="16.140625" style="611" customWidth="1"/>
    <col min="6408" max="6410" width="8.85546875" style="611"/>
    <col min="6411" max="6411" width="9.28515625" style="611" customWidth="1"/>
    <col min="6412" max="6654" width="8.85546875" style="611"/>
    <col min="6655" max="6655" width="29.7109375" style="611" customWidth="1"/>
    <col min="6656" max="6660" width="12.85546875" style="611" customWidth="1"/>
    <col min="6661" max="6662" width="18.28515625" style="611" customWidth="1"/>
    <col min="6663" max="6663" width="16.140625" style="611" customWidth="1"/>
    <col min="6664" max="6666" width="8.85546875" style="611"/>
    <col min="6667" max="6667" width="9.28515625" style="611" customWidth="1"/>
    <col min="6668" max="6910" width="8.85546875" style="611"/>
    <col min="6911" max="6911" width="29.7109375" style="611" customWidth="1"/>
    <col min="6912" max="6916" width="12.85546875" style="611" customWidth="1"/>
    <col min="6917" max="6918" width="18.28515625" style="611" customWidth="1"/>
    <col min="6919" max="6919" width="16.140625" style="611" customWidth="1"/>
    <col min="6920" max="6922" width="8.85546875" style="611"/>
    <col min="6923" max="6923" width="9.28515625" style="611" customWidth="1"/>
    <col min="6924" max="7166" width="8.85546875" style="611"/>
    <col min="7167" max="7167" width="29.7109375" style="611" customWidth="1"/>
    <col min="7168" max="7172" width="12.85546875" style="611" customWidth="1"/>
    <col min="7173" max="7174" width="18.28515625" style="611" customWidth="1"/>
    <col min="7175" max="7175" width="16.140625" style="611" customWidth="1"/>
    <col min="7176" max="7178" width="8.85546875" style="611"/>
    <col min="7179" max="7179" width="9.28515625" style="611" customWidth="1"/>
    <col min="7180" max="7422" width="8.85546875" style="611"/>
    <col min="7423" max="7423" width="29.7109375" style="611" customWidth="1"/>
    <col min="7424" max="7428" width="12.85546875" style="611" customWidth="1"/>
    <col min="7429" max="7430" width="18.28515625" style="611" customWidth="1"/>
    <col min="7431" max="7431" width="16.140625" style="611" customWidth="1"/>
    <col min="7432" max="7434" width="8.85546875" style="611"/>
    <col min="7435" max="7435" width="9.28515625" style="611" customWidth="1"/>
    <col min="7436" max="7678" width="8.85546875" style="611"/>
    <col min="7679" max="7679" width="29.7109375" style="611" customWidth="1"/>
    <col min="7680" max="7684" width="12.85546875" style="611" customWidth="1"/>
    <col min="7685" max="7686" width="18.28515625" style="611" customWidth="1"/>
    <col min="7687" max="7687" width="16.140625" style="611" customWidth="1"/>
    <col min="7688" max="7690" width="8.85546875" style="611"/>
    <col min="7691" max="7691" width="9.28515625" style="611" customWidth="1"/>
    <col min="7692" max="7934" width="8.85546875" style="611"/>
    <col min="7935" max="7935" width="29.7109375" style="611" customWidth="1"/>
    <col min="7936" max="7940" width="12.85546875" style="611" customWidth="1"/>
    <col min="7941" max="7942" width="18.28515625" style="611" customWidth="1"/>
    <col min="7943" max="7943" width="16.140625" style="611" customWidth="1"/>
    <col min="7944" max="7946" width="8.85546875" style="611"/>
    <col min="7947" max="7947" width="9.28515625" style="611" customWidth="1"/>
    <col min="7948" max="8190" width="8.85546875" style="611"/>
    <col min="8191" max="8191" width="29.7109375" style="611" customWidth="1"/>
    <col min="8192" max="8196" width="12.85546875" style="611" customWidth="1"/>
    <col min="8197" max="8198" width="18.28515625" style="611" customWidth="1"/>
    <col min="8199" max="8199" width="16.140625" style="611" customWidth="1"/>
    <col min="8200" max="8202" width="8.85546875" style="611"/>
    <col min="8203" max="8203" width="9.28515625" style="611" customWidth="1"/>
    <col min="8204" max="8446" width="8.85546875" style="611"/>
    <col min="8447" max="8447" width="29.7109375" style="611" customWidth="1"/>
    <col min="8448" max="8452" width="12.85546875" style="611" customWidth="1"/>
    <col min="8453" max="8454" width="18.28515625" style="611" customWidth="1"/>
    <col min="8455" max="8455" width="16.140625" style="611" customWidth="1"/>
    <col min="8456" max="8458" width="8.85546875" style="611"/>
    <col min="8459" max="8459" width="9.28515625" style="611" customWidth="1"/>
    <col min="8460" max="8702" width="8.85546875" style="611"/>
    <col min="8703" max="8703" width="29.7109375" style="611" customWidth="1"/>
    <col min="8704" max="8708" width="12.85546875" style="611" customWidth="1"/>
    <col min="8709" max="8710" width="18.28515625" style="611" customWidth="1"/>
    <col min="8711" max="8711" width="16.140625" style="611" customWidth="1"/>
    <col min="8712" max="8714" width="8.85546875" style="611"/>
    <col min="8715" max="8715" width="9.28515625" style="611" customWidth="1"/>
    <col min="8716" max="8958" width="8.85546875" style="611"/>
    <col min="8959" max="8959" width="29.7109375" style="611" customWidth="1"/>
    <col min="8960" max="8964" width="12.85546875" style="611" customWidth="1"/>
    <col min="8965" max="8966" width="18.28515625" style="611" customWidth="1"/>
    <col min="8967" max="8967" width="16.140625" style="611" customWidth="1"/>
    <col min="8968" max="8970" width="8.85546875" style="611"/>
    <col min="8971" max="8971" width="9.28515625" style="611" customWidth="1"/>
    <col min="8972" max="9214" width="8.85546875" style="611"/>
    <col min="9215" max="9215" width="29.7109375" style="611" customWidth="1"/>
    <col min="9216" max="9220" width="12.85546875" style="611" customWidth="1"/>
    <col min="9221" max="9222" width="18.28515625" style="611" customWidth="1"/>
    <col min="9223" max="9223" width="16.140625" style="611" customWidth="1"/>
    <col min="9224" max="9226" width="8.85546875" style="611"/>
    <col min="9227" max="9227" width="9.28515625" style="611" customWidth="1"/>
    <col min="9228" max="9470" width="8.85546875" style="611"/>
    <col min="9471" max="9471" width="29.7109375" style="611" customWidth="1"/>
    <col min="9472" max="9476" width="12.85546875" style="611" customWidth="1"/>
    <col min="9477" max="9478" width="18.28515625" style="611" customWidth="1"/>
    <col min="9479" max="9479" width="16.140625" style="611" customWidth="1"/>
    <col min="9480" max="9482" width="8.85546875" style="611"/>
    <col min="9483" max="9483" width="9.28515625" style="611" customWidth="1"/>
    <col min="9484" max="9726" width="8.85546875" style="611"/>
    <col min="9727" max="9727" width="29.7109375" style="611" customWidth="1"/>
    <col min="9728" max="9732" width="12.85546875" style="611" customWidth="1"/>
    <col min="9733" max="9734" width="18.28515625" style="611" customWidth="1"/>
    <col min="9735" max="9735" width="16.140625" style="611" customWidth="1"/>
    <col min="9736" max="9738" width="8.85546875" style="611"/>
    <col min="9739" max="9739" width="9.28515625" style="611" customWidth="1"/>
    <col min="9740" max="9982" width="8.85546875" style="611"/>
    <col min="9983" max="9983" width="29.7109375" style="611" customWidth="1"/>
    <col min="9984" max="9988" width="12.85546875" style="611" customWidth="1"/>
    <col min="9989" max="9990" width="18.28515625" style="611" customWidth="1"/>
    <col min="9991" max="9991" width="16.140625" style="611" customWidth="1"/>
    <col min="9992" max="9994" width="8.85546875" style="611"/>
    <col min="9995" max="9995" width="9.28515625" style="611" customWidth="1"/>
    <col min="9996" max="10238" width="8.85546875" style="611"/>
    <col min="10239" max="10239" width="29.7109375" style="611" customWidth="1"/>
    <col min="10240" max="10244" width="12.85546875" style="611" customWidth="1"/>
    <col min="10245" max="10246" width="18.28515625" style="611" customWidth="1"/>
    <col min="10247" max="10247" width="16.140625" style="611" customWidth="1"/>
    <col min="10248" max="10250" width="8.85546875" style="611"/>
    <col min="10251" max="10251" width="9.28515625" style="611" customWidth="1"/>
    <col min="10252" max="10494" width="8.85546875" style="611"/>
    <col min="10495" max="10495" width="29.7109375" style="611" customWidth="1"/>
    <col min="10496" max="10500" width="12.85546875" style="611" customWidth="1"/>
    <col min="10501" max="10502" width="18.28515625" style="611" customWidth="1"/>
    <col min="10503" max="10503" width="16.140625" style="611" customWidth="1"/>
    <col min="10504" max="10506" width="8.85546875" style="611"/>
    <col min="10507" max="10507" width="9.28515625" style="611" customWidth="1"/>
    <col min="10508" max="10750" width="8.85546875" style="611"/>
    <col min="10751" max="10751" width="29.7109375" style="611" customWidth="1"/>
    <col min="10752" max="10756" width="12.85546875" style="611" customWidth="1"/>
    <col min="10757" max="10758" width="18.28515625" style="611" customWidth="1"/>
    <col min="10759" max="10759" width="16.140625" style="611" customWidth="1"/>
    <col min="10760" max="10762" width="8.85546875" style="611"/>
    <col min="10763" max="10763" width="9.28515625" style="611" customWidth="1"/>
    <col min="10764" max="11006" width="8.85546875" style="611"/>
    <col min="11007" max="11007" width="29.7109375" style="611" customWidth="1"/>
    <col min="11008" max="11012" width="12.85546875" style="611" customWidth="1"/>
    <col min="11013" max="11014" width="18.28515625" style="611" customWidth="1"/>
    <col min="11015" max="11015" width="16.140625" style="611" customWidth="1"/>
    <col min="11016" max="11018" width="8.85546875" style="611"/>
    <col min="11019" max="11019" width="9.28515625" style="611" customWidth="1"/>
    <col min="11020" max="11262" width="8.85546875" style="611"/>
    <col min="11263" max="11263" width="29.7109375" style="611" customWidth="1"/>
    <col min="11264" max="11268" width="12.85546875" style="611" customWidth="1"/>
    <col min="11269" max="11270" width="18.28515625" style="611" customWidth="1"/>
    <col min="11271" max="11271" width="16.140625" style="611" customWidth="1"/>
    <col min="11272" max="11274" width="8.85546875" style="611"/>
    <col min="11275" max="11275" width="9.28515625" style="611" customWidth="1"/>
    <col min="11276" max="11518" width="8.85546875" style="611"/>
    <col min="11519" max="11519" width="29.7109375" style="611" customWidth="1"/>
    <col min="11520" max="11524" width="12.85546875" style="611" customWidth="1"/>
    <col min="11525" max="11526" width="18.28515625" style="611" customWidth="1"/>
    <col min="11527" max="11527" width="16.140625" style="611" customWidth="1"/>
    <col min="11528" max="11530" width="8.85546875" style="611"/>
    <col min="11531" max="11531" width="9.28515625" style="611" customWidth="1"/>
    <col min="11532" max="11774" width="8.85546875" style="611"/>
    <col min="11775" max="11775" width="29.7109375" style="611" customWidth="1"/>
    <col min="11776" max="11780" width="12.85546875" style="611" customWidth="1"/>
    <col min="11781" max="11782" width="18.28515625" style="611" customWidth="1"/>
    <col min="11783" max="11783" width="16.140625" style="611" customWidth="1"/>
    <col min="11784" max="11786" width="8.85546875" style="611"/>
    <col min="11787" max="11787" width="9.28515625" style="611" customWidth="1"/>
    <col min="11788" max="12030" width="8.85546875" style="611"/>
    <col min="12031" max="12031" width="29.7109375" style="611" customWidth="1"/>
    <col min="12032" max="12036" width="12.85546875" style="611" customWidth="1"/>
    <col min="12037" max="12038" width="18.28515625" style="611" customWidth="1"/>
    <col min="12039" max="12039" width="16.140625" style="611" customWidth="1"/>
    <col min="12040" max="12042" width="8.85546875" style="611"/>
    <col min="12043" max="12043" width="9.28515625" style="611" customWidth="1"/>
    <col min="12044" max="12286" width="8.85546875" style="611"/>
    <col min="12287" max="12287" width="29.7109375" style="611" customWidth="1"/>
    <col min="12288" max="12292" width="12.85546875" style="611" customWidth="1"/>
    <col min="12293" max="12294" width="18.28515625" style="611" customWidth="1"/>
    <col min="12295" max="12295" width="16.140625" style="611" customWidth="1"/>
    <col min="12296" max="12298" width="8.85546875" style="611"/>
    <col min="12299" max="12299" width="9.28515625" style="611" customWidth="1"/>
    <col min="12300" max="12542" width="8.85546875" style="611"/>
    <col min="12543" max="12543" width="29.7109375" style="611" customWidth="1"/>
    <col min="12544" max="12548" width="12.85546875" style="611" customWidth="1"/>
    <col min="12549" max="12550" width="18.28515625" style="611" customWidth="1"/>
    <col min="12551" max="12551" width="16.140625" style="611" customWidth="1"/>
    <col min="12552" max="12554" width="8.85546875" style="611"/>
    <col min="12555" max="12555" width="9.28515625" style="611" customWidth="1"/>
    <col min="12556" max="12798" width="8.85546875" style="611"/>
    <col min="12799" max="12799" width="29.7109375" style="611" customWidth="1"/>
    <col min="12800" max="12804" width="12.85546875" style="611" customWidth="1"/>
    <col min="12805" max="12806" width="18.28515625" style="611" customWidth="1"/>
    <col min="12807" max="12807" width="16.140625" style="611" customWidth="1"/>
    <col min="12808" max="12810" width="8.85546875" style="611"/>
    <col min="12811" max="12811" width="9.28515625" style="611" customWidth="1"/>
    <col min="12812" max="13054" width="8.85546875" style="611"/>
    <col min="13055" max="13055" width="29.7109375" style="611" customWidth="1"/>
    <col min="13056" max="13060" width="12.85546875" style="611" customWidth="1"/>
    <col min="13061" max="13062" width="18.28515625" style="611" customWidth="1"/>
    <col min="13063" max="13063" width="16.140625" style="611" customWidth="1"/>
    <col min="13064" max="13066" width="8.85546875" style="611"/>
    <col min="13067" max="13067" width="9.28515625" style="611" customWidth="1"/>
    <col min="13068" max="13310" width="8.85546875" style="611"/>
    <col min="13311" max="13311" width="29.7109375" style="611" customWidth="1"/>
    <col min="13312" max="13316" width="12.85546875" style="611" customWidth="1"/>
    <col min="13317" max="13318" width="18.28515625" style="611" customWidth="1"/>
    <col min="13319" max="13319" width="16.140625" style="611" customWidth="1"/>
    <col min="13320" max="13322" width="8.85546875" style="611"/>
    <col min="13323" max="13323" width="9.28515625" style="611" customWidth="1"/>
    <col min="13324" max="13566" width="8.85546875" style="611"/>
    <col min="13567" max="13567" width="29.7109375" style="611" customWidth="1"/>
    <col min="13568" max="13572" width="12.85546875" style="611" customWidth="1"/>
    <col min="13573" max="13574" width="18.28515625" style="611" customWidth="1"/>
    <col min="13575" max="13575" width="16.140625" style="611" customWidth="1"/>
    <col min="13576" max="13578" width="8.85546875" style="611"/>
    <col min="13579" max="13579" width="9.28515625" style="611" customWidth="1"/>
    <col min="13580" max="13822" width="8.85546875" style="611"/>
    <col min="13823" max="13823" width="29.7109375" style="611" customWidth="1"/>
    <col min="13824" max="13828" width="12.85546875" style="611" customWidth="1"/>
    <col min="13829" max="13830" width="18.28515625" style="611" customWidth="1"/>
    <col min="13831" max="13831" width="16.140625" style="611" customWidth="1"/>
    <col min="13832" max="13834" width="8.85546875" style="611"/>
    <col min="13835" max="13835" width="9.28515625" style="611" customWidth="1"/>
    <col min="13836" max="14078" width="8.85546875" style="611"/>
    <col min="14079" max="14079" width="29.7109375" style="611" customWidth="1"/>
    <col min="14080" max="14084" width="12.85546875" style="611" customWidth="1"/>
    <col min="14085" max="14086" width="18.28515625" style="611" customWidth="1"/>
    <col min="14087" max="14087" width="16.140625" style="611" customWidth="1"/>
    <col min="14088" max="14090" width="8.85546875" style="611"/>
    <col min="14091" max="14091" width="9.28515625" style="611" customWidth="1"/>
    <col min="14092" max="14334" width="8.85546875" style="611"/>
    <col min="14335" max="14335" width="29.7109375" style="611" customWidth="1"/>
    <col min="14336" max="14340" width="12.85546875" style="611" customWidth="1"/>
    <col min="14341" max="14342" width="18.28515625" style="611" customWidth="1"/>
    <col min="14343" max="14343" width="16.140625" style="611" customWidth="1"/>
    <col min="14344" max="14346" width="8.85546875" style="611"/>
    <col min="14347" max="14347" width="9.28515625" style="611" customWidth="1"/>
    <col min="14348" max="14590" width="8.85546875" style="611"/>
    <col min="14591" max="14591" width="29.7109375" style="611" customWidth="1"/>
    <col min="14592" max="14596" width="12.85546875" style="611" customWidth="1"/>
    <col min="14597" max="14598" width="18.28515625" style="611" customWidth="1"/>
    <col min="14599" max="14599" width="16.140625" style="611" customWidth="1"/>
    <col min="14600" max="14602" width="8.85546875" style="611"/>
    <col min="14603" max="14603" width="9.28515625" style="611" customWidth="1"/>
    <col min="14604" max="14846" width="8.85546875" style="611"/>
    <col min="14847" max="14847" width="29.7109375" style="611" customWidth="1"/>
    <col min="14848" max="14852" width="12.85546875" style="611" customWidth="1"/>
    <col min="14853" max="14854" width="18.28515625" style="611" customWidth="1"/>
    <col min="14855" max="14855" width="16.140625" style="611" customWidth="1"/>
    <col min="14856" max="14858" width="8.85546875" style="611"/>
    <col min="14859" max="14859" width="9.28515625" style="611" customWidth="1"/>
    <col min="14860" max="15102" width="8.85546875" style="611"/>
    <col min="15103" max="15103" width="29.7109375" style="611" customWidth="1"/>
    <col min="15104" max="15108" width="12.85546875" style="611" customWidth="1"/>
    <col min="15109" max="15110" width="18.28515625" style="611" customWidth="1"/>
    <col min="15111" max="15111" width="16.140625" style="611" customWidth="1"/>
    <col min="15112" max="15114" width="8.85546875" style="611"/>
    <col min="15115" max="15115" width="9.28515625" style="611" customWidth="1"/>
    <col min="15116" max="15358" width="8.85546875" style="611"/>
    <col min="15359" max="15359" width="29.7109375" style="611" customWidth="1"/>
    <col min="15360" max="15364" width="12.85546875" style="611" customWidth="1"/>
    <col min="15365" max="15366" width="18.28515625" style="611" customWidth="1"/>
    <col min="15367" max="15367" width="16.140625" style="611" customWidth="1"/>
    <col min="15368" max="15370" width="8.85546875" style="611"/>
    <col min="15371" max="15371" width="9.28515625" style="611" customWidth="1"/>
    <col min="15372" max="15614" width="8.85546875" style="611"/>
    <col min="15615" max="15615" width="29.7109375" style="611" customWidth="1"/>
    <col min="15616" max="15620" width="12.85546875" style="611" customWidth="1"/>
    <col min="15621" max="15622" width="18.28515625" style="611" customWidth="1"/>
    <col min="15623" max="15623" width="16.140625" style="611" customWidth="1"/>
    <col min="15624" max="15626" width="8.85546875" style="611"/>
    <col min="15627" max="15627" width="9.28515625" style="611" customWidth="1"/>
    <col min="15628" max="15870" width="8.85546875" style="611"/>
    <col min="15871" max="15871" width="29.7109375" style="611" customWidth="1"/>
    <col min="15872" max="15876" width="12.85546875" style="611" customWidth="1"/>
    <col min="15877" max="15878" width="18.28515625" style="611" customWidth="1"/>
    <col min="15879" max="15879" width="16.140625" style="611" customWidth="1"/>
    <col min="15880" max="15882" width="8.85546875" style="611"/>
    <col min="15883" max="15883" width="9.28515625" style="611" customWidth="1"/>
    <col min="15884" max="16126" width="8.85546875" style="611"/>
    <col min="16127" max="16127" width="29.7109375" style="611" customWidth="1"/>
    <col min="16128" max="16132" width="12.85546875" style="611" customWidth="1"/>
    <col min="16133" max="16134" width="18.28515625" style="611" customWidth="1"/>
    <col min="16135" max="16135" width="16.140625" style="611" customWidth="1"/>
    <col min="16136" max="16138" width="8.85546875" style="611"/>
    <col min="16139" max="16139" width="9.28515625" style="611" customWidth="1"/>
    <col min="16140" max="16384" width="8.85546875" style="611"/>
  </cols>
  <sheetData>
    <row r="1" spans="1:10" ht="69.75" customHeight="1" x14ac:dyDescent="0.25">
      <c r="A1" s="1241" t="s">
        <v>295</v>
      </c>
      <c r="B1" s="1242" t="s">
        <v>1292</v>
      </c>
      <c r="C1" s="1243" t="s">
        <v>1293</v>
      </c>
      <c r="D1" s="1244" t="s">
        <v>1294</v>
      </c>
      <c r="E1" s="1245" t="s">
        <v>1295</v>
      </c>
      <c r="F1" s="1244" t="s">
        <v>1296</v>
      </c>
      <c r="G1" s="1246" t="s">
        <v>1297</v>
      </c>
    </row>
    <row r="2" spans="1:10" x14ac:dyDescent="0.25">
      <c r="A2" s="1247" t="s">
        <v>4</v>
      </c>
      <c r="B2" s="1248">
        <f>+'4.SZ.TÁBL. SEGÍTŐ SZOLGÁLAT'!G136+'4.SZ.TÁBL. SEGÍTŐ SZOLGÁLAT'!P136</f>
        <v>-1907</v>
      </c>
      <c r="C2" s="1249"/>
      <c r="D2" s="1250">
        <f>+'4.SZ.TÁBL. SEGÍTŐ SZOLGÁLAT'!S136</f>
        <v>-1105</v>
      </c>
      <c r="E2" s="1251">
        <f>+'[11]3.SZ.TÁBL. BEVÉTELEK'!S58</f>
        <v>0</v>
      </c>
      <c r="F2" s="1252">
        <f>+'[11]3.SZ.TÁBL. BEVÉTELEK'!W8</f>
        <v>-56</v>
      </c>
      <c r="G2" s="1253">
        <f t="shared" ref="G2:G9" si="0">+SUM(B2:F2)</f>
        <v>-3068</v>
      </c>
    </row>
    <row r="3" spans="1:10" x14ac:dyDescent="0.25">
      <c r="A3" s="1254" t="s">
        <v>5</v>
      </c>
      <c r="B3" s="1255"/>
      <c r="C3" s="1256"/>
      <c r="D3" s="1257"/>
      <c r="E3" s="1251"/>
      <c r="F3" s="1252">
        <f>+'[11]3.SZ.TÁBL. BEVÉTELEK'!W9</f>
        <v>-169</v>
      </c>
      <c r="G3" s="1253">
        <f t="shared" si="0"/>
        <v>-169</v>
      </c>
    </row>
    <row r="4" spans="1:10" x14ac:dyDescent="0.25">
      <c r="A4" s="1254" t="s">
        <v>6</v>
      </c>
      <c r="B4" s="1258">
        <f>+'4.SZ.TÁBL. SEGÍTŐ SZOLGÁLAT'!G137+'4.SZ.TÁBL. SEGÍTŐ SZOLGÁLAT'!P137</f>
        <v>-883</v>
      </c>
      <c r="C4" s="1259"/>
      <c r="D4" s="1257"/>
      <c r="E4" s="1251">
        <f>+'[11]3.SZ.TÁBL. BEVÉTELEK'!S59</f>
        <v>0</v>
      </c>
      <c r="F4" s="1252">
        <f>+'[11]3.SZ.TÁBL. BEVÉTELEK'!W10</f>
        <v>-26</v>
      </c>
      <c r="G4" s="1260">
        <f t="shared" si="0"/>
        <v>-909</v>
      </c>
    </row>
    <row r="5" spans="1:10" x14ac:dyDescent="0.25">
      <c r="A5" s="1254" t="s">
        <v>7</v>
      </c>
      <c r="B5" s="1258">
        <f>+'4.SZ.TÁBL. SEGÍTŐ SZOLGÁLAT'!G138+'4.SZ.TÁBL. SEGÍTŐ SZOLGÁLAT'!P138</f>
        <v>-769</v>
      </c>
      <c r="C5" s="1259"/>
      <c r="D5" s="1257"/>
      <c r="E5" s="1251">
        <f>+'[11]3.SZ.TÁBL. BEVÉTELEK'!S60</f>
        <v>0</v>
      </c>
      <c r="F5" s="1252">
        <f>+'[11]3.SZ.TÁBL. BEVÉTELEK'!W11</f>
        <v>-22</v>
      </c>
      <c r="G5" s="1253">
        <f t="shared" si="0"/>
        <v>-791</v>
      </c>
    </row>
    <row r="6" spans="1:10" x14ac:dyDescent="0.25">
      <c r="A6" s="1254" t="s">
        <v>8</v>
      </c>
      <c r="B6" s="1258">
        <f>+'4.SZ.TÁBL. SEGÍTŐ SZOLGÁLAT'!G139+'4.SZ.TÁBL. SEGÍTŐ SZOLGÁLAT'!P139</f>
        <v>-3931</v>
      </c>
      <c r="C6" s="1259">
        <f>'[11]4.SZ.TÁBL. SEGÍTŐ SZOLGÁLAT'!Z139</f>
        <v>-690</v>
      </c>
      <c r="D6" s="1257"/>
      <c r="E6" s="1251">
        <f>+'[11]3.SZ.TÁBL. BEVÉTELEK'!S61</f>
        <v>-668</v>
      </c>
      <c r="F6" s="1252">
        <f>+'[11]3.SZ.TÁBL. BEVÉTELEK'!W12</f>
        <v>-115</v>
      </c>
      <c r="G6" s="1253">
        <f t="shared" si="0"/>
        <v>-5404</v>
      </c>
    </row>
    <row r="7" spans="1:10" x14ac:dyDescent="0.25">
      <c r="A7" s="1254" t="s">
        <v>9</v>
      </c>
      <c r="B7" s="1258">
        <f>+'4.SZ.TÁBL. SEGÍTŐ SZOLGÁLAT'!G140+'4.SZ.TÁBL. SEGÍTŐ SZOLGÁLAT'!P140</f>
        <v>-2411</v>
      </c>
      <c r="C7" s="1259"/>
      <c r="D7" s="1257"/>
      <c r="E7" s="1251">
        <f>+'[11]3.SZ.TÁBL. BEVÉTELEK'!S62</f>
        <v>0</v>
      </c>
      <c r="F7" s="1252">
        <f>+'[11]3.SZ.TÁBL. BEVÉTELEK'!W13</f>
        <v>-70</v>
      </c>
      <c r="G7" s="1253">
        <f t="shared" si="0"/>
        <v>-2481</v>
      </c>
    </row>
    <row r="8" spans="1:10" x14ac:dyDescent="0.25">
      <c r="A8" s="1261" t="s">
        <v>10</v>
      </c>
      <c r="B8" s="1262">
        <f>+'4.SZ.TÁBL. SEGÍTŐ SZOLGÁLAT'!G141+'4.SZ.TÁBL. SEGÍTŐ SZOLGÁLAT'!P141</f>
        <v>-1432</v>
      </c>
      <c r="C8" s="1263"/>
      <c r="D8" s="1264"/>
      <c r="E8" s="1265">
        <f>+'[11]3.SZ.TÁBL. BEVÉTELEK'!S63</f>
        <v>0</v>
      </c>
      <c r="F8" s="1252">
        <f>+'[11]3.SZ.TÁBL. BEVÉTELEK'!W14</f>
        <v>-42</v>
      </c>
      <c r="G8" s="1253">
        <f t="shared" si="0"/>
        <v>-1474</v>
      </c>
    </row>
    <row r="9" spans="1:10" x14ac:dyDescent="0.25">
      <c r="A9" s="1261" t="s">
        <v>230</v>
      </c>
      <c r="B9" s="1262">
        <f>+'4.SZ.TÁBL. SEGÍTŐ SZOLGÁLAT'!G142</f>
        <v>-1409</v>
      </c>
      <c r="C9" s="1263"/>
      <c r="D9" s="1264"/>
      <c r="E9" s="1266">
        <f>+'[11]3.SZ.TÁBL. BEVÉTELEK'!S64</f>
        <v>0</v>
      </c>
      <c r="F9" s="1267"/>
      <c r="G9" s="1253">
        <f t="shared" si="0"/>
        <v>-1409</v>
      </c>
    </row>
    <row r="10" spans="1:10" ht="15.75" thickBot="1" x14ac:dyDescent="0.3">
      <c r="A10" s="1268" t="s">
        <v>14</v>
      </c>
      <c r="B10" s="1269">
        <f>SUM(B2:B9)</f>
        <v>-12742</v>
      </c>
      <c r="C10" s="1269">
        <f t="shared" ref="C10:G10" si="1">SUM(C2:C9)</f>
        <v>-690</v>
      </c>
      <c r="D10" s="1270">
        <f t="shared" si="1"/>
        <v>-1105</v>
      </c>
      <c r="E10" s="1271">
        <f t="shared" si="1"/>
        <v>-668</v>
      </c>
      <c r="F10" s="1270">
        <f t="shared" si="1"/>
        <v>-500</v>
      </c>
      <c r="G10" s="1272">
        <f t="shared" si="1"/>
        <v>-15705</v>
      </c>
    </row>
    <row r="15" spans="1:10" x14ac:dyDescent="0.25">
      <c r="E15" s="1273"/>
      <c r="F15" s="1273"/>
      <c r="G15" s="1273"/>
      <c r="H15" s="1274"/>
      <c r="I15" s="1273"/>
      <c r="J15" s="1273"/>
    </row>
    <row r="16" spans="1:10" x14ac:dyDescent="0.25">
      <c r="E16" s="1275"/>
      <c r="F16" s="1276"/>
      <c r="G16" s="1277"/>
      <c r="H16" s="218"/>
      <c r="I16" s="1273"/>
      <c r="J16" s="1278"/>
    </row>
    <row r="17" spans="5:10" x14ac:dyDescent="0.25">
      <c r="E17" s="1275"/>
      <c r="F17" s="1276"/>
      <c r="G17" s="1277"/>
      <c r="H17" s="218"/>
      <c r="I17" s="1273"/>
      <c r="J17" s="1273"/>
    </row>
    <row r="18" spans="5:10" x14ac:dyDescent="0.25">
      <c r="E18" s="1275"/>
      <c r="F18" s="1276"/>
      <c r="G18" s="1277"/>
      <c r="H18" s="218"/>
      <c r="I18" s="1273"/>
      <c r="J18" s="1273"/>
    </row>
    <row r="19" spans="5:10" x14ac:dyDescent="0.25">
      <c r="E19" s="1275"/>
      <c r="F19" s="1276"/>
      <c r="G19" s="1277"/>
      <c r="H19" s="218"/>
      <c r="I19" s="1273"/>
      <c r="J19" s="1273"/>
    </row>
    <row r="20" spans="5:10" x14ac:dyDescent="0.25">
      <c r="E20" s="1275"/>
      <c r="F20" s="1276"/>
      <c r="G20" s="1277"/>
      <c r="H20" s="218"/>
      <c r="I20" s="1273"/>
      <c r="J20" s="1273"/>
    </row>
    <row r="21" spans="5:10" x14ac:dyDescent="0.25">
      <c r="E21" s="1275"/>
      <c r="F21" s="1276"/>
      <c r="G21" s="1277"/>
      <c r="H21" s="218"/>
      <c r="I21" s="1273"/>
      <c r="J21" s="1273"/>
    </row>
    <row r="22" spans="5:10" x14ac:dyDescent="0.25">
      <c r="E22" s="1275"/>
      <c r="F22" s="1276"/>
      <c r="G22" s="1277"/>
      <c r="H22" s="218"/>
      <c r="I22" s="1273"/>
      <c r="J22" s="1273"/>
    </row>
    <row r="23" spans="5:10" x14ac:dyDescent="0.25">
      <c r="E23" s="1275"/>
      <c r="F23" s="1274"/>
      <c r="G23" s="1279"/>
      <c r="H23" s="1280"/>
      <c r="I23" s="1281"/>
      <c r="J23" s="1273"/>
    </row>
  </sheetData>
  <printOptions horizontalCentered="1"/>
  <pageMargins left="0.15748031496062992" right="0.15748031496062992" top="1.2598425196850394" bottom="0.51181102362204722" header="0.35433070866141736" footer="0.15748031496062992"/>
  <pageSetup paperSize="9" orientation="landscape" r:id="rId1"/>
  <headerFooter alignWithMargins="0">
    <oddHeader>&amp;L&amp;"Times New Roman,Félkövér"&amp;13Szent László Völgye TKT&amp;C&amp;"Times New Roman,Félkövér"&amp;16 2020. ÉVI ZÁRSZÁMADÁSI BESZÁMOLÓ&amp;R9. sz. táblázat
ÖNKORMÁNYZATI ELSZÁMOLÁS
Adatok: eFt</oddHeader>
    <oddFooter>&amp;L&amp;F&amp;R&amp;P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152"/>
  <sheetViews>
    <sheetView topLeftCell="A121" zoomScaleNormal="100" workbookViewId="0">
      <selection activeCell="E155" sqref="E155"/>
    </sheetView>
  </sheetViews>
  <sheetFormatPr defaultColWidth="8.85546875" defaultRowHeight="12.95" customHeight="1" x14ac:dyDescent="0.2"/>
  <cols>
    <col min="1" max="1" width="6.5703125" style="567" customWidth="1"/>
    <col min="2" max="2" width="88.140625" style="566" customWidth="1"/>
    <col min="3" max="4" width="14.42578125" style="566" customWidth="1"/>
    <col min="5" max="6" width="8.85546875" style="566"/>
    <col min="7" max="7" width="8.85546875" style="519"/>
    <col min="8" max="8" width="8.85546875" style="567"/>
    <col min="9" max="13" width="8.85546875" style="566"/>
    <col min="14" max="14" width="8.85546875" style="568"/>
    <col min="15" max="16384" width="8.85546875" style="519"/>
  </cols>
  <sheetData>
    <row r="1" spans="1:4" ht="18" customHeight="1" x14ac:dyDescent="0.2">
      <c r="A1" s="612" t="s">
        <v>561</v>
      </c>
      <c r="B1" s="613" t="s">
        <v>113</v>
      </c>
      <c r="C1" s="613" t="s">
        <v>562</v>
      </c>
      <c r="D1" s="614" t="s">
        <v>563</v>
      </c>
    </row>
    <row r="2" spans="1:4" ht="12.95" customHeight="1" x14ac:dyDescent="0.2">
      <c r="A2" s="615" t="s">
        <v>564</v>
      </c>
      <c r="B2" s="616" t="s">
        <v>367</v>
      </c>
      <c r="C2" s="617"/>
      <c r="D2" s="618"/>
    </row>
    <row r="3" spans="1:4" ht="12.95" customHeight="1" x14ac:dyDescent="0.2">
      <c r="A3" s="619" t="s">
        <v>406</v>
      </c>
      <c r="B3" s="620" t="s">
        <v>565</v>
      </c>
      <c r="C3" s="621"/>
      <c r="D3" s="622"/>
    </row>
    <row r="4" spans="1:4" ht="12.95" customHeight="1" x14ac:dyDescent="0.2">
      <c r="A4" s="619" t="s">
        <v>407</v>
      </c>
      <c r="B4" s="620" t="s">
        <v>566</v>
      </c>
      <c r="C4" s="621"/>
      <c r="D4" s="622"/>
    </row>
    <row r="5" spans="1:4" ht="12.95" customHeight="1" x14ac:dyDescent="0.2">
      <c r="A5" s="623" t="s">
        <v>408</v>
      </c>
      <c r="B5" s="624" t="s">
        <v>567</v>
      </c>
      <c r="C5" s="625"/>
      <c r="D5" s="626"/>
    </row>
    <row r="6" spans="1:4" ht="12.95" customHeight="1" x14ac:dyDescent="0.2">
      <c r="A6" s="768" t="s">
        <v>409</v>
      </c>
      <c r="B6" s="769" t="s">
        <v>568</v>
      </c>
      <c r="C6" s="770">
        <f>SUM(C3:C5)</f>
        <v>0</v>
      </c>
      <c r="D6" s="771">
        <f>SUM(D3:D5)</f>
        <v>0</v>
      </c>
    </row>
    <row r="7" spans="1:4" ht="12.95" customHeight="1" x14ac:dyDescent="0.2">
      <c r="A7" s="627" t="s">
        <v>410</v>
      </c>
      <c r="B7" s="628" t="s">
        <v>569</v>
      </c>
      <c r="C7" s="891">
        <v>473</v>
      </c>
      <c r="D7" s="889">
        <v>457</v>
      </c>
    </row>
    <row r="8" spans="1:4" ht="12.95" customHeight="1" x14ac:dyDescent="0.2">
      <c r="A8" s="619" t="s">
        <v>411</v>
      </c>
      <c r="B8" s="620" t="s">
        <v>570</v>
      </c>
      <c r="C8" s="621">
        <v>5942</v>
      </c>
      <c r="D8" s="890">
        <v>3830</v>
      </c>
    </row>
    <row r="9" spans="1:4" ht="12.95" customHeight="1" x14ac:dyDescent="0.2">
      <c r="A9" s="619" t="s">
        <v>412</v>
      </c>
      <c r="B9" s="620" t="s">
        <v>571</v>
      </c>
      <c r="C9" s="621"/>
      <c r="D9" s="622"/>
    </row>
    <row r="10" spans="1:4" ht="12.95" customHeight="1" x14ac:dyDescent="0.2">
      <c r="A10" s="619" t="s">
        <v>413</v>
      </c>
      <c r="B10" s="620" t="s">
        <v>572</v>
      </c>
      <c r="C10" s="621"/>
      <c r="D10" s="622"/>
    </row>
    <row r="11" spans="1:4" ht="12.95" customHeight="1" x14ac:dyDescent="0.2">
      <c r="A11" s="623" t="s">
        <v>414</v>
      </c>
      <c r="B11" s="624" t="s">
        <v>573</v>
      </c>
      <c r="C11" s="625"/>
      <c r="D11" s="626"/>
    </row>
    <row r="12" spans="1:4" ht="12.95" customHeight="1" x14ac:dyDescent="0.2">
      <c r="A12" s="768" t="s">
        <v>415</v>
      </c>
      <c r="B12" s="769" t="s">
        <v>574</v>
      </c>
      <c r="C12" s="770">
        <f>SUM(C7:C11)</f>
        <v>6415</v>
      </c>
      <c r="D12" s="771">
        <f>SUM(D7:D11)</f>
        <v>4287</v>
      </c>
    </row>
    <row r="13" spans="1:4" ht="12.95" customHeight="1" x14ac:dyDescent="0.2">
      <c r="A13" s="627" t="s">
        <v>416</v>
      </c>
      <c r="B13" s="628" t="s">
        <v>575</v>
      </c>
      <c r="C13" s="629"/>
      <c r="D13" s="630"/>
    </row>
    <row r="14" spans="1:4" ht="12.95" customHeight="1" x14ac:dyDescent="0.2">
      <c r="A14" s="619" t="s">
        <v>417</v>
      </c>
      <c r="B14" s="620" t="s">
        <v>576</v>
      </c>
      <c r="C14" s="621"/>
      <c r="D14" s="622"/>
    </row>
    <row r="15" spans="1:4" ht="12.95" customHeight="1" x14ac:dyDescent="0.2">
      <c r="A15" s="619" t="s">
        <v>418</v>
      </c>
      <c r="B15" s="620" t="s">
        <v>577</v>
      </c>
      <c r="C15" s="621"/>
      <c r="D15" s="622"/>
    </row>
    <row r="16" spans="1:4" ht="12.95" customHeight="1" x14ac:dyDescent="0.2">
      <c r="A16" s="619" t="s">
        <v>419</v>
      </c>
      <c r="B16" s="620" t="s">
        <v>578</v>
      </c>
      <c r="C16" s="621"/>
      <c r="D16" s="622"/>
    </row>
    <row r="17" spans="1:4" ht="12.95" customHeight="1" x14ac:dyDescent="0.2">
      <c r="A17" s="619" t="s">
        <v>420</v>
      </c>
      <c r="B17" s="620" t="s">
        <v>579</v>
      </c>
      <c r="C17" s="621"/>
      <c r="D17" s="622"/>
    </row>
    <row r="18" spans="1:4" ht="12.95" customHeight="1" x14ac:dyDescent="0.2">
      <c r="A18" s="619" t="s">
        <v>421</v>
      </c>
      <c r="B18" s="620" t="s">
        <v>580</v>
      </c>
      <c r="C18" s="621"/>
      <c r="D18" s="622"/>
    </row>
    <row r="19" spans="1:4" ht="12.95" customHeight="1" x14ac:dyDescent="0.2">
      <c r="A19" s="623" t="s">
        <v>422</v>
      </c>
      <c r="B19" s="624" t="s">
        <v>581</v>
      </c>
      <c r="C19" s="625"/>
      <c r="D19" s="626"/>
    </row>
    <row r="20" spans="1:4" ht="12.95" customHeight="1" x14ac:dyDescent="0.2">
      <c r="A20" s="768" t="s">
        <v>423</v>
      </c>
      <c r="B20" s="769" t="s">
        <v>582</v>
      </c>
      <c r="C20" s="770">
        <f>SUM(C13:C19)</f>
        <v>0</v>
      </c>
      <c r="D20" s="771">
        <f>SUM(D13:D19)</f>
        <v>0</v>
      </c>
    </row>
    <row r="21" spans="1:4" ht="12.95" customHeight="1" x14ac:dyDescent="0.2">
      <c r="A21" s="627" t="s">
        <v>424</v>
      </c>
      <c r="B21" s="628" t="s">
        <v>583</v>
      </c>
      <c r="C21" s="629"/>
      <c r="D21" s="630"/>
    </row>
    <row r="22" spans="1:4" ht="12.95" customHeight="1" x14ac:dyDescent="0.2">
      <c r="A22" s="623" t="s">
        <v>425</v>
      </c>
      <c r="B22" s="624" t="s">
        <v>584</v>
      </c>
      <c r="C22" s="625"/>
      <c r="D22" s="626"/>
    </row>
    <row r="23" spans="1:4" ht="12.95" customHeight="1" x14ac:dyDescent="0.2">
      <c r="A23" s="768" t="s">
        <v>426</v>
      </c>
      <c r="B23" s="769" t="s">
        <v>585</v>
      </c>
      <c r="C23" s="770">
        <f>SUM(C21:C22)</f>
        <v>0</v>
      </c>
      <c r="D23" s="771">
        <f>SUM(D21:D22)</f>
        <v>0</v>
      </c>
    </row>
    <row r="24" spans="1:4" ht="12.95" customHeight="1" x14ac:dyDescent="0.2">
      <c r="A24" s="768" t="s">
        <v>427</v>
      </c>
      <c r="B24" s="769" t="s">
        <v>586</v>
      </c>
      <c r="C24" s="770">
        <f>SUM(C23,C20,C12,C6)</f>
        <v>6415</v>
      </c>
      <c r="D24" s="771">
        <f>SUM(D23,D20,D12,D6)</f>
        <v>4287</v>
      </c>
    </row>
    <row r="25" spans="1:4" ht="12.95" customHeight="1" x14ac:dyDescent="0.2">
      <c r="A25" s="627" t="s">
        <v>428</v>
      </c>
      <c r="B25" s="628" t="s">
        <v>587</v>
      </c>
      <c r="C25" s="629"/>
      <c r="D25" s="630"/>
    </row>
    <row r="26" spans="1:4" ht="12.95" customHeight="1" x14ac:dyDescent="0.2">
      <c r="A26" s="619" t="s">
        <v>429</v>
      </c>
      <c r="B26" s="620" t="s">
        <v>588</v>
      </c>
      <c r="C26" s="621"/>
      <c r="D26" s="622"/>
    </row>
    <row r="27" spans="1:4" ht="12.95" customHeight="1" x14ac:dyDescent="0.2">
      <c r="A27" s="619" t="s">
        <v>430</v>
      </c>
      <c r="B27" s="620" t="s">
        <v>589</v>
      </c>
      <c r="C27" s="621"/>
      <c r="D27" s="622"/>
    </row>
    <row r="28" spans="1:4" ht="12.95" customHeight="1" x14ac:dyDescent="0.2">
      <c r="A28" s="619" t="s">
        <v>431</v>
      </c>
      <c r="B28" s="620" t="s">
        <v>590</v>
      </c>
      <c r="C28" s="621"/>
      <c r="D28" s="622"/>
    </row>
    <row r="29" spans="1:4" ht="12.95" customHeight="1" x14ac:dyDescent="0.2">
      <c r="A29" s="623" t="s">
        <v>432</v>
      </c>
      <c r="B29" s="624" t="s">
        <v>591</v>
      </c>
      <c r="C29" s="625"/>
      <c r="D29" s="626"/>
    </row>
    <row r="30" spans="1:4" ht="12.95" customHeight="1" x14ac:dyDescent="0.2">
      <c r="A30" s="768" t="s">
        <v>433</v>
      </c>
      <c r="B30" s="769" t="s">
        <v>592</v>
      </c>
      <c r="C30" s="770">
        <f>SUM(C25:C29)</f>
        <v>0</v>
      </c>
      <c r="D30" s="771">
        <f>SUM(D25:D29)</f>
        <v>0</v>
      </c>
    </row>
    <row r="31" spans="1:4" ht="12.95" customHeight="1" x14ac:dyDescent="0.2">
      <c r="A31" s="627" t="s">
        <v>434</v>
      </c>
      <c r="B31" s="628" t="s">
        <v>593</v>
      </c>
      <c r="C31" s="629"/>
      <c r="D31" s="630"/>
    </row>
    <row r="32" spans="1:4" ht="12.95" customHeight="1" x14ac:dyDescent="0.2">
      <c r="A32" s="619" t="s">
        <v>435</v>
      </c>
      <c r="B32" s="620" t="s">
        <v>594</v>
      </c>
      <c r="C32" s="621"/>
      <c r="D32" s="622"/>
    </row>
    <row r="33" spans="1:4" ht="12.95" customHeight="1" x14ac:dyDescent="0.2">
      <c r="A33" s="619" t="s">
        <v>436</v>
      </c>
      <c r="B33" s="620" t="s">
        <v>595</v>
      </c>
      <c r="C33" s="621"/>
      <c r="D33" s="622"/>
    </row>
    <row r="34" spans="1:4" ht="12.95" customHeight="1" x14ac:dyDescent="0.2">
      <c r="A34" s="619" t="s">
        <v>437</v>
      </c>
      <c r="B34" s="620" t="s">
        <v>596</v>
      </c>
      <c r="C34" s="621"/>
      <c r="D34" s="622"/>
    </row>
    <row r="35" spans="1:4" ht="12.95" customHeight="1" x14ac:dyDescent="0.2">
      <c r="A35" s="619" t="s">
        <v>438</v>
      </c>
      <c r="B35" s="620" t="s">
        <v>597</v>
      </c>
      <c r="C35" s="621"/>
      <c r="D35" s="622"/>
    </row>
    <row r="36" spans="1:4" ht="12.95" customHeight="1" x14ac:dyDescent="0.2">
      <c r="A36" s="619" t="s">
        <v>439</v>
      </c>
      <c r="B36" s="620" t="s">
        <v>598</v>
      </c>
      <c r="C36" s="621"/>
      <c r="D36" s="622"/>
    </row>
    <row r="37" spans="1:4" ht="12.95" customHeight="1" x14ac:dyDescent="0.2">
      <c r="A37" s="623" t="s">
        <v>440</v>
      </c>
      <c r="B37" s="624" t="s">
        <v>599</v>
      </c>
      <c r="C37" s="625"/>
      <c r="D37" s="626"/>
    </row>
    <row r="38" spans="1:4" ht="12.95" customHeight="1" x14ac:dyDescent="0.2">
      <c r="A38" s="768" t="s">
        <v>441</v>
      </c>
      <c r="B38" s="769" t="s">
        <v>600</v>
      </c>
      <c r="C38" s="770">
        <f>SUM(C31:C37)</f>
        <v>0</v>
      </c>
      <c r="D38" s="771">
        <f>SUM(D31:D37)</f>
        <v>0</v>
      </c>
    </row>
    <row r="39" spans="1:4" ht="12.95" customHeight="1" x14ac:dyDescent="0.2">
      <c r="A39" s="768" t="s">
        <v>442</v>
      </c>
      <c r="B39" s="769" t="s">
        <v>601</v>
      </c>
      <c r="C39" s="770">
        <f>SUM(C38,C30)</f>
        <v>0</v>
      </c>
      <c r="D39" s="771">
        <f>SUM(D38,D30)</f>
        <v>0</v>
      </c>
    </row>
    <row r="40" spans="1:4" ht="12.95" customHeight="1" x14ac:dyDescent="0.2">
      <c r="A40" s="627" t="s">
        <v>443</v>
      </c>
      <c r="B40" s="628" t="s">
        <v>602</v>
      </c>
      <c r="C40" s="629"/>
      <c r="D40" s="630"/>
    </row>
    <row r="41" spans="1:4" ht="12.95" customHeight="1" x14ac:dyDescent="0.2">
      <c r="A41" s="619" t="s">
        <v>444</v>
      </c>
      <c r="B41" s="620" t="s">
        <v>603</v>
      </c>
      <c r="C41" s="621">
        <v>70</v>
      </c>
      <c r="D41" s="890">
        <v>227</v>
      </c>
    </row>
    <row r="42" spans="1:4" ht="12.95" customHeight="1" x14ac:dyDescent="0.2">
      <c r="A42" s="619" t="s">
        <v>445</v>
      </c>
      <c r="B42" s="620" t="s">
        <v>604</v>
      </c>
      <c r="C42" s="621">
        <v>30029</v>
      </c>
      <c r="D42" s="890">
        <v>36099</v>
      </c>
    </row>
    <row r="43" spans="1:4" ht="12.95" customHeight="1" x14ac:dyDescent="0.2">
      <c r="A43" s="619" t="s">
        <v>446</v>
      </c>
      <c r="B43" s="620" t="s">
        <v>605</v>
      </c>
      <c r="C43" s="621"/>
      <c r="D43" s="622"/>
    </row>
    <row r="44" spans="1:4" ht="12.95" customHeight="1" x14ac:dyDescent="0.2">
      <c r="A44" s="623" t="s">
        <v>447</v>
      </c>
      <c r="B44" s="624" t="s">
        <v>606</v>
      </c>
      <c r="C44" s="625"/>
      <c r="D44" s="626"/>
    </row>
    <row r="45" spans="1:4" ht="12.95" customHeight="1" x14ac:dyDescent="0.2">
      <c r="A45" s="768" t="s">
        <v>448</v>
      </c>
      <c r="B45" s="769" t="s">
        <v>607</v>
      </c>
      <c r="C45" s="770">
        <f>SUM(C40:C44)</f>
        <v>30099</v>
      </c>
      <c r="D45" s="771">
        <f>SUM(D40:D44)</f>
        <v>36326</v>
      </c>
    </row>
    <row r="46" spans="1:4" ht="12.95" customHeight="1" x14ac:dyDescent="0.2">
      <c r="A46" s="627" t="s">
        <v>449</v>
      </c>
      <c r="B46" s="628" t="s">
        <v>608</v>
      </c>
      <c r="C46" s="891"/>
      <c r="D46" s="889"/>
    </row>
    <row r="47" spans="1:4" ht="12.95" customHeight="1" x14ac:dyDescent="0.2">
      <c r="A47" s="619" t="s">
        <v>450</v>
      </c>
      <c r="B47" s="620" t="s">
        <v>609</v>
      </c>
      <c r="C47" s="621"/>
      <c r="D47" s="622"/>
    </row>
    <row r="48" spans="1:4" ht="12.95" customHeight="1" x14ac:dyDescent="0.2">
      <c r="A48" s="619" t="s">
        <v>451</v>
      </c>
      <c r="B48" s="620" t="s">
        <v>610</v>
      </c>
      <c r="C48" s="621"/>
      <c r="D48" s="622"/>
    </row>
    <row r="49" spans="1:4" ht="12.95" customHeight="1" x14ac:dyDescent="0.2">
      <c r="A49" s="619" t="s">
        <v>452</v>
      </c>
      <c r="B49" s="620" t="s">
        <v>611</v>
      </c>
      <c r="C49" s="621"/>
      <c r="D49" s="622"/>
    </row>
    <row r="50" spans="1:4" ht="12.95" customHeight="1" x14ac:dyDescent="0.2">
      <c r="A50" s="619" t="s">
        <v>453</v>
      </c>
      <c r="B50" s="620" t="s">
        <v>612</v>
      </c>
      <c r="C50" s="621"/>
      <c r="D50" s="622"/>
    </row>
    <row r="51" spans="1:4" ht="12.95" customHeight="1" x14ac:dyDescent="0.2">
      <c r="A51" s="619" t="s">
        <v>454</v>
      </c>
      <c r="B51" s="620" t="s">
        <v>613</v>
      </c>
      <c r="C51" s="621">
        <v>808</v>
      </c>
      <c r="D51" s="622">
        <v>834</v>
      </c>
    </row>
    <row r="52" spans="1:4" ht="12.95" customHeight="1" x14ac:dyDescent="0.2">
      <c r="A52" s="619" t="s">
        <v>455</v>
      </c>
      <c r="B52" s="620" t="s">
        <v>614</v>
      </c>
      <c r="C52" s="621"/>
      <c r="D52" s="622"/>
    </row>
    <row r="53" spans="1:4" ht="12.95" customHeight="1" x14ac:dyDescent="0.2">
      <c r="A53" s="619" t="s">
        <v>456</v>
      </c>
      <c r="B53" s="620" t="s">
        <v>615</v>
      </c>
      <c r="C53" s="621"/>
      <c r="D53" s="622"/>
    </row>
    <row r="54" spans="1:4" ht="12.95" customHeight="1" x14ac:dyDescent="0.2">
      <c r="A54" s="619" t="s">
        <v>457</v>
      </c>
      <c r="B54" s="620" t="s">
        <v>616</v>
      </c>
      <c r="C54" s="621"/>
      <c r="D54" s="622"/>
    </row>
    <row r="55" spans="1:4" ht="12.95" customHeight="1" x14ac:dyDescent="0.2">
      <c r="A55" s="619" t="s">
        <v>458</v>
      </c>
      <c r="B55" s="620" t="s">
        <v>617</v>
      </c>
      <c r="C55" s="621"/>
      <c r="D55" s="622"/>
    </row>
    <row r="56" spans="1:4" ht="12.95" customHeight="1" x14ac:dyDescent="0.2">
      <c r="A56" s="619" t="s">
        <v>459</v>
      </c>
      <c r="B56" s="620" t="s">
        <v>618</v>
      </c>
      <c r="C56" s="621"/>
      <c r="D56" s="622"/>
    </row>
    <row r="57" spans="1:4" ht="12.95" customHeight="1" x14ac:dyDescent="0.2">
      <c r="A57" s="619" t="s">
        <v>460</v>
      </c>
      <c r="B57" s="620" t="s">
        <v>619</v>
      </c>
      <c r="C57" s="621"/>
      <c r="D57" s="622"/>
    </row>
    <row r="58" spans="1:4" ht="12.95" customHeight="1" x14ac:dyDescent="0.2">
      <c r="A58" s="623" t="s">
        <v>461</v>
      </c>
      <c r="B58" s="624" t="s">
        <v>620</v>
      </c>
      <c r="C58" s="625"/>
      <c r="D58" s="626"/>
    </row>
    <row r="59" spans="1:4" ht="12.95" customHeight="1" x14ac:dyDescent="0.2">
      <c r="A59" s="768" t="s">
        <v>462</v>
      </c>
      <c r="B59" s="769" t="s">
        <v>621</v>
      </c>
      <c r="C59" s="770">
        <f>SUM(C46:C58)</f>
        <v>808</v>
      </c>
      <c r="D59" s="771">
        <f>SUM(D46:D58)</f>
        <v>834</v>
      </c>
    </row>
    <row r="60" spans="1:4" ht="12.95" customHeight="1" x14ac:dyDescent="0.2">
      <c r="A60" s="627" t="s">
        <v>463</v>
      </c>
      <c r="B60" s="628" t="s">
        <v>622</v>
      </c>
      <c r="C60" s="629"/>
      <c r="D60" s="630"/>
    </row>
    <row r="61" spans="1:4" ht="12.95" customHeight="1" x14ac:dyDescent="0.2">
      <c r="A61" s="619" t="s">
        <v>464</v>
      </c>
      <c r="B61" s="620" t="s">
        <v>623</v>
      </c>
      <c r="C61" s="621"/>
      <c r="D61" s="622"/>
    </row>
    <row r="62" spans="1:4" ht="12.95" customHeight="1" x14ac:dyDescent="0.2">
      <c r="A62" s="619" t="s">
        <v>465</v>
      </c>
      <c r="B62" s="620" t="s">
        <v>624</v>
      </c>
      <c r="C62" s="621"/>
      <c r="D62" s="622"/>
    </row>
    <row r="63" spans="1:4" ht="12.95" customHeight="1" x14ac:dyDescent="0.2">
      <c r="A63" s="619" t="s">
        <v>466</v>
      </c>
      <c r="B63" s="620" t="s">
        <v>625</v>
      </c>
      <c r="C63" s="621"/>
      <c r="D63" s="622"/>
    </row>
    <row r="64" spans="1:4" ht="12.95" customHeight="1" x14ac:dyDescent="0.2">
      <c r="A64" s="619" t="s">
        <v>467</v>
      </c>
      <c r="B64" s="620" t="s">
        <v>626</v>
      </c>
      <c r="C64" s="621"/>
      <c r="D64" s="622"/>
    </row>
    <row r="65" spans="1:4" ht="12.95" customHeight="1" x14ac:dyDescent="0.2">
      <c r="A65" s="619" t="s">
        <v>468</v>
      </c>
      <c r="B65" s="620" t="s">
        <v>627</v>
      </c>
      <c r="C65" s="621"/>
      <c r="D65" s="622"/>
    </row>
    <row r="66" spans="1:4" ht="12.95" customHeight="1" x14ac:dyDescent="0.2">
      <c r="A66" s="619" t="s">
        <v>469</v>
      </c>
      <c r="B66" s="620" t="s">
        <v>628</v>
      </c>
      <c r="C66" s="621"/>
      <c r="D66" s="622"/>
    </row>
    <row r="67" spans="1:4" ht="12.95" customHeight="1" x14ac:dyDescent="0.2">
      <c r="A67" s="619" t="s">
        <v>470</v>
      </c>
      <c r="B67" s="620" t="s">
        <v>629</v>
      </c>
      <c r="C67" s="621"/>
      <c r="D67" s="622"/>
    </row>
    <row r="68" spans="1:4" ht="12.95" customHeight="1" x14ac:dyDescent="0.2">
      <c r="A68" s="619" t="s">
        <v>471</v>
      </c>
      <c r="B68" s="620" t="s">
        <v>630</v>
      </c>
      <c r="C68" s="621"/>
      <c r="D68" s="622"/>
    </row>
    <row r="69" spans="1:4" ht="12.95" customHeight="1" x14ac:dyDescent="0.2">
      <c r="A69" s="619" t="s">
        <v>472</v>
      </c>
      <c r="B69" s="620" t="s">
        <v>631</v>
      </c>
      <c r="C69" s="621"/>
      <c r="D69" s="622"/>
    </row>
    <row r="70" spans="1:4" ht="12.95" customHeight="1" x14ac:dyDescent="0.2">
      <c r="A70" s="619" t="s">
        <v>473</v>
      </c>
      <c r="B70" s="620" t="s">
        <v>632</v>
      </c>
      <c r="C70" s="621"/>
      <c r="D70" s="622"/>
    </row>
    <row r="71" spans="1:4" ht="12.95" customHeight="1" x14ac:dyDescent="0.2">
      <c r="A71" s="619" t="s">
        <v>474</v>
      </c>
      <c r="B71" s="620" t="s">
        <v>633</v>
      </c>
      <c r="C71" s="621"/>
      <c r="D71" s="622"/>
    </row>
    <row r="72" spans="1:4" ht="12.95" customHeight="1" x14ac:dyDescent="0.2">
      <c r="A72" s="623" t="s">
        <v>475</v>
      </c>
      <c r="B72" s="624" t="s">
        <v>634</v>
      </c>
      <c r="C72" s="625"/>
      <c r="D72" s="626"/>
    </row>
    <row r="73" spans="1:4" ht="12.95" customHeight="1" x14ac:dyDescent="0.2">
      <c r="A73" s="768" t="s">
        <v>476</v>
      </c>
      <c r="B73" s="769" t="s">
        <v>635</v>
      </c>
      <c r="C73" s="770">
        <f>SUM(C60:C72)</f>
        <v>0</v>
      </c>
      <c r="D73" s="771">
        <f>SUM(D60:D72)</f>
        <v>0</v>
      </c>
    </row>
    <row r="74" spans="1:4" ht="12.95" customHeight="1" x14ac:dyDescent="0.2">
      <c r="A74" s="627" t="s">
        <v>477</v>
      </c>
      <c r="B74" s="628" t="s">
        <v>636</v>
      </c>
      <c r="C74" s="629"/>
      <c r="D74" s="630">
        <f>D78+D79</f>
        <v>67</v>
      </c>
    </row>
    <row r="75" spans="1:4" ht="12.95" customHeight="1" x14ac:dyDescent="0.2">
      <c r="A75" s="619" t="s">
        <v>478</v>
      </c>
      <c r="B75" s="620" t="s">
        <v>637</v>
      </c>
      <c r="C75" s="621"/>
      <c r="D75" s="622"/>
    </row>
    <row r="76" spans="1:4" ht="12.95" customHeight="1" x14ac:dyDescent="0.2">
      <c r="A76" s="619" t="s">
        <v>479</v>
      </c>
      <c r="B76" s="620" t="s">
        <v>638</v>
      </c>
      <c r="C76" s="621"/>
      <c r="D76" s="622"/>
    </row>
    <row r="77" spans="1:4" ht="12.95" customHeight="1" x14ac:dyDescent="0.2">
      <c r="A77" s="619" t="s">
        <v>480</v>
      </c>
      <c r="B77" s="620" t="s">
        <v>639</v>
      </c>
      <c r="C77" s="621"/>
      <c r="D77" s="622"/>
    </row>
    <row r="78" spans="1:4" ht="12.95" customHeight="1" x14ac:dyDescent="0.2">
      <c r="A78" s="619" t="s">
        <v>481</v>
      </c>
      <c r="B78" s="620" t="s">
        <v>640</v>
      </c>
      <c r="C78" s="621"/>
      <c r="D78" s="622">
        <v>17</v>
      </c>
    </row>
    <row r="79" spans="1:4" ht="12.95" customHeight="1" x14ac:dyDescent="0.2">
      <c r="A79" s="619" t="s">
        <v>482</v>
      </c>
      <c r="B79" s="620" t="s">
        <v>641</v>
      </c>
      <c r="C79" s="621"/>
      <c r="D79" s="622">
        <v>50</v>
      </c>
    </row>
    <row r="80" spans="1:4" ht="12.95" customHeight="1" x14ac:dyDescent="0.2">
      <c r="A80" s="619" t="s">
        <v>483</v>
      </c>
      <c r="B80" s="620" t="s">
        <v>642</v>
      </c>
      <c r="C80" s="621"/>
      <c r="D80" s="622"/>
    </row>
    <row r="81" spans="1:4" ht="12.95" customHeight="1" x14ac:dyDescent="0.2">
      <c r="A81" s="619" t="s">
        <v>484</v>
      </c>
      <c r="B81" s="620" t="s">
        <v>643</v>
      </c>
      <c r="C81" s="621"/>
      <c r="D81" s="622"/>
    </row>
    <row r="82" spans="1:4" ht="12.95" customHeight="1" x14ac:dyDescent="0.2">
      <c r="A82" s="619" t="s">
        <v>485</v>
      </c>
      <c r="B82" s="620" t="s">
        <v>644</v>
      </c>
      <c r="C82" s="621"/>
      <c r="D82" s="622"/>
    </row>
    <row r="83" spans="1:4" ht="12.95" customHeight="1" x14ac:dyDescent="0.2">
      <c r="A83" s="619" t="s">
        <v>486</v>
      </c>
      <c r="B83" s="620" t="s">
        <v>645</v>
      </c>
      <c r="C83" s="621"/>
      <c r="D83" s="622"/>
    </row>
    <row r="84" spans="1:4" ht="12.95" customHeight="1" x14ac:dyDescent="0.2">
      <c r="A84" s="619" t="s">
        <v>487</v>
      </c>
      <c r="B84" s="620" t="s">
        <v>646</v>
      </c>
      <c r="C84" s="621"/>
      <c r="D84" s="622"/>
    </row>
    <row r="85" spans="1:4" ht="12.95" customHeight="1" x14ac:dyDescent="0.2">
      <c r="A85" s="623" t="s">
        <v>488</v>
      </c>
      <c r="B85" s="624" t="s">
        <v>647</v>
      </c>
      <c r="C85" s="625"/>
      <c r="D85" s="626"/>
    </row>
    <row r="86" spans="1:4" ht="12.95" customHeight="1" x14ac:dyDescent="0.2">
      <c r="A86" s="768" t="s">
        <v>489</v>
      </c>
      <c r="B86" s="769" t="s">
        <v>648</v>
      </c>
      <c r="C86" s="770">
        <f>SUM(C74,C80:C85)</f>
        <v>0</v>
      </c>
      <c r="D86" s="771">
        <f>SUM(D74,D80:D85)</f>
        <v>67</v>
      </c>
    </row>
    <row r="87" spans="1:4" ht="12.95" customHeight="1" x14ac:dyDescent="0.2">
      <c r="A87" s="768" t="s">
        <v>490</v>
      </c>
      <c r="B87" s="769" t="s">
        <v>649</v>
      </c>
      <c r="C87" s="770">
        <f>SUM(C86,C73,C59,)</f>
        <v>808</v>
      </c>
      <c r="D87" s="771">
        <f>SUM(D86,D73,D59,)</f>
        <v>901</v>
      </c>
    </row>
    <row r="88" spans="1:4" ht="12.95" customHeight="1" x14ac:dyDescent="0.2">
      <c r="A88" s="768" t="s">
        <v>491</v>
      </c>
      <c r="B88" s="769" t="s">
        <v>1241</v>
      </c>
      <c r="C88" s="770"/>
      <c r="D88" s="771">
        <v>-21</v>
      </c>
    </row>
    <row r="89" spans="1:4" ht="12.95" customHeight="1" x14ac:dyDescent="0.2">
      <c r="A89" s="627" t="s">
        <v>492</v>
      </c>
      <c r="B89" s="628" t="s">
        <v>650</v>
      </c>
      <c r="C89" s="629"/>
      <c r="D89" s="630"/>
    </row>
    <row r="90" spans="1:4" ht="12.95" customHeight="1" x14ac:dyDescent="0.2">
      <c r="A90" s="619" t="s">
        <v>493</v>
      </c>
      <c r="B90" s="620" t="s">
        <v>651</v>
      </c>
      <c r="C90" s="621"/>
      <c r="D90" s="622"/>
    </row>
    <row r="91" spans="1:4" ht="12.95" customHeight="1" x14ac:dyDescent="0.2">
      <c r="A91" s="623" t="s">
        <v>494</v>
      </c>
      <c r="B91" s="624" t="s">
        <v>652</v>
      </c>
      <c r="C91" s="625"/>
      <c r="D91" s="626"/>
    </row>
    <row r="92" spans="1:4" ht="12.95" customHeight="1" x14ac:dyDescent="0.2">
      <c r="A92" s="768" t="s">
        <v>495</v>
      </c>
      <c r="B92" s="769" t="s">
        <v>653</v>
      </c>
      <c r="C92" s="770">
        <f>SUM(C89:C91)</f>
        <v>0</v>
      </c>
      <c r="D92" s="771">
        <f>SUM(D89:D91)</f>
        <v>0</v>
      </c>
    </row>
    <row r="93" spans="1:4" ht="12.95" customHeight="1" x14ac:dyDescent="0.2">
      <c r="A93" s="768" t="s">
        <v>496</v>
      </c>
      <c r="B93" s="769" t="s">
        <v>654</v>
      </c>
      <c r="C93" s="770">
        <f>SUM(C24,C39,C45,C87,C88,C92)</f>
        <v>37322</v>
      </c>
      <c r="D93" s="771">
        <f>SUM(D24,D39,D45,D87,D88,D92)</f>
        <v>41493</v>
      </c>
    </row>
    <row r="94" spans="1:4" ht="12.95" customHeight="1" x14ac:dyDescent="0.2">
      <c r="A94" s="631" t="s">
        <v>564</v>
      </c>
      <c r="B94" s="632" t="s">
        <v>368</v>
      </c>
      <c r="C94" s="633"/>
      <c r="D94" s="634"/>
    </row>
    <row r="95" spans="1:4" ht="12.95" customHeight="1" x14ac:dyDescent="0.2">
      <c r="A95" s="619" t="s">
        <v>497</v>
      </c>
      <c r="B95" s="620" t="s">
        <v>655</v>
      </c>
      <c r="C95" s="621">
        <v>53405</v>
      </c>
      <c r="D95" s="890">
        <v>53405</v>
      </c>
    </row>
    <row r="96" spans="1:4" ht="12.95" customHeight="1" x14ac:dyDescent="0.2">
      <c r="A96" s="619" t="s">
        <v>498</v>
      </c>
      <c r="B96" s="620" t="s">
        <v>656</v>
      </c>
      <c r="C96" s="621"/>
      <c r="D96" s="890"/>
    </row>
    <row r="97" spans="1:4" ht="12.95" customHeight="1" x14ac:dyDescent="0.2">
      <c r="A97" s="619" t="s">
        <v>499</v>
      </c>
      <c r="B97" s="620" t="s">
        <v>657</v>
      </c>
      <c r="C97" s="621">
        <v>8925</v>
      </c>
      <c r="D97" s="890">
        <v>8925</v>
      </c>
    </row>
    <row r="98" spans="1:4" ht="12.95" customHeight="1" x14ac:dyDescent="0.2">
      <c r="A98" s="619" t="s">
        <v>500</v>
      </c>
      <c r="B98" s="620" t="s">
        <v>658</v>
      </c>
      <c r="C98" s="621">
        <v>-42703</v>
      </c>
      <c r="D98" s="890">
        <v>-34216</v>
      </c>
    </row>
    <row r="99" spans="1:4" ht="12.95" customHeight="1" x14ac:dyDescent="0.2">
      <c r="A99" s="619" t="s">
        <v>501</v>
      </c>
      <c r="B99" s="620" t="s">
        <v>659</v>
      </c>
      <c r="C99" s="621"/>
      <c r="D99" s="890"/>
    </row>
    <row r="100" spans="1:4" ht="12.95" customHeight="1" x14ac:dyDescent="0.2">
      <c r="A100" s="623" t="s">
        <v>502</v>
      </c>
      <c r="B100" s="624" t="s">
        <v>660</v>
      </c>
      <c r="C100" s="893">
        <v>8488</v>
      </c>
      <c r="D100" s="892">
        <v>1641</v>
      </c>
    </row>
    <row r="101" spans="1:4" ht="12.95" customHeight="1" x14ac:dyDescent="0.2">
      <c r="A101" s="768" t="s">
        <v>503</v>
      </c>
      <c r="B101" s="769" t="s">
        <v>661</v>
      </c>
      <c r="C101" s="770">
        <f>SUM(C95:C100)</f>
        <v>28115</v>
      </c>
      <c r="D101" s="771">
        <f>SUM(D95:D100)</f>
        <v>29755</v>
      </c>
    </row>
    <row r="102" spans="1:4" ht="12.95" customHeight="1" x14ac:dyDescent="0.2">
      <c r="A102" s="627" t="s">
        <v>504</v>
      </c>
      <c r="B102" s="628" t="s">
        <v>662</v>
      </c>
      <c r="C102" s="629"/>
      <c r="D102" s="630"/>
    </row>
    <row r="103" spans="1:4" ht="12.95" customHeight="1" x14ac:dyDescent="0.2">
      <c r="A103" s="619" t="s">
        <v>505</v>
      </c>
      <c r="B103" s="620" t="s">
        <v>663</v>
      </c>
      <c r="C103" s="621"/>
      <c r="D103" s="622"/>
    </row>
    <row r="104" spans="1:4" ht="12.95" customHeight="1" x14ac:dyDescent="0.2">
      <c r="A104" s="619" t="s">
        <v>506</v>
      </c>
      <c r="B104" s="620" t="s">
        <v>664</v>
      </c>
      <c r="C104" s="621"/>
      <c r="D104" s="622"/>
    </row>
    <row r="105" spans="1:4" ht="12.95" customHeight="1" x14ac:dyDescent="0.2">
      <c r="A105" s="619" t="s">
        <v>507</v>
      </c>
      <c r="B105" s="620" t="s">
        <v>665</v>
      </c>
      <c r="C105" s="621"/>
      <c r="D105" s="622"/>
    </row>
    <row r="106" spans="1:4" ht="12.95" customHeight="1" x14ac:dyDescent="0.2">
      <c r="A106" s="619" t="s">
        <v>508</v>
      </c>
      <c r="B106" s="620" t="s">
        <v>666</v>
      </c>
      <c r="C106" s="621"/>
      <c r="D106" s="622"/>
    </row>
    <row r="107" spans="1:4" ht="12.95" customHeight="1" x14ac:dyDescent="0.2">
      <c r="A107" s="619" t="s">
        <v>509</v>
      </c>
      <c r="B107" s="620" t="s">
        <v>667</v>
      </c>
      <c r="C107" s="621"/>
      <c r="D107" s="622"/>
    </row>
    <row r="108" spans="1:4" ht="12.95" customHeight="1" x14ac:dyDescent="0.2">
      <c r="A108" s="619" t="s">
        <v>510</v>
      </c>
      <c r="B108" s="620" t="s">
        <v>668</v>
      </c>
      <c r="C108" s="621"/>
      <c r="D108" s="622"/>
    </row>
    <row r="109" spans="1:4" ht="12.95" customHeight="1" x14ac:dyDescent="0.2">
      <c r="A109" s="619" t="s">
        <v>511</v>
      </c>
      <c r="B109" s="620" t="s">
        <v>669</v>
      </c>
      <c r="C109" s="621"/>
      <c r="D109" s="622"/>
    </row>
    <row r="110" spans="1:4" ht="12.95" customHeight="1" x14ac:dyDescent="0.2">
      <c r="A110" s="619" t="s">
        <v>512</v>
      </c>
      <c r="B110" s="620" t="s">
        <v>670</v>
      </c>
      <c r="C110" s="621"/>
      <c r="D110" s="622"/>
    </row>
    <row r="111" spans="1:4" ht="12.95" customHeight="1" x14ac:dyDescent="0.2">
      <c r="A111" s="619" t="s">
        <v>513</v>
      </c>
      <c r="B111" s="620" t="s">
        <v>671</v>
      </c>
      <c r="C111" s="621"/>
      <c r="D111" s="622"/>
    </row>
    <row r="112" spans="1:4" ht="12.95" customHeight="1" x14ac:dyDescent="0.2">
      <c r="A112" s="619" t="s">
        <v>514</v>
      </c>
      <c r="B112" s="620" t="s">
        <v>672</v>
      </c>
      <c r="C112" s="621"/>
      <c r="D112" s="622"/>
    </row>
    <row r="113" spans="1:4" ht="12.95" customHeight="1" x14ac:dyDescent="0.2">
      <c r="A113" s="619" t="s">
        <v>515</v>
      </c>
      <c r="B113" s="620" t="s">
        <v>673</v>
      </c>
      <c r="C113" s="621"/>
      <c r="D113" s="622"/>
    </row>
    <row r="114" spans="1:4" ht="12.95" customHeight="1" x14ac:dyDescent="0.2">
      <c r="A114" s="619" t="s">
        <v>516</v>
      </c>
      <c r="B114" s="620" t="s">
        <v>674</v>
      </c>
      <c r="C114" s="621"/>
      <c r="D114" s="622"/>
    </row>
    <row r="115" spans="1:4" ht="12.95" customHeight="1" x14ac:dyDescent="0.2">
      <c r="A115" s="619" t="s">
        <v>517</v>
      </c>
      <c r="B115" s="620" t="s">
        <v>675</v>
      </c>
      <c r="C115" s="621"/>
      <c r="D115" s="622"/>
    </row>
    <row r="116" spans="1:4" ht="12.95" customHeight="1" x14ac:dyDescent="0.2">
      <c r="A116" s="619" t="s">
        <v>518</v>
      </c>
      <c r="B116" s="620" t="s">
        <v>676</v>
      </c>
      <c r="C116" s="621"/>
      <c r="D116" s="622"/>
    </row>
    <row r="117" spans="1:4" ht="12.95" customHeight="1" x14ac:dyDescent="0.2">
      <c r="A117" s="619" t="s">
        <v>519</v>
      </c>
      <c r="B117" s="620" t="s">
        <v>677</v>
      </c>
      <c r="C117" s="621"/>
      <c r="D117" s="622"/>
    </row>
    <row r="118" spans="1:4" ht="12.95" customHeight="1" x14ac:dyDescent="0.2">
      <c r="A118" s="619" t="s">
        <v>520</v>
      </c>
      <c r="B118" s="620" t="s">
        <v>678</v>
      </c>
      <c r="C118" s="621"/>
      <c r="D118" s="622"/>
    </row>
    <row r="119" spans="1:4" ht="12.95" customHeight="1" x14ac:dyDescent="0.2">
      <c r="A119" s="619" t="s">
        <v>521</v>
      </c>
      <c r="B119" s="620" t="s">
        <v>679</v>
      </c>
      <c r="C119" s="621"/>
      <c r="D119" s="622"/>
    </row>
    <row r="120" spans="1:4" ht="12.95" customHeight="1" x14ac:dyDescent="0.2">
      <c r="A120" s="623" t="s">
        <v>522</v>
      </c>
      <c r="B120" s="624" t="s">
        <v>680</v>
      </c>
      <c r="C120" s="625"/>
      <c r="D120" s="626"/>
    </row>
    <row r="121" spans="1:4" ht="12.95" customHeight="1" x14ac:dyDescent="0.2">
      <c r="A121" s="768" t="s">
        <v>523</v>
      </c>
      <c r="B121" s="769" t="s">
        <v>681</v>
      </c>
      <c r="C121" s="770">
        <f>SUM(C102:C120)</f>
        <v>0</v>
      </c>
      <c r="D121" s="771">
        <f>SUM(D102:D120)</f>
        <v>0</v>
      </c>
    </row>
    <row r="122" spans="1:4" ht="12.95" customHeight="1" x14ac:dyDescent="0.2">
      <c r="A122" s="627" t="s">
        <v>524</v>
      </c>
      <c r="B122" s="628" t="s">
        <v>682</v>
      </c>
      <c r="C122" s="629"/>
      <c r="D122" s="630"/>
    </row>
    <row r="123" spans="1:4" ht="12.95" customHeight="1" x14ac:dyDescent="0.2">
      <c r="A123" s="619" t="s">
        <v>525</v>
      </c>
      <c r="B123" s="620" t="s">
        <v>683</v>
      </c>
      <c r="C123" s="621"/>
      <c r="D123" s="622"/>
    </row>
    <row r="124" spans="1:4" ht="12.95" customHeight="1" x14ac:dyDescent="0.2">
      <c r="A124" s="619" t="s">
        <v>526</v>
      </c>
      <c r="B124" s="620" t="s">
        <v>684</v>
      </c>
      <c r="C124" s="621">
        <v>14</v>
      </c>
      <c r="D124" s="622">
        <v>14</v>
      </c>
    </row>
    <row r="125" spans="1:4" ht="12.95" customHeight="1" x14ac:dyDescent="0.2">
      <c r="A125" s="619" t="s">
        <v>527</v>
      </c>
      <c r="B125" s="620" t="s">
        <v>685</v>
      </c>
      <c r="C125" s="621"/>
      <c r="D125" s="622"/>
    </row>
    <row r="126" spans="1:4" ht="12.95" customHeight="1" x14ac:dyDescent="0.2">
      <c r="A126" s="619" t="s">
        <v>528</v>
      </c>
      <c r="B126" s="620" t="s">
        <v>686</v>
      </c>
      <c r="C126" s="621"/>
      <c r="D126" s="622"/>
    </row>
    <row r="127" spans="1:4" ht="12.95" customHeight="1" x14ac:dyDescent="0.2">
      <c r="A127" s="619" t="s">
        <v>529</v>
      </c>
      <c r="B127" s="620" t="s">
        <v>687</v>
      </c>
      <c r="C127" s="621"/>
      <c r="D127" s="622"/>
    </row>
    <row r="128" spans="1:4" ht="12.95" customHeight="1" x14ac:dyDescent="0.2">
      <c r="A128" s="619" t="s">
        <v>530</v>
      </c>
      <c r="B128" s="620" t="s">
        <v>688</v>
      </c>
      <c r="C128" s="621"/>
      <c r="D128" s="622"/>
    </row>
    <row r="129" spans="1:4" ht="12.95" customHeight="1" x14ac:dyDescent="0.2">
      <c r="A129" s="619" t="s">
        <v>531</v>
      </c>
      <c r="B129" s="620" t="s">
        <v>689</v>
      </c>
      <c r="C129" s="621"/>
      <c r="D129" s="622"/>
    </row>
    <row r="130" spans="1:4" ht="12.95" customHeight="1" x14ac:dyDescent="0.2">
      <c r="A130" s="619" t="s">
        <v>532</v>
      </c>
      <c r="B130" s="620" t="s">
        <v>690</v>
      </c>
      <c r="C130" s="621"/>
      <c r="D130" s="622"/>
    </row>
    <row r="131" spans="1:4" ht="12.95" customHeight="1" x14ac:dyDescent="0.2">
      <c r="A131" s="619" t="s">
        <v>533</v>
      </c>
      <c r="B131" s="620" t="s">
        <v>691</v>
      </c>
      <c r="C131" s="621"/>
      <c r="D131" s="622"/>
    </row>
    <row r="132" spans="1:4" ht="12.95" customHeight="1" x14ac:dyDescent="0.2">
      <c r="A132" s="619" t="s">
        <v>534</v>
      </c>
      <c r="B132" s="620" t="s">
        <v>692</v>
      </c>
      <c r="C132" s="621"/>
      <c r="D132" s="622"/>
    </row>
    <row r="133" spans="1:4" ht="12.95" customHeight="1" x14ac:dyDescent="0.2">
      <c r="A133" s="619" t="s">
        <v>535</v>
      </c>
      <c r="B133" s="620" t="s">
        <v>693</v>
      </c>
      <c r="C133" s="621"/>
      <c r="D133" s="622"/>
    </row>
    <row r="134" spans="1:4" ht="12.95" customHeight="1" x14ac:dyDescent="0.2">
      <c r="A134" s="619" t="s">
        <v>536</v>
      </c>
      <c r="B134" s="620" t="s">
        <v>694</v>
      </c>
      <c r="C134" s="621"/>
      <c r="D134" s="622"/>
    </row>
    <row r="135" spans="1:4" ht="12.95" customHeight="1" x14ac:dyDescent="0.2">
      <c r="A135" s="619" t="s">
        <v>537</v>
      </c>
      <c r="B135" s="620" t="s">
        <v>695</v>
      </c>
      <c r="C135" s="621"/>
      <c r="D135" s="622"/>
    </row>
    <row r="136" spans="1:4" ht="12.95" customHeight="1" x14ac:dyDescent="0.2">
      <c r="A136" s="619" t="s">
        <v>538</v>
      </c>
      <c r="B136" s="620" t="s">
        <v>696</v>
      </c>
      <c r="C136" s="621"/>
      <c r="D136" s="622"/>
    </row>
    <row r="137" spans="1:4" ht="12.95" customHeight="1" x14ac:dyDescent="0.2">
      <c r="A137" s="619" t="s">
        <v>539</v>
      </c>
      <c r="B137" s="620" t="s">
        <v>697</v>
      </c>
      <c r="C137" s="621"/>
      <c r="D137" s="622"/>
    </row>
    <row r="138" spans="1:4" ht="12.95" customHeight="1" x14ac:dyDescent="0.2">
      <c r="A138" s="619" t="s">
        <v>540</v>
      </c>
      <c r="B138" s="620" t="s">
        <v>698</v>
      </c>
      <c r="C138" s="621"/>
      <c r="D138" s="622"/>
    </row>
    <row r="139" spans="1:4" ht="12.95" customHeight="1" x14ac:dyDescent="0.2">
      <c r="A139" s="619" t="s">
        <v>541</v>
      </c>
      <c r="B139" s="620" t="s">
        <v>699</v>
      </c>
      <c r="C139" s="621"/>
      <c r="D139" s="622"/>
    </row>
    <row r="140" spans="1:4" ht="12.95" customHeight="1" x14ac:dyDescent="0.2">
      <c r="A140" s="623" t="s">
        <v>700</v>
      </c>
      <c r="B140" s="624" t="s">
        <v>701</v>
      </c>
      <c r="C140" s="625"/>
      <c r="D140" s="626"/>
    </row>
    <row r="141" spans="1:4" ht="12.95" customHeight="1" x14ac:dyDescent="0.2">
      <c r="A141" s="768" t="s">
        <v>702</v>
      </c>
      <c r="B141" s="769" t="s">
        <v>703</v>
      </c>
      <c r="C141" s="770">
        <f>SUM(C122:C140)</f>
        <v>14</v>
      </c>
      <c r="D141" s="771">
        <f>SUM(D122:D140)</f>
        <v>14</v>
      </c>
    </row>
    <row r="142" spans="1:4" ht="12.95" customHeight="1" x14ac:dyDescent="0.2">
      <c r="A142" s="627" t="s">
        <v>704</v>
      </c>
      <c r="B142" s="628" t="s">
        <v>705</v>
      </c>
      <c r="C142" s="629">
        <v>7</v>
      </c>
      <c r="D142" s="630">
        <v>7</v>
      </c>
    </row>
    <row r="143" spans="1:4" ht="12.95" customHeight="1" x14ac:dyDescent="0.2">
      <c r="A143" s="619" t="s">
        <v>706</v>
      </c>
      <c r="B143" s="620" t="s">
        <v>707</v>
      </c>
      <c r="C143" s="621"/>
      <c r="D143" s="622"/>
    </row>
    <row r="144" spans="1:4" ht="12.95" customHeight="1" x14ac:dyDescent="0.2">
      <c r="A144" s="619" t="s">
        <v>708</v>
      </c>
      <c r="B144" s="620" t="s">
        <v>709</v>
      </c>
      <c r="C144" s="621"/>
      <c r="D144" s="622"/>
    </row>
    <row r="145" spans="1:4" ht="12.95" customHeight="1" x14ac:dyDescent="0.2">
      <c r="A145" s="619" t="s">
        <v>710</v>
      </c>
      <c r="B145" s="620" t="s">
        <v>711</v>
      </c>
      <c r="C145" s="621"/>
      <c r="D145" s="622"/>
    </row>
    <row r="146" spans="1:4" ht="12.95" customHeight="1" x14ac:dyDescent="0.2">
      <c r="A146" s="619" t="s">
        <v>712</v>
      </c>
      <c r="B146" s="620" t="s">
        <v>713</v>
      </c>
      <c r="C146" s="621"/>
      <c r="D146" s="622"/>
    </row>
    <row r="147" spans="1:4" ht="12.95" customHeight="1" x14ac:dyDescent="0.2">
      <c r="A147" s="619" t="s">
        <v>714</v>
      </c>
      <c r="B147" s="620" t="s">
        <v>715</v>
      </c>
      <c r="C147" s="621"/>
      <c r="D147" s="622"/>
    </row>
    <row r="148" spans="1:4" ht="12.95" customHeight="1" x14ac:dyDescent="0.2">
      <c r="A148" s="623" t="s">
        <v>716</v>
      </c>
      <c r="B148" s="624" t="s">
        <v>717</v>
      </c>
      <c r="C148" s="625"/>
      <c r="D148" s="626"/>
    </row>
    <row r="149" spans="1:4" ht="12.95" customHeight="1" x14ac:dyDescent="0.2">
      <c r="A149" s="768" t="s">
        <v>718</v>
      </c>
      <c r="B149" s="769" t="s">
        <v>719</v>
      </c>
      <c r="C149" s="770">
        <f>+SUM(C142:C148)</f>
        <v>7</v>
      </c>
      <c r="D149" s="771">
        <f>+SUM(D142:D148)</f>
        <v>7</v>
      </c>
    </row>
    <row r="150" spans="1:4" ht="12.95" customHeight="1" x14ac:dyDescent="0.2">
      <c r="A150" s="768" t="s">
        <v>720</v>
      </c>
      <c r="B150" s="769" t="s">
        <v>721</v>
      </c>
      <c r="C150" s="770">
        <f>SUM(C141,C121,C149)</f>
        <v>21</v>
      </c>
      <c r="D150" s="771">
        <f>SUM(D141,D121,D149)</f>
        <v>21</v>
      </c>
    </row>
    <row r="151" spans="1:4" ht="12.95" customHeight="1" x14ac:dyDescent="0.2">
      <c r="A151" s="768">
        <v>148</v>
      </c>
      <c r="B151" s="769" t="s">
        <v>1187</v>
      </c>
      <c r="C151" s="770">
        <v>9186</v>
      </c>
      <c r="D151" s="771">
        <v>11717</v>
      </c>
    </row>
    <row r="152" spans="1:4" ht="12.95" customHeight="1" thickBot="1" x14ac:dyDescent="0.25">
      <c r="A152" s="635" t="s">
        <v>722</v>
      </c>
      <c r="B152" s="636" t="s">
        <v>723</v>
      </c>
      <c r="C152" s="637">
        <f>C150+C151+C101</f>
        <v>37322</v>
      </c>
      <c r="D152" s="637">
        <f>D150+D151+D101</f>
        <v>41493</v>
      </c>
    </row>
  </sheetData>
  <printOptions horizontalCentered="1"/>
  <pageMargins left="0.51181102362204722" right="0.51181102362204722" top="1.1417322834645669" bottom="0.74803149606299213" header="0.31496062992125984" footer="0.31496062992125984"/>
  <pageSetup paperSize="9" scale="61" fitToHeight="2" orientation="portrait" r:id="rId1"/>
  <headerFooter>
    <oddHeader>&amp;L&amp;"Times New Roman,Félkövér"&amp;12Szent László Völgye TKT&amp;C&amp;"Times New Roman,Félkövér"&amp;14  &amp;16 2020. ÉVI ZÁRSZÁMADÁSI BESZÁMOLÓ&amp;R&amp;11 10. sz. táblázat
VAGYONKIMUTATÁS
Adatok: eFt-ban</oddHeader>
    <oddFooter>&amp;L&amp;F&amp;R&amp;P</oddFooter>
  </headerFooter>
  <rowBreaks count="1" manualBreakCount="1">
    <brk id="93" max="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66"/>
  <sheetViews>
    <sheetView topLeftCell="A46" zoomScaleNormal="100" workbookViewId="0">
      <selection activeCell="C12" sqref="C12"/>
    </sheetView>
  </sheetViews>
  <sheetFormatPr defaultColWidth="8.85546875" defaultRowHeight="12.95" customHeight="1" x14ac:dyDescent="0.2"/>
  <cols>
    <col min="1" max="1" width="70.28515625" style="896" customWidth="1"/>
    <col min="2" max="2" width="4.42578125" style="566" customWidth="1"/>
    <col min="3" max="5" width="14.140625" style="566" customWidth="1"/>
    <col min="6" max="6" width="8.85546875" style="566"/>
    <col min="7" max="7" width="8.85546875" style="519"/>
    <col min="8" max="8" width="8.85546875" style="896"/>
    <col min="9" max="13" width="8.85546875" style="566"/>
    <col min="14" max="14" width="8.85546875" style="568"/>
    <col min="15" max="16384" width="8.85546875" style="519"/>
  </cols>
  <sheetData>
    <row r="1" spans="1:14" ht="12.95" customHeight="1" x14ac:dyDescent="0.2">
      <c r="A1" s="1388" t="s">
        <v>367</v>
      </c>
      <c r="B1" s="1391" t="s">
        <v>724</v>
      </c>
      <c r="C1" s="1394" t="s">
        <v>725</v>
      </c>
      <c r="D1" s="1394" t="s">
        <v>726</v>
      </c>
      <c r="E1" s="1396" t="s">
        <v>727</v>
      </c>
    </row>
    <row r="2" spans="1:14" ht="12.95" customHeight="1" x14ac:dyDescent="0.2">
      <c r="A2" s="1389"/>
      <c r="B2" s="1392"/>
      <c r="C2" s="1395"/>
      <c r="D2" s="1395"/>
      <c r="E2" s="1397"/>
    </row>
    <row r="3" spans="1:14" ht="15.75" customHeight="1" x14ac:dyDescent="0.25">
      <c r="A3" s="1390"/>
      <c r="B3" s="1393"/>
      <c r="C3" s="1398" t="s">
        <v>728</v>
      </c>
      <c r="D3" s="1398"/>
      <c r="E3" s="1399"/>
    </row>
    <row r="4" spans="1:14" ht="12.95" customHeight="1" thickBot="1" x14ac:dyDescent="0.25">
      <c r="A4" s="638" t="s">
        <v>729</v>
      </c>
      <c r="B4" s="639" t="s">
        <v>730</v>
      </c>
      <c r="C4" s="639" t="s">
        <v>731</v>
      </c>
      <c r="D4" s="639" t="s">
        <v>732</v>
      </c>
      <c r="E4" s="640" t="s">
        <v>733</v>
      </c>
    </row>
    <row r="5" spans="1:14" s="551" customFormat="1" ht="12.75" x14ac:dyDescent="0.2">
      <c r="A5" s="641" t="s">
        <v>734</v>
      </c>
      <c r="B5" s="642" t="s">
        <v>735</v>
      </c>
      <c r="C5" s="643">
        <v>25198</v>
      </c>
      <c r="D5" s="1099">
        <v>0</v>
      </c>
      <c r="E5" s="644"/>
      <c r="F5" s="645"/>
      <c r="H5" s="897"/>
      <c r="I5" s="645"/>
      <c r="J5" s="645"/>
      <c r="K5" s="645"/>
      <c r="L5" s="645"/>
      <c r="M5" s="645"/>
      <c r="N5" s="646"/>
    </row>
    <row r="6" spans="1:14" s="551" customFormat="1" ht="12.75" x14ac:dyDescent="0.2">
      <c r="A6" s="772" t="s">
        <v>736</v>
      </c>
      <c r="B6" s="773" t="s">
        <v>737</v>
      </c>
      <c r="C6" s="774">
        <f>+C7+C12+C17+C22+C27</f>
        <v>39672</v>
      </c>
      <c r="D6" s="774">
        <f>+D7+D12+D17+D22+D27</f>
        <v>4287</v>
      </c>
      <c r="E6" s="775">
        <f>+E7+E12+E17+E22+E27</f>
        <v>0</v>
      </c>
      <c r="F6" s="645"/>
      <c r="H6" s="897"/>
      <c r="I6" s="645"/>
      <c r="J6" s="645"/>
      <c r="K6" s="645"/>
      <c r="L6" s="645"/>
      <c r="M6" s="645"/>
      <c r="N6" s="646"/>
    </row>
    <row r="7" spans="1:14" ht="12.75" x14ac:dyDescent="0.2">
      <c r="A7" s="776" t="s">
        <v>738</v>
      </c>
      <c r="B7" s="777" t="s">
        <v>739</v>
      </c>
      <c r="C7" s="778">
        <f>+C8+C9+C10+C11</f>
        <v>512</v>
      </c>
      <c r="D7" s="778">
        <f>+D8+D9+D10+D11</f>
        <v>457</v>
      </c>
      <c r="E7" s="779">
        <f>+E8+E9+E10+E11</f>
        <v>0</v>
      </c>
    </row>
    <row r="8" spans="1:14" ht="13.5" x14ac:dyDescent="0.2">
      <c r="A8" s="780" t="s">
        <v>740</v>
      </c>
      <c r="B8" s="777" t="s">
        <v>741</v>
      </c>
      <c r="C8" s="781"/>
      <c r="D8" s="781"/>
      <c r="E8" s="782"/>
    </row>
    <row r="9" spans="1:14" ht="25.5" x14ac:dyDescent="0.2">
      <c r="A9" s="780" t="s">
        <v>742</v>
      </c>
      <c r="B9" s="777" t="s">
        <v>743</v>
      </c>
      <c r="C9" s="783"/>
      <c r="D9" s="783"/>
      <c r="E9" s="784"/>
    </row>
    <row r="10" spans="1:14" ht="12.75" x14ac:dyDescent="0.2">
      <c r="A10" s="780" t="s">
        <v>744</v>
      </c>
      <c r="B10" s="777" t="s">
        <v>745</v>
      </c>
      <c r="C10" s="783">
        <v>512</v>
      </c>
      <c r="D10" s="783">
        <v>457</v>
      </c>
      <c r="E10" s="784"/>
    </row>
    <row r="11" spans="1:14" ht="12.75" x14ac:dyDescent="0.2">
      <c r="A11" s="780" t="s">
        <v>746</v>
      </c>
      <c r="B11" s="777" t="s">
        <v>747</v>
      </c>
      <c r="C11" s="783"/>
      <c r="D11" s="783"/>
      <c r="E11" s="784"/>
    </row>
    <row r="12" spans="1:14" ht="12.75" x14ac:dyDescent="0.2">
      <c r="A12" s="776" t="s">
        <v>748</v>
      </c>
      <c r="B12" s="777" t="s">
        <v>749</v>
      </c>
      <c r="C12" s="778">
        <f>+C13+C14+C15+C16</f>
        <v>39160</v>
      </c>
      <c r="D12" s="778">
        <f>+D13+D14+D15+D16</f>
        <v>3830</v>
      </c>
      <c r="E12" s="779">
        <f>+E13+E14+E15+E16</f>
        <v>0</v>
      </c>
    </row>
    <row r="13" spans="1:14" ht="12.75" x14ac:dyDescent="0.2">
      <c r="A13" s="780" t="s">
        <v>750</v>
      </c>
      <c r="B13" s="777" t="s">
        <v>751</v>
      </c>
      <c r="C13" s="783"/>
      <c r="D13" s="783"/>
      <c r="E13" s="784"/>
    </row>
    <row r="14" spans="1:14" ht="25.5" x14ac:dyDescent="0.2">
      <c r="A14" s="780" t="s">
        <v>752</v>
      </c>
      <c r="B14" s="777" t="s">
        <v>753</v>
      </c>
      <c r="C14" s="783"/>
      <c r="D14" s="783"/>
      <c r="E14" s="784"/>
    </row>
    <row r="15" spans="1:14" ht="12.75" x14ac:dyDescent="0.2">
      <c r="A15" s="780" t="s">
        <v>754</v>
      </c>
      <c r="B15" s="777" t="s">
        <v>755</v>
      </c>
      <c r="C15" s="783">
        <v>39160</v>
      </c>
      <c r="D15" s="783">
        <v>3830</v>
      </c>
      <c r="E15" s="784"/>
    </row>
    <row r="16" spans="1:14" ht="12.75" x14ac:dyDescent="0.2">
      <c r="A16" s="780" t="s">
        <v>756</v>
      </c>
      <c r="B16" s="777" t="s">
        <v>757</v>
      </c>
      <c r="C16" s="783">
        <v>0</v>
      </c>
      <c r="D16" s="783">
        <v>0</v>
      </c>
      <c r="E16" s="784"/>
    </row>
    <row r="17" spans="1:14" ht="12.75" x14ac:dyDescent="0.2">
      <c r="A17" s="776" t="s">
        <v>758</v>
      </c>
      <c r="B17" s="777" t="s">
        <v>759</v>
      </c>
      <c r="C17" s="778">
        <f>+C18+C19+C20+C21</f>
        <v>0</v>
      </c>
      <c r="D17" s="778">
        <f>+D18+D19+D20+D21</f>
        <v>0</v>
      </c>
      <c r="E17" s="779">
        <f>+E18+E19+E20+E21</f>
        <v>0</v>
      </c>
    </row>
    <row r="18" spans="1:14" ht="12.75" x14ac:dyDescent="0.2">
      <c r="A18" s="780" t="s">
        <v>760</v>
      </c>
      <c r="B18" s="777" t="s">
        <v>761</v>
      </c>
      <c r="C18" s="783"/>
      <c r="D18" s="783"/>
      <c r="E18" s="784"/>
    </row>
    <row r="19" spans="1:14" ht="12.75" x14ac:dyDescent="0.2">
      <c r="A19" s="780" t="s">
        <v>762</v>
      </c>
      <c r="B19" s="777" t="s">
        <v>763</v>
      </c>
      <c r="C19" s="783"/>
      <c r="D19" s="783"/>
      <c r="E19" s="784"/>
    </row>
    <row r="20" spans="1:14" ht="12.75" x14ac:dyDescent="0.2">
      <c r="A20" s="780" t="s">
        <v>764</v>
      </c>
      <c r="B20" s="777" t="s">
        <v>765</v>
      </c>
      <c r="C20" s="783"/>
      <c r="D20" s="783"/>
      <c r="E20" s="784"/>
    </row>
    <row r="21" spans="1:14" ht="12.75" x14ac:dyDescent="0.2">
      <c r="A21" s="780" t="s">
        <v>766</v>
      </c>
      <c r="B21" s="777" t="s">
        <v>767</v>
      </c>
      <c r="C21" s="783"/>
      <c r="D21" s="783"/>
      <c r="E21" s="784"/>
    </row>
    <row r="22" spans="1:14" ht="12.75" x14ac:dyDescent="0.2">
      <c r="A22" s="776" t="s">
        <v>768</v>
      </c>
      <c r="B22" s="777" t="s">
        <v>769</v>
      </c>
      <c r="C22" s="778">
        <f>+C23+C24+C25+C26</f>
        <v>0</v>
      </c>
      <c r="D22" s="778">
        <f>+D23+D24+D25+D26</f>
        <v>0</v>
      </c>
      <c r="E22" s="779">
        <f>+E23+E24+E25+E26</f>
        <v>0</v>
      </c>
    </row>
    <row r="23" spans="1:14" ht="12.75" x14ac:dyDescent="0.2">
      <c r="A23" s="780" t="s">
        <v>770</v>
      </c>
      <c r="B23" s="777" t="s">
        <v>771</v>
      </c>
      <c r="C23" s="783"/>
      <c r="D23" s="783"/>
      <c r="E23" s="784"/>
    </row>
    <row r="24" spans="1:14" ht="12.75" x14ac:dyDescent="0.2">
      <c r="A24" s="780" t="s">
        <v>772</v>
      </c>
      <c r="B24" s="777" t="s">
        <v>773</v>
      </c>
      <c r="C24" s="783"/>
      <c r="D24" s="783"/>
      <c r="E24" s="784"/>
    </row>
    <row r="25" spans="1:14" ht="12.75" x14ac:dyDescent="0.2">
      <c r="A25" s="780" t="s">
        <v>774</v>
      </c>
      <c r="B25" s="777" t="s">
        <v>775</v>
      </c>
      <c r="C25" s="783"/>
      <c r="D25" s="783"/>
      <c r="E25" s="784"/>
    </row>
    <row r="26" spans="1:14" ht="12.75" x14ac:dyDescent="0.2">
      <c r="A26" s="780" t="s">
        <v>776</v>
      </c>
      <c r="B26" s="777" t="s">
        <v>777</v>
      </c>
      <c r="C26" s="783"/>
      <c r="D26" s="783"/>
      <c r="E26" s="784"/>
    </row>
    <row r="27" spans="1:14" ht="12.75" x14ac:dyDescent="0.2">
      <c r="A27" s="776" t="s">
        <v>778</v>
      </c>
      <c r="B27" s="777" t="s">
        <v>779</v>
      </c>
      <c r="C27" s="778">
        <f>+C28+C29+C30+C31</f>
        <v>0</v>
      </c>
      <c r="D27" s="778">
        <f>+D28+D29+D30+D31</f>
        <v>0</v>
      </c>
      <c r="E27" s="779">
        <f>+E28+E29+E30+E31</f>
        <v>0</v>
      </c>
    </row>
    <row r="28" spans="1:14" ht="12.75" x14ac:dyDescent="0.2">
      <c r="A28" s="780" t="s">
        <v>780</v>
      </c>
      <c r="B28" s="777" t="s">
        <v>781</v>
      </c>
      <c r="C28" s="783"/>
      <c r="D28" s="783"/>
      <c r="E28" s="784"/>
    </row>
    <row r="29" spans="1:14" ht="25.5" x14ac:dyDescent="0.2">
      <c r="A29" s="780" t="s">
        <v>782</v>
      </c>
      <c r="B29" s="777" t="s">
        <v>783</v>
      </c>
      <c r="C29" s="783"/>
      <c r="D29" s="783"/>
      <c r="E29" s="784"/>
    </row>
    <row r="30" spans="1:14" ht="12.75" x14ac:dyDescent="0.2">
      <c r="A30" s="780" t="s">
        <v>784</v>
      </c>
      <c r="B30" s="777" t="s">
        <v>785</v>
      </c>
      <c r="C30" s="783"/>
      <c r="D30" s="783"/>
      <c r="E30" s="784"/>
    </row>
    <row r="31" spans="1:14" ht="12.75" x14ac:dyDescent="0.2">
      <c r="A31" s="780" t="s">
        <v>786</v>
      </c>
      <c r="B31" s="777" t="s">
        <v>787</v>
      </c>
      <c r="C31" s="783"/>
      <c r="D31" s="783"/>
      <c r="E31" s="784"/>
    </row>
    <row r="32" spans="1:14" s="551" customFormat="1" ht="12.75" x14ac:dyDescent="0.2">
      <c r="A32" s="772" t="s">
        <v>788</v>
      </c>
      <c r="B32" s="773" t="s">
        <v>789</v>
      </c>
      <c r="C32" s="774">
        <f>+C33+C38+C43</f>
        <v>0</v>
      </c>
      <c r="D32" s="774">
        <f>+D33+D38+D43</f>
        <v>0</v>
      </c>
      <c r="E32" s="775">
        <f>+E33+E38+E43</f>
        <v>0</v>
      </c>
      <c r="F32" s="645"/>
      <c r="H32" s="897"/>
      <c r="I32" s="645"/>
      <c r="J32" s="645"/>
      <c r="K32" s="645"/>
      <c r="L32" s="645"/>
      <c r="M32" s="645"/>
      <c r="N32" s="646"/>
    </row>
    <row r="33" spans="1:14" ht="12.75" x14ac:dyDescent="0.2">
      <c r="A33" s="776" t="s">
        <v>790</v>
      </c>
      <c r="B33" s="777" t="s">
        <v>791</v>
      </c>
      <c r="C33" s="778">
        <f>+C34+C35+C36+C37</f>
        <v>0</v>
      </c>
      <c r="D33" s="778">
        <f>+D34+D35+D36+D37</f>
        <v>0</v>
      </c>
      <c r="E33" s="779">
        <f>+E34+E35+E36+E37</f>
        <v>0</v>
      </c>
    </row>
    <row r="34" spans="1:14" ht="12.75" x14ac:dyDescent="0.2">
      <c r="A34" s="780" t="s">
        <v>792</v>
      </c>
      <c r="B34" s="777" t="s">
        <v>793</v>
      </c>
      <c r="C34" s="783"/>
      <c r="D34" s="783"/>
      <c r="E34" s="784"/>
    </row>
    <row r="35" spans="1:14" ht="12.75" x14ac:dyDescent="0.2">
      <c r="A35" s="780" t="s">
        <v>794</v>
      </c>
      <c r="B35" s="777" t="s">
        <v>795</v>
      </c>
      <c r="C35" s="783"/>
      <c r="D35" s="783"/>
      <c r="E35" s="784"/>
    </row>
    <row r="36" spans="1:14" ht="12.75" x14ac:dyDescent="0.2">
      <c r="A36" s="780" t="s">
        <v>796</v>
      </c>
      <c r="B36" s="777" t="s">
        <v>797</v>
      </c>
      <c r="C36" s="783"/>
      <c r="D36" s="783"/>
      <c r="E36" s="784"/>
    </row>
    <row r="37" spans="1:14" ht="12.75" x14ac:dyDescent="0.2">
      <c r="A37" s="780" t="s">
        <v>798</v>
      </c>
      <c r="B37" s="777" t="s">
        <v>799</v>
      </c>
      <c r="C37" s="783"/>
      <c r="D37" s="783"/>
      <c r="E37" s="784"/>
    </row>
    <row r="38" spans="1:14" ht="12.75" x14ac:dyDescent="0.2">
      <c r="A38" s="776" t="s">
        <v>800</v>
      </c>
      <c r="B38" s="777" t="s">
        <v>801</v>
      </c>
      <c r="C38" s="778">
        <f>+C39+C40+C41+C42</f>
        <v>0</v>
      </c>
      <c r="D38" s="778">
        <f>+D39+D40+D41+D42</f>
        <v>0</v>
      </c>
      <c r="E38" s="779">
        <f>+E39+E40+E41+E42</f>
        <v>0</v>
      </c>
    </row>
    <row r="39" spans="1:14" ht="12.75" x14ac:dyDescent="0.2">
      <c r="A39" s="780" t="s">
        <v>802</v>
      </c>
      <c r="B39" s="777" t="s">
        <v>803</v>
      </c>
      <c r="C39" s="783"/>
      <c r="D39" s="783"/>
      <c r="E39" s="784"/>
    </row>
    <row r="40" spans="1:14" ht="25.5" x14ac:dyDescent="0.2">
      <c r="A40" s="780" t="s">
        <v>804</v>
      </c>
      <c r="B40" s="777" t="s">
        <v>805</v>
      </c>
      <c r="C40" s="783"/>
      <c r="D40" s="783"/>
      <c r="E40" s="784"/>
    </row>
    <row r="41" spans="1:14" ht="12.75" x14ac:dyDescent="0.2">
      <c r="A41" s="780" t="s">
        <v>806</v>
      </c>
      <c r="B41" s="777" t="s">
        <v>807</v>
      </c>
      <c r="C41" s="783"/>
      <c r="D41" s="783"/>
      <c r="E41" s="784"/>
    </row>
    <row r="42" spans="1:14" ht="12.75" x14ac:dyDescent="0.2">
      <c r="A42" s="780" t="s">
        <v>808</v>
      </c>
      <c r="B42" s="777" t="s">
        <v>809</v>
      </c>
      <c r="C42" s="783"/>
      <c r="D42" s="783"/>
      <c r="E42" s="784"/>
    </row>
    <row r="43" spans="1:14" ht="12.75" x14ac:dyDescent="0.2">
      <c r="A43" s="776" t="s">
        <v>810</v>
      </c>
      <c r="B43" s="777" t="s">
        <v>811</v>
      </c>
      <c r="C43" s="778">
        <f>+C44+C45+C46+C47</f>
        <v>0</v>
      </c>
      <c r="D43" s="778">
        <f>+D44+D45+D46+D47</f>
        <v>0</v>
      </c>
      <c r="E43" s="779">
        <f>+E44+E45+E46+E47</f>
        <v>0</v>
      </c>
    </row>
    <row r="44" spans="1:14" ht="12.75" x14ac:dyDescent="0.2">
      <c r="A44" s="780" t="s">
        <v>812</v>
      </c>
      <c r="B44" s="777" t="s">
        <v>813</v>
      </c>
      <c r="C44" s="783"/>
      <c r="D44" s="783"/>
      <c r="E44" s="784"/>
    </row>
    <row r="45" spans="1:14" ht="25.5" x14ac:dyDescent="0.2">
      <c r="A45" s="780" t="s">
        <v>814</v>
      </c>
      <c r="B45" s="777" t="s">
        <v>815</v>
      </c>
      <c r="C45" s="783"/>
      <c r="D45" s="783"/>
      <c r="E45" s="784"/>
    </row>
    <row r="46" spans="1:14" ht="12.75" x14ac:dyDescent="0.2">
      <c r="A46" s="780" t="s">
        <v>816</v>
      </c>
      <c r="B46" s="777" t="s">
        <v>817</v>
      </c>
      <c r="C46" s="783"/>
      <c r="D46" s="783"/>
      <c r="E46" s="784"/>
    </row>
    <row r="47" spans="1:14" ht="12.75" x14ac:dyDescent="0.2">
      <c r="A47" s="780" t="s">
        <v>818</v>
      </c>
      <c r="B47" s="777" t="s">
        <v>819</v>
      </c>
      <c r="C47" s="783"/>
      <c r="D47" s="783"/>
      <c r="E47" s="784"/>
    </row>
    <row r="48" spans="1:14" s="551" customFormat="1" ht="12.75" x14ac:dyDescent="0.2">
      <c r="A48" s="772" t="s">
        <v>820</v>
      </c>
      <c r="B48" s="773" t="s">
        <v>821</v>
      </c>
      <c r="C48" s="785"/>
      <c r="D48" s="785"/>
      <c r="E48" s="786"/>
      <c r="F48" s="645"/>
      <c r="H48" s="897"/>
      <c r="I48" s="645"/>
      <c r="J48" s="645"/>
      <c r="K48" s="645"/>
      <c r="L48" s="645"/>
      <c r="M48" s="645"/>
      <c r="N48" s="646"/>
    </row>
    <row r="49" spans="1:14" s="551" customFormat="1" ht="25.5" x14ac:dyDescent="0.2">
      <c r="A49" s="772" t="s">
        <v>822</v>
      </c>
      <c r="B49" s="773" t="s">
        <v>823</v>
      </c>
      <c r="C49" s="774">
        <f>+C5+C6+C32+C48</f>
        <v>64870</v>
      </c>
      <c r="D49" s="774">
        <f>+D5+D6+D32+D48</f>
        <v>4287</v>
      </c>
      <c r="E49" s="775">
        <f>+E5+E6+E32+E48</f>
        <v>0</v>
      </c>
      <c r="F49" s="645"/>
      <c r="H49" s="897"/>
      <c r="I49" s="645"/>
      <c r="J49" s="645"/>
      <c r="K49" s="645"/>
      <c r="L49" s="645"/>
      <c r="M49" s="645"/>
      <c r="N49" s="646"/>
    </row>
    <row r="50" spans="1:14" ht="12.75" x14ac:dyDescent="0.2">
      <c r="A50" s="776" t="s">
        <v>824</v>
      </c>
      <c r="B50" s="777" t="s">
        <v>825</v>
      </c>
      <c r="C50" s="783"/>
      <c r="D50" s="783"/>
      <c r="E50" s="784"/>
    </row>
    <row r="51" spans="1:14" ht="12.75" x14ac:dyDescent="0.2">
      <c r="A51" s="776" t="s">
        <v>826</v>
      </c>
      <c r="B51" s="777" t="s">
        <v>827</v>
      </c>
      <c r="C51" s="783"/>
      <c r="D51" s="783"/>
      <c r="E51" s="784"/>
    </row>
    <row r="52" spans="1:14" s="551" customFormat="1" ht="12.75" x14ac:dyDescent="0.2">
      <c r="A52" s="772" t="s">
        <v>828</v>
      </c>
      <c r="B52" s="773" t="s">
        <v>829</v>
      </c>
      <c r="C52" s="774">
        <f>+C50+C51</f>
        <v>0</v>
      </c>
      <c r="D52" s="774">
        <f>+D50+D51</f>
        <v>0</v>
      </c>
      <c r="E52" s="775">
        <f>+E50+E51</f>
        <v>0</v>
      </c>
      <c r="F52" s="645"/>
      <c r="H52" s="897"/>
      <c r="I52" s="645"/>
      <c r="J52" s="645"/>
      <c r="K52" s="645"/>
      <c r="L52" s="645"/>
      <c r="M52" s="645"/>
      <c r="N52" s="646"/>
    </row>
    <row r="53" spans="1:14" ht="12.75" x14ac:dyDescent="0.2">
      <c r="A53" s="776" t="s">
        <v>830</v>
      </c>
      <c r="B53" s="777" t="s">
        <v>831</v>
      </c>
      <c r="C53" s="783"/>
      <c r="D53" s="783"/>
      <c r="E53" s="784"/>
    </row>
    <row r="54" spans="1:14" ht="12.75" x14ac:dyDescent="0.2">
      <c r="A54" s="776" t="s">
        <v>389</v>
      </c>
      <c r="B54" s="777" t="s">
        <v>832</v>
      </c>
      <c r="C54" s="783">
        <v>227</v>
      </c>
      <c r="D54" s="783">
        <v>227</v>
      </c>
      <c r="E54" s="784"/>
    </row>
    <row r="55" spans="1:14" ht="12.75" x14ac:dyDescent="0.2">
      <c r="A55" s="776" t="s">
        <v>833</v>
      </c>
      <c r="B55" s="777" t="s">
        <v>834</v>
      </c>
      <c r="C55" s="783">
        <v>36099</v>
      </c>
      <c r="D55" s="783">
        <v>36099</v>
      </c>
      <c r="E55" s="784"/>
    </row>
    <row r="56" spans="1:14" ht="12.75" x14ac:dyDescent="0.2">
      <c r="A56" s="776" t="s">
        <v>835</v>
      </c>
      <c r="B56" s="777" t="s">
        <v>836</v>
      </c>
      <c r="C56" s="783"/>
      <c r="D56" s="783"/>
      <c r="E56" s="784"/>
    </row>
    <row r="57" spans="1:14" s="551" customFormat="1" ht="12.75" x14ac:dyDescent="0.2">
      <c r="A57" s="772" t="s">
        <v>837</v>
      </c>
      <c r="B57" s="773" t="s">
        <v>838</v>
      </c>
      <c r="C57" s="774">
        <f>+C53+C54+C55+C56</f>
        <v>36326</v>
      </c>
      <c r="D57" s="774">
        <f>+D53+D54+D55+D56</f>
        <v>36326</v>
      </c>
      <c r="E57" s="775">
        <f>+E53+E54+E55+E56</f>
        <v>0</v>
      </c>
      <c r="F57" s="645"/>
      <c r="H57" s="897"/>
      <c r="I57" s="645"/>
      <c r="J57" s="645"/>
      <c r="K57" s="645"/>
      <c r="L57" s="645"/>
      <c r="M57" s="645"/>
      <c r="N57" s="646"/>
    </row>
    <row r="58" spans="1:14" ht="12.75" x14ac:dyDescent="0.2">
      <c r="A58" s="776" t="s">
        <v>392</v>
      </c>
      <c r="B58" s="777" t="s">
        <v>839</v>
      </c>
      <c r="C58" s="783">
        <v>901</v>
      </c>
      <c r="D58" s="783">
        <v>901</v>
      </c>
      <c r="E58" s="784"/>
    </row>
    <row r="59" spans="1:14" ht="12.75" x14ac:dyDescent="0.2">
      <c r="A59" s="776" t="s">
        <v>393</v>
      </c>
      <c r="B59" s="777" t="s">
        <v>840</v>
      </c>
      <c r="C59" s="783"/>
      <c r="D59" s="783"/>
      <c r="E59" s="784"/>
    </row>
    <row r="60" spans="1:14" ht="12.75" x14ac:dyDescent="0.2">
      <c r="A60" s="776" t="s">
        <v>394</v>
      </c>
      <c r="B60" s="777" t="s">
        <v>841</v>
      </c>
      <c r="C60" s="783"/>
      <c r="D60" s="783"/>
      <c r="E60" s="784"/>
    </row>
    <row r="61" spans="1:14" s="551" customFormat="1" ht="12.75" x14ac:dyDescent="0.2">
      <c r="A61" s="772" t="s">
        <v>842</v>
      </c>
      <c r="B61" s="773" t="s">
        <v>843</v>
      </c>
      <c r="C61" s="774">
        <f>+C58+C59+C60</f>
        <v>901</v>
      </c>
      <c r="D61" s="774">
        <f>+D58+D59+D60</f>
        <v>901</v>
      </c>
      <c r="E61" s="775">
        <f>+E58+E59+E60</f>
        <v>0</v>
      </c>
      <c r="F61" s="645"/>
      <c r="H61" s="897"/>
      <c r="I61" s="645"/>
      <c r="J61" s="645"/>
      <c r="K61" s="645"/>
      <c r="L61" s="645"/>
      <c r="M61" s="645"/>
      <c r="N61" s="646"/>
    </row>
    <row r="62" spans="1:14" ht="12.75" x14ac:dyDescent="0.2">
      <c r="A62" s="776" t="s">
        <v>844</v>
      </c>
      <c r="B62" s="777" t="s">
        <v>845</v>
      </c>
      <c r="C62" s="783"/>
      <c r="D62" s="783"/>
      <c r="E62" s="784"/>
    </row>
    <row r="63" spans="1:14" ht="25.5" x14ac:dyDescent="0.2">
      <c r="A63" s="776" t="s">
        <v>846</v>
      </c>
      <c r="B63" s="777" t="s">
        <v>847</v>
      </c>
      <c r="C63" s="783"/>
      <c r="D63" s="783"/>
      <c r="E63" s="784"/>
    </row>
    <row r="64" spans="1:14" s="551" customFormat="1" ht="12.75" x14ac:dyDescent="0.2">
      <c r="A64" s="772" t="s">
        <v>1239</v>
      </c>
      <c r="B64" s="773" t="s">
        <v>848</v>
      </c>
      <c r="C64" s="774">
        <f>+C62+C63</f>
        <v>0</v>
      </c>
      <c r="D64" s="774">
        <v>-21</v>
      </c>
      <c r="E64" s="775">
        <f>+E62+E63</f>
        <v>0</v>
      </c>
      <c r="F64" s="645"/>
      <c r="H64" s="897"/>
      <c r="I64" s="645"/>
      <c r="J64" s="645"/>
      <c r="K64" s="645"/>
      <c r="L64" s="645"/>
      <c r="M64" s="645"/>
      <c r="N64" s="646"/>
    </row>
    <row r="65" spans="1:14" s="551" customFormat="1" ht="12.75" x14ac:dyDescent="0.2">
      <c r="A65" s="772" t="s">
        <v>849</v>
      </c>
      <c r="B65" s="773" t="s">
        <v>850</v>
      </c>
      <c r="C65" s="785"/>
      <c r="D65" s="785"/>
      <c r="E65" s="786"/>
      <c r="F65" s="645"/>
      <c r="H65" s="897"/>
      <c r="I65" s="645"/>
      <c r="J65" s="645"/>
      <c r="K65" s="645"/>
      <c r="L65" s="645"/>
      <c r="M65" s="645"/>
      <c r="N65" s="646"/>
    </row>
    <row r="66" spans="1:14" s="551" customFormat="1" ht="13.5" thickBot="1" x14ac:dyDescent="0.25">
      <c r="A66" s="647" t="s">
        <v>851</v>
      </c>
      <c r="B66" s="648" t="s">
        <v>852</v>
      </c>
      <c r="C66" s="649">
        <f>+C49+C52+C57+C61+C64+C65</f>
        <v>102097</v>
      </c>
      <c r="D66" s="649">
        <f>+D49+D52+D57+D61+D64+D65</f>
        <v>41493</v>
      </c>
      <c r="E66" s="650">
        <f>+E49+E52+E57+E61+E64+E65</f>
        <v>0</v>
      </c>
      <c r="F66" s="645"/>
      <c r="H66" s="897"/>
      <c r="I66" s="645"/>
      <c r="J66" s="645"/>
      <c r="K66" s="645"/>
      <c r="L66" s="645"/>
      <c r="M66" s="645"/>
      <c r="N66" s="646"/>
    </row>
  </sheetData>
  <mergeCells count="6">
    <mergeCell ref="A1:A3"/>
    <mergeCell ref="B1:B3"/>
    <mergeCell ref="C1:C2"/>
    <mergeCell ref="D1:D2"/>
    <mergeCell ref="E1:E2"/>
    <mergeCell ref="C3:E3"/>
  </mergeCells>
  <printOptions horizontalCentered="1"/>
  <pageMargins left="0.70866141732283472" right="0.70866141732283472" top="1.1417322834645669" bottom="0.74803149606299213" header="0.31496062992125984" footer="0.31496062992125984"/>
  <pageSetup paperSize="9" scale="76" orientation="portrait" r:id="rId1"/>
  <headerFooter>
    <oddHeader>&amp;L&amp;"Times New Roman,Félkövér"&amp;12Szent László Völgye TKT&amp;C&amp;"Times New Roman,Félkövér"&amp;14   2020. ÉVI ZÁRSZÁMADÁSI BESZÁMOLÓ&amp;R&amp;11 &amp;10 10/1. sz. táblázat
VAGYONKIMUTATÁS ESZKÖZÖKRŐL
Adatok: eFt-ban</oddHeader>
    <oddFooter>&amp;L&amp;F&amp;R&amp;P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7"/>
  <sheetViews>
    <sheetView zoomScaleNormal="100" workbookViewId="0">
      <selection activeCell="C17" sqref="C17"/>
    </sheetView>
  </sheetViews>
  <sheetFormatPr defaultColWidth="8.85546875" defaultRowHeight="12.75" x14ac:dyDescent="0.2"/>
  <cols>
    <col min="1" max="1" width="67.7109375" style="567" customWidth="1"/>
    <col min="2" max="2" width="3.42578125" style="566" bestFit="1" customWidth="1"/>
    <col min="3" max="3" width="16.42578125" style="566" customWidth="1"/>
    <col min="4" max="6" width="8.85546875" style="566"/>
    <col min="7" max="7" width="8.85546875" style="519"/>
    <col min="8" max="8" width="8.85546875" style="567"/>
    <col min="9" max="13" width="8.85546875" style="566"/>
    <col min="14" max="14" width="8.85546875" style="568"/>
    <col min="15" max="16384" width="8.85546875" style="519"/>
  </cols>
  <sheetData>
    <row r="1" spans="1:3" ht="16.5" customHeight="1" x14ac:dyDescent="0.2">
      <c r="A1" s="1400" t="s">
        <v>368</v>
      </c>
      <c r="B1" s="1402" t="s">
        <v>724</v>
      </c>
      <c r="C1" s="1404" t="s">
        <v>853</v>
      </c>
    </row>
    <row r="2" spans="1:3" ht="33.75" customHeight="1" x14ac:dyDescent="0.2">
      <c r="A2" s="1401"/>
      <c r="B2" s="1403"/>
      <c r="C2" s="1405"/>
    </row>
    <row r="3" spans="1:3" ht="16.5" customHeight="1" thickBot="1" x14ac:dyDescent="0.25">
      <c r="A3" s="651" t="s">
        <v>854</v>
      </c>
      <c r="B3" s="652" t="s">
        <v>730</v>
      </c>
      <c r="C3" s="653" t="s">
        <v>731</v>
      </c>
    </row>
    <row r="4" spans="1:3" ht="18.75" customHeight="1" x14ac:dyDescent="0.2">
      <c r="A4" s="776" t="s">
        <v>370</v>
      </c>
      <c r="B4" s="654" t="s">
        <v>735</v>
      </c>
      <c r="C4" s="655">
        <v>53405</v>
      </c>
    </row>
    <row r="5" spans="1:3" ht="18.75" customHeight="1" x14ac:dyDescent="0.2">
      <c r="A5" s="776" t="s">
        <v>372</v>
      </c>
      <c r="B5" s="787" t="s">
        <v>737</v>
      </c>
      <c r="C5" s="655"/>
    </row>
    <row r="6" spans="1:3" ht="18.75" customHeight="1" x14ac:dyDescent="0.2">
      <c r="A6" s="776" t="s">
        <v>373</v>
      </c>
      <c r="B6" s="787" t="s">
        <v>739</v>
      </c>
      <c r="C6" s="655">
        <v>8925</v>
      </c>
    </row>
    <row r="7" spans="1:3" ht="18.75" customHeight="1" x14ac:dyDescent="0.2">
      <c r="A7" s="776" t="s">
        <v>375</v>
      </c>
      <c r="B7" s="787" t="s">
        <v>741</v>
      </c>
      <c r="C7" s="788">
        <v>-34216</v>
      </c>
    </row>
    <row r="8" spans="1:3" ht="18.75" customHeight="1" x14ac:dyDescent="0.2">
      <c r="A8" s="776" t="s">
        <v>377</v>
      </c>
      <c r="B8" s="787" t="s">
        <v>743</v>
      </c>
      <c r="C8" s="788"/>
    </row>
    <row r="9" spans="1:3" ht="18.75" customHeight="1" x14ac:dyDescent="0.2">
      <c r="A9" s="776" t="s">
        <v>379</v>
      </c>
      <c r="B9" s="787" t="s">
        <v>745</v>
      </c>
      <c r="C9" s="788">
        <v>1641</v>
      </c>
    </row>
    <row r="10" spans="1:3" ht="18.75" customHeight="1" x14ac:dyDescent="0.2">
      <c r="A10" s="772" t="s">
        <v>855</v>
      </c>
      <c r="B10" s="787" t="s">
        <v>747</v>
      </c>
      <c r="C10" s="789">
        <f>+C4+C5+C6+C7+C8+C9</f>
        <v>29755</v>
      </c>
    </row>
    <row r="11" spans="1:3" ht="18.75" customHeight="1" x14ac:dyDescent="0.2">
      <c r="A11" s="776" t="s">
        <v>856</v>
      </c>
      <c r="B11" s="787" t="s">
        <v>749</v>
      </c>
      <c r="C11" s="788">
        <v>14</v>
      </c>
    </row>
    <row r="12" spans="1:3" ht="18.75" customHeight="1" x14ac:dyDescent="0.2">
      <c r="A12" s="776" t="s">
        <v>383</v>
      </c>
      <c r="B12" s="787" t="s">
        <v>751</v>
      </c>
      <c r="C12" s="788">
        <v>0</v>
      </c>
    </row>
    <row r="13" spans="1:3" ht="18.75" customHeight="1" x14ac:dyDescent="0.2">
      <c r="A13" s="776" t="s">
        <v>385</v>
      </c>
      <c r="B13" s="787" t="s">
        <v>753</v>
      </c>
      <c r="C13" s="788">
        <v>7</v>
      </c>
    </row>
    <row r="14" spans="1:3" ht="18.75" customHeight="1" x14ac:dyDescent="0.2">
      <c r="A14" s="772" t="s">
        <v>857</v>
      </c>
      <c r="B14" s="787" t="s">
        <v>755</v>
      </c>
      <c r="C14" s="789">
        <f>+C11+C12+C13</f>
        <v>21</v>
      </c>
    </row>
    <row r="15" spans="1:3" ht="18.75" customHeight="1" x14ac:dyDescent="0.2">
      <c r="A15" s="772" t="s">
        <v>858</v>
      </c>
      <c r="B15" s="787" t="s">
        <v>757</v>
      </c>
      <c r="C15" s="788"/>
    </row>
    <row r="16" spans="1:3" ht="18.75" customHeight="1" x14ac:dyDescent="0.2">
      <c r="A16" s="772" t="s">
        <v>859</v>
      </c>
      <c r="B16" s="787" t="s">
        <v>759</v>
      </c>
      <c r="C16" s="788">
        <v>11717</v>
      </c>
    </row>
    <row r="17" spans="1:3" ht="18.75" customHeight="1" thickBot="1" x14ac:dyDescent="0.25">
      <c r="A17" s="656" t="s">
        <v>860</v>
      </c>
      <c r="B17" s="657" t="s">
        <v>761</v>
      </c>
      <c r="C17" s="658">
        <f>+C10+C14+C15+C16</f>
        <v>41493</v>
      </c>
    </row>
  </sheetData>
  <mergeCells count="3">
    <mergeCell ref="A1:A2"/>
    <mergeCell ref="B1:B2"/>
    <mergeCell ref="C1:C2"/>
  </mergeCells>
  <printOptions horizontalCentered="1"/>
  <pageMargins left="0.70866141732283472" right="0.70866141732283472" top="1.5354330708661419" bottom="0.74803149606299213" header="0.31496062992125984" footer="0.31496062992125984"/>
  <pageSetup paperSize="9" orientation="portrait" r:id="rId1"/>
  <headerFooter>
    <oddHeader>&amp;L&amp;"Times New Roman,Félkövér"&amp;11Szent László Völgye TKT&amp;C&amp;"Times New Roman,Félkövér"&amp;14  &amp;12 2020. ÉVI ZÁRSZÁMADÁSI BESZÁMOLÓ&amp;R&amp;11 &amp;10 &amp;9 
10/2. sz. táblázat
VAGYONKIMUTATÁS FORRÁSOKRÓL
Adatok: eFt-ban</oddHeader>
    <oddFooter>&amp;L&amp;F&amp;R&amp;P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22"/>
  <sheetViews>
    <sheetView zoomScaleNormal="100" workbookViewId="0">
      <selection activeCell="J13" sqref="J13"/>
    </sheetView>
  </sheetViews>
  <sheetFormatPr defaultColWidth="8.85546875" defaultRowHeight="12.95" customHeight="1" x14ac:dyDescent="0.2"/>
  <cols>
    <col min="1" max="1" width="61.5703125" style="567" customWidth="1"/>
    <col min="2" max="2" width="4.85546875" style="566" bestFit="1" customWidth="1"/>
    <col min="3" max="4" width="13.28515625" style="566" customWidth="1"/>
    <col min="5" max="6" width="8.85546875" style="566"/>
    <col min="7" max="7" width="8.85546875" style="519"/>
    <col min="8" max="8" width="8.85546875" style="567"/>
    <col min="9" max="13" width="8.85546875" style="566"/>
    <col min="14" max="14" width="8.85546875" style="568"/>
    <col min="15" max="16384" width="8.85546875" style="519"/>
  </cols>
  <sheetData>
    <row r="1" spans="1:4" ht="43.5" customHeight="1" thickBot="1" x14ac:dyDescent="0.25">
      <c r="A1" s="659" t="s">
        <v>113</v>
      </c>
      <c r="B1" s="755" t="s">
        <v>724</v>
      </c>
      <c r="C1" s="660" t="s">
        <v>861</v>
      </c>
      <c r="D1" s="661" t="s">
        <v>862</v>
      </c>
    </row>
    <row r="2" spans="1:4" ht="12.95" customHeight="1" thickBot="1" x14ac:dyDescent="0.25">
      <c r="A2" s="662" t="s">
        <v>854</v>
      </c>
      <c r="B2" s="663" t="s">
        <v>730</v>
      </c>
      <c r="C2" s="663" t="s">
        <v>731</v>
      </c>
      <c r="D2" s="664" t="s">
        <v>732</v>
      </c>
    </row>
    <row r="3" spans="1:4" ht="12.95" customHeight="1" x14ac:dyDescent="0.2">
      <c r="A3" s="790" t="s">
        <v>863</v>
      </c>
      <c r="B3" s="665" t="s">
        <v>864</v>
      </c>
      <c r="C3" s="666">
        <v>26</v>
      </c>
      <c r="D3" s="667">
        <v>48987</v>
      </c>
    </row>
    <row r="4" spans="1:4" ht="12.95" customHeight="1" x14ac:dyDescent="0.2">
      <c r="A4" s="790" t="s">
        <v>865</v>
      </c>
      <c r="B4" s="791" t="s">
        <v>866</v>
      </c>
      <c r="C4" s="792"/>
      <c r="D4" s="793"/>
    </row>
    <row r="5" spans="1:4" ht="12.95" customHeight="1" x14ac:dyDescent="0.2">
      <c r="A5" s="790" t="s">
        <v>867</v>
      </c>
      <c r="B5" s="791" t="s">
        <v>868</v>
      </c>
      <c r="C5" s="792">
        <v>94</v>
      </c>
      <c r="D5" s="793">
        <v>4815</v>
      </c>
    </row>
    <row r="6" spans="1:4" ht="13.5" thickBot="1" x14ac:dyDescent="0.25">
      <c r="A6" s="668" t="s">
        <v>869</v>
      </c>
      <c r="B6" s="669" t="s">
        <v>870</v>
      </c>
      <c r="C6" s="670"/>
      <c r="D6" s="671"/>
    </row>
    <row r="7" spans="1:4" ht="12.95" customHeight="1" thickBot="1" x14ac:dyDescent="0.25">
      <c r="A7" s="672" t="s">
        <v>871</v>
      </c>
      <c r="B7" s="673" t="s">
        <v>872</v>
      </c>
      <c r="C7" s="674"/>
      <c r="D7" s="675">
        <f>+D8+D9+D10+D11</f>
        <v>153831</v>
      </c>
    </row>
    <row r="8" spans="1:4" ht="12.95" customHeight="1" x14ac:dyDescent="0.2">
      <c r="A8" s="676" t="s">
        <v>873</v>
      </c>
      <c r="B8" s="665" t="s">
        <v>874</v>
      </c>
      <c r="C8" s="666"/>
      <c r="D8" s="667"/>
    </row>
    <row r="9" spans="1:4" ht="12.95" customHeight="1" x14ac:dyDescent="0.2">
      <c r="A9" s="790" t="s">
        <v>875</v>
      </c>
      <c r="B9" s="791" t="s">
        <v>876</v>
      </c>
      <c r="C9" s="792"/>
      <c r="D9" s="793"/>
    </row>
    <row r="10" spans="1:4" ht="12.95" customHeight="1" x14ac:dyDescent="0.2">
      <c r="A10" s="790" t="s">
        <v>877</v>
      </c>
      <c r="B10" s="791" t="s">
        <v>878</v>
      </c>
      <c r="C10" s="792"/>
      <c r="D10" s="793">
        <v>153831</v>
      </c>
    </row>
    <row r="11" spans="1:4" ht="12.95" customHeight="1" thickBot="1" x14ac:dyDescent="0.25">
      <c r="A11" s="668" t="s">
        <v>879</v>
      </c>
      <c r="B11" s="669" t="s">
        <v>880</v>
      </c>
      <c r="C11" s="670"/>
      <c r="D11" s="671"/>
    </row>
    <row r="12" spans="1:4" ht="12.95" customHeight="1" thickBot="1" x14ac:dyDescent="0.25">
      <c r="A12" s="672" t="s">
        <v>881</v>
      </c>
      <c r="B12" s="673" t="s">
        <v>753</v>
      </c>
      <c r="C12" s="674"/>
      <c r="D12" s="675">
        <f>+D13+D14+D15</f>
        <v>0</v>
      </c>
    </row>
    <row r="13" spans="1:4" ht="12.95" customHeight="1" x14ac:dyDescent="0.2">
      <c r="A13" s="676" t="s">
        <v>882</v>
      </c>
      <c r="B13" s="665" t="s">
        <v>755</v>
      </c>
      <c r="C13" s="666"/>
      <c r="D13" s="667"/>
    </row>
    <row r="14" spans="1:4" ht="12.95" customHeight="1" x14ac:dyDescent="0.2">
      <c r="A14" s="790" t="s">
        <v>883</v>
      </c>
      <c r="B14" s="791" t="s">
        <v>757</v>
      </c>
      <c r="C14" s="792"/>
      <c r="D14" s="793"/>
    </row>
    <row r="15" spans="1:4" ht="12.95" customHeight="1" thickBot="1" x14ac:dyDescent="0.25">
      <c r="A15" s="668" t="s">
        <v>884</v>
      </c>
      <c r="B15" s="669" t="s">
        <v>759</v>
      </c>
      <c r="C15" s="670"/>
      <c r="D15" s="671"/>
    </row>
    <row r="16" spans="1:4" ht="12.95" customHeight="1" thickBot="1" x14ac:dyDescent="0.25">
      <c r="A16" s="672" t="s">
        <v>885</v>
      </c>
      <c r="B16" s="673" t="s">
        <v>761</v>
      </c>
      <c r="C16" s="674"/>
      <c r="D16" s="675">
        <f>+D17+D18+D19</f>
        <v>0</v>
      </c>
    </row>
    <row r="17" spans="1:4" ht="12.95" customHeight="1" x14ac:dyDescent="0.2">
      <c r="A17" s="676" t="s">
        <v>886</v>
      </c>
      <c r="B17" s="665" t="s">
        <v>763</v>
      </c>
      <c r="C17" s="666"/>
      <c r="D17" s="667"/>
    </row>
    <row r="18" spans="1:4" ht="12.95" customHeight="1" x14ac:dyDescent="0.2">
      <c r="A18" s="790" t="s">
        <v>887</v>
      </c>
      <c r="B18" s="791" t="s">
        <v>765</v>
      </c>
      <c r="C18" s="792"/>
      <c r="D18" s="793"/>
    </row>
    <row r="19" spans="1:4" ht="12.95" customHeight="1" x14ac:dyDescent="0.2">
      <c r="A19" s="790" t="s">
        <v>888</v>
      </c>
      <c r="B19" s="791" t="s">
        <v>767</v>
      </c>
      <c r="C19" s="792"/>
      <c r="D19" s="793"/>
    </row>
    <row r="20" spans="1:4" ht="12.95" customHeight="1" thickBot="1" x14ac:dyDescent="0.25">
      <c r="A20" s="790" t="s">
        <v>889</v>
      </c>
      <c r="B20" s="791" t="s">
        <v>769</v>
      </c>
      <c r="C20" s="792"/>
      <c r="D20" s="793"/>
    </row>
    <row r="21" spans="1:4" ht="12.95" customHeight="1" thickBot="1" x14ac:dyDescent="0.25">
      <c r="A21" s="1406" t="s">
        <v>890</v>
      </c>
      <c r="B21" s="1407"/>
      <c r="C21" s="677"/>
      <c r="D21" s="675">
        <f>+D3+D4+D5+D6+D7+D12+D16+D20</f>
        <v>207633</v>
      </c>
    </row>
    <row r="22" spans="1:4" ht="12.95" customHeight="1" x14ac:dyDescent="0.2">
      <c r="A22" s="678" t="s">
        <v>891</v>
      </c>
      <c r="B22" s="679"/>
      <c r="C22" s="679"/>
      <c r="D22" s="679"/>
    </row>
  </sheetData>
  <mergeCells count="1">
    <mergeCell ref="A21:B21"/>
  </mergeCells>
  <printOptions horizontalCentered="1"/>
  <pageMargins left="0.70866141732283472" right="0.70866141732283472" top="1.6141732283464567" bottom="0.74803149606299213" header="0.31496062992125984" footer="0.31496062992125984"/>
  <pageSetup paperSize="9" scale="95" orientation="portrait" r:id="rId1"/>
  <headerFooter>
    <oddHeader>&amp;L&amp;"Times New Roman,Félkövér"&amp;12Szent László Völgye TKT&amp;C&amp;"Times New Roman,Félkövér"&amp;14   
2020. ÉVI ZÁRSZÁMADÁSI BESZÁMOLÓ&amp;R&amp;11
 &amp;10 &amp;9 
10/3. sz. táblázat
VAGYONKIMUTATÁS ÉRTÉK NÉLKÜLI ESZKÖZÖKRŐL
Adatok: eFt-ban</oddHeader>
    <oddFooter>&amp;L&amp;F&amp;R&amp;P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40"/>
  <sheetViews>
    <sheetView topLeftCell="A19" zoomScaleNormal="100" workbookViewId="0">
      <selection activeCell="H26" sqref="H26"/>
    </sheetView>
  </sheetViews>
  <sheetFormatPr defaultColWidth="8.85546875" defaultRowHeight="12.95" customHeight="1" x14ac:dyDescent="0.2"/>
  <cols>
    <col min="1" max="1" width="65.85546875" style="680" bestFit="1" customWidth="1"/>
    <col min="2" max="9" width="10.85546875" style="680" customWidth="1"/>
    <col min="10" max="10" width="8.85546875" style="680"/>
    <col min="11" max="11" width="11.140625" style="680" bestFit="1" customWidth="1"/>
    <col min="12" max="16384" width="8.85546875" style="680"/>
  </cols>
  <sheetData>
    <row r="1" spans="1:11" ht="22.5" customHeight="1" x14ac:dyDescent="0.2">
      <c r="A1" s="1408" t="s">
        <v>113</v>
      </c>
      <c r="B1" s="1410">
        <v>2019</v>
      </c>
      <c r="C1" s="1410"/>
      <c r="D1" s="1410"/>
      <c r="E1" s="1411"/>
      <c r="F1" s="1410">
        <v>2020</v>
      </c>
      <c r="G1" s="1410"/>
      <c r="H1" s="1410"/>
      <c r="I1" s="1411"/>
    </row>
    <row r="2" spans="1:11" ht="33.75" customHeight="1" x14ac:dyDescent="0.2">
      <c r="A2" s="1409"/>
      <c r="B2" s="681" t="s">
        <v>1094</v>
      </c>
      <c r="C2" s="682" t="s">
        <v>15</v>
      </c>
      <c r="D2" s="681" t="s">
        <v>294</v>
      </c>
      <c r="E2" s="683" t="s">
        <v>14</v>
      </c>
      <c r="F2" s="681" t="s">
        <v>1094</v>
      </c>
      <c r="G2" s="682" t="s">
        <v>15</v>
      </c>
      <c r="H2" s="681" t="s">
        <v>294</v>
      </c>
      <c r="I2" s="683" t="s">
        <v>14</v>
      </c>
    </row>
    <row r="3" spans="1:11" ht="15.75" customHeight="1" x14ac:dyDescent="0.2">
      <c r="A3" s="1093" t="s">
        <v>892</v>
      </c>
      <c r="B3" s="684"/>
      <c r="C3" s="684"/>
      <c r="D3" s="684"/>
      <c r="E3" s="685">
        <f>SUM(B3:D3)</f>
        <v>0</v>
      </c>
      <c r="F3" s="684"/>
      <c r="G3" s="684"/>
      <c r="H3" s="684"/>
      <c r="I3" s="685">
        <f>SUM(F3:H3)</f>
        <v>0</v>
      </c>
      <c r="K3" s="1021"/>
    </row>
    <row r="4" spans="1:11" ht="15.75" customHeight="1" x14ac:dyDescent="0.2">
      <c r="A4" s="1094" t="s">
        <v>893</v>
      </c>
      <c r="B4" s="686"/>
      <c r="C4" s="686">
        <v>14412</v>
      </c>
      <c r="D4" s="686"/>
      <c r="E4" s="687">
        <f t="shared" ref="E4:E5" si="0">SUM(B4:D4)</f>
        <v>14412</v>
      </c>
      <c r="F4" s="686"/>
      <c r="G4" s="686">
        <v>12246</v>
      </c>
      <c r="H4" s="686">
        <v>324</v>
      </c>
      <c r="I4" s="687">
        <f t="shared" ref="I4:I5" si="1">SUM(F4:H4)</f>
        <v>12570</v>
      </c>
      <c r="K4" s="1021"/>
    </row>
    <row r="5" spans="1:11" ht="15.75" customHeight="1" x14ac:dyDescent="0.2">
      <c r="A5" s="1095" t="s">
        <v>894</v>
      </c>
      <c r="B5" s="688"/>
      <c r="C5" s="688"/>
      <c r="D5" s="688"/>
      <c r="E5" s="689">
        <f t="shared" si="0"/>
        <v>0</v>
      </c>
      <c r="F5" s="688"/>
      <c r="G5" s="688"/>
      <c r="H5" s="688"/>
      <c r="I5" s="689">
        <f t="shared" si="1"/>
        <v>0</v>
      </c>
      <c r="K5" s="1021"/>
    </row>
    <row r="6" spans="1:11" s="690" customFormat="1" ht="15.75" customHeight="1" x14ac:dyDescent="0.2">
      <c r="A6" s="1096" t="s">
        <v>895</v>
      </c>
      <c r="B6" s="794">
        <f>SUM(B3:B5)</f>
        <v>0</v>
      </c>
      <c r="C6" s="794">
        <f t="shared" ref="C6:E6" si="2">SUM(C3:C5)</f>
        <v>14412</v>
      </c>
      <c r="D6" s="794">
        <f t="shared" si="2"/>
        <v>0</v>
      </c>
      <c r="E6" s="795">
        <f t="shared" si="2"/>
        <v>14412</v>
      </c>
      <c r="F6" s="794">
        <f>SUM(F3:F5)</f>
        <v>0</v>
      </c>
      <c r="G6" s="794">
        <f t="shared" ref="G6:I6" si="3">SUM(G3:G5)</f>
        <v>12246</v>
      </c>
      <c r="H6" s="794">
        <f t="shared" si="3"/>
        <v>324</v>
      </c>
      <c r="I6" s="795">
        <f t="shared" si="3"/>
        <v>12570</v>
      </c>
      <c r="K6" s="1022"/>
    </row>
    <row r="7" spans="1:11" ht="15.75" customHeight="1" x14ac:dyDescent="0.2">
      <c r="A7" s="1097" t="s">
        <v>896</v>
      </c>
      <c r="B7" s="691"/>
      <c r="C7" s="691"/>
      <c r="D7" s="691"/>
      <c r="E7" s="692">
        <f t="shared" ref="E7:E8" si="4">SUM(B7:D7)</f>
        <v>0</v>
      </c>
      <c r="F7" s="691"/>
      <c r="G7" s="691"/>
      <c r="H7" s="691"/>
      <c r="I7" s="692">
        <f t="shared" ref="I7:I8" si="5">SUM(F7:H7)</f>
        <v>0</v>
      </c>
      <c r="K7" s="1021"/>
    </row>
    <row r="8" spans="1:11" ht="15.75" customHeight="1" x14ac:dyDescent="0.2">
      <c r="A8" s="1095" t="s">
        <v>897</v>
      </c>
      <c r="B8" s="688"/>
      <c r="C8" s="688"/>
      <c r="D8" s="688"/>
      <c r="E8" s="689">
        <f t="shared" si="4"/>
        <v>0</v>
      </c>
      <c r="F8" s="688"/>
      <c r="G8" s="688"/>
      <c r="H8" s="688"/>
      <c r="I8" s="689">
        <f t="shared" si="5"/>
        <v>0</v>
      </c>
      <c r="K8" s="1021"/>
    </row>
    <row r="9" spans="1:11" s="690" customFormat="1" ht="15.75" customHeight="1" x14ac:dyDescent="0.2">
      <c r="A9" s="1096" t="s">
        <v>898</v>
      </c>
      <c r="B9" s="794">
        <f>SUM(B7:B8)</f>
        <v>0</v>
      </c>
      <c r="C9" s="794">
        <f t="shared" ref="C9:E9" si="6">SUM(C7:C8)</f>
        <v>0</v>
      </c>
      <c r="D9" s="794">
        <f t="shared" si="6"/>
        <v>0</v>
      </c>
      <c r="E9" s="795">
        <f t="shared" si="6"/>
        <v>0</v>
      </c>
      <c r="F9" s="794">
        <f>SUM(F7:F8)</f>
        <v>0</v>
      </c>
      <c r="G9" s="794">
        <f t="shared" ref="G9:I9" si="7">SUM(G7:G8)</f>
        <v>0</v>
      </c>
      <c r="H9" s="794">
        <f t="shared" si="7"/>
        <v>0</v>
      </c>
      <c r="I9" s="795">
        <f t="shared" si="7"/>
        <v>0</v>
      </c>
      <c r="K9" s="1022"/>
    </row>
    <row r="10" spans="1:11" ht="15.75" customHeight="1" x14ac:dyDescent="0.2">
      <c r="A10" s="1097" t="s">
        <v>899</v>
      </c>
      <c r="B10" s="691"/>
      <c r="C10" s="691">
        <v>140955</v>
      </c>
      <c r="D10" s="691"/>
      <c r="E10" s="692">
        <f t="shared" ref="E10:E13" si="8">SUM(B10:D10)</f>
        <v>140955</v>
      </c>
      <c r="F10" s="691"/>
      <c r="G10" s="691">
        <v>153323</v>
      </c>
      <c r="H10" s="691"/>
      <c r="I10" s="692">
        <f t="shared" ref="I10:I13" si="9">SUM(F10:H10)</f>
        <v>153323</v>
      </c>
      <c r="K10" s="1021"/>
    </row>
    <row r="11" spans="1:11" ht="15.75" customHeight="1" x14ac:dyDescent="0.2">
      <c r="A11" s="1094" t="s">
        <v>900</v>
      </c>
      <c r="B11" s="686"/>
      <c r="C11" s="686">
        <v>468</v>
      </c>
      <c r="D11" s="686">
        <v>177024</v>
      </c>
      <c r="E11" s="687">
        <f t="shared" si="8"/>
        <v>177492</v>
      </c>
      <c r="F11" s="686"/>
      <c r="G11" s="686"/>
      <c r="H11" s="686">
        <v>199073</v>
      </c>
      <c r="I11" s="687">
        <f t="shared" si="9"/>
        <v>199073</v>
      </c>
      <c r="K11" s="1021"/>
    </row>
    <row r="12" spans="1:11" ht="15.75" customHeight="1" x14ac:dyDescent="0.2">
      <c r="A12" s="1094" t="s">
        <v>901</v>
      </c>
      <c r="B12" s="686"/>
      <c r="C12" s="686">
        <v>3</v>
      </c>
      <c r="D12" s="686">
        <v>3</v>
      </c>
      <c r="E12" s="687">
        <f t="shared" si="8"/>
        <v>6</v>
      </c>
      <c r="F12" s="686"/>
      <c r="G12" s="686">
        <v>347</v>
      </c>
      <c r="H12" s="686"/>
      <c r="I12" s="687">
        <f t="shared" si="9"/>
        <v>347</v>
      </c>
      <c r="K12" s="1021"/>
    </row>
    <row r="13" spans="1:11" ht="15.75" customHeight="1" x14ac:dyDescent="0.2">
      <c r="A13" s="1098" t="s">
        <v>1062</v>
      </c>
      <c r="B13" s="809"/>
      <c r="C13" s="809"/>
      <c r="D13" s="809"/>
      <c r="E13" s="692">
        <f t="shared" si="8"/>
        <v>0</v>
      </c>
      <c r="F13" s="809"/>
      <c r="G13" s="809"/>
      <c r="H13" s="809"/>
      <c r="I13" s="692">
        <f t="shared" si="9"/>
        <v>0</v>
      </c>
      <c r="K13" s="1021"/>
    </row>
    <row r="14" spans="1:11" s="690" customFormat="1" ht="15.75" customHeight="1" x14ac:dyDescent="0.2">
      <c r="A14" s="1096" t="s">
        <v>902</v>
      </c>
      <c r="B14" s="794">
        <f t="shared" ref="B14:C14" si="10">SUM(B10:B12)</f>
        <v>0</v>
      </c>
      <c r="C14" s="794">
        <f t="shared" si="10"/>
        <v>141426</v>
      </c>
      <c r="D14" s="794">
        <f>SUM(D10:D13)</f>
        <v>177027</v>
      </c>
      <c r="E14" s="795">
        <f>SUM(E10:E13)</f>
        <v>318453</v>
      </c>
      <c r="F14" s="794">
        <f t="shared" ref="F14:G14" si="11">SUM(F10:F12)</f>
        <v>0</v>
      </c>
      <c r="G14" s="794">
        <f t="shared" si="11"/>
        <v>153670</v>
      </c>
      <c r="H14" s="794">
        <f>SUM(H10:H13)</f>
        <v>199073</v>
      </c>
      <c r="I14" s="795">
        <f>SUM(I10:I13)</f>
        <v>352743</v>
      </c>
      <c r="K14" s="1022"/>
    </row>
    <row r="15" spans="1:11" ht="15.75" customHeight="1" x14ac:dyDescent="0.2">
      <c r="A15" s="1097" t="s">
        <v>903</v>
      </c>
      <c r="B15" s="691"/>
      <c r="C15" s="691">
        <v>3846</v>
      </c>
      <c r="D15" s="691">
        <v>8</v>
      </c>
      <c r="E15" s="692">
        <f t="shared" ref="E15:E18" si="12">SUM(B15:D15)</f>
        <v>3854</v>
      </c>
      <c r="F15" s="691"/>
      <c r="G15" s="691">
        <v>5033</v>
      </c>
      <c r="H15" s="691">
        <v>2353</v>
      </c>
      <c r="I15" s="692">
        <f t="shared" ref="I15:I18" si="13">SUM(F15:H15)</f>
        <v>7386</v>
      </c>
      <c r="K15" s="1021"/>
    </row>
    <row r="16" spans="1:11" ht="15.75" customHeight="1" x14ac:dyDescent="0.2">
      <c r="A16" s="1094" t="s">
        <v>904</v>
      </c>
      <c r="B16" s="686"/>
      <c r="C16" s="686">
        <v>12271</v>
      </c>
      <c r="D16" s="686">
        <v>18630</v>
      </c>
      <c r="E16" s="687">
        <f t="shared" si="12"/>
        <v>30901</v>
      </c>
      <c r="F16" s="686"/>
      <c r="G16" s="686">
        <v>11573</v>
      </c>
      <c r="H16" s="686">
        <v>26335</v>
      </c>
      <c r="I16" s="687">
        <f t="shared" si="13"/>
        <v>37908</v>
      </c>
      <c r="K16" s="1021"/>
    </row>
    <row r="17" spans="1:11" ht="15.75" customHeight="1" x14ac:dyDescent="0.2">
      <c r="A17" s="1094" t="s">
        <v>905</v>
      </c>
      <c r="B17" s="686"/>
      <c r="C17" s="686"/>
      <c r="D17" s="686"/>
      <c r="E17" s="687">
        <f t="shared" si="12"/>
        <v>0</v>
      </c>
      <c r="F17" s="686"/>
      <c r="G17" s="686"/>
      <c r="H17" s="686"/>
      <c r="I17" s="687">
        <f t="shared" si="13"/>
        <v>0</v>
      </c>
      <c r="K17" s="1021"/>
    </row>
    <row r="18" spans="1:11" ht="15.75" customHeight="1" x14ac:dyDescent="0.2">
      <c r="A18" s="1095" t="s">
        <v>906</v>
      </c>
      <c r="B18" s="688"/>
      <c r="C18" s="688"/>
      <c r="D18" s="688"/>
      <c r="E18" s="689">
        <f t="shared" si="12"/>
        <v>0</v>
      </c>
      <c r="F18" s="688"/>
      <c r="G18" s="688"/>
      <c r="H18" s="688"/>
      <c r="I18" s="689">
        <f t="shared" si="13"/>
        <v>0</v>
      </c>
      <c r="K18" s="1021"/>
    </row>
    <row r="19" spans="1:11" s="690" customFormat="1" ht="15.75" customHeight="1" x14ac:dyDescent="0.2">
      <c r="A19" s="1096" t="s">
        <v>907</v>
      </c>
      <c r="B19" s="794">
        <f>SUM(B15:B18)</f>
        <v>0</v>
      </c>
      <c r="C19" s="794">
        <f t="shared" ref="C19:E19" si="14">SUM(C15:C18)</f>
        <v>16117</v>
      </c>
      <c r="D19" s="794">
        <f t="shared" si="14"/>
        <v>18638</v>
      </c>
      <c r="E19" s="795">
        <f t="shared" si="14"/>
        <v>34755</v>
      </c>
      <c r="F19" s="794">
        <f>SUM(F15:F18)</f>
        <v>0</v>
      </c>
      <c r="G19" s="794">
        <f t="shared" ref="G19:I19" si="15">SUM(G15:G18)</f>
        <v>16606</v>
      </c>
      <c r="H19" s="794">
        <f t="shared" si="15"/>
        <v>28688</v>
      </c>
      <c r="I19" s="795">
        <f t="shared" si="15"/>
        <v>45294</v>
      </c>
      <c r="K19" s="1022"/>
    </row>
    <row r="20" spans="1:11" ht="15.75" customHeight="1" x14ac:dyDescent="0.2">
      <c r="A20" s="1097" t="s">
        <v>908</v>
      </c>
      <c r="B20" s="691"/>
      <c r="C20" s="691">
        <v>95583</v>
      </c>
      <c r="D20" s="691"/>
      <c r="E20" s="692">
        <f t="shared" ref="E20:E22" si="16">SUM(B20:D20)</f>
        <v>95583</v>
      </c>
      <c r="F20" s="691"/>
      <c r="G20" s="691">
        <v>105641</v>
      </c>
      <c r="H20" s="691"/>
      <c r="I20" s="692">
        <f t="shared" ref="I20:I22" si="17">SUM(F20:H20)</f>
        <v>105641</v>
      </c>
      <c r="K20" s="1021"/>
    </row>
    <row r="21" spans="1:11" ht="15.75" customHeight="1" x14ac:dyDescent="0.2">
      <c r="A21" s="1094" t="s">
        <v>909</v>
      </c>
      <c r="B21" s="686"/>
      <c r="C21" s="686">
        <v>10241</v>
      </c>
      <c r="D21" s="686"/>
      <c r="E21" s="687">
        <f t="shared" si="16"/>
        <v>10241</v>
      </c>
      <c r="F21" s="686"/>
      <c r="G21" s="686">
        <v>15055</v>
      </c>
      <c r="H21" s="686"/>
      <c r="I21" s="687">
        <f t="shared" si="17"/>
        <v>15055</v>
      </c>
      <c r="K21" s="1021"/>
    </row>
    <row r="22" spans="1:11" ht="15.75" customHeight="1" x14ac:dyDescent="0.2">
      <c r="A22" s="1095" t="s">
        <v>910</v>
      </c>
      <c r="B22" s="688"/>
      <c r="C22" s="688">
        <v>22390</v>
      </c>
      <c r="D22" s="688"/>
      <c r="E22" s="689">
        <f t="shared" si="16"/>
        <v>22390</v>
      </c>
      <c r="F22" s="688"/>
      <c r="G22" s="688">
        <v>21941</v>
      </c>
      <c r="H22" s="688"/>
      <c r="I22" s="689">
        <f t="shared" si="17"/>
        <v>21941</v>
      </c>
      <c r="K22" s="1021"/>
    </row>
    <row r="23" spans="1:11" s="690" customFormat="1" ht="15.75" customHeight="1" x14ac:dyDescent="0.2">
      <c r="A23" s="1096" t="s">
        <v>911</v>
      </c>
      <c r="B23" s="794">
        <f>SUM(B20:B22)</f>
        <v>0</v>
      </c>
      <c r="C23" s="794">
        <f t="shared" ref="C23:E23" si="18">SUM(C20:C22)</f>
        <v>128214</v>
      </c>
      <c r="D23" s="794">
        <f t="shared" si="18"/>
        <v>0</v>
      </c>
      <c r="E23" s="795">
        <f t="shared" si="18"/>
        <v>128214</v>
      </c>
      <c r="F23" s="794">
        <f>SUM(F20:F22)</f>
        <v>0</v>
      </c>
      <c r="G23" s="794">
        <f t="shared" ref="G23:I23" si="19">SUM(G20:G22)</f>
        <v>142637</v>
      </c>
      <c r="H23" s="794">
        <f t="shared" si="19"/>
        <v>0</v>
      </c>
      <c r="I23" s="795">
        <f t="shared" si="19"/>
        <v>142637</v>
      </c>
      <c r="K23" s="1022"/>
    </row>
    <row r="24" spans="1:11" s="690" customFormat="1" ht="15.75" customHeight="1" x14ac:dyDescent="0.2">
      <c r="A24" s="1096" t="s">
        <v>912</v>
      </c>
      <c r="B24" s="794"/>
      <c r="C24" s="794">
        <v>764</v>
      </c>
      <c r="D24" s="794">
        <v>1534</v>
      </c>
      <c r="E24" s="795">
        <f t="shared" ref="E24:E25" si="20">SUM(B24:D24)</f>
        <v>2298</v>
      </c>
      <c r="F24" s="794"/>
      <c r="G24" s="794">
        <v>1233</v>
      </c>
      <c r="H24" s="794">
        <v>1427</v>
      </c>
      <c r="I24" s="795">
        <f t="shared" ref="I24:I25" si="21">SUM(F24:H24)</f>
        <v>2660</v>
      </c>
      <c r="K24" s="1022"/>
    </row>
    <row r="25" spans="1:11" s="690" customFormat="1" ht="15.75" customHeight="1" x14ac:dyDescent="0.2">
      <c r="A25" s="1096" t="s">
        <v>913</v>
      </c>
      <c r="B25" s="794"/>
      <c r="C25" s="794">
        <v>10250</v>
      </c>
      <c r="D25" s="794">
        <v>148860</v>
      </c>
      <c r="E25" s="795">
        <f t="shared" si="20"/>
        <v>159110</v>
      </c>
      <c r="F25" s="794"/>
      <c r="G25" s="794">
        <v>3336</v>
      </c>
      <c r="H25" s="794">
        <v>169745</v>
      </c>
      <c r="I25" s="795">
        <f t="shared" si="21"/>
        <v>173081</v>
      </c>
      <c r="K25" s="1022"/>
    </row>
    <row r="26" spans="1:11" s="690" customFormat="1" ht="15.75" customHeight="1" x14ac:dyDescent="0.2">
      <c r="A26" s="1096" t="s">
        <v>914</v>
      </c>
      <c r="B26" s="794">
        <f t="shared" ref="B26:C26" si="22">+B6+B9+B14-B19-B23-B24-B25</f>
        <v>0</v>
      </c>
      <c r="C26" s="794">
        <f t="shared" si="22"/>
        <v>493</v>
      </c>
      <c r="D26" s="794">
        <f>+D6+D9+D14-D19-D23-D24-D25</f>
        <v>7995</v>
      </c>
      <c r="E26" s="795">
        <f t="shared" ref="E26" si="23">+E6+E9+E14-E19-E23-E24-E25</f>
        <v>8488</v>
      </c>
      <c r="F26" s="794">
        <f t="shared" ref="F26:I26" si="24">+F6+F9+F14-F19-F23-F24-F25</f>
        <v>0</v>
      </c>
      <c r="G26" s="794">
        <f>+G6+G9+G14-G19-G23-G24-G25</f>
        <v>2104</v>
      </c>
      <c r="H26" s="794">
        <f>+H6+H9+H14-H19-H23-H24-H25</f>
        <v>-463</v>
      </c>
      <c r="I26" s="795">
        <f t="shared" si="24"/>
        <v>1641</v>
      </c>
      <c r="K26" s="1022"/>
    </row>
    <row r="27" spans="1:11" ht="15.75" customHeight="1" x14ac:dyDescent="0.2">
      <c r="A27" s="1097" t="s">
        <v>915</v>
      </c>
      <c r="B27" s="691"/>
      <c r="C27" s="691"/>
      <c r="D27" s="691"/>
      <c r="E27" s="692">
        <f t="shared" ref="E27:E30" si="25">SUM(B27:D27)</f>
        <v>0</v>
      </c>
      <c r="F27" s="691"/>
      <c r="G27" s="691"/>
      <c r="H27" s="691"/>
      <c r="I27" s="692">
        <f t="shared" ref="I27:I30" si="26">SUM(F27:H27)</f>
        <v>0</v>
      </c>
      <c r="K27" s="1021"/>
    </row>
    <row r="28" spans="1:11" ht="15.75" customHeight="1" x14ac:dyDescent="0.2">
      <c r="A28" s="1094" t="s">
        <v>916</v>
      </c>
      <c r="B28" s="686"/>
      <c r="C28" s="686"/>
      <c r="D28" s="686"/>
      <c r="E28" s="687">
        <f t="shared" si="25"/>
        <v>0</v>
      </c>
      <c r="F28" s="686"/>
      <c r="G28" s="686"/>
      <c r="H28" s="686"/>
      <c r="I28" s="687">
        <f t="shared" si="26"/>
        <v>0</v>
      </c>
      <c r="K28" s="1021"/>
    </row>
    <row r="29" spans="1:11" ht="15.75" customHeight="1" x14ac:dyDescent="0.2">
      <c r="A29" s="1094" t="s">
        <v>917</v>
      </c>
      <c r="B29" s="686"/>
      <c r="C29" s="686"/>
      <c r="D29" s="686"/>
      <c r="E29" s="687">
        <f t="shared" si="25"/>
        <v>0</v>
      </c>
      <c r="F29" s="686"/>
      <c r="G29" s="686"/>
      <c r="H29" s="686"/>
      <c r="I29" s="687">
        <f t="shared" si="26"/>
        <v>0</v>
      </c>
      <c r="K29" s="1021"/>
    </row>
    <row r="30" spans="1:11" ht="15.75" customHeight="1" x14ac:dyDescent="0.2">
      <c r="A30" s="1095" t="s">
        <v>918</v>
      </c>
      <c r="B30" s="688"/>
      <c r="C30" s="688"/>
      <c r="D30" s="688"/>
      <c r="E30" s="689">
        <f t="shared" si="25"/>
        <v>0</v>
      </c>
      <c r="F30" s="688"/>
      <c r="G30" s="688"/>
      <c r="H30" s="688"/>
      <c r="I30" s="689">
        <f t="shared" si="26"/>
        <v>0</v>
      </c>
      <c r="K30" s="1021"/>
    </row>
    <row r="31" spans="1:11" s="690" customFormat="1" ht="15.75" customHeight="1" x14ac:dyDescent="0.2">
      <c r="A31" s="1096" t="s">
        <v>919</v>
      </c>
      <c r="B31" s="794">
        <f>SUM(B27:B30)</f>
        <v>0</v>
      </c>
      <c r="C31" s="794">
        <f t="shared" ref="C31:E31" si="27">SUM(C27:C30)</f>
        <v>0</v>
      </c>
      <c r="D31" s="794">
        <f t="shared" si="27"/>
        <v>0</v>
      </c>
      <c r="E31" s="795">
        <f t="shared" si="27"/>
        <v>0</v>
      </c>
      <c r="F31" s="794">
        <f>SUM(F27:F30)</f>
        <v>0</v>
      </c>
      <c r="G31" s="794">
        <f t="shared" ref="G31:I31" si="28">SUM(G27:G30)</f>
        <v>0</v>
      </c>
      <c r="H31" s="794">
        <f t="shared" si="28"/>
        <v>0</v>
      </c>
      <c r="I31" s="795">
        <f t="shared" si="28"/>
        <v>0</v>
      </c>
      <c r="K31" s="1021"/>
    </row>
    <row r="32" spans="1:11" ht="15.75" customHeight="1" x14ac:dyDescent="0.2">
      <c r="A32" s="1097" t="s">
        <v>920</v>
      </c>
      <c r="B32" s="691"/>
      <c r="C32" s="691"/>
      <c r="D32" s="691"/>
      <c r="E32" s="692">
        <f t="shared" ref="E32:E35" si="29">SUM(B32:D32)</f>
        <v>0</v>
      </c>
      <c r="F32" s="691"/>
      <c r="G32" s="691"/>
      <c r="H32" s="691"/>
      <c r="I32" s="692">
        <f t="shared" ref="I32:I35" si="30">SUM(F32:H32)</f>
        <v>0</v>
      </c>
      <c r="K32" s="1021"/>
    </row>
    <row r="33" spans="1:11" ht="15.75" customHeight="1" x14ac:dyDescent="0.2">
      <c r="A33" s="1094" t="s">
        <v>921</v>
      </c>
      <c r="B33" s="686"/>
      <c r="C33" s="686"/>
      <c r="D33" s="686"/>
      <c r="E33" s="687">
        <f t="shared" si="29"/>
        <v>0</v>
      </c>
      <c r="F33" s="686"/>
      <c r="G33" s="686"/>
      <c r="H33" s="686"/>
      <c r="I33" s="687">
        <f t="shared" si="30"/>
        <v>0</v>
      </c>
      <c r="K33" s="1021"/>
    </row>
    <row r="34" spans="1:11" ht="15.75" customHeight="1" x14ac:dyDescent="0.2">
      <c r="A34" s="1094" t="s">
        <v>922</v>
      </c>
      <c r="B34" s="686"/>
      <c r="C34" s="686"/>
      <c r="D34" s="686"/>
      <c r="E34" s="687">
        <f t="shared" si="29"/>
        <v>0</v>
      </c>
      <c r="F34" s="686"/>
      <c r="G34" s="686"/>
      <c r="H34" s="686"/>
      <c r="I34" s="687">
        <f t="shared" si="30"/>
        <v>0</v>
      </c>
      <c r="K34" s="1022"/>
    </row>
    <row r="35" spans="1:11" ht="15.75" customHeight="1" x14ac:dyDescent="0.2">
      <c r="A35" s="1095" t="s">
        <v>923</v>
      </c>
      <c r="B35" s="688"/>
      <c r="C35" s="688"/>
      <c r="D35" s="688"/>
      <c r="E35" s="689">
        <f t="shared" si="29"/>
        <v>0</v>
      </c>
      <c r="F35" s="688"/>
      <c r="G35" s="688"/>
      <c r="H35" s="688"/>
      <c r="I35" s="689">
        <f t="shared" si="30"/>
        <v>0</v>
      </c>
      <c r="K35" s="1021"/>
    </row>
    <row r="36" spans="1:11" s="690" customFormat="1" ht="15.75" customHeight="1" x14ac:dyDescent="0.2">
      <c r="A36" s="1096" t="s">
        <v>924</v>
      </c>
      <c r="B36" s="794">
        <f>SUM(B32:B35)</f>
        <v>0</v>
      </c>
      <c r="C36" s="794">
        <f t="shared" ref="C36:E36" si="31">SUM(C32:C35)</f>
        <v>0</v>
      </c>
      <c r="D36" s="794">
        <f t="shared" si="31"/>
        <v>0</v>
      </c>
      <c r="E36" s="795">
        <f t="shared" si="31"/>
        <v>0</v>
      </c>
      <c r="F36" s="794">
        <f>SUM(F32:F35)</f>
        <v>0</v>
      </c>
      <c r="G36" s="794">
        <f t="shared" ref="G36:I36" si="32">SUM(G32:G35)</f>
        <v>0</v>
      </c>
      <c r="H36" s="794">
        <f t="shared" si="32"/>
        <v>0</v>
      </c>
      <c r="I36" s="795">
        <f t="shared" si="32"/>
        <v>0</v>
      </c>
      <c r="K36" s="1021"/>
    </row>
    <row r="37" spans="1:11" s="690" customFormat="1" ht="15.75" customHeight="1" x14ac:dyDescent="0.2">
      <c r="A37" s="1096" t="s">
        <v>925</v>
      </c>
      <c r="B37" s="794">
        <f>+B31-B36</f>
        <v>0</v>
      </c>
      <c r="C37" s="794">
        <f t="shared" ref="C37:E37" si="33">+C31-C36</f>
        <v>0</v>
      </c>
      <c r="D37" s="794">
        <f t="shared" si="33"/>
        <v>0</v>
      </c>
      <c r="E37" s="795">
        <f t="shared" si="33"/>
        <v>0</v>
      </c>
      <c r="F37" s="794">
        <f>+F31-F36</f>
        <v>0</v>
      </c>
      <c r="G37" s="794">
        <f t="shared" ref="G37:I37" si="34">+G31-G36</f>
        <v>0</v>
      </c>
      <c r="H37" s="794">
        <f t="shared" si="34"/>
        <v>0</v>
      </c>
      <c r="I37" s="795">
        <f t="shared" si="34"/>
        <v>0</v>
      </c>
      <c r="K37" s="1021"/>
    </row>
    <row r="38" spans="1:11" s="690" customFormat="1" ht="15.75" customHeight="1" x14ac:dyDescent="0.2">
      <c r="A38" s="1096" t="s">
        <v>1240</v>
      </c>
      <c r="B38" s="794">
        <f>+B26+B37</f>
        <v>0</v>
      </c>
      <c r="C38" s="794">
        <f t="shared" ref="C38:E38" si="35">+C26+C37</f>
        <v>493</v>
      </c>
      <c r="D38" s="794">
        <f t="shared" si="35"/>
        <v>7995</v>
      </c>
      <c r="E38" s="795">
        <f t="shared" si="35"/>
        <v>8488</v>
      </c>
      <c r="F38" s="794">
        <f>+F26+F37</f>
        <v>0</v>
      </c>
      <c r="G38" s="794">
        <f t="shared" ref="G38:I38" si="36">+G26+G37</f>
        <v>2104</v>
      </c>
      <c r="H38" s="794">
        <f t="shared" si="36"/>
        <v>-463</v>
      </c>
      <c r="I38" s="795">
        <f t="shared" si="36"/>
        <v>1641</v>
      </c>
      <c r="K38" s="1021"/>
    </row>
    <row r="39" spans="1:11" ht="12.95" customHeight="1" x14ac:dyDescent="0.2">
      <c r="K39" s="1022"/>
    </row>
    <row r="40" spans="1:11" ht="12.95" customHeight="1" x14ac:dyDescent="0.2">
      <c r="K40" s="1022"/>
    </row>
  </sheetData>
  <mergeCells count="3">
    <mergeCell ref="A1:A2"/>
    <mergeCell ref="B1:E1"/>
    <mergeCell ref="F1:I1"/>
  </mergeCells>
  <printOptions horizontalCentered="1"/>
  <pageMargins left="0.51181102362204722" right="0.51181102362204722" top="1.1417322834645669" bottom="0.74803149606299213" header="0.31496062992125984" footer="0.31496062992125984"/>
  <pageSetup paperSize="9" scale="61" orientation="portrait" r:id="rId1"/>
  <headerFooter>
    <oddHeader>&amp;L&amp;"Times New Roman,Félkövér"&amp;12Szent László Völgye TKT&amp;C&amp;"Times New Roman,Félkövér"&amp;14  &amp;16 2020. ÉVI ZÁRSZÁMADÁSI BESZÁMOLÓ&amp;R&amp;11 11. sz. táblázat
EREDMÉNYKIMUTATÁS
Adatok: eFt-ban</oddHeader>
    <oddFooter>&amp;L&amp;F&amp;R&amp;P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D32"/>
  <sheetViews>
    <sheetView topLeftCell="B4" zoomScaleNormal="100" workbookViewId="0">
      <selection activeCell="K34" sqref="K34"/>
    </sheetView>
  </sheetViews>
  <sheetFormatPr defaultColWidth="8.85546875" defaultRowHeight="12.75" x14ac:dyDescent="0.2"/>
  <cols>
    <col min="1" max="1" width="40.7109375" style="567" customWidth="1"/>
    <col min="2" max="9" width="8.5703125" style="566" customWidth="1"/>
    <col min="10" max="10" width="9" style="519" customWidth="1"/>
    <col min="11" max="11" width="40.7109375" style="567" customWidth="1"/>
    <col min="12" max="16" width="8.5703125" style="566" customWidth="1"/>
    <col min="17" max="17" width="8.5703125" style="568" customWidth="1"/>
    <col min="18" max="19" width="8.5703125" style="519" customWidth="1"/>
    <col min="20" max="20" width="10.28515625" style="519" customWidth="1"/>
    <col min="21" max="265" width="8.85546875" style="519"/>
    <col min="266" max="266" width="40.7109375" style="519" customWidth="1"/>
    <col min="267" max="268" width="9.7109375" style="519" customWidth="1"/>
    <col min="269" max="269" width="8.42578125" style="519" customWidth="1"/>
    <col min="270" max="270" width="40.7109375" style="519" customWidth="1"/>
    <col min="271" max="272" width="9.7109375" style="519" customWidth="1"/>
    <col min="273" max="273" width="8.42578125" style="519" customWidth="1"/>
    <col min="274" max="275" width="10.85546875" style="519" bestFit="1" customWidth="1"/>
    <col min="276" max="521" width="8.85546875" style="519"/>
    <col min="522" max="522" width="40.7109375" style="519" customWidth="1"/>
    <col min="523" max="524" width="9.7109375" style="519" customWidth="1"/>
    <col min="525" max="525" width="8.42578125" style="519" customWidth="1"/>
    <col min="526" max="526" width="40.7109375" style="519" customWidth="1"/>
    <col min="527" max="528" width="9.7109375" style="519" customWidth="1"/>
    <col min="529" max="529" width="8.42578125" style="519" customWidth="1"/>
    <col min="530" max="531" width="10.85546875" style="519" bestFit="1" customWidth="1"/>
    <col min="532" max="777" width="8.85546875" style="519"/>
    <col min="778" max="778" width="40.7109375" style="519" customWidth="1"/>
    <col min="779" max="780" width="9.7109375" style="519" customWidth="1"/>
    <col min="781" max="781" width="8.42578125" style="519" customWidth="1"/>
    <col min="782" max="782" width="40.7109375" style="519" customWidth="1"/>
    <col min="783" max="784" width="9.7109375" style="519" customWidth="1"/>
    <col min="785" max="785" width="8.42578125" style="519" customWidth="1"/>
    <col min="786" max="787" width="10.85546875" style="519" bestFit="1" customWidth="1"/>
    <col min="788" max="1033" width="8.85546875" style="519"/>
    <col min="1034" max="1034" width="40.7109375" style="519" customWidth="1"/>
    <col min="1035" max="1036" width="9.7109375" style="519" customWidth="1"/>
    <col min="1037" max="1037" width="8.42578125" style="519" customWidth="1"/>
    <col min="1038" max="1038" width="40.7109375" style="519" customWidth="1"/>
    <col min="1039" max="1040" width="9.7109375" style="519" customWidth="1"/>
    <col min="1041" max="1041" width="8.42578125" style="519" customWidth="1"/>
    <col min="1042" max="1043" width="10.85546875" style="519" bestFit="1" customWidth="1"/>
    <col min="1044" max="1289" width="8.85546875" style="519"/>
    <col min="1290" max="1290" width="40.7109375" style="519" customWidth="1"/>
    <col min="1291" max="1292" width="9.7109375" style="519" customWidth="1"/>
    <col min="1293" max="1293" width="8.42578125" style="519" customWidth="1"/>
    <col min="1294" max="1294" width="40.7109375" style="519" customWidth="1"/>
    <col min="1295" max="1296" width="9.7109375" style="519" customWidth="1"/>
    <col min="1297" max="1297" width="8.42578125" style="519" customWidth="1"/>
    <col min="1298" max="1299" width="10.85546875" style="519" bestFit="1" customWidth="1"/>
    <col min="1300" max="1545" width="8.85546875" style="519"/>
    <col min="1546" max="1546" width="40.7109375" style="519" customWidth="1"/>
    <col min="1547" max="1548" width="9.7109375" style="519" customWidth="1"/>
    <col min="1549" max="1549" width="8.42578125" style="519" customWidth="1"/>
    <col min="1550" max="1550" width="40.7109375" style="519" customWidth="1"/>
    <col min="1551" max="1552" width="9.7109375" style="519" customWidth="1"/>
    <col min="1553" max="1553" width="8.42578125" style="519" customWidth="1"/>
    <col min="1554" max="1555" width="10.85546875" style="519" bestFit="1" customWidth="1"/>
    <col min="1556" max="1801" width="8.85546875" style="519"/>
    <col min="1802" max="1802" width="40.7109375" style="519" customWidth="1"/>
    <col min="1803" max="1804" width="9.7109375" style="519" customWidth="1"/>
    <col min="1805" max="1805" width="8.42578125" style="519" customWidth="1"/>
    <col min="1806" max="1806" width="40.7109375" style="519" customWidth="1"/>
    <col min="1807" max="1808" width="9.7109375" style="519" customWidth="1"/>
    <col min="1809" max="1809" width="8.42578125" style="519" customWidth="1"/>
    <col min="1810" max="1811" width="10.85546875" style="519" bestFit="1" customWidth="1"/>
    <col min="1812" max="2057" width="8.85546875" style="519"/>
    <col min="2058" max="2058" width="40.7109375" style="519" customWidth="1"/>
    <col min="2059" max="2060" width="9.7109375" style="519" customWidth="1"/>
    <col min="2061" max="2061" width="8.42578125" style="519" customWidth="1"/>
    <col min="2062" max="2062" width="40.7109375" style="519" customWidth="1"/>
    <col min="2063" max="2064" width="9.7109375" style="519" customWidth="1"/>
    <col min="2065" max="2065" width="8.42578125" style="519" customWidth="1"/>
    <col min="2066" max="2067" width="10.85546875" style="519" bestFit="1" customWidth="1"/>
    <col min="2068" max="2313" width="8.85546875" style="519"/>
    <col min="2314" max="2314" width="40.7109375" style="519" customWidth="1"/>
    <col min="2315" max="2316" width="9.7109375" style="519" customWidth="1"/>
    <col min="2317" max="2317" width="8.42578125" style="519" customWidth="1"/>
    <col min="2318" max="2318" width="40.7109375" style="519" customWidth="1"/>
    <col min="2319" max="2320" width="9.7109375" style="519" customWidth="1"/>
    <col min="2321" max="2321" width="8.42578125" style="519" customWidth="1"/>
    <col min="2322" max="2323" width="10.85546875" style="519" bestFit="1" customWidth="1"/>
    <col min="2324" max="2569" width="8.85546875" style="519"/>
    <col min="2570" max="2570" width="40.7109375" style="519" customWidth="1"/>
    <col min="2571" max="2572" width="9.7109375" style="519" customWidth="1"/>
    <col min="2573" max="2573" width="8.42578125" style="519" customWidth="1"/>
    <col min="2574" max="2574" width="40.7109375" style="519" customWidth="1"/>
    <col min="2575" max="2576" width="9.7109375" style="519" customWidth="1"/>
    <col min="2577" max="2577" width="8.42578125" style="519" customWidth="1"/>
    <col min="2578" max="2579" width="10.85546875" style="519" bestFit="1" customWidth="1"/>
    <col min="2580" max="2825" width="8.85546875" style="519"/>
    <col min="2826" max="2826" width="40.7109375" style="519" customWidth="1"/>
    <col min="2827" max="2828" width="9.7109375" style="519" customWidth="1"/>
    <col min="2829" max="2829" width="8.42578125" style="519" customWidth="1"/>
    <col min="2830" max="2830" width="40.7109375" style="519" customWidth="1"/>
    <col min="2831" max="2832" width="9.7109375" style="519" customWidth="1"/>
    <col min="2833" max="2833" width="8.42578125" style="519" customWidth="1"/>
    <col min="2834" max="2835" width="10.85546875" style="519" bestFit="1" customWidth="1"/>
    <col min="2836" max="3081" width="8.85546875" style="519"/>
    <col min="3082" max="3082" width="40.7109375" style="519" customWidth="1"/>
    <col min="3083" max="3084" width="9.7109375" style="519" customWidth="1"/>
    <col min="3085" max="3085" width="8.42578125" style="519" customWidth="1"/>
    <col min="3086" max="3086" width="40.7109375" style="519" customWidth="1"/>
    <col min="3087" max="3088" width="9.7109375" style="519" customWidth="1"/>
    <col min="3089" max="3089" width="8.42578125" style="519" customWidth="1"/>
    <col min="3090" max="3091" width="10.85546875" style="519" bestFit="1" customWidth="1"/>
    <col min="3092" max="3337" width="8.85546875" style="519"/>
    <col min="3338" max="3338" width="40.7109375" style="519" customWidth="1"/>
    <col min="3339" max="3340" width="9.7109375" style="519" customWidth="1"/>
    <col min="3341" max="3341" width="8.42578125" style="519" customWidth="1"/>
    <col min="3342" max="3342" width="40.7109375" style="519" customWidth="1"/>
    <col min="3343" max="3344" width="9.7109375" style="519" customWidth="1"/>
    <col min="3345" max="3345" width="8.42578125" style="519" customWidth="1"/>
    <col min="3346" max="3347" width="10.85546875" style="519" bestFit="1" customWidth="1"/>
    <col min="3348" max="3593" width="8.85546875" style="519"/>
    <col min="3594" max="3594" width="40.7109375" style="519" customWidth="1"/>
    <col min="3595" max="3596" width="9.7109375" style="519" customWidth="1"/>
    <col min="3597" max="3597" width="8.42578125" style="519" customWidth="1"/>
    <col min="3598" max="3598" width="40.7109375" style="519" customWidth="1"/>
    <col min="3599" max="3600" width="9.7109375" style="519" customWidth="1"/>
    <col min="3601" max="3601" width="8.42578125" style="519" customWidth="1"/>
    <col min="3602" max="3603" width="10.85546875" style="519" bestFit="1" customWidth="1"/>
    <col min="3604" max="3849" width="8.85546875" style="519"/>
    <col min="3850" max="3850" width="40.7109375" style="519" customWidth="1"/>
    <col min="3851" max="3852" width="9.7109375" style="519" customWidth="1"/>
    <col min="3853" max="3853" width="8.42578125" style="519" customWidth="1"/>
    <col min="3854" max="3854" width="40.7109375" style="519" customWidth="1"/>
    <col min="3855" max="3856" width="9.7109375" style="519" customWidth="1"/>
    <col min="3857" max="3857" width="8.42578125" style="519" customWidth="1"/>
    <col min="3858" max="3859" width="10.85546875" style="519" bestFit="1" customWidth="1"/>
    <col min="3860" max="4105" width="8.85546875" style="519"/>
    <col min="4106" max="4106" width="40.7109375" style="519" customWidth="1"/>
    <col min="4107" max="4108" width="9.7109375" style="519" customWidth="1"/>
    <col min="4109" max="4109" width="8.42578125" style="519" customWidth="1"/>
    <col min="4110" max="4110" width="40.7109375" style="519" customWidth="1"/>
    <col min="4111" max="4112" width="9.7109375" style="519" customWidth="1"/>
    <col min="4113" max="4113" width="8.42578125" style="519" customWidth="1"/>
    <col min="4114" max="4115" width="10.85546875" style="519" bestFit="1" customWidth="1"/>
    <col min="4116" max="4361" width="8.85546875" style="519"/>
    <col min="4362" max="4362" width="40.7109375" style="519" customWidth="1"/>
    <col min="4363" max="4364" width="9.7109375" style="519" customWidth="1"/>
    <col min="4365" max="4365" width="8.42578125" style="519" customWidth="1"/>
    <col min="4366" max="4366" width="40.7109375" style="519" customWidth="1"/>
    <col min="4367" max="4368" width="9.7109375" style="519" customWidth="1"/>
    <col min="4369" max="4369" width="8.42578125" style="519" customWidth="1"/>
    <col min="4370" max="4371" width="10.85546875" style="519" bestFit="1" customWidth="1"/>
    <col min="4372" max="4617" width="8.85546875" style="519"/>
    <col min="4618" max="4618" width="40.7109375" style="519" customWidth="1"/>
    <col min="4619" max="4620" width="9.7109375" style="519" customWidth="1"/>
    <col min="4621" max="4621" width="8.42578125" style="519" customWidth="1"/>
    <col min="4622" max="4622" width="40.7109375" style="519" customWidth="1"/>
    <col min="4623" max="4624" width="9.7109375" style="519" customWidth="1"/>
    <col min="4625" max="4625" width="8.42578125" style="519" customWidth="1"/>
    <col min="4626" max="4627" width="10.85546875" style="519" bestFit="1" customWidth="1"/>
    <col min="4628" max="4873" width="8.85546875" style="519"/>
    <col min="4874" max="4874" width="40.7109375" style="519" customWidth="1"/>
    <col min="4875" max="4876" width="9.7109375" style="519" customWidth="1"/>
    <col min="4877" max="4877" width="8.42578125" style="519" customWidth="1"/>
    <col min="4878" max="4878" width="40.7109375" style="519" customWidth="1"/>
    <col min="4879" max="4880" width="9.7109375" style="519" customWidth="1"/>
    <col min="4881" max="4881" width="8.42578125" style="519" customWidth="1"/>
    <col min="4882" max="4883" width="10.85546875" style="519" bestFit="1" customWidth="1"/>
    <col min="4884" max="5129" width="8.85546875" style="519"/>
    <col min="5130" max="5130" width="40.7109375" style="519" customWidth="1"/>
    <col min="5131" max="5132" width="9.7109375" style="519" customWidth="1"/>
    <col min="5133" max="5133" width="8.42578125" style="519" customWidth="1"/>
    <col min="5134" max="5134" width="40.7109375" style="519" customWidth="1"/>
    <col min="5135" max="5136" width="9.7109375" style="519" customWidth="1"/>
    <col min="5137" max="5137" width="8.42578125" style="519" customWidth="1"/>
    <col min="5138" max="5139" width="10.85546875" style="519" bestFit="1" customWidth="1"/>
    <col min="5140" max="5385" width="8.85546875" style="519"/>
    <col min="5386" max="5386" width="40.7109375" style="519" customWidth="1"/>
    <col min="5387" max="5388" width="9.7109375" style="519" customWidth="1"/>
    <col min="5389" max="5389" width="8.42578125" style="519" customWidth="1"/>
    <col min="5390" max="5390" width="40.7109375" style="519" customWidth="1"/>
    <col min="5391" max="5392" width="9.7109375" style="519" customWidth="1"/>
    <col min="5393" max="5393" width="8.42578125" style="519" customWidth="1"/>
    <col min="5394" max="5395" width="10.85546875" style="519" bestFit="1" customWidth="1"/>
    <col min="5396" max="5641" width="8.85546875" style="519"/>
    <col min="5642" max="5642" width="40.7109375" style="519" customWidth="1"/>
    <col min="5643" max="5644" width="9.7109375" style="519" customWidth="1"/>
    <col min="5645" max="5645" width="8.42578125" style="519" customWidth="1"/>
    <col min="5646" max="5646" width="40.7109375" style="519" customWidth="1"/>
    <col min="5647" max="5648" width="9.7109375" style="519" customWidth="1"/>
    <col min="5649" max="5649" width="8.42578125" style="519" customWidth="1"/>
    <col min="5650" max="5651" width="10.85546875" style="519" bestFit="1" customWidth="1"/>
    <col min="5652" max="5897" width="8.85546875" style="519"/>
    <col min="5898" max="5898" width="40.7109375" style="519" customWidth="1"/>
    <col min="5899" max="5900" width="9.7109375" style="519" customWidth="1"/>
    <col min="5901" max="5901" width="8.42578125" style="519" customWidth="1"/>
    <col min="5902" max="5902" width="40.7109375" style="519" customWidth="1"/>
    <col min="5903" max="5904" width="9.7109375" style="519" customWidth="1"/>
    <col min="5905" max="5905" width="8.42578125" style="519" customWidth="1"/>
    <col min="5906" max="5907" width="10.85546875" style="519" bestFit="1" customWidth="1"/>
    <col min="5908" max="6153" width="8.85546875" style="519"/>
    <col min="6154" max="6154" width="40.7109375" style="519" customWidth="1"/>
    <col min="6155" max="6156" width="9.7109375" style="519" customWidth="1"/>
    <col min="6157" max="6157" width="8.42578125" style="519" customWidth="1"/>
    <col min="6158" max="6158" width="40.7109375" style="519" customWidth="1"/>
    <col min="6159" max="6160" width="9.7109375" style="519" customWidth="1"/>
    <col min="6161" max="6161" width="8.42578125" style="519" customWidth="1"/>
    <col min="6162" max="6163" width="10.85546875" style="519" bestFit="1" customWidth="1"/>
    <col min="6164" max="6409" width="8.85546875" style="519"/>
    <col min="6410" max="6410" width="40.7109375" style="519" customWidth="1"/>
    <col min="6411" max="6412" width="9.7109375" style="519" customWidth="1"/>
    <col min="6413" max="6413" width="8.42578125" style="519" customWidth="1"/>
    <col min="6414" max="6414" width="40.7109375" style="519" customWidth="1"/>
    <col min="6415" max="6416" width="9.7109375" style="519" customWidth="1"/>
    <col min="6417" max="6417" width="8.42578125" style="519" customWidth="1"/>
    <col min="6418" max="6419" width="10.85546875" style="519" bestFit="1" customWidth="1"/>
    <col min="6420" max="6665" width="8.85546875" style="519"/>
    <col min="6666" max="6666" width="40.7109375" style="519" customWidth="1"/>
    <col min="6667" max="6668" width="9.7109375" style="519" customWidth="1"/>
    <col min="6669" max="6669" width="8.42578125" style="519" customWidth="1"/>
    <col min="6670" max="6670" width="40.7109375" style="519" customWidth="1"/>
    <col min="6671" max="6672" width="9.7109375" style="519" customWidth="1"/>
    <col min="6673" max="6673" width="8.42578125" style="519" customWidth="1"/>
    <col min="6674" max="6675" width="10.85546875" style="519" bestFit="1" customWidth="1"/>
    <col min="6676" max="6921" width="8.85546875" style="519"/>
    <col min="6922" max="6922" width="40.7109375" style="519" customWidth="1"/>
    <col min="6923" max="6924" width="9.7109375" style="519" customWidth="1"/>
    <col min="6925" max="6925" width="8.42578125" style="519" customWidth="1"/>
    <col min="6926" max="6926" width="40.7109375" style="519" customWidth="1"/>
    <col min="6927" max="6928" width="9.7109375" style="519" customWidth="1"/>
    <col min="6929" max="6929" width="8.42578125" style="519" customWidth="1"/>
    <col min="6930" max="6931" width="10.85546875" style="519" bestFit="1" customWidth="1"/>
    <col min="6932" max="7177" width="8.85546875" style="519"/>
    <col min="7178" max="7178" width="40.7109375" style="519" customWidth="1"/>
    <col min="7179" max="7180" width="9.7109375" style="519" customWidth="1"/>
    <col min="7181" max="7181" width="8.42578125" style="519" customWidth="1"/>
    <col min="7182" max="7182" width="40.7109375" style="519" customWidth="1"/>
    <col min="7183" max="7184" width="9.7109375" style="519" customWidth="1"/>
    <col min="7185" max="7185" width="8.42578125" style="519" customWidth="1"/>
    <col min="7186" max="7187" width="10.85546875" style="519" bestFit="1" customWidth="1"/>
    <col min="7188" max="7433" width="8.85546875" style="519"/>
    <col min="7434" max="7434" width="40.7109375" style="519" customWidth="1"/>
    <col min="7435" max="7436" width="9.7109375" style="519" customWidth="1"/>
    <col min="7437" max="7437" width="8.42578125" style="519" customWidth="1"/>
    <col min="7438" max="7438" width="40.7109375" style="519" customWidth="1"/>
    <col min="7439" max="7440" width="9.7109375" style="519" customWidth="1"/>
    <col min="7441" max="7441" width="8.42578125" style="519" customWidth="1"/>
    <col min="7442" max="7443" width="10.85546875" style="519" bestFit="1" customWidth="1"/>
    <col min="7444" max="7689" width="8.85546875" style="519"/>
    <col min="7690" max="7690" width="40.7109375" style="519" customWidth="1"/>
    <col min="7691" max="7692" width="9.7109375" style="519" customWidth="1"/>
    <col min="7693" max="7693" width="8.42578125" style="519" customWidth="1"/>
    <col min="7694" max="7694" width="40.7109375" style="519" customWidth="1"/>
    <col min="7695" max="7696" width="9.7109375" style="519" customWidth="1"/>
    <col min="7697" max="7697" width="8.42578125" style="519" customWidth="1"/>
    <col min="7698" max="7699" width="10.85546875" style="519" bestFit="1" customWidth="1"/>
    <col min="7700" max="7945" width="8.85546875" style="519"/>
    <col min="7946" max="7946" width="40.7109375" style="519" customWidth="1"/>
    <col min="7947" max="7948" width="9.7109375" style="519" customWidth="1"/>
    <col min="7949" max="7949" width="8.42578125" style="519" customWidth="1"/>
    <col min="7950" max="7950" width="40.7109375" style="519" customWidth="1"/>
    <col min="7951" max="7952" width="9.7109375" style="519" customWidth="1"/>
    <col min="7953" max="7953" width="8.42578125" style="519" customWidth="1"/>
    <col min="7954" max="7955" width="10.85546875" style="519" bestFit="1" customWidth="1"/>
    <col min="7956" max="8201" width="8.85546875" style="519"/>
    <col min="8202" max="8202" width="40.7109375" style="519" customWidth="1"/>
    <col min="8203" max="8204" width="9.7109375" style="519" customWidth="1"/>
    <col min="8205" max="8205" width="8.42578125" style="519" customWidth="1"/>
    <col min="8206" max="8206" width="40.7109375" style="519" customWidth="1"/>
    <col min="8207" max="8208" width="9.7109375" style="519" customWidth="1"/>
    <col min="8209" max="8209" width="8.42578125" style="519" customWidth="1"/>
    <col min="8210" max="8211" width="10.85546875" style="519" bestFit="1" customWidth="1"/>
    <col min="8212" max="8457" width="8.85546875" style="519"/>
    <col min="8458" max="8458" width="40.7109375" style="519" customWidth="1"/>
    <col min="8459" max="8460" width="9.7109375" style="519" customWidth="1"/>
    <col min="8461" max="8461" width="8.42578125" style="519" customWidth="1"/>
    <col min="8462" max="8462" width="40.7109375" style="519" customWidth="1"/>
    <col min="8463" max="8464" width="9.7109375" style="519" customWidth="1"/>
    <col min="8465" max="8465" width="8.42578125" style="519" customWidth="1"/>
    <col min="8466" max="8467" width="10.85546875" style="519" bestFit="1" customWidth="1"/>
    <col min="8468" max="8713" width="8.85546875" style="519"/>
    <col min="8714" max="8714" width="40.7109375" style="519" customWidth="1"/>
    <col min="8715" max="8716" width="9.7109375" style="519" customWidth="1"/>
    <col min="8717" max="8717" width="8.42578125" style="519" customWidth="1"/>
    <col min="8718" max="8718" width="40.7109375" style="519" customWidth="1"/>
    <col min="8719" max="8720" width="9.7109375" style="519" customWidth="1"/>
    <col min="8721" max="8721" width="8.42578125" style="519" customWidth="1"/>
    <col min="8722" max="8723" width="10.85546875" style="519" bestFit="1" customWidth="1"/>
    <col min="8724" max="8969" width="8.85546875" style="519"/>
    <col min="8970" max="8970" width="40.7109375" style="519" customWidth="1"/>
    <col min="8971" max="8972" width="9.7109375" style="519" customWidth="1"/>
    <col min="8973" max="8973" width="8.42578125" style="519" customWidth="1"/>
    <col min="8974" max="8974" width="40.7109375" style="519" customWidth="1"/>
    <col min="8975" max="8976" width="9.7109375" style="519" customWidth="1"/>
    <col min="8977" max="8977" width="8.42578125" style="519" customWidth="1"/>
    <col min="8978" max="8979" width="10.85546875" style="519" bestFit="1" customWidth="1"/>
    <col min="8980" max="9225" width="8.85546875" style="519"/>
    <col min="9226" max="9226" width="40.7109375" style="519" customWidth="1"/>
    <col min="9227" max="9228" width="9.7109375" style="519" customWidth="1"/>
    <col min="9229" max="9229" width="8.42578125" style="519" customWidth="1"/>
    <col min="9230" max="9230" width="40.7109375" style="519" customWidth="1"/>
    <col min="9231" max="9232" width="9.7109375" style="519" customWidth="1"/>
    <col min="9233" max="9233" width="8.42578125" style="519" customWidth="1"/>
    <col min="9234" max="9235" width="10.85546875" style="519" bestFit="1" customWidth="1"/>
    <col min="9236" max="9481" width="8.85546875" style="519"/>
    <col min="9482" max="9482" width="40.7109375" style="519" customWidth="1"/>
    <col min="9483" max="9484" width="9.7109375" style="519" customWidth="1"/>
    <col min="9485" max="9485" width="8.42578125" style="519" customWidth="1"/>
    <col min="9486" max="9486" width="40.7109375" style="519" customWidth="1"/>
    <col min="9487" max="9488" width="9.7109375" style="519" customWidth="1"/>
    <col min="9489" max="9489" width="8.42578125" style="519" customWidth="1"/>
    <col min="9490" max="9491" width="10.85546875" style="519" bestFit="1" customWidth="1"/>
    <col min="9492" max="9737" width="8.85546875" style="519"/>
    <col min="9738" max="9738" width="40.7109375" style="519" customWidth="1"/>
    <col min="9739" max="9740" width="9.7109375" style="519" customWidth="1"/>
    <col min="9741" max="9741" width="8.42578125" style="519" customWidth="1"/>
    <col min="9742" max="9742" width="40.7109375" style="519" customWidth="1"/>
    <col min="9743" max="9744" width="9.7109375" style="519" customWidth="1"/>
    <col min="9745" max="9745" width="8.42578125" style="519" customWidth="1"/>
    <col min="9746" max="9747" width="10.85546875" style="519" bestFit="1" customWidth="1"/>
    <col min="9748" max="9993" width="8.85546875" style="519"/>
    <col min="9994" max="9994" width="40.7109375" style="519" customWidth="1"/>
    <col min="9995" max="9996" width="9.7109375" style="519" customWidth="1"/>
    <col min="9997" max="9997" width="8.42578125" style="519" customWidth="1"/>
    <col min="9998" max="9998" width="40.7109375" style="519" customWidth="1"/>
    <col min="9999" max="10000" width="9.7109375" style="519" customWidth="1"/>
    <col min="10001" max="10001" width="8.42578125" style="519" customWidth="1"/>
    <col min="10002" max="10003" width="10.85546875" style="519" bestFit="1" customWidth="1"/>
    <col min="10004" max="10249" width="8.85546875" style="519"/>
    <col min="10250" max="10250" width="40.7109375" style="519" customWidth="1"/>
    <col min="10251" max="10252" width="9.7109375" style="519" customWidth="1"/>
    <col min="10253" max="10253" width="8.42578125" style="519" customWidth="1"/>
    <col min="10254" max="10254" width="40.7109375" style="519" customWidth="1"/>
    <col min="10255" max="10256" width="9.7109375" style="519" customWidth="1"/>
    <col min="10257" max="10257" width="8.42578125" style="519" customWidth="1"/>
    <col min="10258" max="10259" width="10.85546875" style="519" bestFit="1" customWidth="1"/>
    <col min="10260" max="10505" width="8.85546875" style="519"/>
    <col min="10506" max="10506" width="40.7109375" style="519" customWidth="1"/>
    <col min="10507" max="10508" width="9.7109375" style="519" customWidth="1"/>
    <col min="10509" max="10509" width="8.42578125" style="519" customWidth="1"/>
    <col min="10510" max="10510" width="40.7109375" style="519" customWidth="1"/>
    <col min="10511" max="10512" width="9.7109375" style="519" customWidth="1"/>
    <col min="10513" max="10513" width="8.42578125" style="519" customWidth="1"/>
    <col min="10514" max="10515" width="10.85546875" style="519" bestFit="1" customWidth="1"/>
    <col min="10516" max="10761" width="8.85546875" style="519"/>
    <col min="10762" max="10762" width="40.7109375" style="519" customWidth="1"/>
    <col min="10763" max="10764" width="9.7109375" style="519" customWidth="1"/>
    <col min="10765" max="10765" width="8.42578125" style="519" customWidth="1"/>
    <col min="10766" max="10766" width="40.7109375" style="519" customWidth="1"/>
    <col min="10767" max="10768" width="9.7109375" style="519" customWidth="1"/>
    <col min="10769" max="10769" width="8.42578125" style="519" customWidth="1"/>
    <col min="10770" max="10771" width="10.85546875" style="519" bestFit="1" customWidth="1"/>
    <col min="10772" max="11017" width="8.85546875" style="519"/>
    <col min="11018" max="11018" width="40.7109375" style="519" customWidth="1"/>
    <col min="11019" max="11020" width="9.7109375" style="519" customWidth="1"/>
    <col min="11021" max="11021" width="8.42578125" style="519" customWidth="1"/>
    <col min="11022" max="11022" width="40.7109375" style="519" customWidth="1"/>
    <col min="11023" max="11024" width="9.7109375" style="519" customWidth="1"/>
    <col min="11025" max="11025" width="8.42578125" style="519" customWidth="1"/>
    <col min="11026" max="11027" width="10.85546875" style="519" bestFit="1" customWidth="1"/>
    <col min="11028" max="11273" width="8.85546875" style="519"/>
    <col min="11274" max="11274" width="40.7109375" style="519" customWidth="1"/>
    <col min="11275" max="11276" width="9.7109375" style="519" customWidth="1"/>
    <col min="11277" max="11277" width="8.42578125" style="519" customWidth="1"/>
    <col min="11278" max="11278" width="40.7109375" style="519" customWidth="1"/>
    <col min="11279" max="11280" width="9.7109375" style="519" customWidth="1"/>
    <col min="11281" max="11281" width="8.42578125" style="519" customWidth="1"/>
    <col min="11282" max="11283" width="10.85546875" style="519" bestFit="1" customWidth="1"/>
    <col min="11284" max="11529" width="8.85546875" style="519"/>
    <col min="11530" max="11530" width="40.7109375" style="519" customWidth="1"/>
    <col min="11531" max="11532" width="9.7109375" style="519" customWidth="1"/>
    <col min="11533" max="11533" width="8.42578125" style="519" customWidth="1"/>
    <col min="11534" max="11534" width="40.7109375" style="519" customWidth="1"/>
    <col min="11535" max="11536" width="9.7109375" style="519" customWidth="1"/>
    <col min="11537" max="11537" width="8.42578125" style="519" customWidth="1"/>
    <col min="11538" max="11539" width="10.85546875" style="519" bestFit="1" customWidth="1"/>
    <col min="11540" max="11785" width="8.85546875" style="519"/>
    <col min="11786" max="11786" width="40.7109375" style="519" customWidth="1"/>
    <col min="11787" max="11788" width="9.7109375" style="519" customWidth="1"/>
    <col min="11789" max="11789" width="8.42578125" style="519" customWidth="1"/>
    <col min="11790" max="11790" width="40.7109375" style="519" customWidth="1"/>
    <col min="11791" max="11792" width="9.7109375" style="519" customWidth="1"/>
    <col min="11793" max="11793" width="8.42578125" style="519" customWidth="1"/>
    <col min="11794" max="11795" width="10.85546875" style="519" bestFit="1" customWidth="1"/>
    <col min="11796" max="12041" width="8.85546875" style="519"/>
    <col min="12042" max="12042" width="40.7109375" style="519" customWidth="1"/>
    <col min="12043" max="12044" width="9.7109375" style="519" customWidth="1"/>
    <col min="12045" max="12045" width="8.42578125" style="519" customWidth="1"/>
    <col min="12046" max="12046" width="40.7109375" style="519" customWidth="1"/>
    <col min="12047" max="12048" width="9.7109375" style="519" customWidth="1"/>
    <col min="12049" max="12049" width="8.42578125" style="519" customWidth="1"/>
    <col min="12050" max="12051" width="10.85546875" style="519" bestFit="1" customWidth="1"/>
    <col min="12052" max="12297" width="8.85546875" style="519"/>
    <col min="12298" max="12298" width="40.7109375" style="519" customWidth="1"/>
    <col min="12299" max="12300" width="9.7109375" style="519" customWidth="1"/>
    <col min="12301" max="12301" width="8.42578125" style="519" customWidth="1"/>
    <col min="12302" max="12302" width="40.7109375" style="519" customWidth="1"/>
    <col min="12303" max="12304" width="9.7109375" style="519" customWidth="1"/>
    <col min="12305" max="12305" width="8.42578125" style="519" customWidth="1"/>
    <col min="12306" max="12307" width="10.85546875" style="519" bestFit="1" customWidth="1"/>
    <col min="12308" max="12553" width="8.85546875" style="519"/>
    <col min="12554" max="12554" width="40.7109375" style="519" customWidth="1"/>
    <col min="12555" max="12556" width="9.7109375" style="519" customWidth="1"/>
    <col min="12557" max="12557" width="8.42578125" style="519" customWidth="1"/>
    <col min="12558" max="12558" width="40.7109375" style="519" customWidth="1"/>
    <col min="12559" max="12560" width="9.7109375" style="519" customWidth="1"/>
    <col min="12561" max="12561" width="8.42578125" style="519" customWidth="1"/>
    <col min="12562" max="12563" width="10.85546875" style="519" bestFit="1" customWidth="1"/>
    <col min="12564" max="12809" width="8.85546875" style="519"/>
    <col min="12810" max="12810" width="40.7109375" style="519" customWidth="1"/>
    <col min="12811" max="12812" width="9.7109375" style="519" customWidth="1"/>
    <col min="12813" max="12813" width="8.42578125" style="519" customWidth="1"/>
    <col min="12814" max="12814" width="40.7109375" style="519" customWidth="1"/>
    <col min="12815" max="12816" width="9.7109375" style="519" customWidth="1"/>
    <col min="12817" max="12817" width="8.42578125" style="519" customWidth="1"/>
    <col min="12818" max="12819" width="10.85546875" style="519" bestFit="1" customWidth="1"/>
    <col min="12820" max="13065" width="8.85546875" style="519"/>
    <col min="13066" max="13066" width="40.7109375" style="519" customWidth="1"/>
    <col min="13067" max="13068" width="9.7109375" style="519" customWidth="1"/>
    <col min="13069" max="13069" width="8.42578125" style="519" customWidth="1"/>
    <col min="13070" max="13070" width="40.7109375" style="519" customWidth="1"/>
    <col min="13071" max="13072" width="9.7109375" style="519" customWidth="1"/>
    <col min="13073" max="13073" width="8.42578125" style="519" customWidth="1"/>
    <col min="13074" max="13075" width="10.85546875" style="519" bestFit="1" customWidth="1"/>
    <col min="13076" max="13321" width="8.85546875" style="519"/>
    <col min="13322" max="13322" width="40.7109375" style="519" customWidth="1"/>
    <col min="13323" max="13324" width="9.7109375" style="519" customWidth="1"/>
    <col min="13325" max="13325" width="8.42578125" style="519" customWidth="1"/>
    <col min="13326" max="13326" width="40.7109375" style="519" customWidth="1"/>
    <col min="13327" max="13328" width="9.7109375" style="519" customWidth="1"/>
    <col min="13329" max="13329" width="8.42578125" style="519" customWidth="1"/>
    <col min="13330" max="13331" width="10.85546875" style="519" bestFit="1" customWidth="1"/>
    <col min="13332" max="13577" width="8.85546875" style="519"/>
    <col min="13578" max="13578" width="40.7109375" style="519" customWidth="1"/>
    <col min="13579" max="13580" width="9.7109375" style="519" customWidth="1"/>
    <col min="13581" max="13581" width="8.42578125" style="519" customWidth="1"/>
    <col min="13582" max="13582" width="40.7109375" style="519" customWidth="1"/>
    <col min="13583" max="13584" width="9.7109375" style="519" customWidth="1"/>
    <col min="13585" max="13585" width="8.42578125" style="519" customWidth="1"/>
    <col min="13586" max="13587" width="10.85546875" style="519" bestFit="1" customWidth="1"/>
    <col min="13588" max="13833" width="8.85546875" style="519"/>
    <col min="13834" max="13834" width="40.7109375" style="519" customWidth="1"/>
    <col min="13835" max="13836" width="9.7109375" style="519" customWidth="1"/>
    <col min="13837" max="13837" width="8.42578125" style="519" customWidth="1"/>
    <col min="13838" max="13838" width="40.7109375" style="519" customWidth="1"/>
    <col min="13839" max="13840" width="9.7109375" style="519" customWidth="1"/>
    <col min="13841" max="13841" width="8.42578125" style="519" customWidth="1"/>
    <col min="13842" max="13843" width="10.85546875" style="519" bestFit="1" customWidth="1"/>
    <col min="13844" max="14089" width="8.85546875" style="519"/>
    <col min="14090" max="14090" width="40.7109375" style="519" customWidth="1"/>
    <col min="14091" max="14092" width="9.7109375" style="519" customWidth="1"/>
    <col min="14093" max="14093" width="8.42578125" style="519" customWidth="1"/>
    <col min="14094" max="14094" width="40.7109375" style="519" customWidth="1"/>
    <col min="14095" max="14096" width="9.7109375" style="519" customWidth="1"/>
    <col min="14097" max="14097" width="8.42578125" style="519" customWidth="1"/>
    <col min="14098" max="14099" width="10.85546875" style="519" bestFit="1" customWidth="1"/>
    <col min="14100" max="14345" width="8.85546875" style="519"/>
    <col min="14346" max="14346" width="40.7109375" style="519" customWidth="1"/>
    <col min="14347" max="14348" width="9.7109375" style="519" customWidth="1"/>
    <col min="14349" max="14349" width="8.42578125" style="519" customWidth="1"/>
    <col min="14350" max="14350" width="40.7109375" style="519" customWidth="1"/>
    <col min="14351" max="14352" width="9.7109375" style="519" customWidth="1"/>
    <col min="14353" max="14353" width="8.42578125" style="519" customWidth="1"/>
    <col min="14354" max="14355" width="10.85546875" style="519" bestFit="1" customWidth="1"/>
    <col min="14356" max="14601" width="8.85546875" style="519"/>
    <col min="14602" max="14602" width="40.7109375" style="519" customWidth="1"/>
    <col min="14603" max="14604" width="9.7109375" style="519" customWidth="1"/>
    <col min="14605" max="14605" width="8.42578125" style="519" customWidth="1"/>
    <col min="14606" max="14606" width="40.7109375" style="519" customWidth="1"/>
    <col min="14607" max="14608" width="9.7109375" style="519" customWidth="1"/>
    <col min="14609" max="14609" width="8.42578125" style="519" customWidth="1"/>
    <col min="14610" max="14611" width="10.85546875" style="519" bestFit="1" customWidth="1"/>
    <col min="14612" max="14857" width="8.85546875" style="519"/>
    <col min="14858" max="14858" width="40.7109375" style="519" customWidth="1"/>
    <col min="14859" max="14860" width="9.7109375" style="519" customWidth="1"/>
    <col min="14861" max="14861" width="8.42578125" style="519" customWidth="1"/>
    <col min="14862" max="14862" width="40.7109375" style="519" customWidth="1"/>
    <col min="14863" max="14864" width="9.7109375" style="519" customWidth="1"/>
    <col min="14865" max="14865" width="8.42578125" style="519" customWidth="1"/>
    <col min="14866" max="14867" width="10.85546875" style="519" bestFit="1" customWidth="1"/>
    <col min="14868" max="15113" width="8.85546875" style="519"/>
    <col min="15114" max="15114" width="40.7109375" style="519" customWidth="1"/>
    <col min="15115" max="15116" width="9.7109375" style="519" customWidth="1"/>
    <col min="15117" max="15117" width="8.42578125" style="519" customWidth="1"/>
    <col min="15118" max="15118" width="40.7109375" style="519" customWidth="1"/>
    <col min="15119" max="15120" width="9.7109375" style="519" customWidth="1"/>
    <col min="15121" max="15121" width="8.42578125" style="519" customWidth="1"/>
    <col min="15122" max="15123" width="10.85546875" style="519" bestFit="1" customWidth="1"/>
    <col min="15124" max="15369" width="8.85546875" style="519"/>
    <col min="15370" max="15370" width="40.7109375" style="519" customWidth="1"/>
    <col min="15371" max="15372" width="9.7109375" style="519" customWidth="1"/>
    <col min="15373" max="15373" width="8.42578125" style="519" customWidth="1"/>
    <col min="15374" max="15374" width="40.7109375" style="519" customWidth="1"/>
    <col min="15375" max="15376" width="9.7109375" style="519" customWidth="1"/>
    <col min="15377" max="15377" width="8.42578125" style="519" customWidth="1"/>
    <col min="15378" max="15379" width="10.85546875" style="519" bestFit="1" customWidth="1"/>
    <col min="15380" max="15625" width="8.85546875" style="519"/>
    <col min="15626" max="15626" width="40.7109375" style="519" customWidth="1"/>
    <col min="15627" max="15628" width="9.7109375" style="519" customWidth="1"/>
    <col min="15629" max="15629" width="8.42578125" style="519" customWidth="1"/>
    <col min="15630" max="15630" width="40.7109375" style="519" customWidth="1"/>
    <col min="15631" max="15632" width="9.7109375" style="519" customWidth="1"/>
    <col min="15633" max="15633" width="8.42578125" style="519" customWidth="1"/>
    <col min="15634" max="15635" width="10.85546875" style="519" bestFit="1" customWidth="1"/>
    <col min="15636" max="15881" width="8.85546875" style="519"/>
    <col min="15882" max="15882" width="40.7109375" style="519" customWidth="1"/>
    <col min="15883" max="15884" width="9.7109375" style="519" customWidth="1"/>
    <col min="15885" max="15885" width="8.42578125" style="519" customWidth="1"/>
    <col min="15886" max="15886" width="40.7109375" style="519" customWidth="1"/>
    <col min="15887" max="15888" width="9.7109375" style="519" customWidth="1"/>
    <col min="15889" max="15889" width="8.42578125" style="519" customWidth="1"/>
    <col min="15890" max="15891" width="10.85546875" style="519" bestFit="1" customWidth="1"/>
    <col min="15892" max="16137" width="8.85546875" style="519"/>
    <col min="16138" max="16138" width="40.7109375" style="519" customWidth="1"/>
    <col min="16139" max="16140" width="9.7109375" style="519" customWidth="1"/>
    <col min="16141" max="16141" width="8.42578125" style="519" customWidth="1"/>
    <col min="16142" max="16142" width="40.7109375" style="519" customWidth="1"/>
    <col min="16143" max="16144" width="9.7109375" style="519" customWidth="1"/>
    <col min="16145" max="16145" width="8.42578125" style="519" customWidth="1"/>
    <col min="16146" max="16147" width="10.85546875" style="519" bestFit="1" customWidth="1"/>
    <col min="16148" max="16384" width="8.85546875" style="519"/>
  </cols>
  <sheetData>
    <row r="1" spans="1:20" ht="16.5" customHeight="1" x14ac:dyDescent="0.2">
      <c r="A1" s="1282" t="s">
        <v>367</v>
      </c>
      <c r="B1" s="1285" t="s">
        <v>1093</v>
      </c>
      <c r="C1" s="1286"/>
      <c r="D1" s="1286"/>
      <c r="E1" s="1286"/>
      <c r="F1" s="1287"/>
      <c r="G1" s="1288"/>
      <c r="H1" s="1288"/>
      <c r="I1" s="1288"/>
      <c r="J1" s="1289"/>
      <c r="K1" s="1290" t="s">
        <v>368</v>
      </c>
      <c r="L1" s="1296" t="s">
        <v>1093</v>
      </c>
      <c r="M1" s="1297"/>
      <c r="N1" s="1297"/>
      <c r="O1" s="1297"/>
      <c r="P1" s="1297"/>
      <c r="Q1" s="1297"/>
      <c r="R1" s="1297"/>
      <c r="S1" s="1297"/>
      <c r="T1" s="1298"/>
    </row>
    <row r="2" spans="1:20" ht="14.25" customHeight="1" x14ac:dyDescent="0.2">
      <c r="A2" s="1283"/>
      <c r="B2" s="1299">
        <v>2019</v>
      </c>
      <c r="C2" s="1300"/>
      <c r="D2" s="1300"/>
      <c r="E2" s="1301"/>
      <c r="F2" s="1302">
        <v>2020</v>
      </c>
      <c r="G2" s="1303"/>
      <c r="H2" s="1303"/>
      <c r="I2" s="1304"/>
      <c r="J2" s="1305" t="s">
        <v>278</v>
      </c>
      <c r="K2" s="1291"/>
      <c r="L2" s="1299">
        <v>2019</v>
      </c>
      <c r="M2" s="1300"/>
      <c r="N2" s="1300"/>
      <c r="O2" s="1301"/>
      <c r="P2" s="1302">
        <v>2020</v>
      </c>
      <c r="Q2" s="1303"/>
      <c r="R2" s="1303"/>
      <c r="S2" s="1304"/>
      <c r="T2" s="1307" t="s">
        <v>278</v>
      </c>
    </row>
    <row r="3" spans="1:20" ht="25.5" x14ac:dyDescent="0.2">
      <c r="A3" s="1284"/>
      <c r="B3" s="1010" t="s">
        <v>1094</v>
      </c>
      <c r="C3" s="520" t="s">
        <v>15</v>
      </c>
      <c r="D3" s="520" t="s">
        <v>294</v>
      </c>
      <c r="E3" s="521" t="s">
        <v>14</v>
      </c>
      <c r="F3" s="1010" t="s">
        <v>1094</v>
      </c>
      <c r="G3" s="520" t="s">
        <v>15</v>
      </c>
      <c r="H3" s="520" t="s">
        <v>294</v>
      </c>
      <c r="I3" s="521" t="s">
        <v>14</v>
      </c>
      <c r="J3" s="1306"/>
      <c r="K3" s="1292"/>
      <c r="L3" s="1010" t="s">
        <v>1094</v>
      </c>
      <c r="M3" s="520" t="s">
        <v>15</v>
      </c>
      <c r="N3" s="520" t="s">
        <v>294</v>
      </c>
      <c r="O3" s="521" t="s">
        <v>14</v>
      </c>
      <c r="P3" s="1010" t="s">
        <v>1094</v>
      </c>
      <c r="Q3" s="520" t="s">
        <v>15</v>
      </c>
      <c r="R3" s="520" t="s">
        <v>294</v>
      </c>
      <c r="S3" s="521" t="s">
        <v>14</v>
      </c>
      <c r="T3" s="1308"/>
    </row>
    <row r="4" spans="1:20" s="526" customFormat="1" x14ac:dyDescent="0.2">
      <c r="A4" s="522"/>
      <c r="B4" s="1293"/>
      <c r="C4" s="1294"/>
      <c r="D4" s="1294"/>
      <c r="E4" s="1295"/>
      <c r="F4" s="1293"/>
      <c r="G4" s="1294"/>
      <c r="H4" s="1294"/>
      <c r="I4" s="1295"/>
      <c r="J4" s="523"/>
      <c r="K4" s="524"/>
      <c r="L4" s="1293"/>
      <c r="M4" s="1294"/>
      <c r="N4" s="1294"/>
      <c r="O4" s="1295"/>
      <c r="P4" s="1293"/>
      <c r="Q4" s="1294"/>
      <c r="R4" s="1294"/>
      <c r="S4" s="1295"/>
      <c r="T4" s="525"/>
    </row>
    <row r="5" spans="1:20" x14ac:dyDescent="0.2">
      <c r="A5" s="527" t="s">
        <v>369</v>
      </c>
      <c r="B5" s="1011">
        <v>0</v>
      </c>
      <c r="C5" s="528">
        <v>0</v>
      </c>
      <c r="D5" s="528">
        <v>0</v>
      </c>
      <c r="E5" s="529">
        <f>SUM(B5:D5)</f>
        <v>0</v>
      </c>
      <c r="F5" s="1011">
        <v>0</v>
      </c>
      <c r="G5" s="528">
        <v>0</v>
      </c>
      <c r="H5" s="528">
        <v>0</v>
      </c>
      <c r="I5" s="529">
        <f>SUM(F5:H5)</f>
        <v>0</v>
      </c>
      <c r="J5" s="530">
        <v>0</v>
      </c>
      <c r="K5" s="531" t="s">
        <v>370</v>
      </c>
      <c r="L5" s="1012">
        <v>0</v>
      </c>
      <c r="M5" s="535">
        <v>1295</v>
      </c>
      <c r="N5" s="535">
        <v>52110</v>
      </c>
      <c r="O5" s="534">
        <f>L5+M5+N5</f>
        <v>53405</v>
      </c>
      <c r="P5" s="1012">
        <v>0</v>
      </c>
      <c r="Q5" s="535">
        <v>1295</v>
      </c>
      <c r="R5" s="535">
        <v>52110</v>
      </c>
      <c r="S5" s="534">
        <f>P5+Q5+R5</f>
        <v>53405</v>
      </c>
      <c r="T5" s="536">
        <f>+S5/O5</f>
        <v>1</v>
      </c>
    </row>
    <row r="6" spans="1:20" x14ac:dyDescent="0.2">
      <c r="A6" s="537" t="s">
        <v>371</v>
      </c>
      <c r="B6" s="1013">
        <f>SUM(B5)</f>
        <v>0</v>
      </c>
      <c r="C6" s="532">
        <f t="shared" ref="C6:D6" si="0">SUM(C5)</f>
        <v>0</v>
      </c>
      <c r="D6" s="532">
        <f t="shared" si="0"/>
        <v>0</v>
      </c>
      <c r="E6" s="534">
        <f>SUM(E5)</f>
        <v>0</v>
      </c>
      <c r="F6" s="1013">
        <f>SUM(F5)</f>
        <v>0</v>
      </c>
      <c r="G6" s="532">
        <f t="shared" ref="G6:H6" si="1">SUM(G5)</f>
        <v>0</v>
      </c>
      <c r="H6" s="532">
        <f t="shared" si="1"/>
        <v>0</v>
      </c>
      <c r="I6" s="534">
        <f>SUM(I5)</f>
        <v>0</v>
      </c>
      <c r="J6" s="530">
        <v>0</v>
      </c>
      <c r="K6" s="539" t="s">
        <v>372</v>
      </c>
      <c r="L6" s="1014">
        <v>0</v>
      </c>
      <c r="M6" s="540">
        <v>0</v>
      </c>
      <c r="N6" s="540">
        <v>0</v>
      </c>
      <c r="O6" s="534">
        <v>0</v>
      </c>
      <c r="P6" s="1014">
        <v>0</v>
      </c>
      <c r="Q6" s="540">
        <v>0</v>
      </c>
      <c r="R6" s="540">
        <v>0</v>
      </c>
      <c r="S6" s="534">
        <v>0</v>
      </c>
      <c r="T6" s="536">
        <v>0</v>
      </c>
    </row>
    <row r="7" spans="1:20" ht="25.5" x14ac:dyDescent="0.2">
      <c r="A7" s="527" t="s">
        <v>1217</v>
      </c>
      <c r="B7" s="1011">
        <v>0</v>
      </c>
      <c r="C7" s="528">
        <v>473</v>
      </c>
      <c r="D7" s="528">
        <v>0</v>
      </c>
      <c r="E7" s="529">
        <f>B7+C7+D7</f>
        <v>473</v>
      </c>
      <c r="F7" s="1011">
        <v>0</v>
      </c>
      <c r="G7" s="528">
        <v>457</v>
      </c>
      <c r="H7" s="528">
        <v>0</v>
      </c>
      <c r="I7" s="529">
        <f>F7+G7+H7</f>
        <v>457</v>
      </c>
      <c r="J7" s="530">
        <f>+I7/E7</f>
        <v>0.96617336152219868</v>
      </c>
      <c r="K7" s="539" t="s">
        <v>373</v>
      </c>
      <c r="L7" s="1014">
        <v>0</v>
      </c>
      <c r="M7" s="540">
        <v>208</v>
      </c>
      <c r="N7" s="540">
        <v>8717</v>
      </c>
      <c r="O7" s="534">
        <f>L7+M7+N7</f>
        <v>8925</v>
      </c>
      <c r="P7" s="1014">
        <v>0</v>
      </c>
      <c r="Q7" s="540">
        <v>208</v>
      </c>
      <c r="R7" s="540">
        <v>8717</v>
      </c>
      <c r="S7" s="534">
        <f>P7+Q7+R7</f>
        <v>8925</v>
      </c>
      <c r="T7" s="536">
        <f t="shared" ref="T7:T17" si="2">+S7/O7</f>
        <v>1</v>
      </c>
    </row>
    <row r="8" spans="1:20" x14ac:dyDescent="0.2">
      <c r="A8" s="527" t="s">
        <v>374</v>
      </c>
      <c r="B8" s="1011">
        <v>0</v>
      </c>
      <c r="C8" s="528">
        <v>1708</v>
      </c>
      <c r="D8" s="528">
        <v>4234</v>
      </c>
      <c r="E8" s="529">
        <f>B8+C8+D8</f>
        <v>5942</v>
      </c>
      <c r="F8" s="1011">
        <v>0</v>
      </c>
      <c r="G8" s="528">
        <v>1023</v>
      </c>
      <c r="H8" s="528">
        <v>2807</v>
      </c>
      <c r="I8" s="529">
        <f>F8+G8+H8</f>
        <v>3830</v>
      </c>
      <c r="J8" s="530">
        <f t="shared" ref="J8:J27" si="3">+I8/E8</f>
        <v>0.64456411982497475</v>
      </c>
      <c r="K8" s="539" t="s">
        <v>375</v>
      </c>
      <c r="L8" s="1014">
        <v>0</v>
      </c>
      <c r="M8" s="540">
        <v>3813</v>
      </c>
      <c r="N8" s="540">
        <v>-46516</v>
      </c>
      <c r="O8" s="534">
        <f>L8+M8+N8</f>
        <v>-42703</v>
      </c>
      <c r="P8" s="1014">
        <v>0</v>
      </c>
      <c r="Q8" s="540">
        <v>4306</v>
      </c>
      <c r="R8" s="540">
        <v>-38522</v>
      </c>
      <c r="S8" s="534">
        <f>P8+Q8+R8</f>
        <v>-34216</v>
      </c>
      <c r="T8" s="536">
        <f t="shared" si="2"/>
        <v>0.80125518113481486</v>
      </c>
    </row>
    <row r="9" spans="1:20" x14ac:dyDescent="0.2">
      <c r="A9" s="527" t="s">
        <v>376</v>
      </c>
      <c r="B9" s="1011">
        <v>0</v>
      </c>
      <c r="C9" s="528">
        <v>0</v>
      </c>
      <c r="D9" s="528">
        <v>0</v>
      </c>
      <c r="E9" s="529">
        <f>SUM(B9:D9)</f>
        <v>0</v>
      </c>
      <c r="F9" s="1011">
        <v>0</v>
      </c>
      <c r="G9" s="528">
        <v>0</v>
      </c>
      <c r="H9" s="528">
        <v>0</v>
      </c>
      <c r="I9" s="529">
        <f>SUM(F9:H9)</f>
        <v>0</v>
      </c>
      <c r="J9" s="530">
        <v>0</v>
      </c>
      <c r="K9" s="539" t="s">
        <v>377</v>
      </c>
      <c r="L9" s="1014"/>
      <c r="M9" s="540">
        <v>0</v>
      </c>
      <c r="N9" s="540">
        <v>0</v>
      </c>
      <c r="O9" s="534">
        <f>L9+M9+N9</f>
        <v>0</v>
      </c>
      <c r="P9" s="1014">
        <v>0</v>
      </c>
      <c r="Q9" s="540"/>
      <c r="R9" s="540"/>
      <c r="S9" s="534">
        <f>P9+Q9+R9</f>
        <v>0</v>
      </c>
      <c r="T9" s="536">
        <v>0</v>
      </c>
    </row>
    <row r="10" spans="1:20" x14ac:dyDescent="0.2">
      <c r="A10" s="537" t="s">
        <v>378</v>
      </c>
      <c r="B10" s="1013">
        <f t="shared" ref="B10:E10" si="4">SUM(B7:B9)</f>
        <v>0</v>
      </c>
      <c r="C10" s="532">
        <f t="shared" si="4"/>
        <v>2181</v>
      </c>
      <c r="D10" s="532">
        <f t="shared" si="4"/>
        <v>4234</v>
      </c>
      <c r="E10" s="534">
        <f t="shared" si="4"/>
        <v>6415</v>
      </c>
      <c r="F10" s="1013">
        <f t="shared" ref="F10:I10" si="5">SUM(F7:F9)</f>
        <v>0</v>
      </c>
      <c r="G10" s="532">
        <f t="shared" si="5"/>
        <v>1480</v>
      </c>
      <c r="H10" s="532">
        <f t="shared" si="5"/>
        <v>2807</v>
      </c>
      <c r="I10" s="534">
        <f t="shared" si="5"/>
        <v>4287</v>
      </c>
      <c r="J10" s="538">
        <f t="shared" si="3"/>
        <v>0.6682774746687451</v>
      </c>
      <c r="K10" s="539" t="s">
        <v>379</v>
      </c>
      <c r="L10" s="1014">
        <v>0</v>
      </c>
      <c r="M10" s="540">
        <v>493</v>
      </c>
      <c r="N10" s="540">
        <v>7995</v>
      </c>
      <c r="O10" s="534">
        <f>L10+M10+N10</f>
        <v>8488</v>
      </c>
      <c r="P10" s="1014">
        <v>0</v>
      </c>
      <c r="Q10" s="540">
        <v>2104</v>
      </c>
      <c r="R10" s="540">
        <v>-463</v>
      </c>
      <c r="S10" s="534">
        <f>P10+Q10+R10</f>
        <v>1641</v>
      </c>
      <c r="T10" s="536">
        <f t="shared" si="2"/>
        <v>0.19333176248821865</v>
      </c>
    </row>
    <row r="11" spans="1:20" s="546" customFormat="1" x14ac:dyDescent="0.2">
      <c r="A11" s="537" t="s">
        <v>380</v>
      </c>
      <c r="B11" s="1013"/>
      <c r="C11" s="533">
        <v>0</v>
      </c>
      <c r="D11" s="533">
        <v>0</v>
      </c>
      <c r="E11" s="534">
        <f>SUM(B11:D11)</f>
        <v>0</v>
      </c>
      <c r="F11" s="1013">
        <v>0</v>
      </c>
      <c r="G11" s="533">
        <v>0</v>
      </c>
      <c r="H11" s="533">
        <v>0</v>
      </c>
      <c r="I11" s="534">
        <f>SUM(F11:H11)</f>
        <v>0</v>
      </c>
      <c r="J11" s="538">
        <v>0</v>
      </c>
      <c r="K11" s="541" t="s">
        <v>381</v>
      </c>
      <c r="L11" s="1015">
        <f>+SUM(L5:L10)</f>
        <v>0</v>
      </c>
      <c r="M11" s="542">
        <f>+SUM(M5:M10)</f>
        <v>5809</v>
      </c>
      <c r="N11" s="542">
        <f>+SUM(N5:N10)</f>
        <v>22306</v>
      </c>
      <c r="O11" s="544">
        <f t="shared" ref="O11" si="6">+SUM(L11:N11)</f>
        <v>28115</v>
      </c>
      <c r="P11" s="1015">
        <f>+SUM(P5:P10)</f>
        <v>0</v>
      </c>
      <c r="Q11" s="542">
        <f>+SUM(Q5:Q10)</f>
        <v>7913</v>
      </c>
      <c r="R11" s="542">
        <f>+SUM(R5:R10)</f>
        <v>21842</v>
      </c>
      <c r="S11" s="544">
        <f t="shared" ref="S11:S17" si="7">+SUM(P11:R11)</f>
        <v>29755</v>
      </c>
      <c r="T11" s="545">
        <f t="shared" si="2"/>
        <v>1.0583318513249156</v>
      </c>
    </row>
    <row r="12" spans="1:20" s="546" customFormat="1" ht="25.5" x14ac:dyDescent="0.2">
      <c r="A12" s="547" t="s">
        <v>1218</v>
      </c>
      <c r="B12" s="1013">
        <v>0</v>
      </c>
      <c r="C12" s="533">
        <v>0</v>
      </c>
      <c r="D12" s="533">
        <v>0</v>
      </c>
      <c r="E12" s="534">
        <f>SUM(B12:D12)</f>
        <v>0</v>
      </c>
      <c r="F12" s="1013">
        <v>0</v>
      </c>
      <c r="G12" s="533">
        <v>0</v>
      </c>
      <c r="H12" s="533">
        <v>0</v>
      </c>
      <c r="I12" s="534">
        <f>SUM(F12:H12)</f>
        <v>0</v>
      </c>
      <c r="J12" s="538">
        <v>0</v>
      </c>
      <c r="K12" s="548" t="s">
        <v>856</v>
      </c>
      <c r="L12" s="1013">
        <v>0</v>
      </c>
      <c r="M12" s="533">
        <v>14</v>
      </c>
      <c r="N12" s="533">
        <v>0</v>
      </c>
      <c r="O12" s="534">
        <f>L12+M12+N12</f>
        <v>14</v>
      </c>
      <c r="P12" s="1013">
        <v>0</v>
      </c>
      <c r="Q12" s="533">
        <v>14</v>
      </c>
      <c r="R12" s="533">
        <v>0</v>
      </c>
      <c r="S12" s="534">
        <f>P12+Q12+R12</f>
        <v>14</v>
      </c>
      <c r="T12" s="545">
        <f t="shared" si="2"/>
        <v>1</v>
      </c>
    </row>
    <row r="13" spans="1:20" ht="25.5" x14ac:dyDescent="0.2">
      <c r="A13" s="549" t="s">
        <v>382</v>
      </c>
      <c r="B13" s="1015">
        <f t="shared" ref="B13:D13" si="8">+B6+B10+B11+B12</f>
        <v>0</v>
      </c>
      <c r="C13" s="542">
        <f t="shared" si="8"/>
        <v>2181</v>
      </c>
      <c r="D13" s="542">
        <f t="shared" si="8"/>
        <v>4234</v>
      </c>
      <c r="E13" s="544">
        <f>+E6+E10+E11+E12</f>
        <v>6415</v>
      </c>
      <c r="F13" s="1015">
        <f t="shared" ref="F13:H13" si="9">+F6+F10+F11+F12</f>
        <v>0</v>
      </c>
      <c r="G13" s="542">
        <f t="shared" si="9"/>
        <v>1480</v>
      </c>
      <c r="H13" s="542">
        <f t="shared" si="9"/>
        <v>2807</v>
      </c>
      <c r="I13" s="544">
        <f>+I6+I10+I11+I12</f>
        <v>4287</v>
      </c>
      <c r="J13" s="550">
        <f t="shared" si="3"/>
        <v>0.6682774746687451</v>
      </c>
      <c r="K13" s="548" t="s">
        <v>383</v>
      </c>
      <c r="L13" s="1013">
        <v>0</v>
      </c>
      <c r="M13" s="533">
        <v>0</v>
      </c>
      <c r="N13" s="533">
        <v>0</v>
      </c>
      <c r="O13" s="534">
        <v>0</v>
      </c>
      <c r="P13" s="1013">
        <v>0</v>
      </c>
      <c r="Q13" s="533">
        <v>0</v>
      </c>
      <c r="R13" s="533">
        <v>0</v>
      </c>
      <c r="S13" s="534">
        <v>0</v>
      </c>
      <c r="T13" s="545">
        <v>0</v>
      </c>
    </row>
    <row r="14" spans="1:20" x14ac:dyDescent="0.2">
      <c r="A14" s="537" t="s">
        <v>384</v>
      </c>
      <c r="B14" s="1013">
        <v>0</v>
      </c>
      <c r="C14" s="533">
        <v>0</v>
      </c>
      <c r="D14" s="533">
        <v>0</v>
      </c>
      <c r="E14" s="534">
        <f>SUM(B14:D14)</f>
        <v>0</v>
      </c>
      <c r="F14" s="1013">
        <v>0</v>
      </c>
      <c r="G14" s="533">
        <v>0</v>
      </c>
      <c r="H14" s="533">
        <v>0</v>
      </c>
      <c r="I14" s="534">
        <f>SUM(F14:H14)</f>
        <v>0</v>
      </c>
      <c r="J14" s="538">
        <v>0</v>
      </c>
      <c r="K14" s="548" t="s">
        <v>385</v>
      </c>
      <c r="L14" s="1013">
        <v>0</v>
      </c>
      <c r="M14" s="533">
        <v>7</v>
      </c>
      <c r="N14" s="533">
        <v>0</v>
      </c>
      <c r="O14" s="534">
        <f>L14+M14+N14</f>
        <v>7</v>
      </c>
      <c r="P14" s="1013">
        <v>0</v>
      </c>
      <c r="Q14" s="533">
        <v>7</v>
      </c>
      <c r="R14" s="533">
        <v>0</v>
      </c>
      <c r="S14" s="534">
        <f>P14+Q14+R14</f>
        <v>7</v>
      </c>
      <c r="T14" s="756">
        <f t="shared" si="2"/>
        <v>1</v>
      </c>
    </row>
    <row r="15" spans="1:20" x14ac:dyDescent="0.2">
      <c r="A15" s="537" t="s">
        <v>386</v>
      </c>
      <c r="B15" s="1013">
        <v>0</v>
      </c>
      <c r="C15" s="533">
        <v>0</v>
      </c>
      <c r="D15" s="533">
        <v>0</v>
      </c>
      <c r="E15" s="534">
        <f>SUM(B15:D15)</f>
        <v>0</v>
      </c>
      <c r="F15" s="1013">
        <v>0</v>
      </c>
      <c r="G15" s="533">
        <v>0</v>
      </c>
      <c r="H15" s="533">
        <v>0</v>
      </c>
      <c r="I15" s="534">
        <f>SUM(F15:H15)</f>
        <v>0</v>
      </c>
      <c r="J15" s="538">
        <v>0</v>
      </c>
      <c r="K15" s="541" t="s">
        <v>387</v>
      </c>
      <c r="L15" s="1015">
        <f t="shared" ref="L15:N15" si="10">+SUM(L12:L14)</f>
        <v>0</v>
      </c>
      <c r="M15" s="542">
        <f t="shared" si="10"/>
        <v>21</v>
      </c>
      <c r="N15" s="542">
        <f t="shared" si="10"/>
        <v>0</v>
      </c>
      <c r="O15" s="544">
        <f t="shared" ref="O15:O17" si="11">+SUM(L15:N15)</f>
        <v>21</v>
      </c>
      <c r="P15" s="1015">
        <f t="shared" ref="P15:R15" si="12">+SUM(P12:P14)</f>
        <v>0</v>
      </c>
      <c r="Q15" s="542">
        <f t="shared" si="12"/>
        <v>21</v>
      </c>
      <c r="R15" s="542">
        <f t="shared" si="12"/>
        <v>0</v>
      </c>
      <c r="S15" s="544">
        <f t="shared" si="7"/>
        <v>21</v>
      </c>
      <c r="T15" s="756">
        <f t="shared" si="2"/>
        <v>1</v>
      </c>
    </row>
    <row r="16" spans="1:20" ht="25.5" x14ac:dyDescent="0.2">
      <c r="A16" s="549" t="s">
        <v>388</v>
      </c>
      <c r="B16" s="1015">
        <f t="shared" ref="B16:E16" si="13">SUM(B14:B15)</f>
        <v>0</v>
      </c>
      <c r="C16" s="542">
        <f t="shared" si="13"/>
        <v>0</v>
      </c>
      <c r="D16" s="542">
        <f t="shared" si="13"/>
        <v>0</v>
      </c>
      <c r="E16" s="544">
        <f t="shared" si="13"/>
        <v>0</v>
      </c>
      <c r="F16" s="1015">
        <f t="shared" ref="F16:I16" si="14">SUM(F14:F15)</f>
        <v>0</v>
      </c>
      <c r="G16" s="542">
        <f t="shared" si="14"/>
        <v>0</v>
      </c>
      <c r="H16" s="542">
        <f t="shared" si="14"/>
        <v>0</v>
      </c>
      <c r="I16" s="544">
        <f t="shared" si="14"/>
        <v>0</v>
      </c>
      <c r="J16" s="538">
        <v>0</v>
      </c>
      <c r="K16" s="541" t="s">
        <v>1221</v>
      </c>
      <c r="L16" s="1015">
        <v>0</v>
      </c>
      <c r="M16" s="543">
        <v>0</v>
      </c>
      <c r="N16" s="543">
        <v>0</v>
      </c>
      <c r="O16" s="544">
        <f t="shared" si="11"/>
        <v>0</v>
      </c>
      <c r="P16" s="1015">
        <v>0</v>
      </c>
      <c r="Q16" s="543">
        <v>0</v>
      </c>
      <c r="R16" s="543">
        <v>0</v>
      </c>
      <c r="S16" s="544">
        <f t="shared" si="7"/>
        <v>0</v>
      </c>
      <c r="T16" s="756">
        <v>0</v>
      </c>
    </row>
    <row r="17" spans="1:30" s="551" customFormat="1" x14ac:dyDescent="0.2">
      <c r="A17" s="537" t="s">
        <v>830</v>
      </c>
      <c r="B17" s="1011">
        <v>0</v>
      </c>
      <c r="C17" s="528">
        <v>0</v>
      </c>
      <c r="D17" s="528">
        <v>0</v>
      </c>
      <c r="E17" s="529">
        <v>0</v>
      </c>
      <c r="F17" s="1011">
        <v>0</v>
      </c>
      <c r="G17" s="528">
        <v>0</v>
      </c>
      <c r="H17" s="528">
        <v>0</v>
      </c>
      <c r="I17" s="529">
        <v>0</v>
      </c>
      <c r="J17" s="538">
        <v>0</v>
      </c>
      <c r="K17" s="541" t="s">
        <v>1186</v>
      </c>
      <c r="L17" s="1015">
        <v>0</v>
      </c>
      <c r="M17" s="543">
        <v>9186</v>
      </c>
      <c r="N17" s="543">
        <v>0</v>
      </c>
      <c r="O17" s="544">
        <f t="shared" si="11"/>
        <v>9186</v>
      </c>
      <c r="P17" s="1015">
        <v>0</v>
      </c>
      <c r="Q17" s="543">
        <v>10549</v>
      </c>
      <c r="R17" s="543">
        <v>1168</v>
      </c>
      <c r="S17" s="544">
        <f t="shared" si="7"/>
        <v>11717</v>
      </c>
      <c r="T17" s="756">
        <f t="shared" si="2"/>
        <v>1.2755279773568473</v>
      </c>
    </row>
    <row r="18" spans="1:30" x14ac:dyDescent="0.2">
      <c r="A18" s="537" t="s">
        <v>389</v>
      </c>
      <c r="B18" s="1013">
        <v>0</v>
      </c>
      <c r="C18" s="533">
        <v>68</v>
      </c>
      <c r="D18" s="533">
        <v>2</v>
      </c>
      <c r="E18" s="534">
        <f>B18+C18+D18</f>
        <v>70</v>
      </c>
      <c r="F18" s="1013">
        <v>0</v>
      </c>
      <c r="G18" s="533">
        <v>221</v>
      </c>
      <c r="H18" s="533">
        <v>6</v>
      </c>
      <c r="I18" s="534">
        <f>F18+G18+H18</f>
        <v>227</v>
      </c>
      <c r="J18" s="538">
        <f t="shared" si="3"/>
        <v>3.2428571428571429</v>
      </c>
      <c r="K18" s="541"/>
      <c r="L18" s="1015"/>
      <c r="M18" s="543"/>
      <c r="N18" s="543"/>
      <c r="O18" s="544"/>
      <c r="P18" s="1015"/>
      <c r="Q18" s="543"/>
      <c r="R18" s="543"/>
      <c r="S18" s="544"/>
      <c r="T18" s="545"/>
      <c r="U18" s="546"/>
    </row>
    <row r="19" spans="1:30" s="546" customFormat="1" x14ac:dyDescent="0.2">
      <c r="A19" s="537" t="s">
        <v>390</v>
      </c>
      <c r="B19" s="1013">
        <v>0</v>
      </c>
      <c r="C19" s="533">
        <v>11997</v>
      </c>
      <c r="D19" s="533">
        <v>18032</v>
      </c>
      <c r="E19" s="534">
        <f>B19+C19+D19</f>
        <v>30029</v>
      </c>
      <c r="F19" s="1013">
        <v>0</v>
      </c>
      <c r="G19" s="533">
        <v>15960</v>
      </c>
      <c r="H19" s="533">
        <v>20139</v>
      </c>
      <c r="I19" s="534">
        <f>F19+G19+H19</f>
        <v>36099</v>
      </c>
      <c r="J19" s="538">
        <f t="shared" si="3"/>
        <v>1.2021379333311133</v>
      </c>
      <c r="K19" s="541"/>
      <c r="L19" s="1015"/>
      <c r="M19" s="542"/>
      <c r="N19" s="542"/>
      <c r="O19" s="544"/>
      <c r="P19" s="1015"/>
      <c r="Q19" s="542"/>
      <c r="R19" s="542"/>
      <c r="S19" s="544"/>
      <c r="T19" s="545"/>
      <c r="U19" s="551"/>
      <c r="V19" s="519"/>
      <c r="W19" s="519"/>
      <c r="X19" s="519"/>
      <c r="Y19" s="519"/>
    </row>
    <row r="20" spans="1:30" s="546" customFormat="1" x14ac:dyDescent="0.2">
      <c r="A20" s="553" t="s">
        <v>391</v>
      </c>
      <c r="B20" s="1015">
        <f t="shared" ref="B20:I20" si="15">SUM(B17:B19)</f>
        <v>0</v>
      </c>
      <c r="C20" s="542">
        <f t="shared" si="15"/>
        <v>12065</v>
      </c>
      <c r="D20" s="542">
        <f t="shared" si="15"/>
        <v>18034</v>
      </c>
      <c r="E20" s="542">
        <f t="shared" si="15"/>
        <v>30099</v>
      </c>
      <c r="F20" s="1015">
        <f t="shared" si="15"/>
        <v>0</v>
      </c>
      <c r="G20" s="542">
        <f t="shared" si="15"/>
        <v>16181</v>
      </c>
      <c r="H20" s="542">
        <f t="shared" si="15"/>
        <v>20145</v>
      </c>
      <c r="I20" s="542">
        <f t="shared" si="15"/>
        <v>36326</v>
      </c>
      <c r="J20" s="550">
        <f t="shared" si="3"/>
        <v>1.2068839496328783</v>
      </c>
      <c r="K20" s="541"/>
      <c r="L20" s="1015"/>
      <c r="M20" s="542"/>
      <c r="N20" s="542"/>
      <c r="O20" s="544"/>
      <c r="P20" s="1015"/>
      <c r="Q20" s="542"/>
      <c r="R20" s="542"/>
      <c r="S20" s="544"/>
      <c r="T20" s="545"/>
      <c r="U20" s="519"/>
      <c r="V20" s="519"/>
      <c r="W20" s="519"/>
      <c r="X20" s="519"/>
      <c r="Y20" s="519"/>
    </row>
    <row r="21" spans="1:30" x14ac:dyDescent="0.2">
      <c r="A21" s="537" t="s">
        <v>392</v>
      </c>
      <c r="B21" s="1013">
        <v>0</v>
      </c>
      <c r="C21" s="533">
        <v>770</v>
      </c>
      <c r="D21" s="533">
        <v>38</v>
      </c>
      <c r="E21" s="534">
        <f>B21+C21+D21</f>
        <v>808</v>
      </c>
      <c r="F21" s="1013">
        <v>0</v>
      </c>
      <c r="G21" s="533">
        <v>755</v>
      </c>
      <c r="H21" s="533">
        <v>79</v>
      </c>
      <c r="I21" s="534">
        <f>F21+G21+H21</f>
        <v>834</v>
      </c>
      <c r="J21" s="538">
        <f t="shared" si="3"/>
        <v>1.0321782178217822</v>
      </c>
      <c r="K21" s="548"/>
      <c r="L21" s="1013"/>
      <c r="M21" s="532"/>
      <c r="N21" s="532"/>
      <c r="O21" s="534"/>
      <c r="P21" s="1013"/>
      <c r="Q21" s="532"/>
      <c r="R21" s="532"/>
      <c r="S21" s="534"/>
      <c r="T21" s="536"/>
      <c r="Z21" s="546"/>
      <c r="AA21" s="546"/>
      <c r="AB21" s="546"/>
      <c r="AC21" s="546"/>
      <c r="AD21" s="546"/>
    </row>
    <row r="22" spans="1:30" s="551" customFormat="1" ht="25.5" x14ac:dyDescent="0.2">
      <c r="A22" s="537" t="s">
        <v>393</v>
      </c>
      <c r="B22" s="1013">
        <v>0</v>
      </c>
      <c r="C22" s="533">
        <v>0</v>
      </c>
      <c r="D22" s="533">
        <v>0</v>
      </c>
      <c r="E22" s="534">
        <f>SUM(B22:D22)</f>
        <v>0</v>
      </c>
      <c r="F22" s="1013">
        <v>0</v>
      </c>
      <c r="G22" s="533">
        <v>0</v>
      </c>
      <c r="H22" s="533">
        <v>0</v>
      </c>
      <c r="I22" s="534">
        <f>SUM(F22:H22)</f>
        <v>0</v>
      </c>
      <c r="J22" s="538">
        <v>0</v>
      </c>
      <c r="K22" s="541"/>
      <c r="L22" s="1015"/>
      <c r="M22" s="542"/>
      <c r="N22" s="542"/>
      <c r="O22" s="544"/>
      <c r="P22" s="1015"/>
      <c r="Q22" s="542"/>
      <c r="R22" s="542"/>
      <c r="S22" s="544"/>
      <c r="T22" s="545"/>
    </row>
    <row r="23" spans="1:30" s="551" customFormat="1" x14ac:dyDescent="0.2">
      <c r="A23" s="537" t="s">
        <v>394</v>
      </c>
      <c r="B23" s="1013">
        <v>0</v>
      </c>
      <c r="C23" s="533">
        <v>0</v>
      </c>
      <c r="D23" s="533">
        <v>0</v>
      </c>
      <c r="E23" s="534">
        <v>0</v>
      </c>
      <c r="F23" s="1013">
        <v>0</v>
      </c>
      <c r="G23" s="533">
        <v>67</v>
      </c>
      <c r="H23" s="533">
        <v>0</v>
      </c>
      <c r="I23" s="534">
        <f>F23+G23+H23</f>
        <v>67</v>
      </c>
      <c r="J23" s="538">
        <v>0</v>
      </c>
      <c r="K23" s="541"/>
      <c r="L23" s="1015"/>
      <c r="M23" s="542"/>
      <c r="N23" s="542"/>
      <c r="O23" s="544"/>
      <c r="P23" s="1015"/>
      <c r="Q23" s="542"/>
      <c r="R23" s="542"/>
      <c r="S23" s="544"/>
      <c r="T23" s="545"/>
    </row>
    <row r="24" spans="1:30" x14ac:dyDescent="0.2">
      <c r="A24" s="553" t="s">
        <v>395</v>
      </c>
      <c r="B24" s="1015">
        <f t="shared" ref="B24:D24" si="16">SUM(B21:B23)</f>
        <v>0</v>
      </c>
      <c r="C24" s="542">
        <f t="shared" si="16"/>
        <v>770</v>
      </c>
      <c r="D24" s="542">
        <f t="shared" si="16"/>
        <v>38</v>
      </c>
      <c r="E24" s="544">
        <f>SUM(E21:E23)</f>
        <v>808</v>
      </c>
      <c r="F24" s="1015">
        <f t="shared" ref="F24:H24" si="17">SUM(F21:F23)</f>
        <v>0</v>
      </c>
      <c r="G24" s="542">
        <f t="shared" si="17"/>
        <v>822</v>
      </c>
      <c r="H24" s="542">
        <f t="shared" si="17"/>
        <v>79</v>
      </c>
      <c r="I24" s="544">
        <f>SUM(I21:I23)</f>
        <v>901</v>
      </c>
      <c r="J24" s="550">
        <f t="shared" si="3"/>
        <v>1.1150990099009901</v>
      </c>
      <c r="K24" s="541"/>
      <c r="L24" s="1011"/>
      <c r="M24" s="528"/>
      <c r="N24" s="528"/>
      <c r="O24" s="529"/>
      <c r="P24" s="1011"/>
      <c r="Q24" s="528"/>
      <c r="R24" s="528"/>
      <c r="S24" s="529"/>
      <c r="T24" s="552"/>
    </row>
    <row r="25" spans="1:30" ht="25.5" x14ac:dyDescent="0.2">
      <c r="A25" s="553" t="s">
        <v>1219</v>
      </c>
      <c r="B25" s="1015">
        <v>0</v>
      </c>
      <c r="C25" s="542">
        <v>0</v>
      </c>
      <c r="D25" s="542">
        <v>0</v>
      </c>
      <c r="E25" s="544">
        <v>0</v>
      </c>
      <c r="F25" s="1015">
        <v>0</v>
      </c>
      <c r="G25" s="542">
        <v>0</v>
      </c>
      <c r="H25" s="542">
        <v>-21</v>
      </c>
      <c r="I25" s="544">
        <f>F25+G25+H25</f>
        <v>-21</v>
      </c>
      <c r="J25" s="550">
        <v>0</v>
      </c>
      <c r="K25" s="541"/>
      <c r="L25" s="1011"/>
      <c r="M25" s="528"/>
      <c r="N25" s="528"/>
      <c r="O25" s="529"/>
      <c r="P25" s="1011"/>
      <c r="Q25" s="528"/>
      <c r="R25" s="528"/>
      <c r="S25" s="529"/>
      <c r="T25" s="552"/>
    </row>
    <row r="26" spans="1:30" ht="26.25" thickBot="1" x14ac:dyDescent="0.25">
      <c r="A26" s="554" t="s">
        <v>1220</v>
      </c>
      <c r="B26" s="1016">
        <v>0</v>
      </c>
      <c r="C26" s="555">
        <v>0</v>
      </c>
      <c r="D26" s="555">
        <v>0</v>
      </c>
      <c r="E26" s="556">
        <f>+SUM(B26:D26)</f>
        <v>0</v>
      </c>
      <c r="F26" s="1016">
        <v>0</v>
      </c>
      <c r="G26" s="555">
        <v>0</v>
      </c>
      <c r="H26" s="555">
        <v>0</v>
      </c>
      <c r="I26" s="556">
        <f>+SUM(F26:H26)</f>
        <v>0</v>
      </c>
      <c r="J26" s="550">
        <v>0</v>
      </c>
      <c r="K26" s="557"/>
      <c r="L26" s="1017"/>
      <c r="M26" s="558"/>
      <c r="N26" s="558"/>
      <c r="O26" s="559"/>
      <c r="P26" s="1017"/>
      <c r="Q26" s="558"/>
      <c r="R26" s="558"/>
      <c r="S26" s="559"/>
      <c r="T26" s="560"/>
    </row>
    <row r="27" spans="1:30" ht="13.5" thickBot="1" x14ac:dyDescent="0.25">
      <c r="A27" s="1020" t="s">
        <v>396</v>
      </c>
      <c r="B27" s="1018">
        <f t="shared" ref="B27:I27" si="18">+B13+B16+B20+B24+B25+B26</f>
        <v>0</v>
      </c>
      <c r="C27" s="561">
        <f t="shared" si="18"/>
        <v>15016</v>
      </c>
      <c r="D27" s="561">
        <f t="shared" si="18"/>
        <v>22306</v>
      </c>
      <c r="E27" s="562">
        <f t="shared" si="18"/>
        <v>37322</v>
      </c>
      <c r="F27" s="1018">
        <f t="shared" si="18"/>
        <v>0</v>
      </c>
      <c r="G27" s="561">
        <f t="shared" si="18"/>
        <v>18483</v>
      </c>
      <c r="H27" s="561">
        <f t="shared" si="18"/>
        <v>23010</v>
      </c>
      <c r="I27" s="562">
        <f t="shared" si="18"/>
        <v>41493</v>
      </c>
      <c r="J27" s="563">
        <f t="shared" si="3"/>
        <v>1.1117571405605273</v>
      </c>
      <c r="K27" s="564" t="s">
        <v>397</v>
      </c>
      <c r="L27" s="1019">
        <f>+L11+L15+L16+L17+L18</f>
        <v>0</v>
      </c>
      <c r="M27" s="561">
        <f>+M11+M15+M16+M17+M18</f>
        <v>15016</v>
      </c>
      <c r="N27" s="561">
        <f>+N11+N15+N16+N17+N18</f>
        <v>22306</v>
      </c>
      <c r="O27" s="562">
        <f>+SUM(L27:N27)</f>
        <v>37322</v>
      </c>
      <c r="P27" s="1019">
        <f>+P11+P15+P16+P17+P18</f>
        <v>0</v>
      </c>
      <c r="Q27" s="561">
        <f>+Q11+Q15+Q16+Q17+Q18</f>
        <v>18483</v>
      </c>
      <c r="R27" s="561">
        <f>+R11+R15+R16+R17+R18</f>
        <v>23010</v>
      </c>
      <c r="S27" s="562">
        <f>+SUM(P27:R27)</f>
        <v>41493</v>
      </c>
      <c r="T27" s="565">
        <f>+S27/O27</f>
        <v>1.1117571405605273</v>
      </c>
    </row>
    <row r="32" spans="1:30" s="567" customFormat="1" x14ac:dyDescent="0.2">
      <c r="B32" s="566"/>
      <c r="C32" s="566"/>
      <c r="D32" s="566"/>
      <c r="E32" s="566"/>
      <c r="F32" s="566"/>
      <c r="G32" s="566"/>
      <c r="H32" s="566"/>
      <c r="I32" s="566"/>
      <c r="J32" s="519"/>
      <c r="L32" s="566"/>
      <c r="M32" s="566"/>
      <c r="N32" s="566"/>
      <c r="O32" s="566"/>
      <c r="P32" s="566"/>
      <c r="Q32" s="568"/>
      <c r="R32" s="519"/>
      <c r="S32" s="519"/>
      <c r="T32" s="519"/>
      <c r="U32" s="519"/>
      <c r="V32" s="519"/>
      <c r="W32" s="519"/>
      <c r="X32" s="519"/>
      <c r="Y32" s="519"/>
      <c r="Z32" s="519"/>
      <c r="AA32" s="519"/>
    </row>
  </sheetData>
  <mergeCells count="14">
    <mergeCell ref="L4:O4"/>
    <mergeCell ref="P4:S4"/>
    <mergeCell ref="L1:T1"/>
    <mergeCell ref="B2:E2"/>
    <mergeCell ref="F2:I2"/>
    <mergeCell ref="J2:J3"/>
    <mergeCell ref="L2:O2"/>
    <mergeCell ref="P2:S2"/>
    <mergeCell ref="T2:T3"/>
    <mergeCell ref="A1:A3"/>
    <mergeCell ref="B1:J1"/>
    <mergeCell ref="K1:K3"/>
    <mergeCell ref="B4:E4"/>
    <mergeCell ref="F4:I4"/>
  </mergeCells>
  <printOptions horizontalCentered="1"/>
  <pageMargins left="0.70866141732283472" right="0.70866141732283472" top="1.1417322834645669" bottom="0.74803149606299213" header="0.31496062992125984" footer="0.31496062992125984"/>
  <pageSetup paperSize="8" scale="82" orientation="landscape" r:id="rId1"/>
  <headerFooter>
    <oddHeader>&amp;L&amp;"Times New Roman,Félkövér"&amp;13Szent László Völgye TKT&amp;C&amp;"Times New Roman,Félkövér"&amp;16 2020. ÉVI ZÁRSZÁMADÁSI BESZÁMOLÓ&amp;R1. sz. táblázat
&amp;12KONSZOLIDÁLT MÉRLEG
&amp;10Adatok: eFt-ban</oddHeader>
    <oddFooter>&amp;L&amp;F&amp;R&amp;P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E14"/>
  <sheetViews>
    <sheetView zoomScaleNormal="100" workbookViewId="0">
      <selection activeCell="C9" sqref="C9"/>
    </sheetView>
  </sheetViews>
  <sheetFormatPr defaultColWidth="8.85546875" defaultRowHeight="12.95" customHeight="1" x14ac:dyDescent="0.2"/>
  <cols>
    <col min="1" max="1" width="4.7109375" style="696" customWidth="1"/>
    <col min="2" max="2" width="36" style="696" customWidth="1"/>
    <col min="3" max="5" width="12.42578125" style="696" customWidth="1"/>
    <col min="6" max="16384" width="8.85546875" style="696"/>
  </cols>
  <sheetData>
    <row r="1" spans="1:5" ht="29.25" customHeight="1" x14ac:dyDescent="0.2">
      <c r="A1" s="693" t="s">
        <v>926</v>
      </c>
      <c r="B1" s="694" t="s">
        <v>113</v>
      </c>
      <c r="C1" s="613" t="s">
        <v>15</v>
      </c>
      <c r="D1" s="895" t="s">
        <v>294</v>
      </c>
      <c r="E1" s="695" t="s">
        <v>14</v>
      </c>
    </row>
    <row r="2" spans="1:5" s="701" customFormat="1" ht="27.75" customHeight="1" x14ac:dyDescent="0.2">
      <c r="A2" s="697" t="s">
        <v>864</v>
      </c>
      <c r="B2" s="698" t="s">
        <v>1247</v>
      </c>
      <c r="C2" s="699">
        <f t="shared" ref="C2" si="0">SUM(C3:C4)</f>
        <v>12065</v>
      </c>
      <c r="D2" s="699">
        <f>SUM(D3:D4)</f>
        <v>18033</v>
      </c>
      <c r="E2" s="700">
        <f>SUM(E3:E4)</f>
        <v>30098</v>
      </c>
    </row>
    <row r="3" spans="1:5" s="706" customFormat="1" ht="18" customHeight="1" x14ac:dyDescent="0.2">
      <c r="A3" s="702" t="s">
        <v>866</v>
      </c>
      <c r="B3" s="703" t="s">
        <v>927</v>
      </c>
      <c r="C3" s="704">
        <v>11997</v>
      </c>
      <c r="D3" s="704">
        <v>18031</v>
      </c>
      <c r="E3" s="705">
        <f t="shared" ref="E3:E8" si="1">SUM(C3:D3)</f>
        <v>30028</v>
      </c>
    </row>
    <row r="4" spans="1:5" s="706" customFormat="1" ht="18" customHeight="1" x14ac:dyDescent="0.2">
      <c r="A4" s="702" t="s">
        <v>868</v>
      </c>
      <c r="B4" s="703" t="s">
        <v>928</v>
      </c>
      <c r="C4" s="704">
        <v>68</v>
      </c>
      <c r="D4" s="704">
        <v>2</v>
      </c>
      <c r="E4" s="705">
        <f t="shared" si="1"/>
        <v>70</v>
      </c>
    </row>
    <row r="5" spans="1:5" ht="18" customHeight="1" x14ac:dyDescent="0.2">
      <c r="A5" s="707" t="s">
        <v>870</v>
      </c>
      <c r="B5" s="708" t="s">
        <v>929</v>
      </c>
      <c r="C5" s="709">
        <v>177990</v>
      </c>
      <c r="D5" s="709">
        <v>217476</v>
      </c>
      <c r="E5" s="710">
        <f>SUM(C5:D5)</f>
        <v>395466</v>
      </c>
    </row>
    <row r="6" spans="1:5" ht="18" customHeight="1" x14ac:dyDescent="0.2">
      <c r="A6" s="707" t="s">
        <v>872</v>
      </c>
      <c r="B6" s="708" t="s">
        <v>930</v>
      </c>
      <c r="C6" s="709">
        <v>-161748</v>
      </c>
      <c r="D6" s="709">
        <v>-197331</v>
      </c>
      <c r="E6" s="710">
        <f t="shared" si="1"/>
        <v>-359079</v>
      </c>
    </row>
    <row r="7" spans="1:5" ht="18" customHeight="1" x14ac:dyDescent="0.2">
      <c r="A7" s="707" t="s">
        <v>874</v>
      </c>
      <c r="B7" s="708" t="s">
        <v>931</v>
      </c>
      <c r="C7" s="709">
        <v>-12059</v>
      </c>
      <c r="D7" s="709">
        <v>-18033</v>
      </c>
      <c r="E7" s="710">
        <f t="shared" si="1"/>
        <v>-30092</v>
      </c>
    </row>
    <row r="8" spans="1:5" ht="27" customHeight="1" x14ac:dyDescent="0.2">
      <c r="A8" s="707" t="s">
        <v>876</v>
      </c>
      <c r="B8" s="708" t="s">
        <v>932</v>
      </c>
      <c r="C8" s="709">
        <v>-67</v>
      </c>
      <c r="D8" s="709">
        <v>0</v>
      </c>
      <c r="E8" s="710">
        <f t="shared" si="1"/>
        <v>-67</v>
      </c>
    </row>
    <row r="9" spans="1:5" s="701" customFormat="1" ht="27" customHeight="1" x14ac:dyDescent="0.2">
      <c r="A9" s="707" t="s">
        <v>878</v>
      </c>
      <c r="B9" s="711" t="s">
        <v>1191</v>
      </c>
      <c r="C9" s="712">
        <f>+C2+SUM(C5:C8)</f>
        <v>16181</v>
      </c>
      <c r="D9" s="712">
        <f>+D2+SUM(D5:D8)</f>
        <v>20145</v>
      </c>
      <c r="E9" s="710">
        <f>+E2+SUM(E5:E8)</f>
        <v>36326</v>
      </c>
    </row>
    <row r="10" spans="1:5" s="706" customFormat="1" ht="18" customHeight="1" x14ac:dyDescent="0.2">
      <c r="A10" s="702" t="s">
        <v>880</v>
      </c>
      <c r="B10" s="703" t="s">
        <v>927</v>
      </c>
      <c r="C10" s="704">
        <v>15960</v>
      </c>
      <c r="D10" s="704">
        <v>20139</v>
      </c>
      <c r="E10" s="705">
        <f>SUM(C10:D10)</f>
        <v>36099</v>
      </c>
    </row>
    <row r="11" spans="1:5" s="706" customFormat="1" ht="18" customHeight="1" thickBot="1" x14ac:dyDescent="0.25">
      <c r="A11" s="713" t="s">
        <v>753</v>
      </c>
      <c r="B11" s="714" t="s">
        <v>928</v>
      </c>
      <c r="C11" s="715">
        <v>221</v>
      </c>
      <c r="D11" s="715">
        <v>6</v>
      </c>
      <c r="E11" s="716">
        <f>SUM(C11:D11)</f>
        <v>227</v>
      </c>
    </row>
    <row r="12" spans="1:5" ht="12.95" customHeight="1" x14ac:dyDescent="0.2">
      <c r="B12" s="717"/>
    </row>
    <row r="13" spans="1:5" ht="12.95" customHeight="1" x14ac:dyDescent="0.2">
      <c r="B13" s="717"/>
    </row>
    <row r="14" spans="1:5" ht="12.95" customHeight="1" x14ac:dyDescent="0.2">
      <c r="B14" s="717"/>
    </row>
  </sheetData>
  <printOptions horizontalCentered="1"/>
  <pageMargins left="0.51181102362204722" right="0.51181102362204722" top="1.3385826771653544" bottom="0.74803149606299213" header="0.31496062992125984" footer="0.31496062992125984"/>
  <pageSetup paperSize="9" orientation="landscape" r:id="rId1"/>
  <headerFooter>
    <oddHeader>&amp;L&amp;"Times New Roman,Félkövér"&amp;12Szent László Völgye TKT&amp;C&amp;"Times New Roman,Félkövér"&amp;14  &amp;16 2020. ÉVI ZÁRSZÁMADÁSI BESZÁMOLÓ&amp;R&amp;11 12. sz. táblázat
PÉNZESZKÖZÖK VÁLTOZÁSA
Adatok: eFt-ban</oddHeader>
    <oddFooter>&amp;L&amp;F&amp;R&amp;P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1" sqref="A21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6"/>
  <sheetViews>
    <sheetView zoomScaleNormal="100" workbookViewId="0">
      <selection activeCell="B21" sqref="B21"/>
    </sheetView>
  </sheetViews>
  <sheetFormatPr defaultColWidth="9.140625" defaultRowHeight="12.75" x14ac:dyDescent="0.2"/>
  <cols>
    <col min="1" max="1" width="37.7109375" style="818" customWidth="1"/>
    <col min="2" max="4" width="11.28515625" style="818" customWidth="1"/>
    <col min="5" max="5" width="9.5703125" style="818" customWidth="1"/>
    <col min="6" max="6" width="37.7109375" style="818" customWidth="1"/>
    <col min="7" max="9" width="11.28515625" style="818" customWidth="1"/>
    <col min="10" max="10" width="8" style="818" customWidth="1"/>
    <col min="11" max="16384" width="9.140625" style="818"/>
  </cols>
  <sheetData>
    <row r="1" spans="1:11" ht="42.75" customHeight="1" x14ac:dyDescent="0.2">
      <c r="A1" s="813" t="s">
        <v>20</v>
      </c>
      <c r="B1" s="814" t="s">
        <v>38</v>
      </c>
      <c r="C1" s="810" t="s">
        <v>39</v>
      </c>
      <c r="D1" s="815" t="s">
        <v>52</v>
      </c>
      <c r="E1" s="816" t="s">
        <v>278</v>
      </c>
      <c r="F1" s="817" t="s">
        <v>37</v>
      </c>
      <c r="G1" s="814" t="s">
        <v>38</v>
      </c>
      <c r="H1" s="810" t="s">
        <v>39</v>
      </c>
      <c r="I1" s="816" t="s">
        <v>52</v>
      </c>
      <c r="J1" s="816" t="s">
        <v>278</v>
      </c>
    </row>
    <row r="2" spans="1:11" ht="16.149999999999999" customHeight="1" x14ac:dyDescent="0.2">
      <c r="A2" s="819" t="s">
        <v>1222</v>
      </c>
      <c r="B2" s="232">
        <f>+'2.1.SZ.TÁBL. BEV - KIAD'!K6</f>
        <v>160107</v>
      </c>
      <c r="C2" s="232">
        <f>+'2.1.SZ.TÁBL. BEV - KIAD'!L6</f>
        <v>199073</v>
      </c>
      <c r="D2" s="235">
        <f>+'2.1.SZ.TÁBL. BEV - KIAD'!M6</f>
        <v>199073</v>
      </c>
      <c r="E2" s="393">
        <f>+D2/C2</f>
        <v>1</v>
      </c>
      <c r="F2" s="234" t="s">
        <v>22</v>
      </c>
      <c r="G2" s="232">
        <f>+'2.1.SZ.TÁBL. BEV - KIAD'!K50</f>
        <v>96595</v>
      </c>
      <c r="H2" s="232">
        <f>+'2.1.SZ.TÁBL. BEV - KIAD'!L50</f>
        <v>126896</v>
      </c>
      <c r="I2" s="233">
        <f>+'2.1.SZ.TÁBL. BEV - KIAD'!M50</f>
        <v>119399</v>
      </c>
      <c r="J2" s="393">
        <f>+I2/H2</f>
        <v>0.94092012356575461</v>
      </c>
    </row>
    <row r="3" spans="1:11" ht="24" customHeight="1" x14ac:dyDescent="0.2">
      <c r="A3" s="820" t="s">
        <v>40</v>
      </c>
      <c r="B3" s="479">
        <f>+'2.1.SZ.TÁBL. BEV - KIAD'!K20</f>
        <v>12400</v>
      </c>
      <c r="C3" s="479">
        <f>+'2.1.SZ.TÁBL. BEV - KIAD'!L20</f>
        <v>11496</v>
      </c>
      <c r="D3" s="480">
        <f>+'2.1.SZ.TÁBL. BEV - KIAD'!M20</f>
        <v>12979</v>
      </c>
      <c r="E3" s="396">
        <f t="shared" ref="E3:E5" si="0">+D3/C3</f>
        <v>1.129001391788448</v>
      </c>
      <c r="F3" s="1140" t="s">
        <v>1228</v>
      </c>
      <c r="G3" s="821">
        <f>+'2.1.SZ.TÁBL. BEV - KIAD'!K51</f>
        <v>20008</v>
      </c>
      <c r="H3" s="821">
        <f>+'2.1.SZ.TÁBL. BEV - KIAD'!L51</f>
        <v>24037</v>
      </c>
      <c r="I3" s="822">
        <f>+'2.1.SZ.TÁBL. BEV - KIAD'!M51</f>
        <v>21875</v>
      </c>
      <c r="J3" s="396">
        <f t="shared" ref="J3:J7" si="1">+I3/H3</f>
        <v>0.91005533136414696</v>
      </c>
    </row>
    <row r="4" spans="1:11" ht="16.149999999999999" customHeight="1" x14ac:dyDescent="0.2">
      <c r="A4" s="820" t="s">
        <v>1223</v>
      </c>
      <c r="B4" s="479">
        <f>+'2.1.SZ.TÁBL. BEV - KIAD'!K23</f>
        <v>0</v>
      </c>
      <c r="C4" s="479">
        <f>+'2.1.SZ.TÁBL. BEV - KIAD'!L23</f>
        <v>0</v>
      </c>
      <c r="D4" s="480">
        <f>+'2.1.SZ.TÁBL. BEV - KIAD'!M23</f>
        <v>0</v>
      </c>
      <c r="E4" s="396"/>
      <c r="F4" s="424" t="s">
        <v>41</v>
      </c>
      <c r="G4" s="479">
        <f>+'2.1.SZ.TÁBL. BEV - KIAD'!K83</f>
        <v>46842.19</v>
      </c>
      <c r="H4" s="479">
        <f>+'2.1.SZ.TÁBL. BEV - KIAD'!L83</f>
        <v>54858.19</v>
      </c>
      <c r="I4" s="481">
        <f>+'2.1.SZ.TÁBL. BEV - KIAD'!M83</f>
        <v>48487</v>
      </c>
      <c r="J4" s="396">
        <f t="shared" si="1"/>
        <v>0.88386073255424569</v>
      </c>
    </row>
    <row r="5" spans="1:11" ht="16.149999999999999" customHeight="1" x14ac:dyDescent="0.2">
      <c r="A5" s="820" t="s">
        <v>1224</v>
      </c>
      <c r="B5" s="479">
        <f>+'2.1.SZ.TÁBL. BEV - KIAD'!K27</f>
        <v>889</v>
      </c>
      <c r="C5" s="479">
        <f>+'2.1.SZ.TÁBL. BEV - KIAD'!L27</f>
        <v>30092</v>
      </c>
      <c r="D5" s="480">
        <f>+'2.1.SZ.TÁBL. BEV - KIAD'!M27</f>
        <v>30092</v>
      </c>
      <c r="E5" s="396">
        <f t="shared" si="0"/>
        <v>1</v>
      </c>
      <c r="F5" s="424" t="s">
        <v>1229</v>
      </c>
      <c r="G5" s="479"/>
      <c r="H5" s="479"/>
      <c r="I5" s="481"/>
      <c r="J5" s="396"/>
    </row>
    <row r="6" spans="1:11" ht="16.149999999999999" customHeight="1" x14ac:dyDescent="0.2">
      <c r="A6" s="820"/>
      <c r="B6" s="479"/>
      <c r="C6" s="482"/>
      <c r="D6" s="823"/>
      <c r="E6" s="499"/>
      <c r="F6" s="424" t="s">
        <v>85</v>
      </c>
      <c r="G6" s="479">
        <f>+'2.1.SZ.TÁBL. BEV - KIAD'!K84</f>
        <v>6546</v>
      </c>
      <c r="H6" s="479">
        <f>+'2.1.SZ.TÁBL. BEV - KIAD'!L84+'2.1.SZ.TÁBL. BEV - KIAD'!L90</f>
        <v>15321</v>
      </c>
      <c r="I6" s="480">
        <f>+'2.1.SZ.TÁBL. BEV - KIAD'!M97</f>
        <v>15321</v>
      </c>
      <c r="J6" s="1005">
        <f t="shared" si="1"/>
        <v>1</v>
      </c>
    </row>
    <row r="7" spans="1:11" ht="16.149999999999999" customHeight="1" x14ac:dyDescent="0.2">
      <c r="A7" s="820"/>
      <c r="B7" s="479"/>
      <c r="C7" s="482"/>
      <c r="D7" s="823"/>
      <c r="E7" s="499"/>
      <c r="F7" s="424" t="s">
        <v>235</v>
      </c>
      <c r="G7" s="479">
        <f>+'2.1.SZ.TÁBL. BEV - KIAD'!K91</f>
        <v>2757</v>
      </c>
      <c r="H7" s="479">
        <f>+'2.1.SZ.TÁBL. BEV - KIAD'!L91</f>
        <v>18760</v>
      </c>
      <c r="I7" s="481">
        <f>+'2.1.SZ.TÁBL. BEV - KIAD'!M91</f>
        <v>0</v>
      </c>
      <c r="J7" s="396">
        <f t="shared" si="1"/>
        <v>0</v>
      </c>
    </row>
    <row r="8" spans="1:11" ht="16.149999999999999" customHeight="1" x14ac:dyDescent="0.2">
      <c r="A8" s="824"/>
      <c r="B8" s="483"/>
      <c r="C8" s="484"/>
      <c r="D8" s="825"/>
      <c r="E8" s="826"/>
      <c r="F8" s="827"/>
      <c r="G8" s="828"/>
      <c r="H8" s="828"/>
      <c r="I8" s="829"/>
      <c r="J8" s="826"/>
    </row>
    <row r="9" spans="1:11" ht="16.149999999999999" customHeight="1" x14ac:dyDescent="0.2">
      <c r="A9" s="830" t="s">
        <v>48</v>
      </c>
      <c r="B9" s="831">
        <f>SUM(B2:B8)</f>
        <v>173396</v>
      </c>
      <c r="C9" s="831">
        <f t="shared" ref="C9" si="2">SUM(C2:C8)</f>
        <v>240661</v>
      </c>
      <c r="D9" s="832">
        <f>SUM(D2:D8)</f>
        <v>242144</v>
      </c>
      <c r="E9" s="395">
        <f t="shared" ref="E9" si="3">+D9/C9</f>
        <v>1.0061621949547288</v>
      </c>
      <c r="F9" s="833" t="s">
        <v>50</v>
      </c>
      <c r="G9" s="831">
        <f>SUM(G2:G7)</f>
        <v>172748.19</v>
      </c>
      <c r="H9" s="831">
        <f>SUM(H2:H7)</f>
        <v>239872.19</v>
      </c>
      <c r="I9" s="834">
        <f>SUM(I2:I7)</f>
        <v>205082</v>
      </c>
      <c r="J9" s="395">
        <f>+I9/H9</f>
        <v>0.85496363709357048</v>
      </c>
    </row>
    <row r="10" spans="1:11" ht="16.149999999999999" customHeight="1" x14ac:dyDescent="0.2">
      <c r="A10" s="835"/>
      <c r="B10" s="836"/>
      <c r="C10" s="837"/>
      <c r="D10" s="838"/>
      <c r="E10" s="839"/>
      <c r="F10" s="840"/>
      <c r="G10" s="836"/>
      <c r="H10" s="836"/>
      <c r="I10" s="841"/>
      <c r="J10" s="839"/>
    </row>
    <row r="11" spans="1:11" ht="16.149999999999999" customHeight="1" x14ac:dyDescent="0.2">
      <c r="A11" s="819" t="s">
        <v>1225</v>
      </c>
      <c r="B11" s="232">
        <f>+'2.1.SZ.TÁBL. BEV - KIAD'!K10</f>
        <v>0</v>
      </c>
      <c r="C11" s="232">
        <f>+'2.1.SZ.TÁBL. BEV - KIAD'!L10</f>
        <v>0</v>
      </c>
      <c r="D11" s="235">
        <f>+'2.1.SZ.TÁBL. BEV - KIAD'!M10</f>
        <v>0</v>
      </c>
      <c r="E11" s="396"/>
      <c r="F11" s="234" t="s">
        <v>43</v>
      </c>
      <c r="G11" s="842">
        <f>+'2.1.SZ.TÁBL. BEV - KIAD'!K105</f>
        <v>648</v>
      </c>
      <c r="H11" s="842">
        <f>+'2.1.SZ.TÁBL. BEV - KIAD'!L105</f>
        <v>789</v>
      </c>
      <c r="I11" s="843">
        <f>+'2.1.SZ.TÁBL. BEV - KIAD'!M105</f>
        <v>675</v>
      </c>
      <c r="J11" s="396">
        <f t="shared" ref="J11" si="4">+I11/H11</f>
        <v>0.85551330798479086</v>
      </c>
      <c r="K11" s="844"/>
    </row>
    <row r="12" spans="1:11" ht="16.149999999999999" customHeight="1" x14ac:dyDescent="0.2">
      <c r="A12" s="845" t="s">
        <v>1226</v>
      </c>
      <c r="B12" s="479">
        <f>+'2.1.SZ.TÁBL. BEV - KIAD'!K25</f>
        <v>0</v>
      </c>
      <c r="C12" s="479">
        <f>+'2.1.SZ.TÁBL. BEV - KIAD'!L25</f>
        <v>0</v>
      </c>
      <c r="D12" s="480">
        <f>+'2.1.SZ.TÁBL. BEV - KIAD'!M25</f>
        <v>0</v>
      </c>
      <c r="E12" s="396"/>
      <c r="F12" s="424" t="s">
        <v>44</v>
      </c>
      <c r="G12" s="846">
        <f>+'2.1.SZ.TÁBL. BEV - KIAD'!K110</f>
        <v>0</v>
      </c>
      <c r="H12" s="846">
        <f>+'2.1.SZ.TÁBL. BEV - KIAD'!L110</f>
        <v>0</v>
      </c>
      <c r="I12" s="847">
        <f>+'2.1.SZ.TÁBL. BEV - KIAD'!M110</f>
        <v>0</v>
      </c>
      <c r="J12" s="396"/>
      <c r="K12" s="844"/>
    </row>
    <row r="13" spans="1:11" ht="16.149999999999999" customHeight="1" x14ac:dyDescent="0.2">
      <c r="A13" s="820" t="s">
        <v>1227</v>
      </c>
      <c r="B13" s="479"/>
      <c r="C13" s="482"/>
      <c r="D13" s="823"/>
      <c r="E13" s="499"/>
      <c r="F13" s="424" t="s">
        <v>46</v>
      </c>
      <c r="G13" s="846">
        <f>+'2.1.SZ.TÁBL. BEV - KIAD'!K111</f>
        <v>0</v>
      </c>
      <c r="H13" s="846">
        <f>+'2.1.SZ.TÁBL. BEV - KIAD'!L111</f>
        <v>0</v>
      </c>
      <c r="I13" s="847">
        <f>+'2.1.SZ.TÁBL. BEV - KIAD'!M111</f>
        <v>0</v>
      </c>
      <c r="J13" s="396"/>
      <c r="K13" s="844"/>
    </row>
    <row r="14" spans="1:11" ht="16.149999999999999" customHeight="1" x14ac:dyDescent="0.2">
      <c r="A14" s="820"/>
      <c r="B14" s="479"/>
      <c r="C14" s="482"/>
      <c r="D14" s="823"/>
      <c r="E14" s="499"/>
      <c r="F14" s="424"/>
      <c r="G14" s="848"/>
      <c r="H14" s="848"/>
      <c r="I14" s="849"/>
      <c r="J14" s="499"/>
      <c r="K14" s="844"/>
    </row>
    <row r="15" spans="1:11" ht="16.149999999999999" customHeight="1" x14ac:dyDescent="0.2">
      <c r="A15" s="824"/>
      <c r="B15" s="483"/>
      <c r="C15" s="484"/>
      <c r="D15" s="825"/>
      <c r="E15" s="826"/>
      <c r="F15" s="418"/>
      <c r="G15" s="850"/>
      <c r="H15" s="850"/>
      <c r="I15" s="851"/>
      <c r="J15" s="826"/>
    </row>
    <row r="16" spans="1:11" ht="16.149999999999999" customHeight="1" thickBot="1" x14ac:dyDescent="0.25">
      <c r="A16" s="852" t="s">
        <v>49</v>
      </c>
      <c r="B16" s="358">
        <f>SUM(B11:B15)</f>
        <v>0</v>
      </c>
      <c r="C16" s="358">
        <f t="shared" ref="C16:D16" si="5">SUM(C11:C15)</f>
        <v>0</v>
      </c>
      <c r="D16" s="359">
        <f t="shared" si="5"/>
        <v>0</v>
      </c>
      <c r="E16" s="853"/>
      <c r="F16" s="854" t="s">
        <v>51</v>
      </c>
      <c r="G16" s="855">
        <f>SUM(G11:G15)</f>
        <v>648</v>
      </c>
      <c r="H16" s="855">
        <f t="shared" ref="H16:I16" si="6">SUM(H11:H15)</f>
        <v>789</v>
      </c>
      <c r="I16" s="856">
        <f t="shared" si="6"/>
        <v>675</v>
      </c>
      <c r="J16" s="395">
        <f>+I16/H16</f>
        <v>0.85551330798479086</v>
      </c>
    </row>
    <row r="17" spans="1:11" ht="16.149999999999999" customHeight="1" thickBot="1" x14ac:dyDescent="0.25">
      <c r="A17" s="857" t="s">
        <v>47</v>
      </c>
      <c r="B17" s="236">
        <f>B9+B16</f>
        <v>173396</v>
      </c>
      <c r="C17" s="236">
        <f t="shared" ref="C17" si="7">C9+C16</f>
        <v>240661</v>
      </c>
      <c r="D17" s="327">
        <f>D9+D16</f>
        <v>242144</v>
      </c>
      <c r="E17" s="397">
        <f t="shared" ref="E17" si="8">+D17/C17</f>
        <v>1.0061621949547288</v>
      </c>
      <c r="F17" s="858" t="s">
        <v>47</v>
      </c>
      <c r="G17" s="859">
        <f>G9+G16</f>
        <v>173396.19</v>
      </c>
      <c r="H17" s="859">
        <f t="shared" ref="H17:I17" si="9">H9+H16</f>
        <v>240661.19</v>
      </c>
      <c r="I17" s="860">
        <f t="shared" si="9"/>
        <v>205757</v>
      </c>
      <c r="J17" s="397">
        <f t="shared" ref="J17" si="10">+I17/H17</f>
        <v>0.85496543917197454</v>
      </c>
      <c r="K17" s="844"/>
    </row>
    <row r="18" spans="1:11" ht="16.149999999999999" customHeight="1" x14ac:dyDescent="0.2">
      <c r="A18" s="1147" t="s">
        <v>1286</v>
      </c>
    </row>
    <row r="19" spans="1:11" ht="16.149999999999999" customHeight="1" x14ac:dyDescent="0.2"/>
    <row r="20" spans="1:11" ht="16.149999999999999" customHeight="1" x14ac:dyDescent="0.2"/>
    <row r="21" spans="1:11" ht="16.149999999999999" customHeight="1" x14ac:dyDescent="0.2"/>
    <row r="22" spans="1:11" ht="16.149999999999999" customHeight="1" x14ac:dyDescent="0.2"/>
    <row r="23" spans="1:11" ht="16.149999999999999" customHeight="1" x14ac:dyDescent="0.2"/>
    <row r="24" spans="1:11" ht="16.149999999999999" customHeight="1" x14ac:dyDescent="0.2"/>
    <row r="25" spans="1:11" ht="16.149999999999999" customHeight="1" x14ac:dyDescent="0.2"/>
    <row r="26" spans="1:11" ht="16.149999999999999" customHeight="1" x14ac:dyDescent="0.2"/>
  </sheetData>
  <phoneticPr fontId="33" type="noConversion"/>
  <printOptions horizontalCentered="1"/>
  <pageMargins left="0.70866141732283472" right="0.70866141732283472" top="1.3779527559055118" bottom="0.74803149606299213" header="0.43307086614173229" footer="0.31496062992125984"/>
  <pageSetup paperSize="9" scale="83" orientation="landscape" r:id="rId1"/>
  <headerFooter>
    <oddHeader>&amp;L&amp;"Times New Roman,Félkövér"&amp;13Szent László Völgye TKT&amp;C &amp;"Times New Roman,Félkövér"&amp;14 &amp;16 2020. ÉVI ZÁRSZÁMADÁSI BESZÁMOLÓ&amp;R2. sz. táblázat
&amp;12TÁRSULÁS KONSZOLIDÁLT MÉRLEGE
&amp;10Adatok: eFt-ban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118"/>
  <sheetViews>
    <sheetView topLeftCell="A91" zoomScaleNormal="100" workbookViewId="0">
      <selection activeCell="M116" sqref="M116"/>
    </sheetView>
  </sheetViews>
  <sheetFormatPr defaultColWidth="8.85546875" defaultRowHeight="12.75" x14ac:dyDescent="0.2"/>
  <cols>
    <col min="1" max="1" width="6.28515625" style="2" customWidth="1"/>
    <col min="2" max="2" width="55.7109375" style="22" customWidth="1"/>
    <col min="3" max="5" width="10.42578125" style="515" customWidth="1"/>
    <col min="6" max="6" width="10.140625" style="515" customWidth="1"/>
    <col min="7" max="9" width="10.42578125" style="23" customWidth="1"/>
    <col min="10" max="10" width="8.42578125" style="23" customWidth="1"/>
    <col min="11" max="12" width="10.42578125" style="23" customWidth="1"/>
    <col min="13" max="13" width="10.42578125" style="22" customWidth="1"/>
    <col min="14" max="14" width="8.28515625" style="2" customWidth="1"/>
    <col min="15" max="15" width="10.85546875" style="347" bestFit="1" customWidth="1"/>
    <col min="16" max="16384" width="8.85546875" style="2"/>
  </cols>
  <sheetData>
    <row r="1" spans="1:15" s="182" customFormat="1" ht="45.75" customHeight="1" x14ac:dyDescent="0.2">
      <c r="A1" s="1323" t="s">
        <v>91</v>
      </c>
      <c r="B1" s="1325" t="s">
        <v>113</v>
      </c>
      <c r="C1" s="1309" t="s">
        <v>288</v>
      </c>
      <c r="D1" s="1310"/>
      <c r="E1" s="1310"/>
      <c r="F1" s="1311"/>
      <c r="G1" s="1312" t="s">
        <v>294</v>
      </c>
      <c r="H1" s="1313"/>
      <c r="I1" s="1313"/>
      <c r="J1" s="1314"/>
      <c r="K1" s="1315" t="s">
        <v>34</v>
      </c>
      <c r="L1" s="1316"/>
      <c r="M1" s="1316"/>
      <c r="N1" s="1317"/>
      <c r="O1" s="227"/>
    </row>
    <row r="2" spans="1:15" s="486" customFormat="1" ht="29.45" customHeight="1" x14ac:dyDescent="0.2">
      <c r="A2" s="1324"/>
      <c r="B2" s="1326"/>
      <c r="C2" s="71" t="s">
        <v>38</v>
      </c>
      <c r="D2" s="861" t="s">
        <v>39</v>
      </c>
      <c r="E2" s="144" t="s">
        <v>52</v>
      </c>
      <c r="F2" s="379" t="s">
        <v>278</v>
      </c>
      <c r="G2" s="71" t="s">
        <v>38</v>
      </c>
      <c r="H2" s="861" t="s">
        <v>39</v>
      </c>
      <c r="I2" s="144" t="s">
        <v>52</v>
      </c>
      <c r="J2" s="379" t="s">
        <v>278</v>
      </c>
      <c r="K2" s="71" t="s">
        <v>38</v>
      </c>
      <c r="L2" s="861" t="s">
        <v>39</v>
      </c>
      <c r="M2" s="144" t="s">
        <v>52</v>
      </c>
      <c r="N2" s="379" t="s">
        <v>278</v>
      </c>
      <c r="O2" s="485"/>
    </row>
    <row r="3" spans="1:15" ht="13.5" customHeight="1" x14ac:dyDescent="0.2">
      <c r="A3" s="72" t="s">
        <v>92</v>
      </c>
      <c r="B3" s="89" t="s">
        <v>53</v>
      </c>
      <c r="C3" s="487"/>
      <c r="D3" s="488"/>
      <c r="E3" s="489"/>
      <c r="F3" s="393"/>
      <c r="G3" s="487"/>
      <c r="H3" s="488"/>
      <c r="I3" s="489"/>
      <c r="J3" s="393"/>
      <c r="K3" s="898">
        <f>+C3+G3</f>
        <v>0</v>
      </c>
      <c r="L3" s="899">
        <f>+D3+H3</f>
        <v>0</v>
      </c>
      <c r="M3" s="900">
        <f>+E3+I3</f>
        <v>0</v>
      </c>
      <c r="N3" s="901"/>
    </row>
    <row r="4" spans="1:15" ht="13.5" customHeight="1" x14ac:dyDescent="0.2">
      <c r="A4" s="73" t="s">
        <v>93</v>
      </c>
      <c r="B4" s="90" t="s">
        <v>54</v>
      </c>
      <c r="C4" s="453"/>
      <c r="D4" s="493">
        <f>D5</f>
        <v>0</v>
      </c>
      <c r="E4" s="494">
        <f>E5</f>
        <v>0</v>
      </c>
      <c r="F4" s="396"/>
      <c r="G4" s="487">
        <f>+SUM(G5:G5)</f>
        <v>160107</v>
      </c>
      <c r="H4" s="488">
        <f>+SUM(H5:H5)</f>
        <v>199073</v>
      </c>
      <c r="I4" s="489">
        <f>+SUM(I5:I5)</f>
        <v>199073</v>
      </c>
      <c r="J4" s="393">
        <f>+I4/H4</f>
        <v>1</v>
      </c>
      <c r="K4" s="898">
        <f>+SUM(K5:K5)</f>
        <v>160107</v>
      </c>
      <c r="L4" s="902">
        <f>+SUM(L5:L5)</f>
        <v>199073</v>
      </c>
      <c r="M4" s="903">
        <f>+SUM(M5:M5)</f>
        <v>199073</v>
      </c>
      <c r="N4" s="904">
        <f>+M4/L4</f>
        <v>1</v>
      </c>
    </row>
    <row r="5" spans="1:15" s="155" customFormat="1" ht="13.5" customHeight="1" x14ac:dyDescent="0.2">
      <c r="A5" s="82"/>
      <c r="B5" s="230" t="s">
        <v>55</v>
      </c>
      <c r="C5" s="352"/>
      <c r="D5" s="353">
        <f>+'4.SZ.TÁBL. SEGÍTŐ SZOLGÁLAT'!AE5</f>
        <v>0</v>
      </c>
      <c r="E5" s="392">
        <f>+'4.SZ.TÁBL. SEGÍTŐ SZOLGÁLAT'!AF5</f>
        <v>0</v>
      </c>
      <c r="F5" s="495"/>
      <c r="G5" s="412">
        <f>+'3.SZ.TÁBL. BEVÉTELEK'!C90</f>
        <v>160107</v>
      </c>
      <c r="H5" s="413">
        <f>+'3.SZ.TÁBL. BEVÉTELEK'!D90</f>
        <v>199073</v>
      </c>
      <c r="I5" s="413">
        <f>+'3.SZ.TÁBL. BEVÉTELEK'!E90</f>
        <v>199073</v>
      </c>
      <c r="J5" s="394">
        <f>+I5/H5</f>
        <v>1</v>
      </c>
      <c r="K5" s="905">
        <f t="shared" ref="K5" si="0">+C5+G5</f>
        <v>160107</v>
      </c>
      <c r="L5" s="906">
        <f>+D5+H5</f>
        <v>199073</v>
      </c>
      <c r="M5" s="907">
        <f>+E5+I5</f>
        <v>199073</v>
      </c>
      <c r="N5" s="908">
        <f>+M5/L5</f>
        <v>1</v>
      </c>
      <c r="O5" s="226"/>
    </row>
    <row r="6" spans="1:15" s="182" customFormat="1" ht="13.5" customHeight="1" x14ac:dyDescent="0.2">
      <c r="A6" s="66" t="s">
        <v>94</v>
      </c>
      <c r="B6" s="65" t="s">
        <v>56</v>
      </c>
      <c r="C6" s="496"/>
      <c r="D6" s="497">
        <f>+D3+D4</f>
        <v>0</v>
      </c>
      <c r="E6" s="497">
        <f>+E3+E4</f>
        <v>0</v>
      </c>
      <c r="F6" s="395"/>
      <c r="G6" s="496">
        <f>+G3+G4</f>
        <v>160107</v>
      </c>
      <c r="H6" s="497">
        <f>+H3+H4</f>
        <v>199073</v>
      </c>
      <c r="I6" s="498">
        <f>+I3+I4</f>
        <v>199073</v>
      </c>
      <c r="J6" s="395">
        <f>+I6/H6</f>
        <v>1</v>
      </c>
      <c r="K6" s="909">
        <f>+K3+K4</f>
        <v>160107</v>
      </c>
      <c r="L6" s="910">
        <f>+L3+L4</f>
        <v>199073</v>
      </c>
      <c r="M6" s="911">
        <f>+M3+M4</f>
        <v>199073</v>
      </c>
      <c r="N6" s="912">
        <f>+M6/L6</f>
        <v>1</v>
      </c>
      <c r="O6" s="227"/>
    </row>
    <row r="7" spans="1:15" ht="13.5" customHeight="1" x14ac:dyDescent="0.2">
      <c r="A7" s="83" t="s">
        <v>95</v>
      </c>
      <c r="B7" s="91" t="s">
        <v>90</v>
      </c>
      <c r="C7" s="487"/>
      <c r="D7" s="488"/>
      <c r="E7" s="489"/>
      <c r="F7" s="393"/>
      <c r="G7" s="117"/>
      <c r="H7" s="113"/>
      <c r="I7" s="114"/>
      <c r="J7" s="399"/>
      <c r="K7" s="898"/>
      <c r="L7" s="899"/>
      <c r="M7" s="900">
        <f>+E7+I7</f>
        <v>0</v>
      </c>
      <c r="N7" s="901"/>
    </row>
    <row r="8" spans="1:15" ht="13.5" customHeight="1" x14ac:dyDescent="0.2">
      <c r="A8" s="73" t="s">
        <v>96</v>
      </c>
      <c r="B8" s="90" t="s">
        <v>57</v>
      </c>
      <c r="C8" s="453"/>
      <c r="D8" s="493"/>
      <c r="E8" s="494"/>
      <c r="F8" s="396"/>
      <c r="G8" s="453"/>
      <c r="H8" s="106"/>
      <c r="I8" s="106"/>
      <c r="J8" s="393"/>
      <c r="K8" s="898"/>
      <c r="L8" s="902"/>
      <c r="M8" s="903">
        <f>+SUM(M9)</f>
        <v>0</v>
      </c>
      <c r="N8" s="913"/>
    </row>
    <row r="9" spans="1:15" s="155" customFormat="1" ht="13.5" customHeight="1" x14ac:dyDescent="0.2">
      <c r="A9" s="82"/>
      <c r="B9" s="230" t="s">
        <v>55</v>
      </c>
      <c r="C9" s="352"/>
      <c r="D9" s="353"/>
      <c r="E9" s="392"/>
      <c r="F9" s="495"/>
      <c r="G9" s="375"/>
      <c r="H9" s="375"/>
      <c r="I9" s="375"/>
      <c r="J9" s="394"/>
      <c r="K9" s="905"/>
      <c r="L9" s="906"/>
      <c r="M9" s="907">
        <f>+E9+I9</f>
        <v>0</v>
      </c>
      <c r="N9" s="914"/>
      <c r="O9" s="226"/>
    </row>
    <row r="10" spans="1:15" s="182" customFormat="1" ht="13.5" customHeight="1" x14ac:dyDescent="0.2">
      <c r="A10" s="66" t="s">
        <v>97</v>
      </c>
      <c r="B10" s="65" t="s">
        <v>58</v>
      </c>
      <c r="C10" s="496"/>
      <c r="D10" s="497"/>
      <c r="E10" s="498"/>
      <c r="F10" s="395"/>
      <c r="G10" s="496"/>
      <c r="H10" s="497"/>
      <c r="I10" s="498"/>
      <c r="J10" s="395"/>
      <c r="K10" s="909">
        <f t="shared" ref="K10:M10" si="1">+K7+K8</f>
        <v>0</v>
      </c>
      <c r="L10" s="910">
        <f t="shared" si="1"/>
        <v>0</v>
      </c>
      <c r="M10" s="911">
        <f t="shared" si="1"/>
        <v>0</v>
      </c>
      <c r="N10" s="915"/>
      <c r="O10" s="227"/>
    </row>
    <row r="11" spans="1:15" ht="13.5" customHeight="1" x14ac:dyDescent="0.2">
      <c r="A11" s="83" t="s">
        <v>98</v>
      </c>
      <c r="B11" s="91" t="s">
        <v>59</v>
      </c>
      <c r="C11" s="490"/>
      <c r="D11" s="491"/>
      <c r="E11" s="492"/>
      <c r="F11" s="500"/>
      <c r="G11" s="117"/>
      <c r="H11" s="488"/>
      <c r="I11" s="489"/>
      <c r="J11" s="393"/>
      <c r="K11" s="898"/>
      <c r="L11" s="899"/>
      <c r="M11" s="900">
        <f t="shared" ref="K11:M19" si="2">+E11+I11</f>
        <v>0</v>
      </c>
      <c r="N11" s="901"/>
    </row>
    <row r="12" spans="1:15" ht="13.5" customHeight="1" x14ac:dyDescent="0.2">
      <c r="A12" s="73" t="s">
        <v>99</v>
      </c>
      <c r="B12" s="90" t="s">
        <v>60</v>
      </c>
      <c r="C12" s="453">
        <f>+'4.SZ.TÁBL. SEGÍTŐ SZOLGÁLAT'!AD12</f>
        <v>300</v>
      </c>
      <c r="D12" s="493">
        <f>+'4.SZ.TÁBL. SEGÍTŐ SZOLGÁLAT'!AE12</f>
        <v>300</v>
      </c>
      <c r="E12" s="494">
        <f>+'4.SZ.TÁBL. SEGÍTŐ SZOLGÁLAT'!AF12</f>
        <v>499</v>
      </c>
      <c r="F12" s="396">
        <f>+E12/D12</f>
        <v>1.6633333333333333</v>
      </c>
      <c r="G12" s="111"/>
      <c r="H12" s="106">
        <f>+'[4]1.1.SZ.TÁBL. BEV - KIAD'!$H$13</f>
        <v>324</v>
      </c>
      <c r="I12" s="108">
        <v>291</v>
      </c>
      <c r="J12" s="400">
        <f>+I12/H12</f>
        <v>0.89814814814814814</v>
      </c>
      <c r="K12" s="916">
        <f t="shared" si="2"/>
        <v>300</v>
      </c>
      <c r="L12" s="902">
        <f t="shared" si="2"/>
        <v>624</v>
      </c>
      <c r="M12" s="903">
        <f t="shared" si="2"/>
        <v>790</v>
      </c>
      <c r="N12" s="917">
        <f>+M12/L12</f>
        <v>1.266025641025641</v>
      </c>
    </row>
    <row r="13" spans="1:15" ht="13.5" customHeight="1" x14ac:dyDescent="0.2">
      <c r="A13" s="73" t="s">
        <v>100</v>
      </c>
      <c r="B13" s="90" t="s">
        <v>61</v>
      </c>
      <c r="C13" s="453"/>
      <c r="D13" s="493"/>
      <c r="E13" s="494"/>
      <c r="F13" s="396"/>
      <c r="G13" s="111"/>
      <c r="H13" s="493"/>
      <c r="I13" s="494"/>
      <c r="J13" s="393"/>
      <c r="K13" s="916"/>
      <c r="L13" s="902"/>
      <c r="M13" s="903">
        <f t="shared" si="2"/>
        <v>0</v>
      </c>
      <c r="N13" s="918"/>
    </row>
    <row r="14" spans="1:15" ht="13.5" customHeight="1" x14ac:dyDescent="0.2">
      <c r="A14" s="73" t="s">
        <v>101</v>
      </c>
      <c r="B14" s="90" t="s">
        <v>62</v>
      </c>
      <c r="C14" s="453"/>
      <c r="D14" s="493"/>
      <c r="E14" s="494"/>
      <c r="F14" s="396"/>
      <c r="G14" s="111"/>
      <c r="H14" s="493"/>
      <c r="I14" s="108"/>
      <c r="J14" s="400"/>
      <c r="K14" s="916"/>
      <c r="L14" s="919"/>
      <c r="M14" s="920">
        <f t="shared" si="2"/>
        <v>0</v>
      </c>
      <c r="N14" s="918"/>
    </row>
    <row r="15" spans="1:15" ht="13.5" customHeight="1" x14ac:dyDescent="0.2">
      <c r="A15" s="73" t="s">
        <v>102</v>
      </c>
      <c r="B15" s="90" t="s">
        <v>63</v>
      </c>
      <c r="C15" s="453">
        <f>+'4.SZ.TÁBL. SEGÍTŐ SZOLGÁLAT'!AD15</f>
        <v>12100</v>
      </c>
      <c r="D15" s="493">
        <f>+'4.SZ.TÁBL. SEGÍTŐ SZOLGÁLAT'!AE15</f>
        <v>10785</v>
      </c>
      <c r="E15" s="494">
        <f>+'4.SZ.TÁBL. SEGÍTŐ SZOLGÁLAT'!AF15</f>
        <v>11762</v>
      </c>
      <c r="F15" s="396">
        <f>+E15/D15</f>
        <v>1.0905887807139545</v>
      </c>
      <c r="G15" s="111"/>
      <c r="H15" s="493"/>
      <c r="I15" s="108"/>
      <c r="J15" s="400"/>
      <c r="K15" s="916">
        <f t="shared" si="2"/>
        <v>12100</v>
      </c>
      <c r="L15" s="919">
        <f t="shared" si="2"/>
        <v>10785</v>
      </c>
      <c r="M15" s="920">
        <f t="shared" si="2"/>
        <v>11762</v>
      </c>
      <c r="N15" s="917">
        <f>+M15/L15</f>
        <v>1.0905887807139545</v>
      </c>
    </row>
    <row r="16" spans="1:15" ht="13.5" customHeight="1" x14ac:dyDescent="0.2">
      <c r="A16" s="73" t="s">
        <v>103</v>
      </c>
      <c r="B16" s="90" t="s">
        <v>64</v>
      </c>
      <c r="C16" s="453"/>
      <c r="D16" s="493"/>
      <c r="E16" s="494"/>
      <c r="F16" s="396"/>
      <c r="G16" s="111"/>
      <c r="H16" s="493">
        <f>+'[4]1.1.SZ.TÁBL. BEV - KIAD'!$H$17</f>
        <v>87</v>
      </c>
      <c r="I16" s="108">
        <v>79</v>
      </c>
      <c r="J16" s="393">
        <f>+I16/H16</f>
        <v>0.90804597701149425</v>
      </c>
      <c r="K16" s="916"/>
      <c r="L16" s="919">
        <f t="shared" si="2"/>
        <v>87</v>
      </c>
      <c r="M16" s="920">
        <f t="shared" si="2"/>
        <v>79</v>
      </c>
      <c r="N16" s="918"/>
    </row>
    <row r="17" spans="1:15" ht="13.5" customHeight="1" x14ac:dyDescent="0.2">
      <c r="A17" s="73" t="s">
        <v>104</v>
      </c>
      <c r="B17" s="90" t="s">
        <v>65</v>
      </c>
      <c r="C17" s="453"/>
      <c r="D17" s="493"/>
      <c r="E17" s="494"/>
      <c r="F17" s="396"/>
      <c r="G17" s="111"/>
      <c r="H17" s="493"/>
      <c r="I17" s="108"/>
      <c r="J17" s="393"/>
      <c r="K17" s="916"/>
      <c r="L17" s="919"/>
      <c r="M17" s="920">
        <f t="shared" si="2"/>
        <v>0</v>
      </c>
      <c r="N17" s="918"/>
    </row>
    <row r="18" spans="1:15" ht="13.5" customHeight="1" x14ac:dyDescent="0.2">
      <c r="A18" s="73" t="s">
        <v>105</v>
      </c>
      <c r="B18" s="90" t="s">
        <v>66</v>
      </c>
      <c r="C18" s="453"/>
      <c r="D18" s="493"/>
      <c r="E18" s="494"/>
      <c r="F18" s="396"/>
      <c r="G18" s="111"/>
      <c r="H18" s="493"/>
      <c r="I18" s="108"/>
      <c r="J18" s="394"/>
      <c r="K18" s="916"/>
      <c r="L18" s="919"/>
      <c r="M18" s="920">
        <f t="shared" si="2"/>
        <v>0</v>
      </c>
      <c r="N18" s="918"/>
    </row>
    <row r="19" spans="1:15" ht="13.5" customHeight="1" x14ac:dyDescent="0.2">
      <c r="A19" s="84" t="s">
        <v>1234</v>
      </c>
      <c r="B19" s="92" t="s">
        <v>67</v>
      </c>
      <c r="C19" s="411"/>
      <c r="D19" s="412"/>
      <c r="E19" s="413">
        <f>+'4.SZ.TÁBL. SEGÍTŐ SZOLGÁLAT'!AF19</f>
        <v>348</v>
      </c>
      <c r="F19" s="396"/>
      <c r="G19" s="125"/>
      <c r="H19" s="493"/>
      <c r="I19" s="122"/>
      <c r="J19" s="1004">
        <v>8.0000000000000004E-4</v>
      </c>
      <c r="K19" s="921"/>
      <c r="L19" s="922"/>
      <c r="M19" s="923">
        <f t="shared" si="2"/>
        <v>348</v>
      </c>
      <c r="N19" s="918"/>
    </row>
    <row r="20" spans="1:15" s="182" customFormat="1" ht="13.5" customHeight="1" x14ac:dyDescent="0.2">
      <c r="A20" s="66" t="s">
        <v>106</v>
      </c>
      <c r="B20" s="65" t="s">
        <v>68</v>
      </c>
      <c r="C20" s="160">
        <f>SUM(C11:C19)</f>
        <v>12400</v>
      </c>
      <c r="D20" s="163">
        <f t="shared" ref="D20:E20" si="3">SUM(D11:D19)</f>
        <v>11085</v>
      </c>
      <c r="E20" s="166">
        <f t="shared" si="3"/>
        <v>12609</v>
      </c>
      <c r="F20" s="381">
        <f>+E20/D20</f>
        <v>1.1374830852503384</v>
      </c>
      <c r="G20" s="496">
        <f>SUM(G11:G19)</f>
        <v>0</v>
      </c>
      <c r="H20" s="497">
        <f>SUM(H11:H19)</f>
        <v>411</v>
      </c>
      <c r="I20" s="498">
        <f t="shared" ref="I20" si="4">SUM(I11:I19)</f>
        <v>370</v>
      </c>
      <c r="J20" s="1004">
        <v>8.0000000000000004E-4</v>
      </c>
      <c r="K20" s="909">
        <f t="shared" ref="K20:M20" si="5">SUM(K11:K19)</f>
        <v>12400</v>
      </c>
      <c r="L20" s="924">
        <f>SUM(L11:L19)</f>
        <v>11496</v>
      </c>
      <c r="M20" s="925">
        <f t="shared" si="5"/>
        <v>12979</v>
      </c>
      <c r="N20" s="926">
        <f>+M20/L20</f>
        <v>1.129001391788448</v>
      </c>
      <c r="O20" s="227"/>
    </row>
    <row r="21" spans="1:15" s="182" customFormat="1" ht="13.5" customHeight="1" x14ac:dyDescent="0.2">
      <c r="A21" s="66" t="s">
        <v>107</v>
      </c>
      <c r="B21" s="65" t="s">
        <v>69</v>
      </c>
      <c r="C21" s="160"/>
      <c r="D21" s="163"/>
      <c r="E21" s="166"/>
      <c r="F21" s="381"/>
      <c r="G21" s="160"/>
      <c r="H21" s="163"/>
      <c r="I21" s="166"/>
      <c r="J21" s="402"/>
      <c r="K21" s="909">
        <f t="shared" ref="K21:M21" si="6">+C21+G21</f>
        <v>0</v>
      </c>
      <c r="L21" s="924">
        <f t="shared" si="6"/>
        <v>0</v>
      </c>
      <c r="M21" s="925">
        <f t="shared" si="6"/>
        <v>0</v>
      </c>
      <c r="N21" s="927"/>
      <c r="O21" s="227"/>
    </row>
    <row r="22" spans="1:15" ht="13.5" customHeight="1" x14ac:dyDescent="0.2">
      <c r="A22" s="85" t="s">
        <v>1232</v>
      </c>
      <c r="B22" s="93" t="s">
        <v>70</v>
      </c>
      <c r="C22" s="411"/>
      <c r="D22" s="412"/>
      <c r="E22" s="413"/>
      <c r="F22" s="1137"/>
      <c r="G22" s="133"/>
      <c r="H22" s="130"/>
      <c r="I22" s="131"/>
      <c r="J22" s="403"/>
      <c r="K22" s="928"/>
      <c r="L22" s="929"/>
      <c r="M22" s="930"/>
      <c r="N22" s="917"/>
    </row>
    <row r="23" spans="1:15" s="182" customFormat="1" ht="13.5" customHeight="1" x14ac:dyDescent="0.2">
      <c r="A23" s="66" t="s">
        <v>108</v>
      </c>
      <c r="B23" s="65" t="s">
        <v>1223</v>
      </c>
      <c r="C23" s="160">
        <f>+C22</f>
        <v>0</v>
      </c>
      <c r="D23" s="163">
        <f t="shared" ref="D23:E23" si="7">+D22</f>
        <v>0</v>
      </c>
      <c r="E23" s="166">
        <f t="shared" si="7"/>
        <v>0</v>
      </c>
      <c r="F23" s="1138"/>
      <c r="G23" s="496">
        <f>+G22</f>
        <v>0</v>
      </c>
      <c r="H23" s="497">
        <f t="shared" ref="H23" si="8">+H22</f>
        <v>0</v>
      </c>
      <c r="I23" s="498">
        <f t="shared" ref="I23" si="9">+I22</f>
        <v>0</v>
      </c>
      <c r="J23" s="395"/>
      <c r="K23" s="909">
        <f t="shared" ref="K23:M23" si="10">+K22</f>
        <v>0</v>
      </c>
      <c r="L23" s="910">
        <f t="shared" si="10"/>
        <v>0</v>
      </c>
      <c r="M23" s="911">
        <f t="shared" si="10"/>
        <v>0</v>
      </c>
      <c r="N23" s="926"/>
      <c r="O23" s="227"/>
    </row>
    <row r="24" spans="1:15" ht="13.5" customHeight="1" x14ac:dyDescent="0.2">
      <c r="A24" s="85" t="s">
        <v>1233</v>
      </c>
      <c r="B24" s="93" t="s">
        <v>71</v>
      </c>
      <c r="C24" s="133"/>
      <c r="D24" s="130"/>
      <c r="E24" s="131"/>
      <c r="F24" s="1137"/>
      <c r="G24" s="133"/>
      <c r="H24" s="130"/>
      <c r="I24" s="131"/>
      <c r="J24" s="403"/>
      <c r="K24" s="928"/>
      <c r="L24" s="929"/>
      <c r="M24" s="930">
        <f>+E24+I24</f>
        <v>0</v>
      </c>
      <c r="N24" s="931"/>
    </row>
    <row r="25" spans="1:15" s="182" customFormat="1" ht="13.5" customHeight="1" x14ac:dyDescent="0.2">
      <c r="A25" s="66" t="s">
        <v>109</v>
      </c>
      <c r="B25" s="65" t="s">
        <v>1230</v>
      </c>
      <c r="C25" s="160">
        <f>+C24</f>
        <v>0</v>
      </c>
      <c r="D25" s="163">
        <f t="shared" ref="D25:E25" si="11">+D24</f>
        <v>0</v>
      </c>
      <c r="E25" s="166">
        <f t="shared" si="11"/>
        <v>0</v>
      </c>
      <c r="F25" s="381"/>
      <c r="G25" s="160">
        <f>+G24</f>
        <v>0</v>
      </c>
      <c r="H25" s="163"/>
      <c r="I25" s="166"/>
      <c r="J25" s="402"/>
      <c r="K25" s="909">
        <f t="shared" ref="K25:M25" si="12">+K24</f>
        <v>0</v>
      </c>
      <c r="L25" s="924">
        <f t="shared" si="12"/>
        <v>0</v>
      </c>
      <c r="M25" s="925">
        <f t="shared" si="12"/>
        <v>0</v>
      </c>
      <c r="N25" s="927"/>
      <c r="O25" s="227"/>
    </row>
    <row r="26" spans="1:15" s="182" customFormat="1" ht="13.5" customHeight="1" x14ac:dyDescent="0.2">
      <c r="A26" s="66" t="s">
        <v>110</v>
      </c>
      <c r="B26" s="65" t="s">
        <v>72</v>
      </c>
      <c r="C26" s="160">
        <f>+C6+C10+C20+C21+C23+C25</f>
        <v>12400</v>
      </c>
      <c r="D26" s="163">
        <f t="shared" ref="D26:E26" si="13">+D6+D10+D20+D21+D23+D25</f>
        <v>11085</v>
      </c>
      <c r="E26" s="166">
        <f t="shared" si="13"/>
        <v>12609</v>
      </c>
      <c r="F26" s="381">
        <f t="shared" ref="F26:F32" si="14">+E26/D26</f>
        <v>1.1374830852503384</v>
      </c>
      <c r="G26" s="496">
        <f>+G6+G10+G20+G21+G23+G25</f>
        <v>160107</v>
      </c>
      <c r="H26" s="497">
        <f>+H6+H10+H20+H21+H23+H25</f>
        <v>199484</v>
      </c>
      <c r="I26" s="498">
        <f t="shared" ref="I26" si="15">+I6+I10+I20+I21+I23+I25</f>
        <v>199443</v>
      </c>
      <c r="J26" s="395">
        <f>+I26/H26</f>
        <v>0.99979446973190833</v>
      </c>
      <c r="K26" s="909">
        <f t="shared" ref="K26:L26" si="16">+K6+K10+K20+K21+K23+K25</f>
        <v>172507</v>
      </c>
      <c r="L26" s="924">
        <f t="shared" si="16"/>
        <v>210569</v>
      </c>
      <c r="M26" s="925">
        <f>+M6+M10+M20+M21+M23+M25</f>
        <v>212052</v>
      </c>
      <c r="N26" s="926">
        <f t="shared" ref="N26:N27" si="17">+M26/L26</f>
        <v>1.0070428220678258</v>
      </c>
      <c r="O26" s="227"/>
    </row>
    <row r="27" spans="1:15" s="182" customFormat="1" ht="13.5" customHeight="1" x14ac:dyDescent="0.2">
      <c r="A27" s="67" t="s">
        <v>111</v>
      </c>
      <c r="B27" s="65" t="s">
        <v>73</v>
      </c>
      <c r="C27" s="160">
        <f>+'[5]1.1.SZ.TÁBL. BEV - KIAD'!$D$27</f>
        <v>889</v>
      </c>
      <c r="D27" s="163">
        <f>+'4.SZ.TÁBL. SEGÍTŐ SZOLGÁLAT'!AE27</f>
        <v>12059</v>
      </c>
      <c r="E27" s="166">
        <f>+'4.SZ.TÁBL. SEGÍTŐ SZOLGÁLAT'!AF27</f>
        <v>12059</v>
      </c>
      <c r="F27" s="381">
        <f t="shared" si="14"/>
        <v>1</v>
      </c>
      <c r="G27" s="160"/>
      <c r="H27" s="1134">
        <f>+'[4]1.1.SZ.TÁBL. BEV - KIAD'!$H$28</f>
        <v>18033</v>
      </c>
      <c r="I27" s="166">
        <v>18033</v>
      </c>
      <c r="J27" s="796">
        <f>+I27/H27</f>
        <v>1</v>
      </c>
      <c r="K27" s="909">
        <f>+C27+G27</f>
        <v>889</v>
      </c>
      <c r="L27" s="924">
        <f>+D27+H27</f>
        <v>30092</v>
      </c>
      <c r="M27" s="925">
        <f>+E27+I27</f>
        <v>30092</v>
      </c>
      <c r="N27" s="926">
        <f t="shared" si="17"/>
        <v>1</v>
      </c>
      <c r="O27" s="227"/>
    </row>
    <row r="28" spans="1:15" s="182" customFormat="1" ht="13.5" customHeight="1" x14ac:dyDescent="0.2">
      <c r="A28" s="244" t="s">
        <v>223</v>
      </c>
      <c r="B28" s="245" t="s">
        <v>224</v>
      </c>
      <c r="C28" s="246">
        <f>+'4.SZ.TÁBL. SEGÍTŐ SZOLGÁLAT'!AD28</f>
        <v>130103</v>
      </c>
      <c r="D28" s="345">
        <f>+'4.SZ.TÁBL. SEGÍTŐ SZOLGÁLAT'!AE28</f>
        <v>153322</v>
      </c>
      <c r="E28" s="372">
        <f>+'4.SZ.TÁBL. SEGÍTŐ SZOLGÁLAT'!AF28</f>
        <v>153322</v>
      </c>
      <c r="F28" s="382">
        <f t="shared" si="14"/>
        <v>1</v>
      </c>
      <c r="G28" s="246"/>
      <c r="H28" s="345"/>
      <c r="I28" s="372"/>
      <c r="J28" s="404"/>
      <c r="K28" s="932"/>
      <c r="L28" s="933"/>
      <c r="M28" s="934"/>
      <c r="N28" s="935"/>
      <c r="O28" s="227"/>
    </row>
    <row r="29" spans="1:15" s="182" customFormat="1" ht="13.5" customHeight="1" thickBot="1" x14ac:dyDescent="0.25">
      <c r="A29" s="69" t="s">
        <v>112</v>
      </c>
      <c r="B29" s="94" t="s">
        <v>74</v>
      </c>
      <c r="C29" s="501">
        <f>SUM(C27:C28)</f>
        <v>130992</v>
      </c>
      <c r="D29" s="502">
        <f t="shared" ref="D29:E29" si="18">SUM(D27:D28)</f>
        <v>165381</v>
      </c>
      <c r="E29" s="503">
        <f t="shared" si="18"/>
        <v>165381</v>
      </c>
      <c r="F29" s="504">
        <f t="shared" si="14"/>
        <v>1</v>
      </c>
      <c r="G29" s="501">
        <f>SUM(G27:G28)</f>
        <v>0</v>
      </c>
      <c r="H29" s="502">
        <f t="shared" ref="H29:I29" si="19">SUM(H27:H28)</f>
        <v>18033</v>
      </c>
      <c r="I29" s="503">
        <f t="shared" si="19"/>
        <v>18033</v>
      </c>
      <c r="J29" s="796">
        <f>+I29/H29</f>
        <v>1</v>
      </c>
      <c r="K29" s="936">
        <f>+K27+K28</f>
        <v>889</v>
      </c>
      <c r="L29" s="937">
        <f>+L27+L28</f>
        <v>30092</v>
      </c>
      <c r="M29" s="938">
        <f>+M27+M28</f>
        <v>30092</v>
      </c>
      <c r="N29" s="939">
        <f>+M29/L29</f>
        <v>1</v>
      </c>
      <c r="O29" s="227"/>
    </row>
    <row r="30" spans="1:15" s="182" customFormat="1" ht="13.5" customHeight="1" thickBot="1" x14ac:dyDescent="0.25">
      <c r="A30" s="1320" t="s">
        <v>0</v>
      </c>
      <c r="B30" s="1321"/>
      <c r="C30" s="505">
        <f>+C26+C29</f>
        <v>143392</v>
      </c>
      <c r="D30" s="506">
        <f t="shared" ref="D30:E30" si="20">+D26+D29</f>
        <v>176466</v>
      </c>
      <c r="E30" s="507">
        <f t="shared" si="20"/>
        <v>177990</v>
      </c>
      <c r="F30" s="397">
        <f t="shared" si="14"/>
        <v>1.0086362245418381</v>
      </c>
      <c r="G30" s="505">
        <f>+G26+G29</f>
        <v>160107</v>
      </c>
      <c r="H30" s="506">
        <f>+H26+H29</f>
        <v>217517</v>
      </c>
      <c r="I30" s="507">
        <f t="shared" ref="I30" si="21">+I26+I29</f>
        <v>217476</v>
      </c>
      <c r="J30" s="397">
        <f>+I30/H30</f>
        <v>0.99981150898550453</v>
      </c>
      <c r="K30" s="940">
        <f t="shared" ref="K30:L30" si="22">+K26+K29</f>
        <v>173396</v>
      </c>
      <c r="L30" s="941">
        <f t="shared" si="22"/>
        <v>240661</v>
      </c>
      <c r="M30" s="942">
        <f>+M26+M29</f>
        <v>242144</v>
      </c>
      <c r="N30" s="943">
        <f>+M30/L30</f>
        <v>1.0061621949547288</v>
      </c>
      <c r="O30" s="227"/>
    </row>
    <row r="31" spans="1:15" ht="13.5" customHeight="1" x14ac:dyDescent="0.2">
      <c r="A31" s="98" t="s">
        <v>130</v>
      </c>
      <c r="B31" s="86" t="s">
        <v>131</v>
      </c>
      <c r="C31" s="117">
        <f>+'4.SZ.TÁBL. SEGÍTŐ SZOLGÁLAT'!AD42</f>
        <v>85354</v>
      </c>
      <c r="D31" s="113">
        <f>+'4.SZ.TÁBL. SEGÍTŐ SZOLGÁLAT'!AE42</f>
        <v>105513</v>
      </c>
      <c r="E31" s="114">
        <f>+'4.SZ.TÁBL. SEGÍTŐ SZOLGÁLAT'!AF42</f>
        <v>100414</v>
      </c>
      <c r="F31" s="383">
        <f t="shared" si="14"/>
        <v>0.9516742012832542</v>
      </c>
      <c r="G31" s="117"/>
      <c r="H31" s="113"/>
      <c r="I31" s="114"/>
      <c r="J31" s="399"/>
      <c r="K31" s="898">
        <f t="shared" ref="K31:M44" si="23">+C31+G31</f>
        <v>85354</v>
      </c>
      <c r="L31" s="944">
        <f t="shared" si="23"/>
        <v>105513</v>
      </c>
      <c r="M31" s="945">
        <f t="shared" si="23"/>
        <v>100414</v>
      </c>
      <c r="N31" s="904">
        <f t="shared" ref="N31:N32" si="24">+M31/L31</f>
        <v>0.9516742012832542</v>
      </c>
    </row>
    <row r="32" spans="1:15" ht="13.5" customHeight="1" x14ac:dyDescent="0.2">
      <c r="A32" s="99" t="s">
        <v>132</v>
      </c>
      <c r="B32" s="76" t="s">
        <v>133</v>
      </c>
      <c r="C32" s="111"/>
      <c r="D32" s="106">
        <f>+'4.SZ.TÁBL. SEGÍTŐ SZOLGÁLAT'!AE43</f>
        <v>3100</v>
      </c>
      <c r="E32" s="108">
        <f>+'4.SZ.TÁBL. SEGÍTŐ SZOLGÁLAT'!AF43</f>
        <v>3100</v>
      </c>
      <c r="F32" s="383">
        <f t="shared" si="14"/>
        <v>1</v>
      </c>
      <c r="G32" s="111"/>
      <c r="H32" s="106"/>
      <c r="I32" s="108"/>
      <c r="J32" s="400"/>
      <c r="K32" s="916"/>
      <c r="L32" s="919">
        <f t="shared" si="23"/>
        <v>3100</v>
      </c>
      <c r="M32" s="920">
        <f t="shared" si="23"/>
        <v>3100</v>
      </c>
      <c r="N32" s="917">
        <f t="shared" si="24"/>
        <v>1</v>
      </c>
    </row>
    <row r="33" spans="1:25" ht="13.5" customHeight="1" x14ac:dyDescent="0.2">
      <c r="A33" s="99" t="s">
        <v>134</v>
      </c>
      <c r="B33" s="76" t="s">
        <v>135</v>
      </c>
      <c r="C33" s="111"/>
      <c r="D33" s="106"/>
      <c r="E33" s="108"/>
      <c r="F33" s="384"/>
      <c r="G33" s="111"/>
      <c r="H33" s="106"/>
      <c r="I33" s="108"/>
      <c r="J33" s="400"/>
      <c r="K33" s="916"/>
      <c r="L33" s="919"/>
      <c r="M33" s="920">
        <f t="shared" si="23"/>
        <v>0</v>
      </c>
      <c r="N33" s="946"/>
    </row>
    <row r="34" spans="1:25" ht="13.5" customHeight="1" x14ac:dyDescent="0.2">
      <c r="A34" s="99" t="s">
        <v>136</v>
      </c>
      <c r="B34" s="76" t="s">
        <v>137</v>
      </c>
      <c r="C34" s="111">
        <f>+'4.SZ.TÁBL. SEGÍTŐ SZOLGÁLAT'!AD45</f>
        <v>1100</v>
      </c>
      <c r="D34" s="106">
        <f>+'4.SZ.TÁBL. SEGÍTŐ SZOLGÁLAT'!AE45</f>
        <v>1505</v>
      </c>
      <c r="E34" s="108">
        <f>+'4.SZ.TÁBL. SEGÍTŐ SZOLGÁLAT'!AF45</f>
        <v>899</v>
      </c>
      <c r="F34" s="384">
        <f>+E34/D34</f>
        <v>0.59734219269102995</v>
      </c>
      <c r="G34" s="111"/>
      <c r="H34" s="106"/>
      <c r="I34" s="108"/>
      <c r="J34" s="400"/>
      <c r="K34" s="916">
        <f t="shared" si="23"/>
        <v>1100</v>
      </c>
      <c r="L34" s="919">
        <f t="shared" si="23"/>
        <v>1505</v>
      </c>
      <c r="M34" s="920">
        <f t="shared" si="23"/>
        <v>899</v>
      </c>
      <c r="N34" s="917">
        <f>+M34/L34</f>
        <v>0.59734219269102995</v>
      </c>
    </row>
    <row r="35" spans="1:25" ht="13.5" customHeight="1" x14ac:dyDescent="0.2">
      <c r="A35" s="99" t="s">
        <v>138</v>
      </c>
      <c r="B35" s="76" t="s">
        <v>139</v>
      </c>
      <c r="C35" s="111"/>
      <c r="D35" s="106"/>
      <c r="E35" s="108"/>
      <c r="F35" s="384"/>
      <c r="G35" s="111"/>
      <c r="H35" s="493"/>
      <c r="I35" s="494"/>
      <c r="J35" s="396"/>
      <c r="K35" s="916"/>
      <c r="L35" s="919"/>
      <c r="M35" s="920">
        <f t="shared" si="23"/>
        <v>0</v>
      </c>
      <c r="N35" s="946"/>
    </row>
    <row r="36" spans="1:25" ht="13.5" customHeight="1" x14ac:dyDescent="0.2">
      <c r="A36" s="99" t="s">
        <v>140</v>
      </c>
      <c r="B36" s="76" t="s">
        <v>1</v>
      </c>
      <c r="C36" s="111">
        <f>+'4.SZ.TÁBL. SEGÍTŐ SZOLGÁLAT'!AD47</f>
        <v>903</v>
      </c>
      <c r="D36" s="106">
        <f>+'4.SZ.TÁBL. SEGÍTŐ SZOLGÁLAT'!AE47</f>
        <v>903</v>
      </c>
      <c r="E36" s="108">
        <f>+'4.SZ.TÁBL. SEGÍTŐ SZOLGÁLAT'!AF47</f>
        <v>903</v>
      </c>
      <c r="F36" s="384">
        <f t="shared" ref="F36" si="25">+E36/D36</f>
        <v>1</v>
      </c>
      <c r="G36" s="111"/>
      <c r="H36" s="106"/>
      <c r="I36" s="108"/>
      <c r="J36" s="400"/>
      <c r="K36" s="916">
        <f t="shared" si="23"/>
        <v>903</v>
      </c>
      <c r="L36" s="919">
        <f t="shared" si="23"/>
        <v>903</v>
      </c>
      <c r="M36" s="920">
        <f t="shared" si="23"/>
        <v>903</v>
      </c>
      <c r="N36" s="946"/>
    </row>
    <row r="37" spans="1:25" ht="13.5" customHeight="1" x14ac:dyDescent="0.2">
      <c r="A37" s="99" t="s">
        <v>141</v>
      </c>
      <c r="B37" s="76" t="s">
        <v>142</v>
      </c>
      <c r="C37" s="111">
        <f>+'4.SZ.TÁBL. SEGÍTŐ SZOLGÁLAT'!AD48</f>
        <v>1980</v>
      </c>
      <c r="D37" s="106">
        <f>+'4.SZ.TÁBL. SEGÍTŐ SZOLGÁLAT'!AE48</f>
        <v>5080</v>
      </c>
      <c r="E37" s="108">
        <f>+'4.SZ.TÁBL. SEGÍTŐ SZOLGÁLAT'!AF48</f>
        <v>4690</v>
      </c>
      <c r="F37" s="384">
        <f>+E37/D37</f>
        <v>0.92322834645669294</v>
      </c>
      <c r="G37" s="111"/>
      <c r="H37" s="106"/>
      <c r="I37" s="108"/>
      <c r="J37" s="400"/>
      <c r="K37" s="916">
        <f t="shared" si="23"/>
        <v>1980</v>
      </c>
      <c r="L37" s="919">
        <f t="shared" si="23"/>
        <v>5080</v>
      </c>
      <c r="M37" s="920">
        <f t="shared" si="23"/>
        <v>4690</v>
      </c>
      <c r="N37" s="917">
        <f>+M37/L37</f>
        <v>0.92322834645669294</v>
      </c>
    </row>
    <row r="38" spans="1:25" ht="13.5" customHeight="1" x14ac:dyDescent="0.2">
      <c r="A38" s="99" t="s">
        <v>143</v>
      </c>
      <c r="B38" s="76" t="s">
        <v>144</v>
      </c>
      <c r="C38" s="111"/>
      <c r="D38" s="106"/>
      <c r="E38" s="108"/>
      <c r="F38" s="384"/>
      <c r="G38" s="111"/>
      <c r="H38" s="106"/>
      <c r="I38" s="108"/>
      <c r="J38" s="400"/>
      <c r="K38" s="916"/>
      <c r="L38" s="919"/>
      <c r="M38" s="920">
        <f t="shared" si="23"/>
        <v>0</v>
      </c>
      <c r="N38" s="946"/>
    </row>
    <row r="39" spans="1:25" ht="13.5" customHeight="1" x14ac:dyDescent="0.2">
      <c r="A39" s="99" t="s">
        <v>145</v>
      </c>
      <c r="B39" s="76" t="s">
        <v>2</v>
      </c>
      <c r="C39" s="111">
        <f>+'4.SZ.TÁBL. SEGÍTŐ SZOLGÁLAT'!AD50</f>
        <v>908</v>
      </c>
      <c r="D39" s="106">
        <f>+'4.SZ.TÁBL. SEGÍTŐ SZOLGÁLAT'!AE50</f>
        <v>1045</v>
      </c>
      <c r="E39" s="108">
        <f>+'4.SZ.TÁBL. SEGÍTŐ SZOLGÁLAT'!AF50</f>
        <v>834</v>
      </c>
      <c r="F39" s="384">
        <f>+E39/D39</f>
        <v>0.79808612440191384</v>
      </c>
      <c r="G39" s="111"/>
      <c r="H39" s="493"/>
      <c r="I39" s="494"/>
      <c r="J39" s="396"/>
      <c r="K39" s="916">
        <f t="shared" si="23"/>
        <v>908</v>
      </c>
      <c r="L39" s="902">
        <f t="shared" si="23"/>
        <v>1045</v>
      </c>
      <c r="M39" s="903">
        <f t="shared" si="23"/>
        <v>834</v>
      </c>
      <c r="N39" s="917">
        <f>+M39/L39</f>
        <v>0.79808612440191384</v>
      </c>
    </row>
    <row r="40" spans="1:25" ht="13.5" customHeight="1" x14ac:dyDescent="0.2">
      <c r="A40" s="99" t="s">
        <v>146</v>
      </c>
      <c r="B40" s="76" t="s">
        <v>147</v>
      </c>
      <c r="C40" s="111"/>
      <c r="D40" s="106"/>
      <c r="E40" s="108"/>
      <c r="F40" s="384"/>
      <c r="G40" s="111"/>
      <c r="H40" s="493"/>
      <c r="I40" s="494"/>
      <c r="J40" s="396"/>
      <c r="K40" s="916"/>
      <c r="L40" s="919"/>
      <c r="M40" s="920">
        <f t="shared" si="23"/>
        <v>0</v>
      </c>
      <c r="N40" s="946"/>
    </row>
    <row r="41" spans="1:25" ht="13.5" customHeight="1" x14ac:dyDescent="0.2">
      <c r="A41" s="99" t="s">
        <v>148</v>
      </c>
      <c r="B41" s="76" t="s">
        <v>149</v>
      </c>
      <c r="C41" s="111"/>
      <c r="D41" s="106"/>
      <c r="E41" s="108"/>
      <c r="F41" s="384"/>
      <c r="G41" s="111"/>
      <c r="H41" s="106"/>
      <c r="I41" s="108"/>
      <c r="J41" s="400"/>
      <c r="K41" s="916"/>
      <c r="L41" s="919"/>
      <c r="M41" s="920">
        <f t="shared" si="23"/>
        <v>0</v>
      </c>
      <c r="N41" s="946"/>
    </row>
    <row r="42" spans="1:25" ht="13.5" customHeight="1" x14ac:dyDescent="0.2">
      <c r="A42" s="99" t="s">
        <v>150</v>
      </c>
      <c r="B42" s="76" t="s">
        <v>151</v>
      </c>
      <c r="C42" s="111"/>
      <c r="D42" s="106"/>
      <c r="E42" s="108"/>
      <c r="F42" s="384"/>
      <c r="G42" s="111"/>
      <c r="H42" s="106"/>
      <c r="I42" s="108"/>
      <c r="J42" s="400"/>
      <c r="K42" s="916"/>
      <c r="L42" s="919"/>
      <c r="M42" s="920">
        <f t="shared" si="23"/>
        <v>0</v>
      </c>
      <c r="N42" s="946"/>
    </row>
    <row r="43" spans="1:25" ht="13.5" customHeight="1" x14ac:dyDescent="0.2">
      <c r="A43" s="99" t="s">
        <v>152</v>
      </c>
      <c r="B43" s="76" t="s">
        <v>287</v>
      </c>
      <c r="C43" s="111"/>
      <c r="D43" s="106">
        <f>+'4.SZ.TÁBL. SEGÍTŐ SZOLGÁLAT'!AE54</f>
        <v>1604</v>
      </c>
      <c r="E43" s="108">
        <f>+'4.SZ.TÁBL. SEGÍTŐ SZOLGÁLAT'!AF54</f>
        <v>1602</v>
      </c>
      <c r="F43" s="384">
        <f>+E43/D43</f>
        <v>0.99875311720698257</v>
      </c>
      <c r="G43" s="111"/>
      <c r="H43" s="106"/>
      <c r="I43" s="108"/>
      <c r="J43" s="400"/>
      <c r="K43" s="916"/>
      <c r="L43" s="919">
        <f t="shared" si="23"/>
        <v>1604</v>
      </c>
      <c r="M43" s="920">
        <f t="shared" si="23"/>
        <v>1602</v>
      </c>
      <c r="N43" s="917">
        <f>+M43/L43</f>
        <v>0.99875311720698257</v>
      </c>
    </row>
    <row r="44" spans="1:25" ht="13.5" customHeight="1" x14ac:dyDescent="0.2">
      <c r="A44" s="100" t="s">
        <v>152</v>
      </c>
      <c r="B44" s="87" t="s">
        <v>153</v>
      </c>
      <c r="C44" s="125"/>
      <c r="D44" s="121"/>
      <c r="E44" s="122"/>
      <c r="F44" s="385"/>
      <c r="G44" s="125"/>
      <c r="H44" s="412"/>
      <c r="I44" s="413"/>
      <c r="J44" s="398"/>
      <c r="K44" s="921"/>
      <c r="L44" s="947">
        <f t="shared" si="23"/>
        <v>0</v>
      </c>
      <c r="M44" s="948">
        <f t="shared" si="23"/>
        <v>0</v>
      </c>
      <c r="N44" s="949"/>
    </row>
    <row r="45" spans="1:25" s="182" customFormat="1" ht="13.5" customHeight="1" x14ac:dyDescent="0.2">
      <c r="A45" s="101" t="s">
        <v>114</v>
      </c>
      <c r="B45" s="88" t="s">
        <v>75</v>
      </c>
      <c r="C45" s="160">
        <f>+SUM(C31:C43)</f>
        <v>90245</v>
      </c>
      <c r="D45" s="163">
        <f t="shared" ref="D45:E45" si="26">+SUM(D31:D43)</f>
        <v>118750</v>
      </c>
      <c r="E45" s="166">
        <f t="shared" si="26"/>
        <v>112442</v>
      </c>
      <c r="F45" s="381">
        <f>+E45/D45</f>
        <v>0.94688000000000005</v>
      </c>
      <c r="G45" s="160"/>
      <c r="H45" s="163"/>
      <c r="I45" s="166"/>
      <c r="J45" s="402"/>
      <c r="K45" s="909">
        <f>SUM(K31:K44)</f>
        <v>90245</v>
      </c>
      <c r="L45" s="924">
        <f>SUM(L31:L44)</f>
        <v>118750</v>
      </c>
      <c r="M45" s="925">
        <f>SUM(M31:M44)</f>
        <v>112442</v>
      </c>
      <c r="N45" s="926">
        <f>+M45/L45</f>
        <v>0.94688000000000005</v>
      </c>
      <c r="O45" s="227"/>
    </row>
    <row r="46" spans="1:25" ht="13.5" customHeight="1" x14ac:dyDescent="0.2">
      <c r="A46" s="98" t="s">
        <v>154</v>
      </c>
      <c r="B46" s="86" t="s">
        <v>155</v>
      </c>
      <c r="C46" s="117"/>
      <c r="D46" s="113"/>
      <c r="E46" s="114"/>
      <c r="F46" s="383"/>
      <c r="G46" s="117"/>
      <c r="H46" s="488"/>
      <c r="I46" s="489"/>
      <c r="J46" s="393"/>
      <c r="K46" s="898"/>
      <c r="L46" s="899"/>
      <c r="M46" s="900">
        <f t="shared" ref="K46:M48" si="27">+E46+I46</f>
        <v>0</v>
      </c>
      <c r="N46" s="950"/>
    </row>
    <row r="47" spans="1:25" ht="24.75" customHeight="1" x14ac:dyDescent="0.2">
      <c r="A47" s="99" t="s">
        <v>156</v>
      </c>
      <c r="B47" s="76" t="s">
        <v>157</v>
      </c>
      <c r="C47" s="111">
        <f>+'4.SZ.TÁBL. SEGÍTŐ SZOLGÁLAT'!AD58</f>
        <v>6200</v>
      </c>
      <c r="D47" s="106">
        <f>+'4.SZ.TÁBL. SEGÍTŐ SZOLGÁLAT'!AE58</f>
        <v>7984</v>
      </c>
      <c r="E47" s="108">
        <f>+'4.SZ.TÁBL. SEGÍTŐ SZOLGÁLAT'!AF58</f>
        <v>6885</v>
      </c>
      <c r="F47" s="384">
        <f t="shared" ref="F47:F53" si="28">+E47/D47</f>
        <v>0.86234969939879758</v>
      </c>
      <c r="G47" s="453"/>
      <c r="H47" s="106"/>
      <c r="I47" s="108"/>
      <c r="J47" s="400"/>
      <c r="K47" s="916">
        <f t="shared" si="27"/>
        <v>6200</v>
      </c>
      <c r="L47" s="919">
        <f t="shared" si="27"/>
        <v>7984</v>
      </c>
      <c r="M47" s="920">
        <f t="shared" si="27"/>
        <v>6885</v>
      </c>
      <c r="N47" s="917">
        <f>+M47/L47</f>
        <v>0.86234969939879758</v>
      </c>
    </row>
    <row r="48" spans="1:25" ht="13.5" customHeight="1" x14ac:dyDescent="0.2">
      <c r="A48" s="100" t="s">
        <v>158</v>
      </c>
      <c r="B48" s="87" t="s">
        <v>159</v>
      </c>
      <c r="C48" s="125">
        <f>+'4.SZ.TÁBL. SEGÍTŐ SZOLGÁLAT'!AD59</f>
        <v>150</v>
      </c>
      <c r="D48" s="121">
        <f>+'4.SZ.TÁBL. SEGÍTŐ SZOLGÁLAT'!AE59</f>
        <v>162</v>
      </c>
      <c r="E48" s="122">
        <f>+'4.SZ.TÁBL. SEGÍTŐ SZOLGÁLAT'!AF59</f>
        <v>72</v>
      </c>
      <c r="F48" s="385">
        <f t="shared" si="28"/>
        <v>0.44444444444444442</v>
      </c>
      <c r="G48" s="125"/>
      <c r="H48" s="508"/>
      <c r="I48" s="509"/>
      <c r="J48" s="405"/>
      <c r="K48" s="921">
        <f t="shared" si="27"/>
        <v>150</v>
      </c>
      <c r="L48" s="922">
        <f t="shared" si="27"/>
        <v>162</v>
      </c>
      <c r="M48" s="923">
        <f t="shared" si="27"/>
        <v>72</v>
      </c>
      <c r="N48" s="951">
        <f>+M48/L48</f>
        <v>0.44444444444444442</v>
      </c>
      <c r="P48" s="347"/>
      <c r="Q48" s="347"/>
      <c r="R48" s="347"/>
      <c r="S48" s="347"/>
      <c r="U48" s="347"/>
      <c r="V48" s="347"/>
      <c r="W48" s="347"/>
      <c r="X48" s="347"/>
      <c r="Y48" s="347"/>
    </row>
    <row r="49" spans="1:25" s="182" customFormat="1" ht="13.5" customHeight="1" x14ac:dyDescent="0.2">
      <c r="A49" s="101" t="s">
        <v>115</v>
      </c>
      <c r="B49" s="88" t="s">
        <v>76</v>
      </c>
      <c r="C49" s="160">
        <f>SUM(C46:C48)</f>
        <v>6350</v>
      </c>
      <c r="D49" s="163">
        <f t="shared" ref="D49:E49" si="29">SUM(D46:D48)</f>
        <v>8146</v>
      </c>
      <c r="E49" s="166">
        <f t="shared" si="29"/>
        <v>6957</v>
      </c>
      <c r="F49" s="381">
        <f t="shared" si="28"/>
        <v>0.85403879204517552</v>
      </c>
      <c r="G49" s="496">
        <f>SUM(G46:G48)</f>
        <v>0</v>
      </c>
      <c r="H49" s="497">
        <f t="shared" ref="H49" si="30">SUM(H46:H48)</f>
        <v>0</v>
      </c>
      <c r="I49" s="498">
        <f t="shared" ref="I49" si="31">SUM(I46:I48)</f>
        <v>0</v>
      </c>
      <c r="J49" s="395"/>
      <c r="K49" s="909">
        <f>SUM(K46:K48)</f>
        <v>6350</v>
      </c>
      <c r="L49" s="924">
        <f>SUM(L46:L48)</f>
        <v>8146</v>
      </c>
      <c r="M49" s="925">
        <f>SUM(M46:M48)</f>
        <v>6957</v>
      </c>
      <c r="N49" s="926">
        <f>+M49/L49</f>
        <v>0.85403879204517552</v>
      </c>
      <c r="O49" s="227"/>
      <c r="P49" s="227"/>
      <c r="Q49" s="227"/>
      <c r="R49" s="227"/>
      <c r="S49" s="227"/>
      <c r="U49" s="227"/>
      <c r="V49" s="227"/>
      <c r="W49" s="227"/>
      <c r="X49" s="227"/>
      <c r="Y49" s="227"/>
    </row>
    <row r="50" spans="1:25" s="182" customFormat="1" ht="13.5" customHeight="1" x14ac:dyDescent="0.2">
      <c r="A50" s="101" t="s">
        <v>116</v>
      </c>
      <c r="B50" s="88" t="s">
        <v>77</v>
      </c>
      <c r="C50" s="160">
        <f>+C45+C49</f>
        <v>96595</v>
      </c>
      <c r="D50" s="163">
        <f t="shared" ref="D50:E50" si="32">+D45+D49</f>
        <v>126896</v>
      </c>
      <c r="E50" s="166">
        <f t="shared" si="32"/>
        <v>119399</v>
      </c>
      <c r="F50" s="381">
        <f t="shared" si="28"/>
        <v>0.94092012356575461</v>
      </c>
      <c r="G50" s="496">
        <f>+G45+G49</f>
        <v>0</v>
      </c>
      <c r="H50" s="497">
        <f t="shared" ref="H50" si="33">+H45+H49</f>
        <v>0</v>
      </c>
      <c r="I50" s="498">
        <f t="shared" ref="I50" si="34">+I45+I49</f>
        <v>0</v>
      </c>
      <c r="J50" s="395"/>
      <c r="K50" s="909">
        <f t="shared" ref="K50:M50" si="35">+K45+K49</f>
        <v>96595</v>
      </c>
      <c r="L50" s="924">
        <f t="shared" si="35"/>
        <v>126896</v>
      </c>
      <c r="M50" s="925">
        <f t="shared" si="35"/>
        <v>119399</v>
      </c>
      <c r="N50" s="926">
        <f>+M50/L50</f>
        <v>0.94092012356575461</v>
      </c>
      <c r="O50" s="227"/>
      <c r="P50" s="227"/>
      <c r="Q50" s="227"/>
      <c r="R50" s="227"/>
      <c r="S50" s="227"/>
      <c r="U50" s="227"/>
      <c r="V50" s="227"/>
      <c r="W50" s="227"/>
      <c r="X50" s="227"/>
      <c r="Y50" s="227"/>
    </row>
    <row r="51" spans="1:25" s="182" customFormat="1" ht="13.5" customHeight="1" x14ac:dyDescent="0.2">
      <c r="A51" s="101" t="s">
        <v>117</v>
      </c>
      <c r="B51" s="88" t="s">
        <v>78</v>
      </c>
      <c r="C51" s="160">
        <f>+SUM(C52:C56)</f>
        <v>20008</v>
      </c>
      <c r="D51" s="163">
        <f t="shared" ref="D51:E51" si="36">+SUM(D52:D56)</f>
        <v>24037</v>
      </c>
      <c r="E51" s="166">
        <f t="shared" si="36"/>
        <v>21875</v>
      </c>
      <c r="F51" s="381">
        <f t="shared" si="28"/>
        <v>0.91005533136414696</v>
      </c>
      <c r="G51" s="496">
        <f>+SUM(G52:G56)</f>
        <v>0</v>
      </c>
      <c r="H51" s="497">
        <f t="shared" ref="H51" si="37">+SUM(H52:H56)</f>
        <v>0</v>
      </c>
      <c r="I51" s="498">
        <f t="shared" ref="I51" si="38">+SUM(I52:I56)</f>
        <v>0</v>
      </c>
      <c r="J51" s="395"/>
      <c r="K51" s="909">
        <f t="shared" ref="K51:M51" si="39">+SUM(K52:K56)</f>
        <v>20008</v>
      </c>
      <c r="L51" s="924">
        <f t="shared" si="39"/>
        <v>24037</v>
      </c>
      <c r="M51" s="925">
        <f t="shared" si="39"/>
        <v>21875</v>
      </c>
      <c r="N51" s="926">
        <f>+M51/L51</f>
        <v>0.91005533136414696</v>
      </c>
      <c r="O51" s="227"/>
    </row>
    <row r="52" spans="1:25" s="155" customFormat="1" ht="13.5" customHeight="1" x14ac:dyDescent="0.2">
      <c r="A52" s="102" t="s">
        <v>117</v>
      </c>
      <c r="B52" s="95" t="s">
        <v>217</v>
      </c>
      <c r="C52" s="174">
        <f>+'4.SZ.TÁBL. SEGÍTŐ SZOLGÁLAT'!AD63</f>
        <v>16381</v>
      </c>
      <c r="D52" s="175">
        <f>+'4.SZ.TÁBL. SEGÍTŐ SZOLGÁLAT'!AE63</f>
        <v>20410</v>
      </c>
      <c r="E52" s="373">
        <f>+'4.SZ.TÁBL. SEGÍTŐ SZOLGÁLAT'!AF63</f>
        <v>19089</v>
      </c>
      <c r="F52" s="386">
        <f t="shared" si="28"/>
        <v>0.93527682508574228</v>
      </c>
      <c r="G52" s="487"/>
      <c r="H52" s="175"/>
      <c r="I52" s="373"/>
      <c r="J52" s="406"/>
      <c r="K52" s="905">
        <f t="shared" ref="K52:M59" si="40">+C52+G52</f>
        <v>16381</v>
      </c>
      <c r="L52" s="952">
        <f t="shared" si="40"/>
        <v>20410</v>
      </c>
      <c r="M52" s="953">
        <f t="shared" si="40"/>
        <v>19089</v>
      </c>
      <c r="N52" s="904">
        <f t="shared" ref="N52:N54" si="41">+M52/L52</f>
        <v>0.93527682508574228</v>
      </c>
      <c r="O52" s="226"/>
    </row>
    <row r="53" spans="1:25" s="155" customFormat="1" ht="13.5" customHeight="1" x14ac:dyDescent="0.2">
      <c r="A53" s="103" t="s">
        <v>117</v>
      </c>
      <c r="B53" s="77" t="s">
        <v>218</v>
      </c>
      <c r="C53" s="154">
        <f>+'4.SZ.TÁBL. SEGÍTŐ SZOLGÁLAT'!AD64</f>
        <v>2898</v>
      </c>
      <c r="D53" s="153">
        <f>+'4.SZ.TÁBL. SEGÍTŐ SZOLGÁLAT'!AE64</f>
        <v>2898</v>
      </c>
      <c r="E53" s="374">
        <f>+'4.SZ.TÁBL. SEGÍTŐ SZOLGÁLAT'!AF64</f>
        <v>1629</v>
      </c>
      <c r="F53" s="387">
        <f t="shared" si="28"/>
        <v>0.56211180124223603</v>
      </c>
      <c r="G53" s="154"/>
      <c r="H53" s="153"/>
      <c r="I53" s="374"/>
      <c r="J53" s="407"/>
      <c r="K53" s="954">
        <f t="shared" si="40"/>
        <v>2898</v>
      </c>
      <c r="L53" s="955">
        <f t="shared" si="40"/>
        <v>2898</v>
      </c>
      <c r="M53" s="956">
        <f t="shared" si="40"/>
        <v>1629</v>
      </c>
      <c r="N53" s="917">
        <f t="shared" si="41"/>
        <v>0.56211180124223603</v>
      </c>
      <c r="O53" s="226"/>
    </row>
    <row r="54" spans="1:25" s="155" customFormat="1" ht="13.5" customHeight="1" x14ac:dyDescent="0.2">
      <c r="A54" s="103" t="s">
        <v>117</v>
      </c>
      <c r="B54" s="77" t="s">
        <v>219</v>
      </c>
      <c r="C54" s="154">
        <f>+'4.SZ.TÁBL. SEGÍTŐ SZOLGÁLAT'!AD65</f>
        <v>352</v>
      </c>
      <c r="D54" s="153">
        <f>+'4.SZ.TÁBL. SEGÍTŐ SZOLGÁLAT'!AE65</f>
        <v>352</v>
      </c>
      <c r="E54" s="374">
        <f>+'4.SZ.TÁBL. SEGÍTŐ SZOLGÁLAT'!AF65</f>
        <v>433</v>
      </c>
      <c r="F54" s="387">
        <f t="shared" ref="F54:F56" si="42">+E54/D54</f>
        <v>1.2301136363636365</v>
      </c>
      <c r="G54" s="154"/>
      <c r="H54" s="153"/>
      <c r="I54" s="374"/>
      <c r="J54" s="407"/>
      <c r="K54" s="954">
        <f t="shared" si="40"/>
        <v>352</v>
      </c>
      <c r="L54" s="955">
        <f t="shared" si="40"/>
        <v>352</v>
      </c>
      <c r="M54" s="956">
        <f t="shared" si="40"/>
        <v>433</v>
      </c>
      <c r="N54" s="917">
        <f t="shared" si="41"/>
        <v>1.2301136363636365</v>
      </c>
      <c r="O54" s="226"/>
    </row>
    <row r="55" spans="1:25" s="155" customFormat="1" ht="13.5" customHeight="1" x14ac:dyDescent="0.2">
      <c r="A55" s="103" t="s">
        <v>117</v>
      </c>
      <c r="B55" s="77" t="s">
        <v>289</v>
      </c>
      <c r="C55" s="154"/>
      <c r="D55" s="153"/>
      <c r="E55" s="374">
        <f>+'4.SZ.TÁBL. SEGÍTŐ SZOLGÁLAT'!AF66</f>
        <v>4</v>
      </c>
      <c r="F55" s="387">
        <v>2.1999999999999999E-2</v>
      </c>
      <c r="G55" s="154"/>
      <c r="H55" s="153"/>
      <c r="I55" s="374"/>
      <c r="J55" s="407"/>
      <c r="K55" s="954"/>
      <c r="L55" s="955"/>
      <c r="M55" s="956">
        <f t="shared" si="40"/>
        <v>4</v>
      </c>
      <c r="N55" s="957"/>
      <c r="O55" s="226"/>
    </row>
    <row r="56" spans="1:25" s="155" customFormat="1" ht="13.5" customHeight="1" x14ac:dyDescent="0.2">
      <c r="A56" s="103" t="s">
        <v>117</v>
      </c>
      <c r="B56" s="77" t="s">
        <v>220</v>
      </c>
      <c r="C56" s="154">
        <f>+'4.SZ.TÁBL. SEGÍTŐ SZOLGÁLAT'!AD67</f>
        <v>377</v>
      </c>
      <c r="D56" s="153">
        <f>+'4.SZ.TÁBL. SEGÍTŐ SZOLGÁLAT'!AE67</f>
        <v>377</v>
      </c>
      <c r="E56" s="374">
        <f>+'4.SZ.TÁBL. SEGÍTŐ SZOLGÁLAT'!AF67</f>
        <v>720</v>
      </c>
      <c r="F56" s="387">
        <f t="shared" si="42"/>
        <v>1.909814323607427</v>
      </c>
      <c r="G56" s="154"/>
      <c r="H56" s="153"/>
      <c r="I56" s="374"/>
      <c r="J56" s="407"/>
      <c r="K56" s="954">
        <f t="shared" si="40"/>
        <v>377</v>
      </c>
      <c r="L56" s="955">
        <f t="shared" si="40"/>
        <v>377</v>
      </c>
      <c r="M56" s="956">
        <f t="shared" si="40"/>
        <v>720</v>
      </c>
      <c r="N56" s="917">
        <f>+M56/L56</f>
        <v>1.909814323607427</v>
      </c>
      <c r="O56" s="226"/>
    </row>
    <row r="57" spans="1:25" ht="13.5" customHeight="1" x14ac:dyDescent="0.2">
      <c r="A57" s="99" t="s">
        <v>160</v>
      </c>
      <c r="B57" s="76" t="s">
        <v>161</v>
      </c>
      <c r="C57" s="117">
        <f>+'4.SZ.TÁBL. SEGÍTŐ SZOLGÁLAT'!AD68</f>
        <v>230</v>
      </c>
      <c r="D57" s="113">
        <f>+'4.SZ.TÁBL. SEGÍTŐ SZOLGÁLAT'!AE68</f>
        <v>668</v>
      </c>
      <c r="E57" s="114">
        <f>+'4.SZ.TÁBL. SEGÍTŐ SZOLGÁLAT'!AF68</f>
        <v>667</v>
      </c>
      <c r="F57" s="383">
        <f>+E57/D57</f>
        <v>0.99850299401197606</v>
      </c>
      <c r="G57" s="111"/>
      <c r="H57" s="493">
        <f>+'[4]1.1.SZ.TÁBL. BEV - KIAD'!$H$58</f>
        <v>69</v>
      </c>
      <c r="I57" s="108">
        <v>69</v>
      </c>
      <c r="J57" s="393">
        <f>+I57/H57</f>
        <v>1</v>
      </c>
      <c r="K57" s="916">
        <f t="shared" si="40"/>
        <v>230</v>
      </c>
      <c r="L57" s="919">
        <f t="shared" si="40"/>
        <v>737</v>
      </c>
      <c r="M57" s="920">
        <f t="shared" si="40"/>
        <v>736</v>
      </c>
      <c r="N57" s="917">
        <f>+M57/L57</f>
        <v>0.99864314789687925</v>
      </c>
    </row>
    <row r="58" spans="1:25" ht="13.5" customHeight="1" x14ac:dyDescent="0.2">
      <c r="A58" s="99" t="s">
        <v>162</v>
      </c>
      <c r="B58" s="76" t="s">
        <v>163</v>
      </c>
      <c r="C58" s="111">
        <f>+'4.SZ.TÁBL. SEGÍTŐ SZOLGÁLAT'!AD69</f>
        <v>5040</v>
      </c>
      <c r="D58" s="106">
        <f>+'4.SZ.TÁBL. SEGÍTŐ SZOLGÁLAT'!AE69</f>
        <v>5004</v>
      </c>
      <c r="E58" s="108">
        <f>+'4.SZ.TÁBL. SEGÍTŐ SZOLGÁLAT'!AF69</f>
        <v>4366</v>
      </c>
      <c r="F58" s="384">
        <f>+E58/D58</f>
        <v>0.87250199840127896</v>
      </c>
      <c r="G58" s="111"/>
      <c r="H58" s="493">
        <f>+'[4]1.1.SZ.TÁBL. BEV - KIAD'!$H$59</f>
        <v>2283</v>
      </c>
      <c r="I58" s="108">
        <v>2283</v>
      </c>
      <c r="J58" s="400">
        <f>+I58/H58</f>
        <v>1</v>
      </c>
      <c r="K58" s="916">
        <f t="shared" si="40"/>
        <v>5040</v>
      </c>
      <c r="L58" s="919">
        <f t="shared" si="40"/>
        <v>7287</v>
      </c>
      <c r="M58" s="920">
        <f t="shared" si="40"/>
        <v>6649</v>
      </c>
      <c r="N58" s="917">
        <f>+M58/L58</f>
        <v>0.91244682310964731</v>
      </c>
    </row>
    <row r="59" spans="1:25" ht="13.5" customHeight="1" x14ac:dyDescent="0.2">
      <c r="A59" s="100" t="s">
        <v>164</v>
      </c>
      <c r="B59" s="87" t="s">
        <v>165</v>
      </c>
      <c r="C59" s="125"/>
      <c r="D59" s="121"/>
      <c r="E59" s="122"/>
      <c r="F59" s="385"/>
      <c r="G59" s="125"/>
      <c r="H59" s="121"/>
      <c r="I59" s="122"/>
      <c r="J59" s="400"/>
      <c r="K59" s="921"/>
      <c r="L59" s="922"/>
      <c r="M59" s="923">
        <f t="shared" si="40"/>
        <v>0</v>
      </c>
      <c r="N59" s="949"/>
    </row>
    <row r="60" spans="1:25" s="182" customFormat="1" ht="13.5" customHeight="1" x14ac:dyDescent="0.2">
      <c r="A60" s="101" t="s">
        <v>118</v>
      </c>
      <c r="B60" s="88" t="s">
        <v>79</v>
      </c>
      <c r="C60" s="160">
        <f>SUM(C57:C59)</f>
        <v>5270</v>
      </c>
      <c r="D60" s="163">
        <f t="shared" ref="D60:E60" si="43">SUM(D57:D59)</f>
        <v>5672</v>
      </c>
      <c r="E60" s="166">
        <f t="shared" si="43"/>
        <v>5033</v>
      </c>
      <c r="F60" s="381">
        <f t="shared" ref="F60:F65" si="44">+E60/D60</f>
        <v>0.88734132581100145</v>
      </c>
      <c r="G60" s="496">
        <f>+SUM(G57:G59)</f>
        <v>0</v>
      </c>
      <c r="H60" s="497">
        <f t="shared" ref="H60" si="45">+SUM(H57:H59)</f>
        <v>2352</v>
      </c>
      <c r="I60" s="498">
        <f t="shared" ref="I60" si="46">+SUM(I57:I59)</f>
        <v>2352</v>
      </c>
      <c r="J60" s="400">
        <f t="shared" ref="J60" si="47">+I60/H60</f>
        <v>1</v>
      </c>
      <c r="K60" s="909">
        <f>+SUM(K57:K59)</f>
        <v>5270</v>
      </c>
      <c r="L60" s="924">
        <f>+SUM(L57:L59)</f>
        <v>8024</v>
      </c>
      <c r="M60" s="925">
        <f>+SUM(M57:M59)</f>
        <v>7385</v>
      </c>
      <c r="N60" s="926">
        <f>+M60/L60</f>
        <v>0.92036390827517445</v>
      </c>
      <c r="O60" s="227"/>
    </row>
    <row r="61" spans="1:25" ht="13.5" customHeight="1" x14ac:dyDescent="0.2">
      <c r="A61" s="98" t="s">
        <v>166</v>
      </c>
      <c r="B61" s="86" t="s">
        <v>167</v>
      </c>
      <c r="C61" s="117">
        <f>+'4.SZ.TÁBL. SEGÍTŐ SZOLGÁLAT'!AD72</f>
        <v>880</v>
      </c>
      <c r="D61" s="113">
        <f>+'4.SZ.TÁBL. SEGÍTŐ SZOLGÁLAT'!AE72</f>
        <v>856</v>
      </c>
      <c r="E61" s="114">
        <f>+'4.SZ.TÁBL. SEGÍTŐ SZOLGÁLAT'!AF72</f>
        <v>790</v>
      </c>
      <c r="F61" s="383">
        <f t="shared" si="44"/>
        <v>0.92289719626168221</v>
      </c>
      <c r="G61" s="117"/>
      <c r="H61" s="493"/>
      <c r="I61" s="114"/>
      <c r="J61" s="393"/>
      <c r="K61" s="898">
        <f t="shared" ref="K61:M62" si="48">+C61+G61</f>
        <v>880</v>
      </c>
      <c r="L61" s="944">
        <f t="shared" si="48"/>
        <v>856</v>
      </c>
      <c r="M61" s="945">
        <f t="shared" si="48"/>
        <v>790</v>
      </c>
      <c r="N61" s="904">
        <f t="shared" ref="N61:N65" si="49">+M61/L61</f>
        <v>0.92289719626168221</v>
      </c>
    </row>
    <row r="62" spans="1:25" ht="13.5" customHeight="1" x14ac:dyDescent="0.2">
      <c r="A62" s="100" t="s">
        <v>168</v>
      </c>
      <c r="B62" s="87" t="s">
        <v>169</v>
      </c>
      <c r="C62" s="125">
        <f>+'4.SZ.TÁBL. SEGÍTŐ SZOLGÁLAT'!AD73</f>
        <v>398</v>
      </c>
      <c r="D62" s="121">
        <f>+'4.SZ.TÁBL. SEGÍTŐ SZOLGÁLAT'!AE73</f>
        <v>315</v>
      </c>
      <c r="E62" s="122">
        <f>+'4.SZ.TÁBL. SEGÍTŐ SZOLGÁLAT'!AF73</f>
        <v>175</v>
      </c>
      <c r="F62" s="385">
        <f t="shared" si="44"/>
        <v>0.55555555555555558</v>
      </c>
      <c r="G62" s="125"/>
      <c r="H62" s="121"/>
      <c r="I62" s="122"/>
      <c r="J62" s="401"/>
      <c r="K62" s="921">
        <f t="shared" si="48"/>
        <v>398</v>
      </c>
      <c r="L62" s="922">
        <f t="shared" si="48"/>
        <v>315</v>
      </c>
      <c r="M62" s="923">
        <f t="shared" si="48"/>
        <v>175</v>
      </c>
      <c r="N62" s="951">
        <f t="shared" si="49"/>
        <v>0.55555555555555558</v>
      </c>
    </row>
    <row r="63" spans="1:25" s="182" customFormat="1" ht="13.5" customHeight="1" x14ac:dyDescent="0.2">
      <c r="A63" s="1189" t="s">
        <v>119</v>
      </c>
      <c r="B63" s="88" t="s">
        <v>80</v>
      </c>
      <c r="C63" s="960">
        <f>SUM(C61:C62)</f>
        <v>1278</v>
      </c>
      <c r="D63" s="972">
        <f t="shared" ref="D63:E63" si="50">SUM(D61:D62)</f>
        <v>1171</v>
      </c>
      <c r="E63" s="802">
        <f t="shared" si="50"/>
        <v>965</v>
      </c>
      <c r="F63" s="1138">
        <f t="shared" si="44"/>
        <v>0.82408198121263876</v>
      </c>
      <c r="G63" s="1190">
        <f>+SUM(G61:G62)</f>
        <v>0</v>
      </c>
      <c r="H63" s="1191">
        <f t="shared" ref="H63" si="51">+SUM(H61:H62)</f>
        <v>0</v>
      </c>
      <c r="I63" s="1192">
        <f t="shared" ref="I63" si="52">+SUM(I61:I62)</f>
        <v>0</v>
      </c>
      <c r="J63" s="894"/>
      <c r="K63" s="909">
        <f>+SUM(K61:K62)</f>
        <v>1278</v>
      </c>
      <c r="L63" s="924">
        <f>+SUM(L61:L62)</f>
        <v>1171</v>
      </c>
      <c r="M63" s="925">
        <f>+SUM(M61:M62)</f>
        <v>965</v>
      </c>
      <c r="N63" s="926">
        <f t="shared" si="49"/>
        <v>0.82408198121263876</v>
      </c>
      <c r="O63" s="227"/>
    </row>
    <row r="64" spans="1:25" ht="13.5" customHeight="1" x14ac:dyDescent="0.2">
      <c r="A64" s="98" t="s">
        <v>170</v>
      </c>
      <c r="B64" s="86" t="s">
        <v>171</v>
      </c>
      <c r="C64" s="117">
        <f>+'4.SZ.TÁBL. SEGÍTŐ SZOLGÁLAT'!AD75</f>
        <v>2138</v>
      </c>
      <c r="D64" s="113">
        <f>+'4.SZ.TÁBL. SEGÍTŐ SZOLGÁLAT'!AE75</f>
        <v>1880</v>
      </c>
      <c r="E64" s="114">
        <f>+'4.SZ.TÁBL. SEGÍTŐ SZOLGÁLAT'!AF75</f>
        <v>1187</v>
      </c>
      <c r="F64" s="383">
        <f t="shared" si="44"/>
        <v>0.63138297872340421</v>
      </c>
      <c r="G64" s="117"/>
      <c r="H64" s="113"/>
      <c r="I64" s="114"/>
      <c r="J64" s="399"/>
      <c r="K64" s="898">
        <f t="shared" ref="K64:M72" si="53">+C64+G64</f>
        <v>2138</v>
      </c>
      <c r="L64" s="944">
        <f t="shared" si="53"/>
        <v>1880</v>
      </c>
      <c r="M64" s="945">
        <f t="shared" si="53"/>
        <v>1187</v>
      </c>
      <c r="N64" s="904">
        <f t="shared" si="49"/>
        <v>0.63138297872340421</v>
      </c>
    </row>
    <row r="65" spans="1:15" ht="13.5" customHeight="1" x14ac:dyDescent="0.2">
      <c r="A65" s="99" t="s">
        <v>172</v>
      </c>
      <c r="B65" s="76" t="s">
        <v>3</v>
      </c>
      <c r="C65" s="111">
        <f>+'4.SZ.TÁBL. SEGÍTŐ SZOLGÁLAT'!AD76</f>
        <v>2460</v>
      </c>
      <c r="D65" s="106">
        <f>+'4.SZ.TÁBL. SEGÍTŐ SZOLGÁLAT'!AE76</f>
        <v>2295</v>
      </c>
      <c r="E65" s="108">
        <f>+'4.SZ.TÁBL. SEGÍTŐ SZOLGÁLAT'!AF76</f>
        <v>1948</v>
      </c>
      <c r="F65" s="384">
        <f t="shared" si="44"/>
        <v>0.84880174291938992</v>
      </c>
      <c r="G65" s="111"/>
      <c r="H65" s="106">
        <f>+'[4]1.1.SZ.TÁBL. BEV - KIAD'!$H$66</f>
        <v>135</v>
      </c>
      <c r="I65" s="108">
        <v>135</v>
      </c>
      <c r="J65" s="400">
        <f>+I65/H65</f>
        <v>1</v>
      </c>
      <c r="K65" s="916">
        <f t="shared" si="53"/>
        <v>2460</v>
      </c>
      <c r="L65" s="919">
        <f t="shared" si="53"/>
        <v>2430</v>
      </c>
      <c r="M65" s="920">
        <f t="shared" si="53"/>
        <v>2083</v>
      </c>
      <c r="N65" s="917">
        <f t="shared" si="49"/>
        <v>0.85720164609053495</v>
      </c>
    </row>
    <row r="66" spans="1:15" ht="13.5" customHeight="1" x14ac:dyDescent="0.2">
      <c r="A66" s="99" t="s">
        <v>173</v>
      </c>
      <c r="B66" s="76" t="s">
        <v>174</v>
      </c>
      <c r="C66" s="111"/>
      <c r="D66" s="106"/>
      <c r="E66" s="108"/>
      <c r="F66" s="384"/>
      <c r="G66" s="111"/>
      <c r="H66" s="106"/>
      <c r="I66" s="108"/>
      <c r="J66" s="400"/>
      <c r="K66" s="916"/>
      <c r="L66" s="919"/>
      <c r="M66" s="920">
        <f t="shared" si="53"/>
        <v>0</v>
      </c>
      <c r="N66" s="958"/>
    </row>
    <row r="67" spans="1:15" ht="13.5" customHeight="1" x14ac:dyDescent="0.2">
      <c r="A67" s="99" t="s">
        <v>175</v>
      </c>
      <c r="B67" s="76" t="s">
        <v>176</v>
      </c>
      <c r="C67" s="111">
        <f>+'4.SZ.TÁBL. SEGÍTŐ SZOLGÁLAT'!AD78</f>
        <v>2600</v>
      </c>
      <c r="D67" s="106">
        <f>+'4.SZ.TÁBL. SEGÍTŐ SZOLGÁLAT'!AE78</f>
        <v>2311</v>
      </c>
      <c r="E67" s="108">
        <f>+'4.SZ.TÁBL. SEGÍTŐ SZOLGÁLAT'!AF78</f>
        <v>1474</v>
      </c>
      <c r="F67" s="384">
        <f>+E67/D67</f>
        <v>0.6378191259195154</v>
      </c>
      <c r="G67" s="111"/>
      <c r="H67" s="106"/>
      <c r="I67" s="108"/>
      <c r="J67" s="400"/>
      <c r="K67" s="916">
        <f t="shared" si="53"/>
        <v>2600</v>
      </c>
      <c r="L67" s="919">
        <f t="shared" si="53"/>
        <v>2311</v>
      </c>
      <c r="M67" s="920">
        <f t="shared" si="53"/>
        <v>1474</v>
      </c>
      <c r="N67" s="917">
        <f>+M67/L67</f>
        <v>0.6378191259195154</v>
      </c>
    </row>
    <row r="68" spans="1:15" ht="13.5" customHeight="1" x14ac:dyDescent="0.2">
      <c r="A68" s="99" t="s">
        <v>177</v>
      </c>
      <c r="B68" s="76" t="s">
        <v>178</v>
      </c>
      <c r="C68" s="111"/>
      <c r="D68" s="106"/>
      <c r="E68" s="108"/>
      <c r="F68" s="384"/>
      <c r="G68" s="111"/>
      <c r="H68" s="493"/>
      <c r="I68" s="108"/>
      <c r="J68" s="393"/>
      <c r="K68" s="916"/>
      <c r="L68" s="919"/>
      <c r="M68" s="920">
        <f t="shared" si="53"/>
        <v>0</v>
      </c>
      <c r="N68" s="958"/>
    </row>
    <row r="69" spans="1:15" s="155" customFormat="1" ht="13.5" customHeight="1" x14ac:dyDescent="0.2">
      <c r="A69" s="103" t="s">
        <v>177</v>
      </c>
      <c r="B69" s="77" t="s">
        <v>221</v>
      </c>
      <c r="C69" s="154"/>
      <c r="D69" s="153"/>
      <c r="E69" s="374"/>
      <c r="F69" s="384"/>
      <c r="G69" s="154"/>
      <c r="H69" s="493"/>
      <c r="I69" s="108"/>
      <c r="J69" s="393"/>
      <c r="K69" s="954"/>
      <c r="L69" s="955"/>
      <c r="M69" s="956">
        <f t="shared" si="53"/>
        <v>0</v>
      </c>
      <c r="N69" s="959"/>
      <c r="O69" s="226"/>
    </row>
    <row r="70" spans="1:15" s="155" customFormat="1" ht="13.5" customHeight="1" x14ac:dyDescent="0.2">
      <c r="A70" s="103" t="s">
        <v>177</v>
      </c>
      <c r="B70" s="77" t="s">
        <v>222</v>
      </c>
      <c r="C70" s="154"/>
      <c r="D70" s="153"/>
      <c r="E70" s="374"/>
      <c r="F70" s="384"/>
      <c r="G70" s="154"/>
      <c r="H70" s="493"/>
      <c r="I70" s="374"/>
      <c r="J70" s="407"/>
      <c r="K70" s="954"/>
      <c r="L70" s="955"/>
      <c r="M70" s="956">
        <f t="shared" si="53"/>
        <v>0</v>
      </c>
      <c r="N70" s="959"/>
      <c r="O70" s="226"/>
    </row>
    <row r="71" spans="1:15" ht="13.5" customHeight="1" x14ac:dyDescent="0.2">
      <c r="A71" s="99" t="s">
        <v>179</v>
      </c>
      <c r="B71" s="76" t="s">
        <v>180</v>
      </c>
      <c r="C71" s="111">
        <f>+'4.SZ.TÁBL. SEGÍTŐ SZOLGÁLAT'!AD82</f>
        <v>925</v>
      </c>
      <c r="D71" s="106">
        <f>+'4.SZ.TÁBL. SEGÍTŐ SZOLGÁLAT'!AE82</f>
        <v>120</v>
      </c>
      <c r="E71" s="108">
        <f>+'4.SZ.TÁBL. SEGÍTŐ SZOLGÁLAT'!AF82</f>
        <v>0</v>
      </c>
      <c r="F71" s="384">
        <f>+E71/D71</f>
        <v>0</v>
      </c>
      <c r="G71" s="453">
        <f>+'[5]1.1.SZ.TÁBL. BEV - KIAD'!$H$71</f>
        <v>19578</v>
      </c>
      <c r="H71" s="493">
        <f>+'[4]1.1.SZ.TÁBL. BEV - KIAD'!$H$72</f>
        <v>25668</v>
      </c>
      <c r="I71" s="108">
        <v>24642</v>
      </c>
      <c r="J71" s="400">
        <f>+I71/H71</f>
        <v>0.96002805049088358</v>
      </c>
      <c r="K71" s="916">
        <f t="shared" si="53"/>
        <v>20503</v>
      </c>
      <c r="L71" s="919">
        <f t="shared" si="53"/>
        <v>25788</v>
      </c>
      <c r="M71" s="920">
        <f t="shared" si="53"/>
        <v>24642</v>
      </c>
      <c r="N71" s="917">
        <f>+M71/L71</f>
        <v>0.95556072591903207</v>
      </c>
    </row>
    <row r="72" spans="1:15" ht="29.25" customHeight="1" x14ac:dyDescent="0.2">
      <c r="A72" s="100" t="s">
        <v>181</v>
      </c>
      <c r="B72" s="87" t="s">
        <v>279</v>
      </c>
      <c r="C72" s="125">
        <f>+'4.SZ.TÁBL. SEGÍTŐ SZOLGÁLAT'!AD83</f>
        <v>5126</v>
      </c>
      <c r="D72" s="121">
        <f>+'4.SZ.TÁBL. SEGÍTŐ SZOLGÁLAT'!AE83</f>
        <v>5562</v>
      </c>
      <c r="E72" s="122">
        <f>+'4.SZ.TÁBL. SEGÍTŐ SZOLGÁLAT'!AF83</f>
        <v>5226</v>
      </c>
      <c r="F72" s="385">
        <f>+E72/D72</f>
        <v>0.93959007551240559</v>
      </c>
      <c r="G72" s="453">
        <f>+'[5]1.1.SZ.TÁBL. BEV - KIAD'!$H$72</f>
        <v>535</v>
      </c>
      <c r="H72" s="493">
        <f>+'[4]1.1.SZ.TÁBL. BEV - KIAD'!$H$73</f>
        <v>633</v>
      </c>
      <c r="I72" s="108">
        <v>390</v>
      </c>
      <c r="J72" s="401">
        <f>+I72/H72</f>
        <v>0.61611374407582942</v>
      </c>
      <c r="K72" s="921">
        <f t="shared" si="53"/>
        <v>5661</v>
      </c>
      <c r="L72" s="922">
        <f t="shared" si="53"/>
        <v>6195</v>
      </c>
      <c r="M72" s="923">
        <f t="shared" si="53"/>
        <v>5616</v>
      </c>
      <c r="N72" s="951">
        <f>+M72/L72</f>
        <v>0.90653753026634387</v>
      </c>
    </row>
    <row r="73" spans="1:15" s="182" customFormat="1" ht="13.5" customHeight="1" x14ac:dyDescent="0.2">
      <c r="A73" s="101" t="s">
        <v>120</v>
      </c>
      <c r="B73" s="88" t="s">
        <v>81</v>
      </c>
      <c r="C73" s="160">
        <f>+SUM(C64:C68,C71:C72)</f>
        <v>13249</v>
      </c>
      <c r="D73" s="163">
        <f t="shared" ref="D73:E73" si="54">+SUM(D64:D68,D71:D72)</f>
        <v>12168</v>
      </c>
      <c r="E73" s="166">
        <f t="shared" si="54"/>
        <v>9835</v>
      </c>
      <c r="F73" s="381">
        <f>+E73/D73</f>
        <v>0.80826758711374092</v>
      </c>
      <c r="G73" s="160">
        <f>+SUM(G64:G68,G71:G72)</f>
        <v>20113</v>
      </c>
      <c r="H73" s="163">
        <f t="shared" ref="H73:I73" si="55">+SUM(H64:H68,H71:H72)</f>
        <v>26436</v>
      </c>
      <c r="I73" s="166">
        <f t="shared" si="55"/>
        <v>25167</v>
      </c>
      <c r="J73" s="395">
        <f>+I73/H73</f>
        <v>0.95199727644121657</v>
      </c>
      <c r="K73" s="960">
        <f>+SUM(K64:K68,K71:K72)</f>
        <v>33362</v>
      </c>
      <c r="L73" s="961">
        <f>+SUM(L64:L68,L71:L72)</f>
        <v>38604</v>
      </c>
      <c r="M73" s="962">
        <f t="shared" ref="M73" si="56">+SUM(M64:M68,M71:M72)</f>
        <v>35002</v>
      </c>
      <c r="N73" s="926">
        <f>+M73/L73</f>
        <v>0.90669360688011602</v>
      </c>
      <c r="O73" s="227"/>
    </row>
    <row r="74" spans="1:15" ht="13.5" customHeight="1" x14ac:dyDescent="0.2">
      <c r="A74" s="98" t="s">
        <v>182</v>
      </c>
      <c r="B74" s="86" t="s">
        <v>183</v>
      </c>
      <c r="C74" s="117">
        <f>+'4.SZ.TÁBL. SEGÍTŐ SZOLGÁLAT'!AD85</f>
        <v>900</v>
      </c>
      <c r="D74" s="113">
        <f>+'4.SZ.TÁBL. SEGÍTŐ SZOLGÁLAT'!AE85</f>
        <v>962</v>
      </c>
      <c r="E74" s="114">
        <f>+'4.SZ.TÁBL. SEGÍTŐ SZOLGÁLAT'!AF85</f>
        <v>776</v>
      </c>
      <c r="F74" s="383">
        <f>+E74/D74</f>
        <v>0.8066528066528067</v>
      </c>
      <c r="G74" s="117"/>
      <c r="H74" s="113"/>
      <c r="I74" s="114"/>
      <c r="J74" s="399"/>
      <c r="K74" s="898">
        <f t="shared" ref="K74:M75" si="57">+C74+G74</f>
        <v>900</v>
      </c>
      <c r="L74" s="944">
        <f t="shared" si="57"/>
        <v>962</v>
      </c>
      <c r="M74" s="945">
        <f t="shared" si="57"/>
        <v>776</v>
      </c>
      <c r="N74" s="904">
        <f>+M74/L74</f>
        <v>0.8066528066528067</v>
      </c>
    </row>
    <row r="75" spans="1:15" ht="13.5" customHeight="1" x14ac:dyDescent="0.2">
      <c r="A75" s="100" t="s">
        <v>184</v>
      </c>
      <c r="B75" s="87" t="s">
        <v>185</v>
      </c>
      <c r="C75" s="125"/>
      <c r="D75" s="121">
        <f>+'4.SZ.TÁBL. SEGÍTŐ SZOLGÁLAT'!AE86</f>
        <v>0</v>
      </c>
      <c r="E75" s="122">
        <f>+'4.SZ.TÁBL. SEGÍTŐ SZOLGÁLAT'!AF86</f>
        <v>0</v>
      </c>
      <c r="F75" s="385"/>
      <c r="G75" s="125"/>
      <c r="H75" s="121"/>
      <c r="I75" s="122"/>
      <c r="J75" s="401"/>
      <c r="K75" s="921"/>
      <c r="L75" s="922"/>
      <c r="M75" s="923">
        <f t="shared" si="57"/>
        <v>0</v>
      </c>
      <c r="N75" s="963"/>
    </row>
    <row r="76" spans="1:15" s="182" customFormat="1" ht="13.5" customHeight="1" x14ac:dyDescent="0.2">
      <c r="A76" s="101" t="s">
        <v>121</v>
      </c>
      <c r="B76" s="88" t="s">
        <v>82</v>
      </c>
      <c r="C76" s="160">
        <f>+SUM(C74:C75)</f>
        <v>900</v>
      </c>
      <c r="D76" s="163">
        <f t="shared" ref="D76:E76" si="58">+SUM(D74:D75)</f>
        <v>962</v>
      </c>
      <c r="E76" s="166">
        <f t="shared" si="58"/>
        <v>776</v>
      </c>
      <c r="F76" s="381">
        <f>+E76/D76</f>
        <v>0.8066528066528067</v>
      </c>
      <c r="G76" s="496">
        <f>+SUM(G74:G75)</f>
        <v>0</v>
      </c>
      <c r="H76" s="497">
        <f t="shared" ref="H76" si="59">+SUM(H74:H75)</f>
        <v>0</v>
      </c>
      <c r="I76" s="498">
        <f t="shared" ref="I76" si="60">+SUM(I74:I75)</f>
        <v>0</v>
      </c>
      <c r="J76" s="395"/>
      <c r="K76" s="909">
        <f t="shared" ref="K76:M76" si="61">+SUM(K74:K75)</f>
        <v>900</v>
      </c>
      <c r="L76" s="924">
        <f t="shared" si="61"/>
        <v>962</v>
      </c>
      <c r="M76" s="925">
        <f t="shared" si="61"/>
        <v>776</v>
      </c>
      <c r="N76" s="926">
        <f>+M76/L76</f>
        <v>0.8066528066528067</v>
      </c>
      <c r="O76" s="227"/>
    </row>
    <row r="77" spans="1:15" ht="13.5" customHeight="1" x14ac:dyDescent="0.2">
      <c r="A77" s="98" t="s">
        <v>186</v>
      </c>
      <c r="B77" s="86" t="s">
        <v>187</v>
      </c>
      <c r="C77" s="117">
        <f>+'4.SZ.TÁBL. SEGÍTŐ SZOLGÁLAT'!AD88</f>
        <v>5199.1900000000014</v>
      </c>
      <c r="D77" s="113">
        <f>+'4.SZ.TÁBL. SEGÍTŐ SZOLGÁLAT'!AE88</f>
        <v>4541.1900000000005</v>
      </c>
      <c r="E77" s="114">
        <f>+'4.SZ.TÁBL. SEGÍTŐ SZOLGÁLAT'!AF88</f>
        <v>3133</v>
      </c>
      <c r="F77" s="383">
        <f>+E77/D77</f>
        <v>0.68990727100165372</v>
      </c>
      <c r="G77" s="453">
        <f>+'[5]1.1.SZ.TÁBL. BEV - KIAD'!$H$77</f>
        <v>588</v>
      </c>
      <c r="H77" s="493">
        <f>+'[4]1.1.SZ.TÁBL. BEV - KIAD'!$H$78</f>
        <v>1314</v>
      </c>
      <c r="I77" s="114">
        <v>1157</v>
      </c>
      <c r="J77" s="399">
        <f>+I77/H77</f>
        <v>0.88051750380517502</v>
      </c>
      <c r="K77" s="898">
        <f>+C77+G77</f>
        <v>5787.1900000000014</v>
      </c>
      <c r="L77" s="944">
        <f t="shared" ref="K77:M81" si="62">+D77+H77</f>
        <v>5855.1900000000005</v>
      </c>
      <c r="M77" s="945">
        <f t="shared" si="62"/>
        <v>4290</v>
      </c>
      <c r="N77" s="904">
        <f>+M77/L77</f>
        <v>0.73268331172856893</v>
      </c>
    </row>
    <row r="78" spans="1:15" ht="13.5" customHeight="1" x14ac:dyDescent="0.2">
      <c r="A78" s="99" t="s">
        <v>188</v>
      </c>
      <c r="B78" s="76" t="s">
        <v>189</v>
      </c>
      <c r="C78" s="111"/>
      <c r="D78" s="106"/>
      <c r="E78" s="108"/>
      <c r="F78" s="384"/>
      <c r="G78" s="111"/>
      <c r="H78" s="493"/>
      <c r="I78" s="108"/>
      <c r="J78" s="399"/>
      <c r="K78" s="916"/>
      <c r="L78" s="919"/>
      <c r="M78" s="920">
        <f t="shared" si="62"/>
        <v>0</v>
      </c>
      <c r="N78" s="958"/>
    </row>
    <row r="79" spans="1:15" ht="13.5" customHeight="1" x14ac:dyDescent="0.2">
      <c r="A79" s="99" t="s">
        <v>190</v>
      </c>
      <c r="B79" s="76" t="s">
        <v>191</v>
      </c>
      <c r="C79" s="111"/>
      <c r="D79" s="106"/>
      <c r="E79" s="108"/>
      <c r="F79" s="384"/>
      <c r="G79" s="111"/>
      <c r="H79" s="493"/>
      <c r="I79" s="108"/>
      <c r="J79" s="400"/>
      <c r="K79" s="916"/>
      <c r="L79" s="919"/>
      <c r="M79" s="920">
        <f t="shared" si="62"/>
        <v>0</v>
      </c>
      <c r="N79" s="958"/>
    </row>
    <row r="80" spans="1:15" ht="13.5" customHeight="1" x14ac:dyDescent="0.2">
      <c r="A80" s="99" t="s">
        <v>192</v>
      </c>
      <c r="B80" s="76" t="s">
        <v>193</v>
      </c>
      <c r="C80" s="111"/>
      <c r="D80" s="106"/>
      <c r="E80" s="108"/>
      <c r="F80" s="384"/>
      <c r="G80" s="111"/>
      <c r="H80" s="493"/>
      <c r="I80" s="108"/>
      <c r="J80" s="400"/>
      <c r="K80" s="916"/>
      <c r="L80" s="919"/>
      <c r="M80" s="920">
        <f t="shared" si="62"/>
        <v>0</v>
      </c>
      <c r="N80" s="958"/>
    </row>
    <row r="81" spans="1:15" ht="13.5" customHeight="1" x14ac:dyDescent="0.2">
      <c r="A81" s="100" t="s">
        <v>194</v>
      </c>
      <c r="B81" s="87" t="s">
        <v>280</v>
      </c>
      <c r="C81" s="125">
        <f>+'4.SZ.TÁBL. SEGÍTŐ SZOLGÁLAT'!AD92</f>
        <v>245</v>
      </c>
      <c r="D81" s="121">
        <f>+'4.SZ.TÁBL. SEGÍTŐ SZOLGÁLAT'!AE92</f>
        <v>230</v>
      </c>
      <c r="E81" s="122">
        <f>+'4.SZ.TÁBL. SEGÍTŐ SZOLGÁLAT'!AF92</f>
        <v>57</v>
      </c>
      <c r="F81" s="385">
        <f>+E81/D81</f>
        <v>0.24782608695652175</v>
      </c>
      <c r="G81" s="453"/>
      <c r="H81" s="493">
        <f>+'[4]1.1.SZ.TÁBL. BEV - KIAD'!$H$82</f>
        <v>12</v>
      </c>
      <c r="I81" s="122">
        <v>12</v>
      </c>
      <c r="J81" s="399">
        <f>+I81/H81</f>
        <v>1</v>
      </c>
      <c r="K81" s="921">
        <f t="shared" si="62"/>
        <v>245</v>
      </c>
      <c r="L81" s="922">
        <f t="shared" si="62"/>
        <v>242</v>
      </c>
      <c r="M81" s="923">
        <f t="shared" si="62"/>
        <v>69</v>
      </c>
      <c r="N81" s="951">
        <f t="shared" ref="N81:N92" si="63">+M81/L81</f>
        <v>0.28512396694214875</v>
      </c>
    </row>
    <row r="82" spans="1:15" s="182" customFormat="1" ht="13.5" customHeight="1" x14ac:dyDescent="0.2">
      <c r="A82" s="101" t="s">
        <v>122</v>
      </c>
      <c r="B82" s="88" t="s">
        <v>83</v>
      </c>
      <c r="C82" s="160">
        <f>SUM(C77:C81)</f>
        <v>5444.1900000000014</v>
      </c>
      <c r="D82" s="163">
        <f t="shared" ref="D82:E82" si="64">SUM(D77:D81)</f>
        <v>4771.1900000000005</v>
      </c>
      <c r="E82" s="166">
        <f t="shared" si="64"/>
        <v>3190</v>
      </c>
      <c r="F82" s="381">
        <f>+E82/D82</f>
        <v>0.66859630406670023</v>
      </c>
      <c r="G82" s="496">
        <f>+SUM(G77:G81)</f>
        <v>588</v>
      </c>
      <c r="H82" s="497">
        <f t="shared" ref="H82" si="65">+SUM(H77:H81)</f>
        <v>1326</v>
      </c>
      <c r="I82" s="498">
        <f t="shared" ref="I82" si="66">+SUM(I77:I81)</f>
        <v>1169</v>
      </c>
      <c r="J82" s="395">
        <f t="shared" ref="J82:J89" si="67">+I82/H82</f>
        <v>0.88159879336349922</v>
      </c>
      <c r="K82" s="909">
        <f>+SUM(K77:K81)</f>
        <v>6032.1900000000014</v>
      </c>
      <c r="L82" s="924">
        <f>+SUM(L77:L81)</f>
        <v>6097.1900000000005</v>
      </c>
      <c r="M82" s="925">
        <f>+SUM(M77:M81)</f>
        <v>4359</v>
      </c>
      <c r="N82" s="926">
        <f t="shared" si="63"/>
        <v>0.71491949570211843</v>
      </c>
      <c r="O82" s="227"/>
    </row>
    <row r="83" spans="1:15" s="182" customFormat="1" ht="13.5" customHeight="1" x14ac:dyDescent="0.2">
      <c r="A83" s="101" t="s">
        <v>123</v>
      </c>
      <c r="B83" s="88" t="s">
        <v>84</v>
      </c>
      <c r="C83" s="160">
        <f>+C60+C63+C73+C76+C82</f>
        <v>26141.190000000002</v>
      </c>
      <c r="D83" s="163">
        <f t="shared" ref="D83:E83" si="68">+D60+D63+D73+D76+D82</f>
        <v>24744.190000000002</v>
      </c>
      <c r="E83" s="166">
        <f t="shared" si="68"/>
        <v>19799</v>
      </c>
      <c r="F83" s="381">
        <f>+E83/D83</f>
        <v>0.80014742854787313</v>
      </c>
      <c r="G83" s="496">
        <f>+G60+G63+G73+G76+G82</f>
        <v>20701</v>
      </c>
      <c r="H83" s="497">
        <f t="shared" ref="H83" si="69">+H60+H63+H73+H76+H82</f>
        <v>30114</v>
      </c>
      <c r="I83" s="498">
        <f t="shared" ref="I83" si="70">+I60+I63+I73+I76+I82</f>
        <v>28688</v>
      </c>
      <c r="J83" s="395">
        <f t="shared" si="67"/>
        <v>0.95264660955037528</v>
      </c>
      <c r="K83" s="909">
        <f t="shared" ref="K83:M83" si="71">+K60+K63+K73+K76+K82</f>
        <v>46842.19</v>
      </c>
      <c r="L83" s="924">
        <f t="shared" si="71"/>
        <v>54858.19</v>
      </c>
      <c r="M83" s="925">
        <f t="shared" si="71"/>
        <v>48487</v>
      </c>
      <c r="N83" s="926">
        <f t="shared" si="63"/>
        <v>0.88386073255424569</v>
      </c>
      <c r="O83" s="227"/>
    </row>
    <row r="84" spans="1:15" x14ac:dyDescent="0.2">
      <c r="A84" s="98" t="s">
        <v>232</v>
      </c>
      <c r="B84" s="96" t="s">
        <v>233</v>
      </c>
      <c r="C84" s="117"/>
      <c r="D84" s="113"/>
      <c r="E84" s="114"/>
      <c r="F84" s="1210"/>
      <c r="G84" s="117">
        <f>+SUM(G85:G87)</f>
        <v>4000.0000000000005</v>
      </c>
      <c r="H84" s="113">
        <f>+SUM(H85:H89)</f>
        <v>12775</v>
      </c>
      <c r="I84" s="114">
        <f>+SUM(I85:I89)</f>
        <v>12775</v>
      </c>
      <c r="J84" s="399">
        <f t="shared" si="67"/>
        <v>1</v>
      </c>
      <c r="K84" s="898">
        <f>SUM(K85:K90)</f>
        <v>6546</v>
      </c>
      <c r="L84" s="944">
        <f>+SUM(L85:L89)</f>
        <v>12775</v>
      </c>
      <c r="M84" s="945">
        <f>SUM(M85:M89)</f>
        <v>12775</v>
      </c>
      <c r="N84" s="904">
        <f t="shared" si="63"/>
        <v>1</v>
      </c>
    </row>
    <row r="85" spans="1:15" s="155" customFormat="1" x14ac:dyDescent="0.2">
      <c r="A85" s="104" t="s">
        <v>232</v>
      </c>
      <c r="B85" s="97" t="s">
        <v>281</v>
      </c>
      <c r="C85" s="161"/>
      <c r="D85" s="162"/>
      <c r="E85" s="373"/>
      <c r="F85" s="384"/>
      <c r="G85" s="453">
        <f>+'[5]1.1.SZ.TÁBL. BEV - KIAD'!$H$85</f>
        <v>4000.0000000000005</v>
      </c>
      <c r="H85" s="493">
        <f>+'[4]1.1.SZ.TÁBL. BEV - KIAD'!$H$86</f>
        <v>4000</v>
      </c>
      <c r="I85" s="122">
        <v>4000</v>
      </c>
      <c r="J85" s="408">
        <f t="shared" si="67"/>
        <v>1</v>
      </c>
      <c r="K85" s="921">
        <f t="shared" ref="K85:M91" si="72">+C85+G85</f>
        <v>4000.0000000000005</v>
      </c>
      <c r="L85" s="922">
        <f t="shared" si="72"/>
        <v>4000</v>
      </c>
      <c r="M85" s="923">
        <f>+E85+I85</f>
        <v>4000</v>
      </c>
      <c r="N85" s="904">
        <f t="shared" si="63"/>
        <v>1</v>
      </c>
      <c r="O85" s="226"/>
    </row>
    <row r="86" spans="1:15" s="155" customFormat="1" ht="25.5" x14ac:dyDescent="0.2">
      <c r="A86" s="104" t="s">
        <v>232</v>
      </c>
      <c r="B86" s="97" t="s">
        <v>1251</v>
      </c>
      <c r="C86" s="161"/>
      <c r="D86" s="162"/>
      <c r="E86" s="373"/>
      <c r="F86" s="384"/>
      <c r="G86" s="453"/>
      <c r="H86" s="493">
        <f>+'[4]1.1.SZ.TÁBL. BEV - KIAD'!$H$87</f>
        <v>958</v>
      </c>
      <c r="I86" s="122">
        <v>958</v>
      </c>
      <c r="J86" s="408">
        <f t="shared" si="67"/>
        <v>1</v>
      </c>
      <c r="K86" s="921"/>
      <c r="L86" s="922">
        <f t="shared" si="72"/>
        <v>958</v>
      </c>
      <c r="M86" s="923">
        <f t="shared" ref="M86:M89" si="73">+E86+I86</f>
        <v>958</v>
      </c>
      <c r="N86" s="1130"/>
      <c r="O86" s="226"/>
    </row>
    <row r="87" spans="1:15" s="155" customFormat="1" ht="25.5" x14ac:dyDescent="0.2">
      <c r="A87" s="104" t="s">
        <v>232</v>
      </c>
      <c r="B87" s="97" t="s">
        <v>1252</v>
      </c>
      <c r="C87" s="161"/>
      <c r="D87" s="162"/>
      <c r="E87" s="374"/>
      <c r="F87" s="384"/>
      <c r="G87" s="453"/>
      <c r="H87" s="493">
        <f>+'[4]1.1.SZ.TÁBL. BEV - KIAD'!$H$88</f>
        <v>6356</v>
      </c>
      <c r="I87" s="122">
        <v>6356</v>
      </c>
      <c r="J87" s="408">
        <f t="shared" si="67"/>
        <v>1</v>
      </c>
      <c r="K87" s="921"/>
      <c r="L87" s="922">
        <f t="shared" si="72"/>
        <v>6356</v>
      </c>
      <c r="M87" s="923">
        <f t="shared" si="73"/>
        <v>6356</v>
      </c>
      <c r="N87" s="1130"/>
      <c r="O87" s="226"/>
    </row>
    <row r="88" spans="1:15" s="155" customFormat="1" ht="25.5" x14ac:dyDescent="0.2">
      <c r="A88" s="104" t="s">
        <v>232</v>
      </c>
      <c r="B88" s="97" t="s">
        <v>1253</v>
      </c>
      <c r="C88" s="161"/>
      <c r="D88" s="162"/>
      <c r="E88" s="375"/>
      <c r="F88" s="384"/>
      <c r="G88" s="453"/>
      <c r="H88" s="493">
        <f>+'[4]1.1.SZ.TÁBL. BEV - KIAD'!$H$89</f>
        <v>457</v>
      </c>
      <c r="I88" s="122">
        <v>457</v>
      </c>
      <c r="J88" s="408">
        <f t="shared" si="67"/>
        <v>1</v>
      </c>
      <c r="K88" s="921"/>
      <c r="L88" s="922">
        <f t="shared" si="72"/>
        <v>457</v>
      </c>
      <c r="M88" s="923">
        <f t="shared" si="73"/>
        <v>457</v>
      </c>
      <c r="N88" s="1130"/>
      <c r="O88" s="226"/>
    </row>
    <row r="89" spans="1:15" s="155" customFormat="1" x14ac:dyDescent="0.2">
      <c r="A89" s="104" t="s">
        <v>232</v>
      </c>
      <c r="B89" s="97" t="s">
        <v>1254</v>
      </c>
      <c r="C89" s="161"/>
      <c r="D89" s="162"/>
      <c r="E89" s="375"/>
      <c r="F89" s="384"/>
      <c r="G89" s="453"/>
      <c r="H89" s="493">
        <f>+'[4]1.1.SZ.TÁBL. BEV - KIAD'!$H$90</f>
        <v>1004</v>
      </c>
      <c r="I89" s="122">
        <v>1004</v>
      </c>
      <c r="J89" s="408">
        <f t="shared" si="67"/>
        <v>1</v>
      </c>
      <c r="K89" s="921"/>
      <c r="L89" s="922">
        <f t="shared" si="72"/>
        <v>1004</v>
      </c>
      <c r="M89" s="923">
        <f t="shared" si="73"/>
        <v>1004</v>
      </c>
      <c r="N89" s="1130"/>
      <c r="O89" s="226"/>
    </row>
    <row r="90" spans="1:15" s="155" customFormat="1" ht="13.5" customHeight="1" x14ac:dyDescent="0.2">
      <c r="A90" s="1141" t="s">
        <v>234</v>
      </c>
      <c r="B90" s="1142" t="s">
        <v>1255</v>
      </c>
      <c r="C90" s="161"/>
      <c r="D90" s="162"/>
      <c r="E90" s="375"/>
      <c r="F90" s="384"/>
      <c r="G90" s="453">
        <f>+'[5]1.1.SZ.TÁBL. BEV - KIAD'!$H$86</f>
        <v>2546</v>
      </c>
      <c r="H90" s="493">
        <f>+'[4]1.1.SZ.TÁBL. BEV - KIAD'!$H$91</f>
        <v>2546</v>
      </c>
      <c r="I90" s="122">
        <v>2546</v>
      </c>
      <c r="J90" s="408">
        <f>+I90/H90</f>
        <v>1</v>
      </c>
      <c r="K90" s="921">
        <f t="shared" si="72"/>
        <v>2546</v>
      </c>
      <c r="L90" s="922">
        <f t="shared" si="72"/>
        <v>2546</v>
      </c>
      <c r="M90" s="923">
        <f t="shared" si="72"/>
        <v>2546</v>
      </c>
      <c r="N90" s="966">
        <f t="shared" si="63"/>
        <v>1</v>
      </c>
      <c r="O90" s="226"/>
    </row>
    <row r="91" spans="1:15" ht="13.5" customHeight="1" x14ac:dyDescent="0.2">
      <c r="A91" s="237" t="s">
        <v>1231</v>
      </c>
      <c r="B91" s="238" t="s">
        <v>235</v>
      </c>
      <c r="C91" s="111"/>
      <c r="D91" s="106"/>
      <c r="E91" s="108"/>
      <c r="F91" s="384"/>
      <c r="G91" s="106">
        <f>SUM(G92:G96)</f>
        <v>2757</v>
      </c>
      <c r="H91" s="106">
        <f>+SUM(H92:H96)</f>
        <v>18760</v>
      </c>
      <c r="I91" s="108">
        <f>+SUM(I92:I96)</f>
        <v>0</v>
      </c>
      <c r="J91" s="400"/>
      <c r="K91" s="111">
        <f t="shared" si="72"/>
        <v>2757</v>
      </c>
      <c r="L91" s="919">
        <f>+SUM(L92:L96)</f>
        <v>18760</v>
      </c>
      <c r="M91" s="920">
        <f t="shared" ref="M91" si="74">+SUM(M92:M96)</f>
        <v>0</v>
      </c>
      <c r="N91" s="967">
        <f t="shared" si="63"/>
        <v>0</v>
      </c>
    </row>
    <row r="92" spans="1:15" s="155" customFormat="1" ht="13.5" customHeight="1" x14ac:dyDescent="0.2">
      <c r="A92" s="239"/>
      <c r="B92" s="240" t="s">
        <v>1197</v>
      </c>
      <c r="C92" s="154"/>
      <c r="D92" s="153"/>
      <c r="E92" s="374"/>
      <c r="F92" s="387"/>
      <c r="G92" s="453"/>
      <c r="H92" s="493">
        <f>+'[4]1.1.SZ.TÁBL. BEV - KIAD'!$H93</f>
        <v>5981</v>
      </c>
      <c r="I92" s="374">
        <v>0</v>
      </c>
      <c r="J92" s="408"/>
      <c r="K92" s="964">
        <f t="shared" ref="K92:M96" si="75">+C92+G92</f>
        <v>0</v>
      </c>
      <c r="L92" s="955">
        <f t="shared" si="75"/>
        <v>5981</v>
      </c>
      <c r="M92" s="956">
        <f t="shared" si="75"/>
        <v>0</v>
      </c>
      <c r="N92" s="968">
        <f t="shared" si="63"/>
        <v>0</v>
      </c>
      <c r="O92" s="226"/>
    </row>
    <row r="93" spans="1:15" s="155" customFormat="1" ht="13.5" customHeight="1" x14ac:dyDescent="0.2">
      <c r="A93" s="104"/>
      <c r="B93" s="97" t="s">
        <v>1198</v>
      </c>
      <c r="C93" s="161"/>
      <c r="D93" s="162"/>
      <c r="E93" s="375"/>
      <c r="F93" s="387"/>
      <c r="G93" s="453"/>
      <c r="H93" s="493">
        <f>+'[4]1.1.SZ.TÁBL. BEV - KIAD'!$H94</f>
        <v>0</v>
      </c>
      <c r="I93" s="375">
        <v>0</v>
      </c>
      <c r="J93" s="408"/>
      <c r="K93" s="964"/>
      <c r="L93" s="955"/>
      <c r="M93" s="965"/>
      <c r="N93" s="966"/>
      <c r="O93" s="226"/>
    </row>
    <row r="94" spans="1:15" s="155" customFormat="1" ht="13.5" customHeight="1" x14ac:dyDescent="0.2">
      <c r="A94" s="104"/>
      <c r="B94" s="97" t="s">
        <v>260</v>
      </c>
      <c r="C94" s="161"/>
      <c r="D94" s="162"/>
      <c r="E94" s="375"/>
      <c r="F94" s="1131"/>
      <c r="G94" s="453">
        <v>2757</v>
      </c>
      <c r="H94" s="493">
        <f>+'[4]1.1.SZ.TÁBL. BEV - KIAD'!$H95</f>
        <v>0</v>
      </c>
      <c r="I94" s="375">
        <v>0</v>
      </c>
      <c r="J94" s="408"/>
      <c r="K94" s="964"/>
      <c r="L94" s="955"/>
      <c r="M94" s="965"/>
      <c r="N94" s="966"/>
      <c r="O94" s="226"/>
    </row>
    <row r="95" spans="1:15" s="155" customFormat="1" ht="13.5" customHeight="1" x14ac:dyDescent="0.2">
      <c r="A95" s="104"/>
      <c r="B95" s="97" t="s">
        <v>1256</v>
      </c>
      <c r="C95" s="161"/>
      <c r="D95" s="162"/>
      <c r="E95" s="375"/>
      <c r="F95" s="1131"/>
      <c r="G95" s="453"/>
      <c r="H95" s="493">
        <f>+'[4]1.1.SZ.TÁBL. BEV - KIAD'!$H96</f>
        <v>10279</v>
      </c>
      <c r="I95" s="375">
        <v>0</v>
      </c>
      <c r="J95" s="408"/>
      <c r="K95" s="964"/>
      <c r="L95" s="955">
        <f t="shared" si="75"/>
        <v>10279</v>
      </c>
      <c r="M95" s="965"/>
      <c r="N95" s="966"/>
      <c r="O95" s="226"/>
    </row>
    <row r="96" spans="1:15" s="155" customFormat="1" ht="13.5" customHeight="1" x14ac:dyDescent="0.2">
      <c r="A96" s="241"/>
      <c r="B96" s="242" t="s">
        <v>1257</v>
      </c>
      <c r="C96" s="157"/>
      <c r="D96" s="156"/>
      <c r="E96" s="376"/>
      <c r="F96" s="388"/>
      <c r="G96" s="453">
        <f>+'[6]1.1.SZ.TÁBL. BEV - KIAD'!$H91</f>
        <v>0</v>
      </c>
      <c r="H96" s="493">
        <f>+'[4]1.1.SZ.TÁBL. BEV - KIAD'!$H97</f>
        <v>2500</v>
      </c>
      <c r="I96" s="376">
        <v>0</v>
      </c>
      <c r="J96" s="408"/>
      <c r="K96" s="964"/>
      <c r="L96" s="969">
        <f t="shared" si="75"/>
        <v>2500</v>
      </c>
      <c r="M96" s="970">
        <f t="shared" si="75"/>
        <v>0</v>
      </c>
      <c r="N96" s="971"/>
      <c r="O96" s="226"/>
    </row>
    <row r="97" spans="1:15" s="182" customFormat="1" ht="13.5" customHeight="1" x14ac:dyDescent="0.2">
      <c r="A97" s="101" t="s">
        <v>124</v>
      </c>
      <c r="B97" s="88" t="s">
        <v>85</v>
      </c>
      <c r="C97" s="160">
        <f>+C84+C91</f>
        <v>0</v>
      </c>
      <c r="D97" s="163">
        <f>+D84+D91</f>
        <v>0</v>
      </c>
      <c r="E97" s="166">
        <f>+E84+E91</f>
        <v>0</v>
      </c>
      <c r="F97" s="381"/>
      <c r="G97" s="160">
        <f>+G84+G91+G90</f>
        <v>9303</v>
      </c>
      <c r="H97" s="160">
        <f>+H84+H91+H90</f>
        <v>34081</v>
      </c>
      <c r="I97" s="160">
        <f>+I84+I91+I90</f>
        <v>15321</v>
      </c>
      <c r="J97" s="402">
        <f>+I97/H97</f>
        <v>0.44954666823156597</v>
      </c>
      <c r="K97" s="960">
        <f>+K84+K91</f>
        <v>9303</v>
      </c>
      <c r="L97" s="972">
        <f>+L84+L91+L90</f>
        <v>34081</v>
      </c>
      <c r="M97" s="972">
        <f>+M84+M91+M90</f>
        <v>15321</v>
      </c>
      <c r="N97" s="926">
        <f>+M97/L97</f>
        <v>0.44954666823156597</v>
      </c>
      <c r="O97" s="227"/>
    </row>
    <row r="98" spans="1:15" ht="13.5" customHeight="1" x14ac:dyDescent="0.2">
      <c r="A98" s="98" t="s">
        <v>195</v>
      </c>
      <c r="B98" s="86" t="s">
        <v>196</v>
      </c>
      <c r="C98" s="117"/>
      <c r="D98" s="113"/>
      <c r="E98" s="114"/>
      <c r="F98" s="383"/>
      <c r="G98" s="117"/>
      <c r="H98" s="493"/>
      <c r="I98" s="114"/>
      <c r="J98" s="399"/>
      <c r="K98" s="898"/>
      <c r="L98" s="944"/>
      <c r="M98" s="945">
        <f t="shared" ref="L98:M104" si="76">+E98+I98</f>
        <v>0</v>
      </c>
      <c r="N98" s="973"/>
    </row>
    <row r="99" spans="1:15" ht="13.5" customHeight="1" x14ac:dyDescent="0.2">
      <c r="A99" s="99" t="s">
        <v>197</v>
      </c>
      <c r="B99" s="76" t="s">
        <v>198</v>
      </c>
      <c r="C99" s="111"/>
      <c r="D99" s="106"/>
      <c r="E99" s="108"/>
      <c r="F99" s="384"/>
      <c r="G99" s="111"/>
      <c r="H99" s="493"/>
      <c r="I99" s="108"/>
      <c r="J99" s="400"/>
      <c r="K99" s="916"/>
      <c r="L99" s="919"/>
      <c r="M99" s="920">
        <f t="shared" si="76"/>
        <v>0</v>
      </c>
      <c r="N99" s="958"/>
    </row>
    <row r="100" spans="1:15" ht="13.5" customHeight="1" x14ac:dyDescent="0.2">
      <c r="A100" s="99" t="s">
        <v>199</v>
      </c>
      <c r="B100" s="76" t="s">
        <v>200</v>
      </c>
      <c r="C100" s="111">
        <f>+'4.SZ.TÁBL. SEGÍTŐ SZOLGÁLAT'!AD101</f>
        <v>200</v>
      </c>
      <c r="D100" s="106">
        <f>+'4.SZ.TÁBL. SEGÍTŐ SZOLGÁLAT'!AE101</f>
        <v>230</v>
      </c>
      <c r="E100" s="108">
        <f>+'4.SZ.TÁBL. SEGÍTŐ SZOLGÁLAT'!AF101</f>
        <v>185</v>
      </c>
      <c r="F100" s="385">
        <f>E100/D100</f>
        <v>0.80434782608695654</v>
      </c>
      <c r="G100" s="111"/>
      <c r="H100" s="493"/>
      <c r="I100" s="108"/>
      <c r="J100" s="400"/>
      <c r="K100" s="916">
        <f t="shared" ref="K100:K101" si="77">+C100+G100</f>
        <v>200</v>
      </c>
      <c r="L100" s="919">
        <f t="shared" si="76"/>
        <v>230</v>
      </c>
      <c r="M100" s="920">
        <f t="shared" si="76"/>
        <v>185</v>
      </c>
      <c r="N100" s="958"/>
    </row>
    <row r="101" spans="1:15" ht="13.5" customHeight="1" x14ac:dyDescent="0.2">
      <c r="A101" s="99" t="s">
        <v>201</v>
      </c>
      <c r="B101" s="76" t="s">
        <v>202</v>
      </c>
      <c r="C101" s="111">
        <f>+'4.SZ.TÁBL. SEGÍTŐ SZOLGÁLAT'!AD102</f>
        <v>310</v>
      </c>
      <c r="D101" s="106">
        <f>+'4.SZ.TÁBL. SEGÍTŐ SZOLGÁLAT'!AE102</f>
        <v>368</v>
      </c>
      <c r="E101" s="108">
        <f>+'4.SZ.TÁBL. SEGÍTŐ SZOLGÁLAT'!AF102</f>
        <v>347</v>
      </c>
      <c r="F101" s="385">
        <f>E101/D101</f>
        <v>0.94293478260869568</v>
      </c>
      <c r="G101" s="111"/>
      <c r="H101" s="493"/>
      <c r="I101" s="108"/>
      <c r="J101" s="400"/>
      <c r="K101" s="916">
        <f t="shared" si="77"/>
        <v>310</v>
      </c>
      <c r="L101" s="919">
        <f t="shared" si="76"/>
        <v>368</v>
      </c>
      <c r="M101" s="920">
        <f t="shared" si="76"/>
        <v>347</v>
      </c>
      <c r="N101" s="917">
        <f>+M101/L101</f>
        <v>0.94293478260869568</v>
      </c>
    </row>
    <row r="102" spans="1:15" ht="13.5" customHeight="1" x14ac:dyDescent="0.2">
      <c r="A102" s="99" t="s">
        <v>203</v>
      </c>
      <c r="B102" s="76" t="s">
        <v>204</v>
      </c>
      <c r="C102" s="111"/>
      <c r="D102" s="106"/>
      <c r="E102" s="108"/>
      <c r="F102" s="384"/>
      <c r="G102" s="111"/>
      <c r="H102" s="493"/>
      <c r="I102" s="108"/>
      <c r="J102" s="400"/>
      <c r="K102" s="916"/>
      <c r="L102" s="919"/>
      <c r="M102" s="920">
        <f t="shared" si="76"/>
        <v>0</v>
      </c>
      <c r="N102" s="958"/>
    </row>
    <row r="103" spans="1:15" ht="13.5" customHeight="1" x14ac:dyDescent="0.2">
      <c r="A103" s="99" t="s">
        <v>205</v>
      </c>
      <c r="B103" s="76" t="s">
        <v>206</v>
      </c>
      <c r="C103" s="111"/>
      <c r="D103" s="106"/>
      <c r="E103" s="108"/>
      <c r="F103" s="384"/>
      <c r="G103" s="111"/>
      <c r="H103" s="493"/>
      <c r="I103" s="108"/>
      <c r="J103" s="400"/>
      <c r="K103" s="916"/>
      <c r="L103" s="919"/>
      <c r="M103" s="920">
        <f t="shared" si="76"/>
        <v>0</v>
      </c>
      <c r="N103" s="958"/>
    </row>
    <row r="104" spans="1:15" ht="13.5" customHeight="1" x14ac:dyDescent="0.2">
      <c r="A104" s="100" t="s">
        <v>207</v>
      </c>
      <c r="B104" s="87" t="s">
        <v>208</v>
      </c>
      <c r="C104" s="125">
        <f>+'4.SZ.TÁBL. SEGÍTŐ SZOLGÁLAT'!AD105</f>
        <v>138</v>
      </c>
      <c r="D104" s="121">
        <f>+'4.SZ.TÁBL. SEGÍTŐ SZOLGÁLAT'!AE105</f>
        <v>191</v>
      </c>
      <c r="E104" s="122">
        <f>+'4.SZ.TÁBL. SEGÍTŐ SZOLGÁLAT'!AF105</f>
        <v>143</v>
      </c>
      <c r="F104" s="385">
        <f>E104/D104</f>
        <v>0.74869109947643975</v>
      </c>
      <c r="G104" s="125"/>
      <c r="H104" s="493"/>
      <c r="I104" s="122"/>
      <c r="J104" s="401"/>
      <c r="K104" s="921">
        <f t="shared" ref="K104" si="78">+C104+G104</f>
        <v>138</v>
      </c>
      <c r="L104" s="922">
        <f t="shared" si="76"/>
        <v>191</v>
      </c>
      <c r="M104" s="923">
        <f t="shared" si="76"/>
        <v>143</v>
      </c>
      <c r="N104" s="951">
        <f>+M104/L104</f>
        <v>0.74869109947643975</v>
      </c>
    </row>
    <row r="105" spans="1:15" s="182" customFormat="1" ht="13.5" customHeight="1" x14ac:dyDescent="0.2">
      <c r="A105" s="101" t="s">
        <v>125</v>
      </c>
      <c r="B105" s="88" t="s">
        <v>43</v>
      </c>
      <c r="C105" s="160">
        <f>SUM(C98:C104)</f>
        <v>648</v>
      </c>
      <c r="D105" s="163">
        <f t="shared" ref="D105:E105" si="79">SUM(D98:D104)</f>
        <v>789</v>
      </c>
      <c r="E105" s="166">
        <f t="shared" si="79"/>
        <v>675</v>
      </c>
      <c r="F105" s="381">
        <f>E105/D105</f>
        <v>0.85551330798479086</v>
      </c>
      <c r="G105" s="496">
        <f>+SUM(G98:G104)</f>
        <v>0</v>
      </c>
      <c r="H105" s="497">
        <f t="shared" ref="H105" si="80">+SUM(H98:H104)</f>
        <v>0</v>
      </c>
      <c r="I105" s="498">
        <f t="shared" ref="I105" si="81">+SUM(I98:I104)</f>
        <v>0</v>
      </c>
      <c r="J105" s="1211"/>
      <c r="K105" s="909">
        <f>+SUM(K98:K104)</f>
        <v>648</v>
      </c>
      <c r="L105" s="924">
        <f>+SUM(L98:L104)</f>
        <v>789</v>
      </c>
      <c r="M105" s="925">
        <f>+SUM(M98:M104)</f>
        <v>675</v>
      </c>
      <c r="N105" s="926">
        <f>+M105/L105</f>
        <v>0.85551330798479086</v>
      </c>
      <c r="O105" s="227"/>
    </row>
    <row r="106" spans="1:15" ht="13.5" customHeight="1" x14ac:dyDescent="0.2">
      <c r="A106" s="98" t="s">
        <v>209</v>
      </c>
      <c r="B106" s="86" t="s">
        <v>210</v>
      </c>
      <c r="C106" s="117"/>
      <c r="D106" s="113"/>
      <c r="E106" s="114"/>
      <c r="F106" s="383"/>
      <c r="G106" s="117"/>
      <c r="H106" s="493"/>
      <c r="I106" s="114"/>
      <c r="J106" s="399"/>
      <c r="K106" s="898"/>
      <c r="L106" s="944"/>
      <c r="M106" s="945">
        <f t="shared" ref="M106:M109" si="82">+E106+I106</f>
        <v>0</v>
      </c>
      <c r="N106" s="973"/>
    </row>
    <row r="107" spans="1:15" ht="13.5" customHeight="1" x14ac:dyDescent="0.2">
      <c r="A107" s="99" t="s">
        <v>211</v>
      </c>
      <c r="B107" s="76" t="s">
        <v>212</v>
      </c>
      <c r="C107" s="111"/>
      <c r="D107" s="106"/>
      <c r="E107" s="108"/>
      <c r="F107" s="384"/>
      <c r="G107" s="111"/>
      <c r="H107" s="493"/>
      <c r="I107" s="108"/>
      <c r="J107" s="400"/>
      <c r="K107" s="916"/>
      <c r="L107" s="919"/>
      <c r="M107" s="920">
        <f t="shared" si="82"/>
        <v>0</v>
      </c>
      <c r="N107" s="958"/>
    </row>
    <row r="108" spans="1:15" ht="13.5" customHeight="1" x14ac:dyDescent="0.2">
      <c r="A108" s="99" t="s">
        <v>213</v>
      </c>
      <c r="B108" s="76" t="s">
        <v>214</v>
      </c>
      <c r="C108" s="111"/>
      <c r="D108" s="106"/>
      <c r="E108" s="108"/>
      <c r="F108" s="384"/>
      <c r="G108" s="111"/>
      <c r="H108" s="493"/>
      <c r="I108" s="108"/>
      <c r="J108" s="400"/>
      <c r="K108" s="916"/>
      <c r="L108" s="919"/>
      <c r="M108" s="920">
        <f t="shared" si="82"/>
        <v>0</v>
      </c>
      <c r="N108" s="958"/>
    </row>
    <row r="109" spans="1:15" ht="13.5" customHeight="1" x14ac:dyDescent="0.2">
      <c r="A109" s="100" t="s">
        <v>215</v>
      </c>
      <c r="B109" s="87" t="s">
        <v>216</v>
      </c>
      <c r="C109" s="125"/>
      <c r="D109" s="121"/>
      <c r="E109" s="122"/>
      <c r="F109" s="385"/>
      <c r="G109" s="125"/>
      <c r="H109" s="493"/>
      <c r="I109" s="122"/>
      <c r="J109" s="401"/>
      <c r="K109" s="921"/>
      <c r="L109" s="922"/>
      <c r="M109" s="923">
        <f t="shared" si="82"/>
        <v>0</v>
      </c>
      <c r="N109" s="963"/>
    </row>
    <row r="110" spans="1:15" s="182" customFormat="1" ht="13.5" customHeight="1" x14ac:dyDescent="0.2">
      <c r="A110" s="101" t="s">
        <v>126</v>
      </c>
      <c r="B110" s="88" t="s">
        <v>86</v>
      </c>
      <c r="C110" s="160"/>
      <c r="D110" s="163"/>
      <c r="E110" s="166"/>
      <c r="F110" s="381"/>
      <c r="G110" s="496">
        <f>+SUM(G106:G109)</f>
        <v>0</v>
      </c>
      <c r="H110" s="497">
        <f t="shared" ref="H110" si="83">+SUM(H106:H109)</f>
        <v>0</v>
      </c>
      <c r="I110" s="498">
        <f t="shared" ref="I110" si="84">+SUM(I106:I109)</f>
        <v>0</v>
      </c>
      <c r="J110" s="395"/>
      <c r="K110" s="909">
        <f>+SUM(K106:K109)</f>
        <v>0</v>
      </c>
      <c r="L110" s="924">
        <f>+SUM(L106:L109)</f>
        <v>0</v>
      </c>
      <c r="M110" s="925">
        <f>+SUM(M106:M109)</f>
        <v>0</v>
      </c>
      <c r="N110" s="974"/>
      <c r="O110" s="227"/>
    </row>
    <row r="111" spans="1:15" s="182" customFormat="1" ht="13.5" customHeight="1" x14ac:dyDescent="0.2">
      <c r="A111" s="101" t="s">
        <v>127</v>
      </c>
      <c r="B111" s="88" t="s">
        <v>87</v>
      </c>
      <c r="C111" s="160"/>
      <c r="D111" s="163"/>
      <c r="E111" s="166"/>
      <c r="F111" s="381"/>
      <c r="G111" s="160"/>
      <c r="H111" s="163"/>
      <c r="I111" s="166"/>
      <c r="J111" s="402"/>
      <c r="K111" s="909">
        <f>+C111+G111</f>
        <v>0</v>
      </c>
      <c r="L111" s="924">
        <f>+D111+H111</f>
        <v>0</v>
      </c>
      <c r="M111" s="925">
        <f>+E111+I111</f>
        <v>0</v>
      </c>
      <c r="N111" s="974"/>
      <c r="O111" s="227"/>
    </row>
    <row r="112" spans="1:15" s="182" customFormat="1" ht="13.5" customHeight="1" x14ac:dyDescent="0.2">
      <c r="A112" s="105" t="s">
        <v>128</v>
      </c>
      <c r="B112" s="88" t="s">
        <v>88</v>
      </c>
      <c r="C112" s="160">
        <f>+C50+C51+C83+C97+C105+C110+C111</f>
        <v>143392.19</v>
      </c>
      <c r="D112" s="163">
        <f>+D50+D51+D83+D97+D105+D110+D111</f>
        <v>176466.19</v>
      </c>
      <c r="E112" s="166">
        <f>+E50+E51+E83+E97+E105+E110+E111</f>
        <v>161748</v>
      </c>
      <c r="F112" s="381">
        <f>+E112/D112</f>
        <v>0.91659484459884355</v>
      </c>
      <c r="G112" s="496">
        <f>+G50+G51+G83+G97+G105+G110+G111</f>
        <v>30004</v>
      </c>
      <c r="H112" s="497">
        <f>+H50+H51+H83+H97+H105+H110+H111</f>
        <v>64195</v>
      </c>
      <c r="I112" s="498">
        <f>+I50+I51+I83+I97+I105+I110+I111</f>
        <v>44009</v>
      </c>
      <c r="J112" s="395">
        <f>+I112/H112</f>
        <v>0.68555183425500432</v>
      </c>
      <c r="K112" s="909">
        <f t="shared" ref="K112:M112" si="85">+K50+K51+K83+K97+K105+K110+K111</f>
        <v>173396.19</v>
      </c>
      <c r="L112" s="924">
        <f t="shared" si="85"/>
        <v>240661.19</v>
      </c>
      <c r="M112" s="925">
        <f t="shared" si="85"/>
        <v>205757</v>
      </c>
      <c r="N112" s="926">
        <f>+M112/L112</f>
        <v>0.85496543917197454</v>
      </c>
      <c r="O112" s="227"/>
    </row>
    <row r="113" spans="1:22" s="182" customFormat="1" ht="13.5" customHeight="1" thickBot="1" x14ac:dyDescent="0.25">
      <c r="A113" s="247" t="s">
        <v>261</v>
      </c>
      <c r="B113" s="248" t="s">
        <v>89</v>
      </c>
      <c r="C113" s="249">
        <f>+'4.SZ.TÁBL. SEGÍTŐ SZOLGÁLAT'!AD114</f>
        <v>0</v>
      </c>
      <c r="D113" s="346">
        <f>+'4.SZ.TÁBL. SEGÍTŐ SZOLGÁLAT'!AE114</f>
        <v>0</v>
      </c>
      <c r="E113" s="377">
        <f>+'4.SZ.TÁBL. SEGÍTŐ SZOLGÁLAT'!AF114</f>
        <v>0</v>
      </c>
      <c r="F113" s="389"/>
      <c r="G113" s="510">
        <f>+C28</f>
        <v>130103</v>
      </c>
      <c r="H113" s="511">
        <f>+D28</f>
        <v>153322</v>
      </c>
      <c r="I113" s="876">
        <f>+E28</f>
        <v>153322</v>
      </c>
      <c r="J113" s="409">
        <f>+I113/H113</f>
        <v>1</v>
      </c>
      <c r="K113" s="975"/>
      <c r="L113" s="976"/>
      <c r="M113" s="977"/>
      <c r="N113" s="978"/>
    </row>
    <row r="114" spans="1:22" s="182" customFormat="1" ht="13.5" customHeight="1" thickBot="1" x14ac:dyDescent="0.25">
      <c r="A114" s="1320" t="s">
        <v>227</v>
      </c>
      <c r="B114" s="1322"/>
      <c r="C114" s="170">
        <f>+SUM(C112:C113)</f>
        <v>143392.19</v>
      </c>
      <c r="D114" s="171">
        <f t="shared" ref="D114:E114" si="86">+SUM(D112:D113)</f>
        <v>176466.19</v>
      </c>
      <c r="E114" s="378">
        <f t="shared" si="86"/>
        <v>161748</v>
      </c>
      <c r="F114" s="390">
        <f>+E114/D114</f>
        <v>0.91659484459884355</v>
      </c>
      <c r="G114" s="170">
        <f>+G112+G113</f>
        <v>160107</v>
      </c>
      <c r="H114" s="171">
        <f t="shared" ref="H114" si="87">+H112+H113</f>
        <v>217517</v>
      </c>
      <c r="I114" s="378">
        <f t="shared" ref="I114" si="88">+I112+I113</f>
        <v>197331</v>
      </c>
      <c r="J114" s="410">
        <f>+I114/H114</f>
        <v>0.90719805808281651</v>
      </c>
      <c r="K114" s="979">
        <f>+K112+K113</f>
        <v>173396.19</v>
      </c>
      <c r="L114" s="941">
        <f>+L112+L113</f>
        <v>240661.19</v>
      </c>
      <c r="M114" s="942">
        <f>+M112+M113</f>
        <v>205757</v>
      </c>
      <c r="N114" s="980">
        <f>+M114/L114</f>
        <v>0.85496543917197454</v>
      </c>
      <c r="O114" s="227"/>
    </row>
    <row r="115" spans="1:22" s="182" customFormat="1" ht="13.5" customHeight="1" thickBot="1" x14ac:dyDescent="0.25">
      <c r="B115" s="512"/>
      <c r="C115" s="513"/>
      <c r="D115" s="513"/>
      <c r="E115" s="513"/>
      <c r="F115" s="513"/>
      <c r="G115" s="514"/>
      <c r="H115" s="514"/>
      <c r="I115" s="514"/>
      <c r="J115" s="514"/>
      <c r="K115" s="981"/>
      <c r="L115" s="981"/>
      <c r="M115" s="981"/>
      <c r="N115" s="981"/>
      <c r="O115" s="227"/>
    </row>
    <row r="116" spans="1:22" s="182" customFormat="1" ht="13.5" customHeight="1" thickBot="1" x14ac:dyDescent="0.25">
      <c r="A116" s="1318" t="s">
        <v>236</v>
      </c>
      <c r="B116" s="1319"/>
      <c r="C116" s="185">
        <f>+C30-C114</f>
        <v>-0.19000000000232831</v>
      </c>
      <c r="D116" s="171">
        <f>+D30-D114</f>
        <v>-0.19000000000232831</v>
      </c>
      <c r="E116" s="186">
        <f>+E30-E114</f>
        <v>16242</v>
      </c>
      <c r="F116" s="371"/>
      <c r="G116" s="185">
        <f>+G30-G114</f>
        <v>0</v>
      </c>
      <c r="H116" s="171">
        <f>+H30-H114</f>
        <v>0</v>
      </c>
      <c r="I116" s="378">
        <f>+I30-I114</f>
        <v>20145</v>
      </c>
      <c r="J116" s="391"/>
      <c r="K116" s="185">
        <f t="shared" ref="K116:L116" si="89">+K30-K114</f>
        <v>-0.19000000000232831</v>
      </c>
      <c r="L116" s="171">
        <f t="shared" si="89"/>
        <v>-0.19000000000232831</v>
      </c>
      <c r="M116" s="378">
        <f>+M30-M114</f>
        <v>36387</v>
      </c>
      <c r="N116" s="380"/>
      <c r="O116" s="227"/>
      <c r="P116" s="227"/>
      <c r="Q116" s="227"/>
      <c r="R116" s="227"/>
      <c r="S116" s="227"/>
      <c r="T116" s="227"/>
      <c r="U116" s="227"/>
      <c r="V116" s="227"/>
    </row>
    <row r="117" spans="1:22" ht="13.5" customHeight="1" x14ac:dyDescent="0.2"/>
    <row r="118" spans="1:22" ht="13.5" customHeight="1" x14ac:dyDescent="0.2"/>
  </sheetData>
  <mergeCells count="8">
    <mergeCell ref="C1:F1"/>
    <mergeCell ref="G1:J1"/>
    <mergeCell ref="K1:N1"/>
    <mergeCell ref="A116:B116"/>
    <mergeCell ref="A30:B30"/>
    <mergeCell ref="A114:B114"/>
    <mergeCell ref="A1:A2"/>
    <mergeCell ref="B1:B2"/>
  </mergeCells>
  <phoneticPr fontId="25" type="noConversion"/>
  <printOptions horizontalCentered="1"/>
  <pageMargins left="0.15748031496062992" right="0.15748031496062992" top="1.1811023622047245" bottom="0.51181102362204722" header="0.35433070866141736" footer="0.15748031496062992"/>
  <pageSetup paperSize="8" scale="74" fitToHeight="2" orientation="landscape" r:id="rId1"/>
  <headerFooter alignWithMargins="0">
    <oddHeader>&amp;L&amp;"Times New Roman,Félkövér"&amp;13Szent László Völgye TKT&amp;C&amp;"Times New Roman,Félkövér"&amp;16 2020. ÉVI ZÁRSZÁMADÁSI BESZÁMOLÓ&amp;R2/1. sz. táblázat
TÁRSULÁS ÉS INTÉZMÉNYEK BEVÉTELEK - KIADÁSOK
Adatok: eFt</oddHeader>
    <oddFooter>&amp;L&amp;F&amp;R&amp;P</oddFooter>
  </headerFooter>
  <rowBreaks count="1" manualBreakCount="1">
    <brk id="63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19"/>
  <sheetViews>
    <sheetView zoomScaleNormal="100" workbookViewId="0">
      <selection activeCell="L2" sqref="L2"/>
    </sheetView>
  </sheetViews>
  <sheetFormatPr defaultColWidth="8.85546875" defaultRowHeight="12" x14ac:dyDescent="0.2"/>
  <cols>
    <col min="1" max="1" width="3.5703125" style="569" bestFit="1" customWidth="1"/>
    <col min="2" max="2" width="43.7109375" style="569" customWidth="1"/>
    <col min="3" max="3" width="10.5703125" style="569" customWidth="1"/>
    <col min="4" max="11" width="10" style="569" customWidth="1"/>
    <col min="12" max="12" width="10" style="574" customWidth="1"/>
    <col min="13" max="16" width="10" style="569" customWidth="1"/>
    <col min="17" max="17" width="10" style="574" customWidth="1"/>
    <col min="18" max="16384" width="8.85546875" style="569"/>
  </cols>
  <sheetData>
    <row r="1" spans="1:17" ht="25.5" customHeight="1" x14ac:dyDescent="0.2">
      <c r="A1" s="1327"/>
      <c r="B1" s="1329" t="s">
        <v>113</v>
      </c>
      <c r="C1" s="1115"/>
      <c r="D1" s="1334" t="s">
        <v>288</v>
      </c>
      <c r="E1" s="1334"/>
      <c r="F1" s="1334"/>
      <c r="G1" s="1334"/>
      <c r="H1" s="1334"/>
      <c r="I1" s="1334"/>
      <c r="J1" s="1334"/>
      <c r="K1" s="1334"/>
      <c r="L1" s="1335"/>
      <c r="M1" s="1331" t="s">
        <v>398</v>
      </c>
      <c r="N1" s="1332"/>
      <c r="O1" s="1332"/>
      <c r="P1" s="1332"/>
      <c r="Q1" s="1333"/>
    </row>
    <row r="2" spans="1:17" ht="67.150000000000006" customHeight="1" thickBot="1" x14ac:dyDescent="0.25">
      <c r="A2" s="1328"/>
      <c r="B2" s="1330"/>
      <c r="C2" s="1124" t="s">
        <v>1184</v>
      </c>
      <c r="D2" s="1030" t="s">
        <v>399</v>
      </c>
      <c r="E2" s="1023" t="s">
        <v>1060</v>
      </c>
      <c r="F2" s="1023" t="s">
        <v>400</v>
      </c>
      <c r="G2" s="1023" t="s">
        <v>1057</v>
      </c>
      <c r="H2" s="1023" t="s">
        <v>1058</v>
      </c>
      <c r="I2" s="1023" t="s">
        <v>1059</v>
      </c>
      <c r="J2" s="1023" t="s">
        <v>401</v>
      </c>
      <c r="K2" s="1024" t="s">
        <v>402</v>
      </c>
      <c r="L2" s="1025" t="s">
        <v>14</v>
      </c>
      <c r="M2" s="1026" t="s">
        <v>403</v>
      </c>
      <c r="N2" s="1023" t="s">
        <v>404</v>
      </c>
      <c r="O2" s="1024" t="s">
        <v>405</v>
      </c>
      <c r="P2" s="1024" t="s">
        <v>1076</v>
      </c>
      <c r="Q2" s="1027" t="s">
        <v>14</v>
      </c>
    </row>
    <row r="3" spans="1:17" x14ac:dyDescent="0.2">
      <c r="A3" s="1032" t="s">
        <v>406</v>
      </c>
      <c r="B3" s="1033" t="s">
        <v>933</v>
      </c>
      <c r="C3" s="1121">
        <v>0</v>
      </c>
      <c r="D3" s="1034">
        <v>10411</v>
      </c>
      <c r="E3" s="1035">
        <v>1247</v>
      </c>
      <c r="F3" s="1035">
        <v>12082</v>
      </c>
      <c r="G3" s="1035">
        <v>19092</v>
      </c>
      <c r="H3" s="1035">
        <v>24243</v>
      </c>
      <c r="I3" s="1035">
        <v>0</v>
      </c>
      <c r="J3" s="1035">
        <v>22243</v>
      </c>
      <c r="K3" s="1036">
        <v>1994</v>
      </c>
      <c r="L3" s="1028">
        <f t="shared" ref="L3:L65" si="0">SUM(D3:K3)</f>
        <v>91312</v>
      </c>
      <c r="M3" s="1034">
        <v>0</v>
      </c>
      <c r="N3" s="1035">
        <v>0</v>
      </c>
      <c r="O3" s="1035">
        <v>0</v>
      </c>
      <c r="P3" s="1036">
        <v>0</v>
      </c>
      <c r="Q3" s="1031">
        <f>SUM(M3:P3)</f>
        <v>0</v>
      </c>
    </row>
    <row r="4" spans="1:17" x14ac:dyDescent="0.2">
      <c r="A4" s="1037" t="s">
        <v>407</v>
      </c>
      <c r="B4" s="1038" t="s">
        <v>934</v>
      </c>
      <c r="C4" s="1120">
        <v>0</v>
      </c>
      <c r="D4" s="1039">
        <v>350</v>
      </c>
      <c r="E4" s="1040">
        <v>50</v>
      </c>
      <c r="F4" s="1040">
        <v>440</v>
      </c>
      <c r="G4" s="1040">
        <v>495</v>
      </c>
      <c r="H4" s="1040">
        <v>550</v>
      </c>
      <c r="I4" s="1040">
        <v>0</v>
      </c>
      <c r="J4" s="1040">
        <v>867</v>
      </c>
      <c r="K4" s="1041">
        <v>70</v>
      </c>
      <c r="L4" s="983">
        <f t="shared" si="0"/>
        <v>2822</v>
      </c>
      <c r="M4" s="1039">
        <v>0</v>
      </c>
      <c r="N4" s="1040">
        <v>0</v>
      </c>
      <c r="O4" s="1040">
        <v>0</v>
      </c>
      <c r="P4" s="1041">
        <v>0</v>
      </c>
      <c r="Q4" s="1029">
        <f t="shared" ref="Q4:Q66" si="1">SUM(M4:P4)</f>
        <v>0</v>
      </c>
    </row>
    <row r="5" spans="1:17" x14ac:dyDescent="0.2">
      <c r="A5" s="1037" t="s">
        <v>408</v>
      </c>
      <c r="B5" s="1038" t="s">
        <v>935</v>
      </c>
      <c r="C5" s="1120">
        <v>0</v>
      </c>
      <c r="D5" s="1039">
        <v>0</v>
      </c>
      <c r="E5" s="1040">
        <v>0</v>
      </c>
      <c r="F5" s="1040">
        <v>0</v>
      </c>
      <c r="G5" s="1040">
        <v>0</v>
      </c>
      <c r="H5" s="1040">
        <v>0</v>
      </c>
      <c r="I5" s="1040">
        <v>0</v>
      </c>
      <c r="J5" s="1040">
        <v>0</v>
      </c>
      <c r="K5" s="1041">
        <v>0</v>
      </c>
      <c r="L5" s="983">
        <f t="shared" si="0"/>
        <v>0</v>
      </c>
      <c r="M5" s="1039">
        <v>0</v>
      </c>
      <c r="N5" s="1040">
        <v>0</v>
      </c>
      <c r="O5" s="1040">
        <v>0</v>
      </c>
      <c r="P5" s="1041">
        <v>0</v>
      </c>
      <c r="Q5" s="1029">
        <f t="shared" si="1"/>
        <v>0</v>
      </c>
    </row>
    <row r="6" spans="1:17" ht="24" x14ac:dyDescent="0.2">
      <c r="A6" s="1037" t="s">
        <v>409</v>
      </c>
      <c r="B6" s="1038" t="s">
        <v>936</v>
      </c>
      <c r="C6" s="1120">
        <v>0</v>
      </c>
      <c r="D6" s="1039">
        <v>0</v>
      </c>
      <c r="E6" s="1040">
        <v>0</v>
      </c>
      <c r="F6" s="1040">
        <v>0</v>
      </c>
      <c r="G6" s="1040">
        <v>446</v>
      </c>
      <c r="H6" s="1040">
        <v>354</v>
      </c>
      <c r="I6" s="1040">
        <v>0</v>
      </c>
      <c r="J6" s="1040">
        <v>110</v>
      </c>
      <c r="K6" s="1041">
        <v>0</v>
      </c>
      <c r="L6" s="983">
        <f t="shared" si="0"/>
        <v>910</v>
      </c>
      <c r="M6" s="1039">
        <v>0</v>
      </c>
      <c r="N6" s="1040">
        <v>0</v>
      </c>
      <c r="O6" s="1040">
        <v>0</v>
      </c>
      <c r="P6" s="1041">
        <v>0</v>
      </c>
      <c r="Q6" s="1029">
        <f t="shared" si="1"/>
        <v>0</v>
      </c>
    </row>
    <row r="7" spans="1:17" x14ac:dyDescent="0.2">
      <c r="A7" s="1037" t="s">
        <v>410</v>
      </c>
      <c r="B7" s="1038" t="s">
        <v>937</v>
      </c>
      <c r="C7" s="1120">
        <v>0</v>
      </c>
      <c r="D7" s="1039">
        <v>0</v>
      </c>
      <c r="E7" s="1040">
        <v>0</v>
      </c>
      <c r="F7" s="1040">
        <v>0</v>
      </c>
      <c r="G7" s="1040">
        <v>0</v>
      </c>
      <c r="H7" s="1040">
        <v>0</v>
      </c>
      <c r="I7" s="1040">
        <v>0</v>
      </c>
      <c r="J7" s="1040">
        <v>0</v>
      </c>
      <c r="K7" s="1041">
        <v>0</v>
      </c>
      <c r="L7" s="983">
        <f t="shared" si="0"/>
        <v>0</v>
      </c>
      <c r="M7" s="1039">
        <v>0</v>
      </c>
      <c r="N7" s="1040">
        <v>0</v>
      </c>
      <c r="O7" s="1040">
        <v>0</v>
      </c>
      <c r="P7" s="1041">
        <v>0</v>
      </c>
      <c r="Q7" s="1029">
        <f t="shared" si="1"/>
        <v>0</v>
      </c>
    </row>
    <row r="8" spans="1:17" x14ac:dyDescent="0.2">
      <c r="A8" s="1037" t="s">
        <v>411</v>
      </c>
      <c r="B8" s="1038" t="s">
        <v>938</v>
      </c>
      <c r="C8" s="1120">
        <v>0</v>
      </c>
      <c r="D8" s="1039">
        <v>0</v>
      </c>
      <c r="E8" s="1040">
        <v>0</v>
      </c>
      <c r="F8" s="1040">
        <v>0</v>
      </c>
      <c r="G8" s="1040">
        <v>1426</v>
      </c>
      <c r="H8" s="1040">
        <v>1305</v>
      </c>
      <c r="I8" s="1040">
        <v>0</v>
      </c>
      <c r="J8" s="1040">
        <v>0</v>
      </c>
      <c r="K8" s="1041">
        <v>0</v>
      </c>
      <c r="L8" s="983">
        <f t="shared" si="0"/>
        <v>2731</v>
      </c>
      <c r="M8" s="1039">
        <v>0</v>
      </c>
      <c r="N8" s="1040">
        <v>0</v>
      </c>
      <c r="O8" s="1040">
        <v>0</v>
      </c>
      <c r="P8" s="1041">
        <v>0</v>
      </c>
      <c r="Q8" s="1029">
        <f t="shared" si="1"/>
        <v>0</v>
      </c>
    </row>
    <row r="9" spans="1:17" x14ac:dyDescent="0.2">
      <c r="A9" s="1037" t="s">
        <v>412</v>
      </c>
      <c r="B9" s="1038" t="s">
        <v>939</v>
      </c>
      <c r="C9" s="1120">
        <v>0</v>
      </c>
      <c r="D9" s="1039">
        <v>210</v>
      </c>
      <c r="E9" s="1040">
        <v>30</v>
      </c>
      <c r="F9" s="1040">
        <v>310</v>
      </c>
      <c r="G9" s="1040">
        <v>335</v>
      </c>
      <c r="H9" s="1040">
        <v>370</v>
      </c>
      <c r="I9" s="1040">
        <v>0</v>
      </c>
      <c r="J9" s="1040">
        <v>540</v>
      </c>
      <c r="K9" s="1041">
        <v>60</v>
      </c>
      <c r="L9" s="983">
        <f t="shared" si="0"/>
        <v>1855</v>
      </c>
      <c r="M9" s="1039">
        <v>0</v>
      </c>
      <c r="N9" s="1040">
        <v>0</v>
      </c>
      <c r="O9" s="1040">
        <v>0</v>
      </c>
      <c r="P9" s="1041">
        <v>0</v>
      </c>
      <c r="Q9" s="1029">
        <f t="shared" si="1"/>
        <v>0</v>
      </c>
    </row>
    <row r="10" spans="1:17" x14ac:dyDescent="0.2">
      <c r="A10" s="1037" t="s">
        <v>413</v>
      </c>
      <c r="B10" s="1038" t="s">
        <v>940</v>
      </c>
      <c r="C10" s="1120">
        <v>0</v>
      </c>
      <c r="D10" s="1039">
        <v>0</v>
      </c>
      <c r="E10" s="1040">
        <v>0</v>
      </c>
      <c r="F10" s="1040">
        <v>0</v>
      </c>
      <c r="G10" s="1040">
        <v>0</v>
      </c>
      <c r="H10" s="1040">
        <v>0</v>
      </c>
      <c r="I10" s="1040">
        <v>0</v>
      </c>
      <c r="J10" s="1040">
        <v>0</v>
      </c>
      <c r="K10" s="1041">
        <v>0</v>
      </c>
      <c r="L10" s="983">
        <f t="shared" si="0"/>
        <v>0</v>
      </c>
      <c r="M10" s="1039">
        <v>0</v>
      </c>
      <c r="N10" s="1040">
        <v>0</v>
      </c>
      <c r="O10" s="1040">
        <v>0</v>
      </c>
      <c r="P10" s="1041">
        <v>0</v>
      </c>
      <c r="Q10" s="1029">
        <f t="shared" si="1"/>
        <v>0</v>
      </c>
    </row>
    <row r="11" spans="1:17" x14ac:dyDescent="0.2">
      <c r="A11" s="1037" t="s">
        <v>414</v>
      </c>
      <c r="B11" s="1038" t="s">
        <v>941</v>
      </c>
      <c r="C11" s="1120">
        <v>0</v>
      </c>
      <c r="D11" s="1039">
        <v>181</v>
      </c>
      <c r="E11" s="1040">
        <v>0</v>
      </c>
      <c r="F11" s="1040">
        <v>248</v>
      </c>
      <c r="G11" s="1040">
        <v>194</v>
      </c>
      <c r="H11" s="1040">
        <v>125</v>
      </c>
      <c r="I11" s="1040">
        <v>0</v>
      </c>
      <c r="J11" s="1040">
        <v>12</v>
      </c>
      <c r="K11" s="1041">
        <v>0</v>
      </c>
      <c r="L11" s="983">
        <f t="shared" si="0"/>
        <v>760</v>
      </c>
      <c r="M11" s="1039">
        <v>0</v>
      </c>
      <c r="N11" s="1040">
        <v>0</v>
      </c>
      <c r="O11" s="1040">
        <v>0</v>
      </c>
      <c r="P11" s="1041">
        <v>0</v>
      </c>
      <c r="Q11" s="1029">
        <f t="shared" si="1"/>
        <v>0</v>
      </c>
    </row>
    <row r="12" spans="1:17" x14ac:dyDescent="0.2">
      <c r="A12" s="1037" t="s">
        <v>415</v>
      </c>
      <c r="B12" s="1038" t="s">
        <v>942</v>
      </c>
      <c r="C12" s="1120">
        <v>0</v>
      </c>
      <c r="D12" s="1039">
        <v>0</v>
      </c>
      <c r="E12" s="1040">
        <v>0</v>
      </c>
      <c r="F12" s="1040">
        <v>0</v>
      </c>
      <c r="G12" s="1040">
        <v>0</v>
      </c>
      <c r="H12" s="1040">
        <v>0</v>
      </c>
      <c r="I12" s="1040">
        <v>0</v>
      </c>
      <c r="J12" s="1040">
        <v>0</v>
      </c>
      <c r="K12" s="1041">
        <v>0</v>
      </c>
      <c r="L12" s="983">
        <f t="shared" si="0"/>
        <v>0</v>
      </c>
      <c r="M12" s="1039">
        <v>0</v>
      </c>
      <c r="N12" s="1040">
        <v>0</v>
      </c>
      <c r="O12" s="1040">
        <v>0</v>
      </c>
      <c r="P12" s="1041">
        <v>0</v>
      </c>
      <c r="Q12" s="1029">
        <f t="shared" si="1"/>
        <v>0</v>
      </c>
    </row>
    <row r="13" spans="1:17" x14ac:dyDescent="0.2">
      <c r="A13" s="1037" t="s">
        <v>416</v>
      </c>
      <c r="B13" s="1038" t="s">
        <v>943</v>
      </c>
      <c r="C13" s="1120">
        <v>0</v>
      </c>
      <c r="D13" s="1039">
        <v>0</v>
      </c>
      <c r="E13" s="1040">
        <v>0</v>
      </c>
      <c r="F13" s="1040">
        <v>0</v>
      </c>
      <c r="G13" s="1040">
        <v>0</v>
      </c>
      <c r="H13" s="1040">
        <v>0</v>
      </c>
      <c r="I13" s="1040">
        <v>0</v>
      </c>
      <c r="J13" s="1040">
        <v>0</v>
      </c>
      <c r="K13" s="1041">
        <v>0</v>
      </c>
      <c r="L13" s="983">
        <f t="shared" si="0"/>
        <v>0</v>
      </c>
      <c r="M13" s="1039">
        <v>0</v>
      </c>
      <c r="N13" s="1040">
        <v>0</v>
      </c>
      <c r="O13" s="1040">
        <v>0</v>
      </c>
      <c r="P13" s="1041">
        <v>0</v>
      </c>
      <c r="Q13" s="1029">
        <f t="shared" si="1"/>
        <v>0</v>
      </c>
    </row>
    <row r="14" spans="1:17" x14ac:dyDescent="0.2">
      <c r="A14" s="1037" t="s">
        <v>417</v>
      </c>
      <c r="B14" s="1038" t="s">
        <v>944</v>
      </c>
      <c r="C14" s="1120">
        <v>0</v>
      </c>
      <c r="D14" s="1039">
        <v>0</v>
      </c>
      <c r="E14" s="1040">
        <v>0</v>
      </c>
      <c r="F14" s="1040">
        <v>0</v>
      </c>
      <c r="G14" s="1040">
        <v>0</v>
      </c>
      <c r="H14" s="1040">
        <v>0</v>
      </c>
      <c r="I14" s="1040">
        <v>0</v>
      </c>
      <c r="J14" s="1040">
        <v>0</v>
      </c>
      <c r="K14" s="1041">
        <v>0</v>
      </c>
      <c r="L14" s="983">
        <f t="shared" si="0"/>
        <v>0</v>
      </c>
      <c r="M14" s="1039">
        <v>0</v>
      </c>
      <c r="N14" s="1040">
        <v>0</v>
      </c>
      <c r="O14" s="1040">
        <v>0</v>
      </c>
      <c r="P14" s="1041">
        <v>0</v>
      </c>
      <c r="Q14" s="1029">
        <f t="shared" si="1"/>
        <v>0</v>
      </c>
    </row>
    <row r="15" spans="1:17" x14ac:dyDescent="0.2">
      <c r="A15" s="1037" t="s">
        <v>418</v>
      </c>
      <c r="B15" s="1038" t="s">
        <v>945</v>
      </c>
      <c r="C15" s="1120">
        <v>0</v>
      </c>
      <c r="D15" s="1039">
        <v>265</v>
      </c>
      <c r="E15" s="1040">
        <v>34</v>
      </c>
      <c r="F15" s="1040">
        <v>39</v>
      </c>
      <c r="G15" s="1040">
        <v>271</v>
      </c>
      <c r="H15" s="1040">
        <v>255</v>
      </c>
      <c r="I15" s="1040">
        <v>0</v>
      </c>
      <c r="J15" s="1040">
        <v>292</v>
      </c>
      <c r="K15" s="1041">
        <v>193</v>
      </c>
      <c r="L15" s="983">
        <f t="shared" si="0"/>
        <v>1349</v>
      </c>
      <c r="M15" s="1039">
        <v>0</v>
      </c>
      <c r="N15" s="1040">
        <v>0</v>
      </c>
      <c r="O15" s="1040">
        <v>0</v>
      </c>
      <c r="P15" s="1041">
        <v>0</v>
      </c>
      <c r="Q15" s="1029">
        <f t="shared" si="1"/>
        <v>0</v>
      </c>
    </row>
    <row r="16" spans="1:17" x14ac:dyDescent="0.2">
      <c r="A16" s="1042" t="s">
        <v>419</v>
      </c>
      <c r="B16" s="1043" t="s">
        <v>946</v>
      </c>
      <c r="C16" s="1122">
        <v>0</v>
      </c>
      <c r="D16" s="1044">
        <v>0</v>
      </c>
      <c r="E16" s="1045">
        <v>0</v>
      </c>
      <c r="F16" s="1045">
        <v>0</v>
      </c>
      <c r="G16" s="1045">
        <v>0</v>
      </c>
      <c r="H16" s="1045">
        <v>0</v>
      </c>
      <c r="I16" s="1045">
        <v>0</v>
      </c>
      <c r="J16" s="1045">
        <v>0</v>
      </c>
      <c r="K16" s="1046">
        <v>0</v>
      </c>
      <c r="L16" s="986">
        <f t="shared" si="0"/>
        <v>0</v>
      </c>
      <c r="M16" s="1044">
        <v>0</v>
      </c>
      <c r="N16" s="1045">
        <v>0</v>
      </c>
      <c r="O16" s="1045">
        <v>0</v>
      </c>
      <c r="P16" s="1046">
        <v>0</v>
      </c>
      <c r="Q16" s="1047">
        <f t="shared" si="1"/>
        <v>0</v>
      </c>
    </row>
    <row r="17" spans="1:17" x14ac:dyDescent="0.2">
      <c r="A17" s="1059" t="s">
        <v>420</v>
      </c>
      <c r="B17" s="1060" t="s">
        <v>947</v>
      </c>
      <c r="C17" s="1117">
        <f>SUM(C3:C15)</f>
        <v>0</v>
      </c>
      <c r="D17" s="1061">
        <f>SUM(D3:D15)</f>
        <v>11417</v>
      </c>
      <c r="E17" s="1061">
        <f t="shared" ref="E17:K17" si="2">SUM(E3:E15)</f>
        <v>1361</v>
      </c>
      <c r="F17" s="1061">
        <f t="shared" si="2"/>
        <v>13119</v>
      </c>
      <c r="G17" s="1061">
        <f t="shared" si="2"/>
        <v>22259</v>
      </c>
      <c r="H17" s="1061">
        <f t="shared" si="2"/>
        <v>27202</v>
      </c>
      <c r="I17" s="1061">
        <f t="shared" si="2"/>
        <v>0</v>
      </c>
      <c r="J17" s="1061">
        <f t="shared" si="2"/>
        <v>24064</v>
      </c>
      <c r="K17" s="1061">
        <f t="shared" si="2"/>
        <v>2317</v>
      </c>
      <c r="L17" s="992">
        <f>SUM(C17:K17)</f>
        <v>101739</v>
      </c>
      <c r="M17" s="1061">
        <v>0</v>
      </c>
      <c r="N17" s="1062">
        <v>0</v>
      </c>
      <c r="O17" s="1062">
        <v>0</v>
      </c>
      <c r="P17" s="1063">
        <v>0</v>
      </c>
      <c r="Q17" s="994">
        <f t="shared" si="1"/>
        <v>0</v>
      </c>
    </row>
    <row r="18" spans="1:17" x14ac:dyDescent="0.2">
      <c r="A18" s="1048" t="s">
        <v>421</v>
      </c>
      <c r="B18" s="1049" t="s">
        <v>948</v>
      </c>
      <c r="C18" s="1123">
        <v>0</v>
      </c>
      <c r="D18" s="1050">
        <v>0</v>
      </c>
      <c r="E18" s="1051">
        <v>0</v>
      </c>
      <c r="F18" s="1051">
        <v>0</v>
      </c>
      <c r="G18" s="1051">
        <v>0</v>
      </c>
      <c r="H18" s="1051">
        <v>0</v>
      </c>
      <c r="I18" s="1051">
        <v>0</v>
      </c>
      <c r="J18" s="1051">
        <v>0</v>
      </c>
      <c r="K18" s="1052">
        <v>0</v>
      </c>
      <c r="L18" s="982">
        <f t="shared" si="0"/>
        <v>0</v>
      </c>
      <c r="M18" s="1050">
        <v>0</v>
      </c>
      <c r="N18" s="1051">
        <v>0</v>
      </c>
      <c r="O18" s="1051">
        <v>0</v>
      </c>
      <c r="P18" s="1052">
        <v>0</v>
      </c>
      <c r="Q18" s="1053">
        <f t="shared" si="1"/>
        <v>0</v>
      </c>
    </row>
    <row r="19" spans="1:17" ht="24" x14ac:dyDescent="0.2">
      <c r="A19" s="1037" t="s">
        <v>422</v>
      </c>
      <c r="B19" s="1038" t="s">
        <v>949</v>
      </c>
      <c r="C19" s="1120">
        <v>0</v>
      </c>
      <c r="D19" s="1039">
        <v>500</v>
      </c>
      <c r="E19" s="1040">
        <v>0</v>
      </c>
      <c r="F19" s="1040">
        <v>181</v>
      </c>
      <c r="G19" s="1040">
        <v>0</v>
      </c>
      <c r="H19" s="1040">
        <v>1027</v>
      </c>
      <c r="I19" s="1040">
        <v>0</v>
      </c>
      <c r="J19" s="1040">
        <v>0</v>
      </c>
      <c r="K19" s="1041">
        <v>1690</v>
      </c>
      <c r="L19" s="983">
        <f t="shared" si="0"/>
        <v>3398</v>
      </c>
      <c r="M19" s="1039">
        <v>0</v>
      </c>
      <c r="N19" s="1040">
        <v>0</v>
      </c>
      <c r="O19" s="1040">
        <v>0</v>
      </c>
      <c r="P19" s="1041">
        <v>0</v>
      </c>
      <c r="Q19" s="1029">
        <f t="shared" si="1"/>
        <v>0</v>
      </c>
    </row>
    <row r="20" spans="1:17" x14ac:dyDescent="0.2">
      <c r="A20" s="1042" t="s">
        <v>423</v>
      </c>
      <c r="B20" s="1043" t="s">
        <v>950</v>
      </c>
      <c r="C20" s="1122">
        <v>0</v>
      </c>
      <c r="D20" s="1044">
        <v>0</v>
      </c>
      <c r="E20" s="1045">
        <v>0</v>
      </c>
      <c r="F20" s="1045">
        <v>0</v>
      </c>
      <c r="G20" s="1045">
        <v>22</v>
      </c>
      <c r="H20" s="1045">
        <v>48</v>
      </c>
      <c r="I20" s="1045">
        <v>0</v>
      </c>
      <c r="J20" s="1045">
        <v>1</v>
      </c>
      <c r="K20" s="1046">
        <v>0</v>
      </c>
      <c r="L20" s="986">
        <f t="shared" si="0"/>
        <v>71</v>
      </c>
      <c r="M20" s="1044">
        <v>0</v>
      </c>
      <c r="N20" s="1045">
        <v>0</v>
      </c>
      <c r="O20" s="1045">
        <v>0</v>
      </c>
      <c r="P20" s="1046">
        <v>0</v>
      </c>
      <c r="Q20" s="1047">
        <f t="shared" si="1"/>
        <v>0</v>
      </c>
    </row>
    <row r="21" spans="1:17" x14ac:dyDescent="0.2">
      <c r="A21" s="1059" t="s">
        <v>424</v>
      </c>
      <c r="B21" s="1060" t="s">
        <v>951</v>
      </c>
      <c r="C21" s="1117">
        <f>SUM(C18:C20)</f>
        <v>0</v>
      </c>
      <c r="D21" s="1061">
        <f>SUM(D18:D20)</f>
        <v>500</v>
      </c>
      <c r="E21" s="1061">
        <f t="shared" ref="E21:K21" si="3">SUM(E18:E20)</f>
        <v>0</v>
      </c>
      <c r="F21" s="1061">
        <f t="shared" si="3"/>
        <v>181</v>
      </c>
      <c r="G21" s="1061">
        <f t="shared" si="3"/>
        <v>22</v>
      </c>
      <c r="H21" s="1061">
        <f t="shared" si="3"/>
        <v>1075</v>
      </c>
      <c r="I21" s="1061">
        <f t="shared" si="3"/>
        <v>0</v>
      </c>
      <c r="J21" s="1061">
        <f t="shared" si="3"/>
        <v>1</v>
      </c>
      <c r="K21" s="1061">
        <f t="shared" si="3"/>
        <v>1690</v>
      </c>
      <c r="L21" s="992">
        <f t="shared" si="0"/>
        <v>3469</v>
      </c>
      <c r="M21" s="1061">
        <v>0</v>
      </c>
      <c r="N21" s="1062">
        <v>0</v>
      </c>
      <c r="O21" s="1062">
        <v>0</v>
      </c>
      <c r="P21" s="1063">
        <v>0</v>
      </c>
      <c r="Q21" s="994">
        <f t="shared" si="1"/>
        <v>0</v>
      </c>
    </row>
    <row r="22" spans="1:17" x14ac:dyDescent="0.2">
      <c r="A22" s="1054" t="s">
        <v>425</v>
      </c>
      <c r="B22" s="1055" t="s">
        <v>952</v>
      </c>
      <c r="C22" s="1118">
        <f>C17+C21</f>
        <v>0</v>
      </c>
      <c r="D22" s="1056">
        <f>D17+D21</f>
        <v>11917</v>
      </c>
      <c r="E22" s="1056">
        <f t="shared" ref="E22:K22" si="4">E17+E21</f>
        <v>1361</v>
      </c>
      <c r="F22" s="1056">
        <f t="shared" si="4"/>
        <v>13300</v>
      </c>
      <c r="G22" s="1056">
        <f t="shared" si="4"/>
        <v>22281</v>
      </c>
      <c r="H22" s="1056">
        <f t="shared" si="4"/>
        <v>28277</v>
      </c>
      <c r="I22" s="1056">
        <f t="shared" si="4"/>
        <v>0</v>
      </c>
      <c r="J22" s="1056">
        <f t="shared" si="4"/>
        <v>24065</v>
      </c>
      <c r="K22" s="1056">
        <f t="shared" si="4"/>
        <v>4007</v>
      </c>
      <c r="L22" s="992">
        <f t="shared" si="0"/>
        <v>105208</v>
      </c>
      <c r="M22" s="1056">
        <v>0</v>
      </c>
      <c r="N22" s="1057">
        <v>0</v>
      </c>
      <c r="O22" s="1057">
        <v>0</v>
      </c>
      <c r="P22" s="1058">
        <v>0</v>
      </c>
      <c r="Q22" s="994">
        <f t="shared" si="1"/>
        <v>0</v>
      </c>
    </row>
    <row r="23" spans="1:17" ht="24" x14ac:dyDescent="0.2">
      <c r="A23" s="1054" t="s">
        <v>426</v>
      </c>
      <c r="B23" s="1055" t="s">
        <v>1095</v>
      </c>
      <c r="C23" s="1118">
        <f t="shared" ref="C23:K23" si="5">SUM(C24:C28)</f>
        <v>0</v>
      </c>
      <c r="D23" s="1056">
        <f t="shared" si="5"/>
        <v>2521</v>
      </c>
      <c r="E23" s="1056">
        <f t="shared" si="5"/>
        <v>327</v>
      </c>
      <c r="F23" s="1056">
        <f t="shared" si="5"/>
        <v>3097</v>
      </c>
      <c r="G23" s="1056">
        <f t="shared" si="5"/>
        <v>4697</v>
      </c>
      <c r="H23" s="1056">
        <f t="shared" si="5"/>
        <v>5405</v>
      </c>
      <c r="I23" s="1056">
        <f t="shared" si="5"/>
        <v>0</v>
      </c>
      <c r="J23" s="1056">
        <f t="shared" si="5"/>
        <v>5425</v>
      </c>
      <c r="K23" s="1056">
        <f t="shared" si="5"/>
        <v>982</v>
      </c>
      <c r="L23" s="992">
        <f t="shared" si="0"/>
        <v>22454</v>
      </c>
      <c r="M23" s="1056">
        <v>0</v>
      </c>
      <c r="N23" s="1057">
        <v>0</v>
      </c>
      <c r="O23" s="1057">
        <v>0</v>
      </c>
      <c r="P23" s="1058">
        <v>0</v>
      </c>
      <c r="Q23" s="994">
        <f t="shared" si="1"/>
        <v>0</v>
      </c>
    </row>
    <row r="24" spans="1:17" x14ac:dyDescent="0.2">
      <c r="A24" s="1048" t="s">
        <v>427</v>
      </c>
      <c r="B24" s="1049" t="s">
        <v>953</v>
      </c>
      <c r="C24" s="1123">
        <v>0</v>
      </c>
      <c r="D24" s="1050">
        <v>2191</v>
      </c>
      <c r="E24" s="1051">
        <v>248</v>
      </c>
      <c r="F24" s="1051">
        <v>2415</v>
      </c>
      <c r="G24" s="1051">
        <v>4276</v>
      </c>
      <c r="H24" s="1051">
        <v>5009</v>
      </c>
      <c r="I24" s="1051">
        <v>0</v>
      </c>
      <c r="J24" s="1051">
        <v>4503</v>
      </c>
      <c r="K24" s="1052">
        <v>710</v>
      </c>
      <c r="L24" s="982">
        <f t="shared" si="0"/>
        <v>19352</v>
      </c>
      <c r="M24" s="1050">
        <v>0</v>
      </c>
      <c r="N24" s="1051">
        <v>0</v>
      </c>
      <c r="O24" s="1051">
        <v>0</v>
      </c>
      <c r="P24" s="1052">
        <v>0</v>
      </c>
      <c r="Q24" s="1053">
        <f t="shared" si="1"/>
        <v>0</v>
      </c>
    </row>
    <row r="25" spans="1:17" x14ac:dyDescent="0.2">
      <c r="A25" s="1037" t="s">
        <v>428</v>
      </c>
      <c r="B25" s="1038" t="s">
        <v>954</v>
      </c>
      <c r="C25" s="1120">
        <v>0</v>
      </c>
      <c r="D25" s="1039">
        <v>281</v>
      </c>
      <c r="E25" s="1040">
        <v>74</v>
      </c>
      <c r="F25" s="1040">
        <v>355</v>
      </c>
      <c r="G25" s="1040">
        <v>368</v>
      </c>
      <c r="H25" s="1040">
        <v>323</v>
      </c>
      <c r="I25" s="1040">
        <v>0</v>
      </c>
      <c r="J25" s="1040">
        <v>841</v>
      </c>
      <c r="K25" s="1041">
        <v>80</v>
      </c>
      <c r="L25" s="983">
        <f t="shared" si="0"/>
        <v>2322</v>
      </c>
      <c r="M25" s="1039">
        <v>0</v>
      </c>
      <c r="N25" s="1040">
        <v>0</v>
      </c>
      <c r="O25" s="1040">
        <v>0</v>
      </c>
      <c r="P25" s="1041">
        <v>0</v>
      </c>
      <c r="Q25" s="1029">
        <f t="shared" si="1"/>
        <v>0</v>
      </c>
    </row>
    <row r="26" spans="1:17" x14ac:dyDescent="0.2">
      <c r="A26" s="1037" t="s">
        <v>429</v>
      </c>
      <c r="B26" s="1038" t="s">
        <v>955</v>
      </c>
      <c r="C26" s="1120">
        <v>0</v>
      </c>
      <c r="D26" s="1039">
        <v>0</v>
      </c>
      <c r="E26" s="1040">
        <v>0</v>
      </c>
      <c r="F26" s="1040">
        <v>0</v>
      </c>
      <c r="G26" s="1040">
        <v>0</v>
      </c>
      <c r="H26" s="1040">
        <v>0</v>
      </c>
      <c r="I26" s="1040">
        <v>0</v>
      </c>
      <c r="J26" s="1040">
        <v>0</v>
      </c>
      <c r="K26" s="1041">
        <v>0</v>
      </c>
      <c r="L26" s="983">
        <f t="shared" si="0"/>
        <v>0</v>
      </c>
      <c r="M26" s="1039">
        <v>0</v>
      </c>
      <c r="N26" s="1040">
        <v>0</v>
      </c>
      <c r="O26" s="1040">
        <v>0</v>
      </c>
      <c r="P26" s="1041">
        <v>0</v>
      </c>
      <c r="Q26" s="1029">
        <f t="shared" si="1"/>
        <v>0</v>
      </c>
    </row>
    <row r="27" spans="1:17" x14ac:dyDescent="0.2">
      <c r="A27" s="1037" t="s">
        <v>430</v>
      </c>
      <c r="B27" s="1038" t="s">
        <v>956</v>
      </c>
      <c r="C27" s="1120">
        <v>0</v>
      </c>
      <c r="D27" s="1039">
        <v>18</v>
      </c>
      <c r="E27" s="1040">
        <v>0</v>
      </c>
      <c r="F27" s="1040">
        <v>277</v>
      </c>
      <c r="G27" s="1040">
        <v>0</v>
      </c>
      <c r="H27" s="1040">
        <v>0</v>
      </c>
      <c r="I27" s="1040">
        <v>0</v>
      </c>
      <c r="J27" s="1040">
        <v>0</v>
      </c>
      <c r="K27" s="1041">
        <v>183</v>
      </c>
      <c r="L27" s="983">
        <f t="shared" si="0"/>
        <v>478</v>
      </c>
      <c r="M27" s="1039">
        <v>0</v>
      </c>
      <c r="N27" s="1040">
        <v>0</v>
      </c>
      <c r="O27" s="1040">
        <v>0</v>
      </c>
      <c r="P27" s="1041">
        <v>0</v>
      </c>
      <c r="Q27" s="1029">
        <f t="shared" si="1"/>
        <v>0</v>
      </c>
    </row>
    <row r="28" spans="1:17" x14ac:dyDescent="0.2">
      <c r="A28" s="1037" t="s">
        <v>432</v>
      </c>
      <c r="B28" s="1038" t="s">
        <v>957</v>
      </c>
      <c r="C28" s="1120">
        <v>0</v>
      </c>
      <c r="D28" s="1039">
        <v>31</v>
      </c>
      <c r="E28" s="1040">
        <v>5</v>
      </c>
      <c r="F28" s="1040">
        <v>50</v>
      </c>
      <c r="G28" s="1040">
        <v>53</v>
      </c>
      <c r="H28" s="1040">
        <v>73</v>
      </c>
      <c r="I28" s="1040">
        <v>0</v>
      </c>
      <c r="J28" s="1040">
        <v>81</v>
      </c>
      <c r="K28" s="1041">
        <v>9</v>
      </c>
      <c r="L28" s="983">
        <f t="shared" si="0"/>
        <v>302</v>
      </c>
      <c r="M28" s="1039">
        <v>0</v>
      </c>
      <c r="N28" s="1040">
        <v>0</v>
      </c>
      <c r="O28" s="1040">
        <v>0</v>
      </c>
      <c r="P28" s="1041">
        <v>0</v>
      </c>
      <c r="Q28" s="1029">
        <f t="shared" si="1"/>
        <v>0</v>
      </c>
    </row>
    <row r="29" spans="1:17" x14ac:dyDescent="0.2">
      <c r="A29" s="1037" t="s">
        <v>433</v>
      </c>
      <c r="B29" s="1038" t="s">
        <v>958</v>
      </c>
      <c r="C29" s="1120">
        <v>0</v>
      </c>
      <c r="D29" s="1039">
        <v>11</v>
      </c>
      <c r="E29" s="1040">
        <v>18</v>
      </c>
      <c r="F29" s="1040">
        <v>86</v>
      </c>
      <c r="G29" s="1040">
        <v>11</v>
      </c>
      <c r="H29" s="1040">
        <v>41</v>
      </c>
      <c r="I29" s="1040">
        <v>0</v>
      </c>
      <c r="J29" s="1040">
        <v>37</v>
      </c>
      <c r="K29" s="1041">
        <v>0</v>
      </c>
      <c r="L29" s="983">
        <f t="shared" si="0"/>
        <v>204</v>
      </c>
      <c r="M29" s="1039">
        <v>0</v>
      </c>
      <c r="N29" s="1040">
        <v>0</v>
      </c>
      <c r="O29" s="1040">
        <v>0</v>
      </c>
      <c r="P29" s="1041">
        <v>0</v>
      </c>
      <c r="Q29" s="1029">
        <f t="shared" si="1"/>
        <v>0</v>
      </c>
    </row>
    <row r="30" spans="1:17" x14ac:dyDescent="0.2">
      <c r="A30" s="1037" t="s">
        <v>434</v>
      </c>
      <c r="B30" s="1038" t="s">
        <v>959</v>
      </c>
      <c r="C30" s="1120">
        <v>0</v>
      </c>
      <c r="D30" s="1039">
        <v>1543</v>
      </c>
      <c r="E30" s="1040">
        <v>58</v>
      </c>
      <c r="F30" s="1040">
        <v>112</v>
      </c>
      <c r="G30" s="1040">
        <v>98</v>
      </c>
      <c r="H30" s="1040">
        <v>465</v>
      </c>
      <c r="I30" s="1040">
        <v>0</v>
      </c>
      <c r="J30" s="1040">
        <v>353</v>
      </c>
      <c r="K30" s="1041">
        <v>1003</v>
      </c>
      <c r="L30" s="983">
        <f t="shared" si="0"/>
        <v>3632</v>
      </c>
      <c r="M30" s="1039">
        <v>8</v>
      </c>
      <c r="N30" s="1040">
        <v>0</v>
      </c>
      <c r="O30" s="1040">
        <v>0</v>
      </c>
      <c r="P30" s="1041">
        <v>0</v>
      </c>
      <c r="Q30" s="1029">
        <f t="shared" si="1"/>
        <v>8</v>
      </c>
    </row>
    <row r="31" spans="1:17" x14ac:dyDescent="0.2">
      <c r="A31" s="1042" t="s">
        <v>435</v>
      </c>
      <c r="B31" s="1043" t="s">
        <v>960</v>
      </c>
      <c r="C31" s="1122">
        <v>0</v>
      </c>
      <c r="D31" s="1044">
        <v>0</v>
      </c>
      <c r="E31" s="1044">
        <v>0</v>
      </c>
      <c r="F31" s="1044">
        <v>0</v>
      </c>
      <c r="G31" s="1044">
        <v>0</v>
      </c>
      <c r="H31" s="1044">
        <v>0</v>
      </c>
      <c r="I31" s="1044">
        <v>0</v>
      </c>
      <c r="J31" s="1044">
        <v>0</v>
      </c>
      <c r="K31" s="1044">
        <v>0</v>
      </c>
      <c r="L31" s="986">
        <f t="shared" si="0"/>
        <v>0</v>
      </c>
      <c r="M31" s="1044">
        <v>0</v>
      </c>
      <c r="N31" s="1045">
        <v>0</v>
      </c>
      <c r="O31" s="1045">
        <v>0</v>
      </c>
      <c r="P31" s="1046">
        <v>0</v>
      </c>
      <c r="Q31" s="1047">
        <f t="shared" si="1"/>
        <v>0</v>
      </c>
    </row>
    <row r="32" spans="1:17" x14ac:dyDescent="0.2">
      <c r="A32" s="1059" t="s">
        <v>436</v>
      </c>
      <c r="B32" s="1060" t="s">
        <v>1096</v>
      </c>
      <c r="C32" s="1117">
        <f>SUM(C29:C30)</f>
        <v>0</v>
      </c>
      <c r="D32" s="1061">
        <f>SUM(D29:D30)</f>
        <v>1554</v>
      </c>
      <c r="E32" s="1061">
        <f t="shared" ref="E32:K32" si="6">SUM(E29:E30)</f>
        <v>76</v>
      </c>
      <c r="F32" s="1061">
        <f t="shared" si="6"/>
        <v>198</v>
      </c>
      <c r="G32" s="1061">
        <f t="shared" si="6"/>
        <v>109</v>
      </c>
      <c r="H32" s="1061">
        <f t="shared" si="6"/>
        <v>506</v>
      </c>
      <c r="I32" s="1061">
        <f t="shared" si="6"/>
        <v>0</v>
      </c>
      <c r="J32" s="1061">
        <f t="shared" si="6"/>
        <v>390</v>
      </c>
      <c r="K32" s="1061">
        <f t="shared" si="6"/>
        <v>1003</v>
      </c>
      <c r="L32" s="992">
        <f>SUM(D32:K32)</f>
        <v>3836</v>
      </c>
      <c r="M32" s="1061">
        <f>SUM(M29:M31)</f>
        <v>8</v>
      </c>
      <c r="N32" s="1062">
        <v>0</v>
      </c>
      <c r="O32" s="1062">
        <v>0</v>
      </c>
      <c r="P32" s="1063">
        <v>0</v>
      </c>
      <c r="Q32" s="994">
        <f t="shared" si="1"/>
        <v>8</v>
      </c>
    </row>
    <row r="33" spans="1:17" x14ac:dyDescent="0.2">
      <c r="A33" s="1048" t="s">
        <v>437</v>
      </c>
      <c r="B33" s="1049" t="s">
        <v>961</v>
      </c>
      <c r="C33" s="1123">
        <v>0</v>
      </c>
      <c r="D33" s="1050">
        <v>15</v>
      </c>
      <c r="E33" s="1051">
        <v>1</v>
      </c>
      <c r="F33" s="1051">
        <v>3</v>
      </c>
      <c r="G33" s="1051">
        <v>605</v>
      </c>
      <c r="H33" s="1051">
        <v>41</v>
      </c>
      <c r="I33" s="1051">
        <v>0</v>
      </c>
      <c r="J33" s="1051">
        <v>13</v>
      </c>
      <c r="K33" s="1052">
        <v>2</v>
      </c>
      <c r="L33" s="982">
        <f t="shared" si="0"/>
        <v>680</v>
      </c>
      <c r="M33" s="1050">
        <v>0</v>
      </c>
      <c r="N33" s="1051">
        <v>0</v>
      </c>
      <c r="O33" s="1051">
        <v>0</v>
      </c>
      <c r="P33" s="1052">
        <v>0</v>
      </c>
      <c r="Q33" s="1053">
        <f t="shared" si="1"/>
        <v>0</v>
      </c>
    </row>
    <row r="34" spans="1:17" x14ac:dyDescent="0.2">
      <c r="A34" s="1042" t="s">
        <v>438</v>
      </c>
      <c r="B34" s="1043" t="s">
        <v>962</v>
      </c>
      <c r="C34" s="1122">
        <v>0</v>
      </c>
      <c r="D34" s="1044">
        <v>31</v>
      </c>
      <c r="E34" s="1045">
        <v>1</v>
      </c>
      <c r="F34" s="1045">
        <v>11</v>
      </c>
      <c r="G34" s="1045">
        <v>30</v>
      </c>
      <c r="H34" s="1045">
        <v>84</v>
      </c>
      <c r="I34" s="1045">
        <v>0</v>
      </c>
      <c r="J34" s="1045">
        <v>30</v>
      </c>
      <c r="K34" s="1046">
        <v>11</v>
      </c>
      <c r="L34" s="986">
        <f t="shared" si="0"/>
        <v>198</v>
      </c>
      <c r="M34" s="1044">
        <v>0</v>
      </c>
      <c r="N34" s="1045">
        <v>0</v>
      </c>
      <c r="O34" s="1045">
        <v>0</v>
      </c>
      <c r="P34" s="1046">
        <v>0</v>
      </c>
      <c r="Q34" s="1047">
        <f t="shared" si="1"/>
        <v>0</v>
      </c>
    </row>
    <row r="35" spans="1:17" x14ac:dyDescent="0.2">
      <c r="A35" s="1059" t="s">
        <v>439</v>
      </c>
      <c r="B35" s="1060" t="s">
        <v>1097</v>
      </c>
      <c r="C35" s="1117">
        <f>SUM(C33:C34)</f>
        <v>0</v>
      </c>
      <c r="D35" s="1061">
        <f>SUM(D33:D34)</f>
        <v>46</v>
      </c>
      <c r="E35" s="1061">
        <f t="shared" ref="E35:J35" si="7">SUM(E33:E34)</f>
        <v>2</v>
      </c>
      <c r="F35" s="1061">
        <f t="shared" si="7"/>
        <v>14</v>
      </c>
      <c r="G35" s="1061">
        <f t="shared" si="7"/>
        <v>635</v>
      </c>
      <c r="H35" s="1061">
        <f t="shared" si="7"/>
        <v>125</v>
      </c>
      <c r="I35" s="1061">
        <f t="shared" si="7"/>
        <v>0</v>
      </c>
      <c r="J35" s="1061">
        <f t="shared" si="7"/>
        <v>43</v>
      </c>
      <c r="K35" s="1061">
        <f>SUM(K33:K34)</f>
        <v>13</v>
      </c>
      <c r="L35" s="992">
        <f t="shared" si="0"/>
        <v>878</v>
      </c>
      <c r="M35" s="1061">
        <v>0</v>
      </c>
      <c r="N35" s="1062">
        <v>0</v>
      </c>
      <c r="O35" s="1062">
        <v>0</v>
      </c>
      <c r="P35" s="1063">
        <v>0</v>
      </c>
      <c r="Q35" s="994">
        <f t="shared" si="1"/>
        <v>0</v>
      </c>
    </row>
    <row r="36" spans="1:17" x14ac:dyDescent="0.2">
      <c r="A36" s="1048" t="s">
        <v>440</v>
      </c>
      <c r="B36" s="1049" t="s">
        <v>963</v>
      </c>
      <c r="C36" s="1123">
        <v>0</v>
      </c>
      <c r="D36" s="1050">
        <v>231</v>
      </c>
      <c r="E36" s="1051">
        <v>128</v>
      </c>
      <c r="F36" s="1051">
        <v>75</v>
      </c>
      <c r="G36" s="1051">
        <v>204</v>
      </c>
      <c r="H36" s="1051">
        <v>205</v>
      </c>
      <c r="I36" s="1051">
        <v>0</v>
      </c>
      <c r="J36" s="1051">
        <v>268</v>
      </c>
      <c r="K36" s="1052">
        <v>0</v>
      </c>
      <c r="L36" s="982">
        <f t="shared" si="0"/>
        <v>1111</v>
      </c>
      <c r="M36" s="1050">
        <v>0</v>
      </c>
      <c r="N36" s="1051">
        <v>0</v>
      </c>
      <c r="O36" s="1051">
        <v>0</v>
      </c>
      <c r="P36" s="1052">
        <v>0</v>
      </c>
      <c r="Q36" s="1053">
        <f t="shared" si="1"/>
        <v>0</v>
      </c>
    </row>
    <row r="37" spans="1:17" x14ac:dyDescent="0.2">
      <c r="A37" s="1037" t="s">
        <v>441</v>
      </c>
      <c r="B37" s="1038" t="s">
        <v>964</v>
      </c>
      <c r="C37" s="1120">
        <v>0</v>
      </c>
      <c r="D37" s="1039">
        <v>0</v>
      </c>
      <c r="E37" s="1040">
        <v>0</v>
      </c>
      <c r="F37" s="1040">
        <v>0</v>
      </c>
      <c r="G37" s="1040">
        <v>0</v>
      </c>
      <c r="H37" s="1040">
        <v>117</v>
      </c>
      <c r="I37" s="1040">
        <v>1506</v>
      </c>
      <c r="J37" s="1040">
        <v>0</v>
      </c>
      <c r="K37" s="1041">
        <v>0</v>
      </c>
      <c r="L37" s="983">
        <f t="shared" si="0"/>
        <v>1623</v>
      </c>
      <c r="M37" s="1039">
        <v>0</v>
      </c>
      <c r="N37" s="1040">
        <v>0</v>
      </c>
      <c r="O37" s="1040">
        <v>0</v>
      </c>
      <c r="P37" s="1041">
        <v>0</v>
      </c>
      <c r="Q37" s="1029">
        <f t="shared" si="1"/>
        <v>0</v>
      </c>
    </row>
    <row r="38" spans="1:17" x14ac:dyDescent="0.2">
      <c r="A38" s="1037" t="s">
        <v>442</v>
      </c>
      <c r="B38" s="1038" t="s">
        <v>1098</v>
      </c>
      <c r="C38" s="1120">
        <v>0</v>
      </c>
      <c r="D38" s="1039">
        <v>0</v>
      </c>
      <c r="E38" s="1040">
        <v>0</v>
      </c>
      <c r="F38" s="1040">
        <v>0</v>
      </c>
      <c r="G38" s="1040">
        <v>0</v>
      </c>
      <c r="H38" s="1040">
        <v>0</v>
      </c>
      <c r="I38" s="1040">
        <v>0</v>
      </c>
      <c r="J38" s="1040">
        <v>0</v>
      </c>
      <c r="K38" s="1041">
        <v>0</v>
      </c>
      <c r="L38" s="983">
        <f t="shared" si="0"/>
        <v>0</v>
      </c>
      <c r="M38" s="1039">
        <v>0</v>
      </c>
      <c r="N38" s="1040">
        <v>0</v>
      </c>
      <c r="O38" s="1040">
        <v>0</v>
      </c>
      <c r="P38" s="1041">
        <v>0</v>
      </c>
      <c r="Q38" s="1029">
        <f t="shared" si="1"/>
        <v>0</v>
      </c>
    </row>
    <row r="39" spans="1:17" x14ac:dyDescent="0.2">
      <c r="A39" s="1037" t="s">
        <v>443</v>
      </c>
      <c r="B39" s="1038" t="s">
        <v>965</v>
      </c>
      <c r="C39" s="1120">
        <v>0</v>
      </c>
      <c r="D39" s="1039">
        <v>724</v>
      </c>
      <c r="E39" s="1040">
        <v>0</v>
      </c>
      <c r="F39" s="1040">
        <v>0</v>
      </c>
      <c r="G39" s="1040">
        <v>0</v>
      </c>
      <c r="H39" s="1040">
        <v>328</v>
      </c>
      <c r="I39" s="1040">
        <v>0</v>
      </c>
      <c r="J39" s="1040">
        <v>328</v>
      </c>
      <c r="K39" s="1041">
        <v>490</v>
      </c>
      <c r="L39" s="983">
        <f t="shared" si="0"/>
        <v>1870</v>
      </c>
      <c r="M39" s="1039">
        <v>0</v>
      </c>
      <c r="N39" s="1040">
        <v>0</v>
      </c>
      <c r="O39" s="1040">
        <v>0</v>
      </c>
      <c r="P39" s="1041">
        <v>0</v>
      </c>
      <c r="Q39" s="1029">
        <f t="shared" si="1"/>
        <v>0</v>
      </c>
    </row>
    <row r="40" spans="1:17" x14ac:dyDescent="0.2">
      <c r="A40" s="1037" t="s">
        <v>444</v>
      </c>
      <c r="B40" s="1038" t="s">
        <v>1099</v>
      </c>
      <c r="C40" s="1120">
        <v>0</v>
      </c>
      <c r="D40" s="1039">
        <v>0</v>
      </c>
      <c r="E40" s="1040">
        <v>0</v>
      </c>
      <c r="F40" s="1040">
        <v>0</v>
      </c>
      <c r="G40" s="1040">
        <v>0</v>
      </c>
      <c r="H40" s="1040">
        <v>0</v>
      </c>
      <c r="I40" s="1040">
        <v>0</v>
      </c>
      <c r="J40" s="1040">
        <v>0</v>
      </c>
      <c r="K40" s="1041">
        <v>0</v>
      </c>
      <c r="L40" s="983">
        <f t="shared" si="0"/>
        <v>0</v>
      </c>
      <c r="M40" s="1039">
        <v>0</v>
      </c>
      <c r="N40" s="1040">
        <v>0</v>
      </c>
      <c r="O40" s="1040">
        <v>0</v>
      </c>
      <c r="P40" s="1041">
        <v>0</v>
      </c>
      <c r="Q40" s="1029">
        <f t="shared" si="1"/>
        <v>0</v>
      </c>
    </row>
    <row r="41" spans="1:17" x14ac:dyDescent="0.2">
      <c r="A41" s="1037" t="s">
        <v>445</v>
      </c>
      <c r="B41" s="1038" t="s">
        <v>1100</v>
      </c>
      <c r="C41" s="1120">
        <v>0</v>
      </c>
      <c r="D41" s="1039">
        <v>0</v>
      </c>
      <c r="E41" s="1040">
        <v>0</v>
      </c>
      <c r="F41" s="1040">
        <v>0</v>
      </c>
      <c r="G41" s="1040">
        <v>0</v>
      </c>
      <c r="H41" s="1040">
        <v>0</v>
      </c>
      <c r="I41" s="1040">
        <v>0</v>
      </c>
      <c r="J41" s="1040">
        <v>0</v>
      </c>
      <c r="K41" s="1041">
        <v>0</v>
      </c>
      <c r="L41" s="983">
        <f t="shared" si="0"/>
        <v>0</v>
      </c>
      <c r="M41" s="1039">
        <v>0</v>
      </c>
      <c r="N41" s="1040">
        <v>0</v>
      </c>
      <c r="O41" s="1040">
        <v>0</v>
      </c>
      <c r="P41" s="1041">
        <v>0</v>
      </c>
      <c r="Q41" s="1029">
        <f t="shared" si="1"/>
        <v>0</v>
      </c>
    </row>
    <row r="42" spans="1:17" x14ac:dyDescent="0.2">
      <c r="A42" s="1037" t="s">
        <v>446</v>
      </c>
      <c r="B42" s="1038" t="s">
        <v>1101</v>
      </c>
      <c r="C42" s="1120">
        <v>0</v>
      </c>
      <c r="D42" s="1039">
        <v>0</v>
      </c>
      <c r="E42" s="1040">
        <v>0</v>
      </c>
      <c r="F42" s="1040">
        <v>0</v>
      </c>
      <c r="G42" s="1040">
        <v>459</v>
      </c>
      <c r="H42" s="1040">
        <v>511</v>
      </c>
      <c r="I42" s="1040">
        <v>0</v>
      </c>
      <c r="J42" s="1040">
        <v>17</v>
      </c>
      <c r="K42" s="1041">
        <v>0</v>
      </c>
      <c r="L42" s="983">
        <f t="shared" si="0"/>
        <v>987</v>
      </c>
      <c r="M42" s="1039">
        <v>2052</v>
      </c>
      <c r="N42" s="1040">
        <v>0</v>
      </c>
      <c r="O42" s="1040">
        <v>15000</v>
      </c>
      <c r="P42" s="1041">
        <v>2400</v>
      </c>
      <c r="Q42" s="1029">
        <f t="shared" si="1"/>
        <v>19452</v>
      </c>
    </row>
    <row r="43" spans="1:17" x14ac:dyDescent="0.2">
      <c r="A43" s="1037" t="s">
        <v>447</v>
      </c>
      <c r="B43" s="1038" t="s">
        <v>1102</v>
      </c>
      <c r="C43" s="1120">
        <v>0</v>
      </c>
      <c r="D43" s="1039">
        <v>1039</v>
      </c>
      <c r="E43" s="1040">
        <v>267</v>
      </c>
      <c r="F43" s="1040">
        <v>157</v>
      </c>
      <c r="G43" s="1040">
        <v>574</v>
      </c>
      <c r="H43" s="1040">
        <v>1536</v>
      </c>
      <c r="I43" s="1040">
        <v>0</v>
      </c>
      <c r="J43" s="1040">
        <v>808</v>
      </c>
      <c r="K43" s="1041">
        <v>481</v>
      </c>
      <c r="L43" s="983">
        <f t="shared" si="0"/>
        <v>4862</v>
      </c>
      <c r="M43" s="1039">
        <v>222</v>
      </c>
      <c r="N43" s="1040">
        <v>0</v>
      </c>
      <c r="O43" s="1040">
        <v>0</v>
      </c>
      <c r="P43" s="1041">
        <v>0</v>
      </c>
      <c r="Q43" s="1029">
        <f t="shared" si="1"/>
        <v>222</v>
      </c>
    </row>
    <row r="44" spans="1:17" x14ac:dyDescent="0.2">
      <c r="A44" s="1042" t="s">
        <v>448</v>
      </c>
      <c r="B44" s="1043" t="s">
        <v>1103</v>
      </c>
      <c r="C44" s="1122">
        <v>0</v>
      </c>
      <c r="D44" s="1044">
        <v>310</v>
      </c>
      <c r="E44" s="1045">
        <v>0</v>
      </c>
      <c r="F44" s="1045">
        <v>0</v>
      </c>
      <c r="G44" s="1045">
        <v>0</v>
      </c>
      <c r="H44" s="1045">
        <v>52</v>
      </c>
      <c r="I44" s="1045">
        <v>0</v>
      </c>
      <c r="J44" s="1045">
        <v>47</v>
      </c>
      <c r="K44" s="1046">
        <v>467</v>
      </c>
      <c r="L44" s="986">
        <f t="shared" si="0"/>
        <v>876</v>
      </c>
      <c r="M44" s="1044">
        <v>27</v>
      </c>
      <c r="N44" s="1045">
        <v>0</v>
      </c>
      <c r="O44" s="1045">
        <v>0</v>
      </c>
      <c r="P44" s="1046">
        <v>0</v>
      </c>
      <c r="Q44" s="1047">
        <f t="shared" si="1"/>
        <v>27</v>
      </c>
    </row>
    <row r="45" spans="1:17" x14ac:dyDescent="0.2">
      <c r="A45" s="1059" t="s">
        <v>449</v>
      </c>
      <c r="B45" s="1060" t="s">
        <v>1104</v>
      </c>
      <c r="C45" s="1117">
        <f>SUM(C36:C43)</f>
        <v>0</v>
      </c>
      <c r="D45" s="1061">
        <f>SUM(D36:D43)</f>
        <v>1994</v>
      </c>
      <c r="E45" s="1061">
        <f>SUM(E36:E44)</f>
        <v>395</v>
      </c>
      <c r="F45" s="1061">
        <f>SUM(F36:F44)</f>
        <v>232</v>
      </c>
      <c r="G45" s="1061">
        <f>SUM(G36:G44)</f>
        <v>1237</v>
      </c>
      <c r="H45" s="1061">
        <f t="shared" ref="H45:K45" si="8">SUM(H36:H43)</f>
        <v>2697</v>
      </c>
      <c r="I45" s="1061">
        <f>SUM(I36:I44)</f>
        <v>1506</v>
      </c>
      <c r="J45" s="1061">
        <f t="shared" si="8"/>
        <v>1421</v>
      </c>
      <c r="K45" s="1061">
        <f t="shared" si="8"/>
        <v>971</v>
      </c>
      <c r="L45" s="992">
        <f>SUM(D45:K45)</f>
        <v>10453</v>
      </c>
      <c r="M45" s="1061">
        <f>M42+M43</f>
        <v>2274</v>
      </c>
      <c r="N45" s="1061">
        <f t="shared" ref="N45:P45" si="9">N42+N43</f>
        <v>0</v>
      </c>
      <c r="O45" s="1061">
        <f t="shared" si="9"/>
        <v>15000</v>
      </c>
      <c r="P45" s="1061">
        <f t="shared" si="9"/>
        <v>2400</v>
      </c>
      <c r="Q45" s="994">
        <f t="shared" si="1"/>
        <v>19674</v>
      </c>
    </row>
    <row r="46" spans="1:17" x14ac:dyDescent="0.2">
      <c r="A46" s="1048" t="s">
        <v>450</v>
      </c>
      <c r="B46" s="1049" t="s">
        <v>966</v>
      </c>
      <c r="C46" s="1123">
        <v>0</v>
      </c>
      <c r="D46" s="1050">
        <v>58</v>
      </c>
      <c r="E46" s="1051">
        <v>0</v>
      </c>
      <c r="F46" s="1051">
        <v>0</v>
      </c>
      <c r="G46" s="1051">
        <v>409</v>
      </c>
      <c r="H46" s="1051">
        <v>421</v>
      </c>
      <c r="I46" s="1051">
        <v>0</v>
      </c>
      <c r="J46" s="1051">
        <v>51</v>
      </c>
      <c r="K46" s="1052">
        <v>0</v>
      </c>
      <c r="L46" s="982">
        <f t="shared" si="0"/>
        <v>939</v>
      </c>
      <c r="M46" s="1050">
        <v>0</v>
      </c>
      <c r="N46" s="1051">
        <v>0</v>
      </c>
      <c r="O46" s="1051">
        <v>0</v>
      </c>
      <c r="P46" s="1052">
        <v>0</v>
      </c>
      <c r="Q46" s="1053">
        <f t="shared" si="1"/>
        <v>0</v>
      </c>
    </row>
    <row r="47" spans="1:17" ht="12" customHeight="1" x14ac:dyDescent="0.2">
      <c r="A47" s="1042" t="s">
        <v>451</v>
      </c>
      <c r="B47" s="1043" t="s">
        <v>967</v>
      </c>
      <c r="C47" s="1122">
        <v>0</v>
      </c>
      <c r="D47" s="1044">
        <v>0</v>
      </c>
      <c r="E47" s="1045">
        <v>0</v>
      </c>
      <c r="F47" s="1045">
        <v>0</v>
      </c>
      <c r="G47" s="1045">
        <v>0</v>
      </c>
      <c r="H47" s="1045">
        <v>0</v>
      </c>
      <c r="I47" s="1045">
        <v>0</v>
      </c>
      <c r="J47" s="1045">
        <v>0</v>
      </c>
      <c r="K47" s="1046">
        <v>0</v>
      </c>
      <c r="L47" s="986">
        <f t="shared" si="0"/>
        <v>0</v>
      </c>
      <c r="M47" s="1044">
        <v>0</v>
      </c>
      <c r="N47" s="1045">
        <v>0</v>
      </c>
      <c r="O47" s="1045">
        <v>0</v>
      </c>
      <c r="P47" s="1046">
        <v>0</v>
      </c>
      <c r="Q47" s="1047">
        <f t="shared" si="1"/>
        <v>0</v>
      </c>
    </row>
    <row r="48" spans="1:17" ht="24" x14ac:dyDescent="0.2">
      <c r="A48" s="1059" t="s">
        <v>452</v>
      </c>
      <c r="B48" s="1060" t="s">
        <v>968</v>
      </c>
      <c r="C48" s="1117">
        <f>SUM(C46:C47)</f>
        <v>0</v>
      </c>
      <c r="D48" s="1061">
        <f>SUM(D46:D47)</f>
        <v>58</v>
      </c>
      <c r="E48" s="1061">
        <f t="shared" ref="E48:K48" si="10">SUM(E46:E47)</f>
        <v>0</v>
      </c>
      <c r="F48" s="1061">
        <f t="shared" si="10"/>
        <v>0</v>
      </c>
      <c r="G48" s="1061">
        <f t="shared" si="10"/>
        <v>409</v>
      </c>
      <c r="H48" s="1061">
        <f t="shared" si="10"/>
        <v>421</v>
      </c>
      <c r="I48" s="1061">
        <f t="shared" si="10"/>
        <v>0</v>
      </c>
      <c r="J48" s="1061">
        <f t="shared" si="10"/>
        <v>51</v>
      </c>
      <c r="K48" s="1061">
        <f t="shared" si="10"/>
        <v>0</v>
      </c>
      <c r="L48" s="992">
        <f t="shared" si="0"/>
        <v>939</v>
      </c>
      <c r="M48" s="1061">
        <v>0</v>
      </c>
      <c r="N48" s="1062">
        <v>0</v>
      </c>
      <c r="O48" s="1062">
        <v>0</v>
      </c>
      <c r="P48" s="1063">
        <v>0</v>
      </c>
      <c r="Q48" s="994">
        <f t="shared" si="1"/>
        <v>0</v>
      </c>
    </row>
    <row r="49" spans="1:17" ht="24" x14ac:dyDescent="0.2">
      <c r="A49" s="1048" t="s">
        <v>453</v>
      </c>
      <c r="B49" s="1049" t="s">
        <v>969</v>
      </c>
      <c r="C49" s="1123">
        <v>0</v>
      </c>
      <c r="D49" s="1050">
        <v>868</v>
      </c>
      <c r="E49" s="1051">
        <v>120</v>
      </c>
      <c r="F49" s="1051">
        <v>106</v>
      </c>
      <c r="G49" s="1051">
        <v>236</v>
      </c>
      <c r="H49" s="1051">
        <v>601</v>
      </c>
      <c r="I49" s="1051">
        <v>407</v>
      </c>
      <c r="J49" s="1051">
        <v>468</v>
      </c>
      <c r="K49" s="1052">
        <v>401</v>
      </c>
      <c r="L49" s="982">
        <f t="shared" si="0"/>
        <v>3207</v>
      </c>
      <c r="M49" s="1050">
        <v>554</v>
      </c>
      <c r="N49" s="1051">
        <v>0</v>
      </c>
      <c r="O49" s="1051">
        <v>0</v>
      </c>
      <c r="P49" s="1052">
        <v>0</v>
      </c>
      <c r="Q49" s="1053">
        <f t="shared" si="1"/>
        <v>554</v>
      </c>
    </row>
    <row r="50" spans="1:17" x14ac:dyDescent="0.2">
      <c r="A50" s="1037" t="s">
        <v>454</v>
      </c>
      <c r="B50" s="1038" t="s">
        <v>1105</v>
      </c>
      <c r="C50" s="1120">
        <v>0</v>
      </c>
      <c r="D50" s="1039">
        <v>0</v>
      </c>
      <c r="E50" s="1040">
        <v>0</v>
      </c>
      <c r="F50" s="1040">
        <v>0</v>
      </c>
      <c r="G50" s="1040">
        <v>0</v>
      </c>
      <c r="H50" s="1040">
        <v>0</v>
      </c>
      <c r="I50" s="1040">
        <v>0</v>
      </c>
      <c r="J50" s="1040">
        <v>0</v>
      </c>
      <c r="K50" s="1041">
        <v>0</v>
      </c>
      <c r="L50" s="983">
        <f t="shared" si="0"/>
        <v>0</v>
      </c>
      <c r="M50" s="1039">
        <v>0</v>
      </c>
      <c r="N50" s="1040">
        <v>0</v>
      </c>
      <c r="O50" s="1040">
        <v>0</v>
      </c>
      <c r="P50" s="1041">
        <v>0</v>
      </c>
      <c r="Q50" s="1029">
        <f t="shared" si="1"/>
        <v>0</v>
      </c>
    </row>
    <row r="51" spans="1:17" s="718" customFormat="1" x14ac:dyDescent="0.2">
      <c r="A51" s="1037" t="s">
        <v>455</v>
      </c>
      <c r="B51" s="1038" t="s">
        <v>970</v>
      </c>
      <c r="C51" s="1120">
        <v>0</v>
      </c>
      <c r="D51" s="1039">
        <v>0</v>
      </c>
      <c r="E51" s="1040">
        <v>0</v>
      </c>
      <c r="F51" s="1040">
        <v>0</v>
      </c>
      <c r="G51" s="1040">
        <v>0</v>
      </c>
      <c r="H51" s="1040">
        <v>0</v>
      </c>
      <c r="I51" s="1040">
        <v>0</v>
      </c>
      <c r="J51" s="1040">
        <v>0</v>
      </c>
      <c r="K51" s="1041">
        <v>0</v>
      </c>
      <c r="L51" s="983">
        <f t="shared" si="0"/>
        <v>0</v>
      </c>
      <c r="M51" s="1039">
        <v>0</v>
      </c>
      <c r="N51" s="1040">
        <v>0</v>
      </c>
      <c r="O51" s="1040">
        <v>0</v>
      </c>
      <c r="P51" s="1041">
        <v>0</v>
      </c>
      <c r="Q51" s="1029">
        <f t="shared" si="1"/>
        <v>0</v>
      </c>
    </row>
    <row r="52" spans="1:17" x14ac:dyDescent="0.2">
      <c r="A52" s="1037" t="s">
        <v>456</v>
      </c>
      <c r="B52" s="1038" t="s">
        <v>1106</v>
      </c>
      <c r="C52" s="1120">
        <v>0</v>
      </c>
      <c r="D52" s="1039">
        <v>0</v>
      </c>
      <c r="E52" s="1040">
        <v>0</v>
      </c>
      <c r="F52" s="1040">
        <v>0</v>
      </c>
      <c r="G52" s="1040">
        <v>0</v>
      </c>
      <c r="H52" s="1040">
        <v>0</v>
      </c>
      <c r="I52" s="1040">
        <v>0</v>
      </c>
      <c r="J52" s="1040">
        <v>0</v>
      </c>
      <c r="K52" s="1041">
        <v>0</v>
      </c>
      <c r="L52" s="983">
        <f t="shared" si="0"/>
        <v>0</v>
      </c>
      <c r="M52" s="1039">
        <v>0</v>
      </c>
      <c r="N52" s="1040">
        <v>0</v>
      </c>
      <c r="O52" s="1040">
        <v>0</v>
      </c>
      <c r="P52" s="1041">
        <v>0</v>
      </c>
      <c r="Q52" s="1029">
        <f t="shared" si="1"/>
        <v>0</v>
      </c>
    </row>
    <row r="53" spans="1:17" x14ac:dyDescent="0.2">
      <c r="A53" s="1042" t="s">
        <v>457</v>
      </c>
      <c r="B53" s="1043" t="s">
        <v>971</v>
      </c>
      <c r="C53" s="1122">
        <v>0</v>
      </c>
      <c r="D53" s="1044">
        <v>32</v>
      </c>
      <c r="E53" s="1045"/>
      <c r="F53" s="1045"/>
      <c r="G53" s="1045"/>
      <c r="H53" s="1045">
        <v>11</v>
      </c>
      <c r="I53" s="1045"/>
      <c r="J53" s="1045">
        <v>4</v>
      </c>
      <c r="K53" s="1046"/>
      <c r="L53" s="986">
        <f t="shared" si="0"/>
        <v>47</v>
      </c>
      <c r="M53" s="1044">
        <v>0</v>
      </c>
      <c r="N53" s="1045">
        <v>0</v>
      </c>
      <c r="O53" s="1045">
        <v>0</v>
      </c>
      <c r="P53" s="1046">
        <v>0</v>
      </c>
      <c r="Q53" s="1047">
        <f t="shared" si="1"/>
        <v>0</v>
      </c>
    </row>
    <row r="54" spans="1:17" ht="24" x14ac:dyDescent="0.2">
      <c r="A54" s="1059" t="s">
        <v>458</v>
      </c>
      <c r="B54" s="1060" t="s">
        <v>972</v>
      </c>
      <c r="C54" s="1117">
        <f>SUM(C49:C53)</f>
        <v>0</v>
      </c>
      <c r="D54" s="1061">
        <f>SUM(D49:D53)</f>
        <v>900</v>
      </c>
      <c r="E54" s="1061">
        <f t="shared" ref="E54:K54" si="11">SUM(E49:E53)</f>
        <v>120</v>
      </c>
      <c r="F54" s="1061">
        <f t="shared" si="11"/>
        <v>106</v>
      </c>
      <c r="G54" s="1061">
        <f t="shared" si="11"/>
        <v>236</v>
      </c>
      <c r="H54" s="1061">
        <f t="shared" si="11"/>
        <v>612</v>
      </c>
      <c r="I54" s="1061">
        <f t="shared" si="11"/>
        <v>407</v>
      </c>
      <c r="J54" s="1061">
        <f t="shared" si="11"/>
        <v>472</v>
      </c>
      <c r="K54" s="1061">
        <f t="shared" si="11"/>
        <v>401</v>
      </c>
      <c r="L54" s="992">
        <f t="shared" si="0"/>
        <v>3254</v>
      </c>
      <c r="M54" s="1061">
        <f>M49</f>
        <v>554</v>
      </c>
      <c r="N54" s="1062">
        <v>0</v>
      </c>
      <c r="O54" s="1062">
        <v>0</v>
      </c>
      <c r="P54" s="1063">
        <v>0</v>
      </c>
      <c r="Q54" s="994">
        <f t="shared" si="1"/>
        <v>554</v>
      </c>
    </row>
    <row r="55" spans="1:17" x14ac:dyDescent="0.2">
      <c r="A55" s="1054" t="s">
        <v>459</v>
      </c>
      <c r="B55" s="1055" t="s">
        <v>1107</v>
      </c>
      <c r="C55" s="1118">
        <f>C32+C35+C45+C48+C54</f>
        <v>0</v>
      </c>
      <c r="D55" s="1056">
        <f>D32+D35+D45+D48+D54</f>
        <v>4552</v>
      </c>
      <c r="E55" s="1056">
        <f t="shared" ref="E55:J55" si="12">E32+E35+E45+E48+E54</f>
        <v>593</v>
      </c>
      <c r="F55" s="1056">
        <f t="shared" si="12"/>
        <v>550</v>
      </c>
      <c r="G55" s="1056">
        <f t="shared" si="12"/>
        <v>2626</v>
      </c>
      <c r="H55" s="1056">
        <f t="shared" si="12"/>
        <v>4361</v>
      </c>
      <c r="I55" s="1056">
        <f t="shared" si="12"/>
        <v>1913</v>
      </c>
      <c r="J55" s="1056">
        <f t="shared" si="12"/>
        <v>2377</v>
      </c>
      <c r="K55" s="1056">
        <f>K32+K35+K45+K48+K54</f>
        <v>2388</v>
      </c>
      <c r="L55" s="992">
        <f t="shared" si="0"/>
        <v>19360</v>
      </c>
      <c r="M55" s="1056">
        <f>M32+M35+M45+M48+M54</f>
        <v>2836</v>
      </c>
      <c r="N55" s="1056">
        <f t="shared" ref="N55:P55" si="13">N32+N35+N45+N48+N54</f>
        <v>0</v>
      </c>
      <c r="O55" s="1056">
        <f t="shared" si="13"/>
        <v>15000</v>
      </c>
      <c r="P55" s="1056">
        <f t="shared" si="13"/>
        <v>2400</v>
      </c>
      <c r="Q55" s="994">
        <f t="shared" si="1"/>
        <v>20236</v>
      </c>
    </row>
    <row r="56" spans="1:17" ht="24" x14ac:dyDescent="0.2">
      <c r="A56" s="1054" t="s">
        <v>460</v>
      </c>
      <c r="B56" s="1055" t="s">
        <v>1108</v>
      </c>
      <c r="C56" s="1118">
        <v>0</v>
      </c>
      <c r="D56" s="1056">
        <v>0</v>
      </c>
      <c r="E56" s="1057">
        <v>0</v>
      </c>
      <c r="F56" s="1057">
        <v>0</v>
      </c>
      <c r="G56" s="1057">
        <v>0</v>
      </c>
      <c r="H56" s="1057">
        <v>0</v>
      </c>
      <c r="I56" s="1057">
        <v>0</v>
      </c>
      <c r="J56" s="1057">
        <v>0</v>
      </c>
      <c r="K56" s="1058">
        <v>0</v>
      </c>
      <c r="L56" s="992">
        <f t="shared" si="0"/>
        <v>0</v>
      </c>
      <c r="M56" s="1056">
        <v>0</v>
      </c>
      <c r="N56" s="1057">
        <v>0</v>
      </c>
      <c r="O56" s="1057">
        <v>0</v>
      </c>
      <c r="P56" s="1058">
        <v>0</v>
      </c>
      <c r="Q56" s="994">
        <f t="shared" si="1"/>
        <v>0</v>
      </c>
    </row>
    <row r="57" spans="1:17" x14ac:dyDescent="0.2">
      <c r="A57" s="1048" t="s">
        <v>461</v>
      </c>
      <c r="B57" s="1049" t="s">
        <v>1109</v>
      </c>
      <c r="C57" s="1123">
        <v>0</v>
      </c>
      <c r="D57" s="1050">
        <v>0</v>
      </c>
      <c r="E57" s="1051">
        <v>0</v>
      </c>
      <c r="F57" s="1051">
        <v>0</v>
      </c>
      <c r="G57" s="1051">
        <v>0</v>
      </c>
      <c r="H57" s="1051">
        <v>0</v>
      </c>
      <c r="I57" s="1051">
        <v>0</v>
      </c>
      <c r="J57" s="1051">
        <v>0</v>
      </c>
      <c r="K57" s="1052">
        <v>0</v>
      </c>
      <c r="L57" s="982">
        <f t="shared" si="0"/>
        <v>0</v>
      </c>
      <c r="M57" s="1050">
        <v>0</v>
      </c>
      <c r="N57" s="1051">
        <v>0</v>
      </c>
      <c r="O57" s="1051">
        <v>0</v>
      </c>
      <c r="P57" s="1052">
        <v>0</v>
      </c>
      <c r="Q57" s="1053">
        <f t="shared" si="1"/>
        <v>0</v>
      </c>
    </row>
    <row r="58" spans="1:17" ht="24" x14ac:dyDescent="0.2">
      <c r="A58" s="1037" t="s">
        <v>462</v>
      </c>
      <c r="B58" s="1038" t="s">
        <v>973</v>
      </c>
      <c r="C58" s="1120">
        <v>0</v>
      </c>
      <c r="D58" s="1039">
        <v>0</v>
      </c>
      <c r="E58" s="1040">
        <v>0</v>
      </c>
      <c r="F58" s="1040">
        <v>0</v>
      </c>
      <c r="G58" s="1040">
        <v>0</v>
      </c>
      <c r="H58" s="1040">
        <v>0</v>
      </c>
      <c r="I58" s="1040">
        <v>0</v>
      </c>
      <c r="J58" s="1040">
        <v>0</v>
      </c>
      <c r="K58" s="1041">
        <v>0</v>
      </c>
      <c r="L58" s="983">
        <f t="shared" si="0"/>
        <v>0</v>
      </c>
      <c r="M58" s="1039">
        <v>0</v>
      </c>
      <c r="N58" s="1040">
        <v>0</v>
      </c>
      <c r="O58" s="1040">
        <v>0</v>
      </c>
      <c r="P58" s="1041">
        <v>0</v>
      </c>
      <c r="Q58" s="1029">
        <f t="shared" si="1"/>
        <v>0</v>
      </c>
    </row>
    <row r="59" spans="1:17" ht="24" x14ac:dyDescent="0.2">
      <c r="A59" s="1037" t="s">
        <v>463</v>
      </c>
      <c r="B59" s="1038" t="s">
        <v>1110</v>
      </c>
      <c r="C59" s="1120">
        <v>0</v>
      </c>
      <c r="D59" s="1039">
        <v>0</v>
      </c>
      <c r="E59" s="1040">
        <v>0</v>
      </c>
      <c r="F59" s="1040">
        <v>0</v>
      </c>
      <c r="G59" s="1040">
        <v>0</v>
      </c>
      <c r="H59" s="1040">
        <v>0</v>
      </c>
      <c r="I59" s="1040">
        <v>0</v>
      </c>
      <c r="J59" s="1040">
        <v>0</v>
      </c>
      <c r="K59" s="1041">
        <v>0</v>
      </c>
      <c r="L59" s="983">
        <f t="shared" si="0"/>
        <v>0</v>
      </c>
      <c r="M59" s="1039">
        <v>0</v>
      </c>
      <c r="N59" s="1040">
        <v>0</v>
      </c>
      <c r="O59" s="1040">
        <v>0</v>
      </c>
      <c r="P59" s="1041">
        <v>0</v>
      </c>
      <c r="Q59" s="1029">
        <f t="shared" si="1"/>
        <v>0</v>
      </c>
    </row>
    <row r="60" spans="1:17" ht="24" x14ac:dyDescent="0.2">
      <c r="A60" s="1042" t="s">
        <v>464</v>
      </c>
      <c r="B60" s="1043" t="s">
        <v>1111</v>
      </c>
      <c r="C60" s="1122">
        <v>0</v>
      </c>
      <c r="D60" s="1044">
        <v>0</v>
      </c>
      <c r="E60" s="1045">
        <v>0</v>
      </c>
      <c r="F60" s="1045">
        <v>0</v>
      </c>
      <c r="G60" s="1045">
        <v>0</v>
      </c>
      <c r="H60" s="1045">
        <v>0</v>
      </c>
      <c r="I60" s="1045">
        <v>0</v>
      </c>
      <c r="J60" s="1045">
        <v>0</v>
      </c>
      <c r="K60" s="1046">
        <v>0</v>
      </c>
      <c r="L60" s="986">
        <f t="shared" si="0"/>
        <v>0</v>
      </c>
      <c r="M60" s="1044">
        <v>0</v>
      </c>
      <c r="N60" s="1045">
        <v>0</v>
      </c>
      <c r="O60" s="1045">
        <v>0</v>
      </c>
      <c r="P60" s="1046">
        <v>0</v>
      </c>
      <c r="Q60" s="1047">
        <f t="shared" si="1"/>
        <v>0</v>
      </c>
    </row>
    <row r="61" spans="1:17" ht="24" x14ac:dyDescent="0.2">
      <c r="A61" s="1059" t="s">
        <v>465</v>
      </c>
      <c r="B61" s="1060" t="s">
        <v>1112</v>
      </c>
      <c r="C61" s="1117">
        <f>C68</f>
        <v>6788</v>
      </c>
      <c r="D61" s="1117">
        <f t="shared" ref="D61:K61" si="14">D68</f>
        <v>0</v>
      </c>
      <c r="E61" s="1117">
        <f t="shared" si="14"/>
        <v>0</v>
      </c>
      <c r="F61" s="1117">
        <f t="shared" si="14"/>
        <v>0</v>
      </c>
      <c r="G61" s="1117">
        <f t="shared" si="14"/>
        <v>0</v>
      </c>
      <c r="H61" s="1117">
        <f t="shared" si="14"/>
        <v>0</v>
      </c>
      <c r="I61" s="1117">
        <f t="shared" si="14"/>
        <v>0</v>
      </c>
      <c r="J61" s="1117">
        <f t="shared" si="14"/>
        <v>0</v>
      </c>
      <c r="K61" s="1117">
        <f t="shared" si="14"/>
        <v>0</v>
      </c>
      <c r="L61" s="992">
        <f>SUM(C61:K61)</f>
        <v>6788</v>
      </c>
      <c r="M61" s="1061"/>
      <c r="N61" s="1062">
        <f>SUM(N62:N71)</f>
        <v>5078</v>
      </c>
      <c r="O61" s="1062">
        <v>0</v>
      </c>
      <c r="P61" s="1063">
        <v>0</v>
      </c>
      <c r="Q61" s="994">
        <f t="shared" si="1"/>
        <v>5078</v>
      </c>
    </row>
    <row r="62" spans="1:17" x14ac:dyDescent="0.2">
      <c r="A62" s="1048" t="s">
        <v>466</v>
      </c>
      <c r="B62" s="1049" t="s">
        <v>974</v>
      </c>
      <c r="C62" s="1123">
        <v>0</v>
      </c>
      <c r="D62" s="1050">
        <v>0</v>
      </c>
      <c r="E62" s="1051">
        <v>0</v>
      </c>
      <c r="F62" s="1051">
        <v>0</v>
      </c>
      <c r="G62" s="1051">
        <v>0</v>
      </c>
      <c r="H62" s="1051">
        <v>0</v>
      </c>
      <c r="I62" s="1051">
        <v>0</v>
      </c>
      <c r="J62" s="1051">
        <v>0</v>
      </c>
      <c r="K62" s="1052">
        <v>0</v>
      </c>
      <c r="L62" s="982">
        <f t="shared" si="0"/>
        <v>0</v>
      </c>
      <c r="M62" s="1050"/>
      <c r="N62" s="1051">
        <v>0</v>
      </c>
      <c r="O62" s="1051">
        <v>0</v>
      </c>
      <c r="P62" s="1052">
        <v>0</v>
      </c>
      <c r="Q62" s="1053">
        <f t="shared" si="1"/>
        <v>0</v>
      </c>
    </row>
    <row r="63" spans="1:17" x14ac:dyDescent="0.2">
      <c r="A63" s="1037" t="s">
        <v>467</v>
      </c>
      <c r="B63" s="1038" t="s">
        <v>975</v>
      </c>
      <c r="C63" s="1120">
        <v>0</v>
      </c>
      <c r="D63" s="1039">
        <v>0</v>
      </c>
      <c r="E63" s="1040">
        <v>0</v>
      </c>
      <c r="F63" s="1040">
        <v>0</v>
      </c>
      <c r="G63" s="1040">
        <v>0</v>
      </c>
      <c r="H63" s="1040">
        <v>0</v>
      </c>
      <c r="I63" s="1040">
        <v>0</v>
      </c>
      <c r="J63" s="1040">
        <v>0</v>
      </c>
      <c r="K63" s="1041">
        <v>0</v>
      </c>
      <c r="L63" s="983">
        <f t="shared" si="0"/>
        <v>0</v>
      </c>
      <c r="M63" s="1039"/>
      <c r="N63" s="1040">
        <v>0</v>
      </c>
      <c r="O63" s="1040">
        <v>0</v>
      </c>
      <c r="P63" s="1041">
        <v>0</v>
      </c>
      <c r="Q63" s="1029">
        <f t="shared" si="1"/>
        <v>0</v>
      </c>
    </row>
    <row r="64" spans="1:17" ht="24" x14ac:dyDescent="0.2">
      <c r="A64" s="1037" t="s">
        <v>468</v>
      </c>
      <c r="B64" s="1038" t="s">
        <v>976</v>
      </c>
      <c r="C64" s="1120">
        <v>0</v>
      </c>
      <c r="D64" s="1039">
        <v>0</v>
      </c>
      <c r="E64" s="1040">
        <v>0</v>
      </c>
      <c r="F64" s="1040">
        <v>0</v>
      </c>
      <c r="G64" s="1040">
        <v>0</v>
      </c>
      <c r="H64" s="1040">
        <v>0</v>
      </c>
      <c r="I64" s="1040">
        <v>0</v>
      </c>
      <c r="J64" s="1040">
        <v>0</v>
      </c>
      <c r="K64" s="1041">
        <v>0</v>
      </c>
      <c r="L64" s="983">
        <f t="shared" si="0"/>
        <v>0</v>
      </c>
      <c r="M64" s="1039"/>
      <c r="N64" s="1040">
        <v>0</v>
      </c>
      <c r="O64" s="1040">
        <v>0</v>
      </c>
      <c r="P64" s="1041">
        <v>0</v>
      </c>
      <c r="Q64" s="1029">
        <f t="shared" si="1"/>
        <v>0</v>
      </c>
    </row>
    <row r="65" spans="1:17" x14ac:dyDescent="0.2">
      <c r="A65" s="1037" t="s">
        <v>469</v>
      </c>
      <c r="B65" s="1038" t="s">
        <v>977</v>
      </c>
      <c r="C65" s="1120">
        <v>0</v>
      </c>
      <c r="D65" s="1039">
        <v>0</v>
      </c>
      <c r="E65" s="1040">
        <v>0</v>
      </c>
      <c r="F65" s="1040">
        <v>0</v>
      </c>
      <c r="G65" s="1040">
        <v>0</v>
      </c>
      <c r="H65" s="1040">
        <v>0</v>
      </c>
      <c r="I65" s="1040">
        <v>0</v>
      </c>
      <c r="J65" s="1040">
        <v>0</v>
      </c>
      <c r="K65" s="1041">
        <v>0</v>
      </c>
      <c r="L65" s="983">
        <f t="shared" si="0"/>
        <v>0</v>
      </c>
      <c r="M65" s="1039"/>
      <c r="N65" s="1040">
        <v>0</v>
      </c>
      <c r="O65" s="1040">
        <v>0</v>
      </c>
      <c r="P65" s="1041">
        <v>0</v>
      </c>
      <c r="Q65" s="1029">
        <f t="shared" si="1"/>
        <v>0</v>
      </c>
    </row>
    <row r="66" spans="1:17" x14ac:dyDescent="0.2">
      <c r="A66" s="1037" t="s">
        <v>470</v>
      </c>
      <c r="B66" s="1038" t="s">
        <v>978</v>
      </c>
      <c r="C66" s="1120">
        <v>0</v>
      </c>
      <c r="D66" s="1039">
        <v>0</v>
      </c>
      <c r="E66" s="1040">
        <v>0</v>
      </c>
      <c r="F66" s="1040">
        <v>0</v>
      </c>
      <c r="G66" s="1040">
        <v>0</v>
      </c>
      <c r="H66" s="1040">
        <v>0</v>
      </c>
      <c r="I66" s="1040">
        <v>0</v>
      </c>
      <c r="J66" s="1040">
        <v>0</v>
      </c>
      <c r="K66" s="1041">
        <v>0</v>
      </c>
      <c r="L66" s="983">
        <f t="shared" ref="L66:L118" si="15">SUM(D66:K66)</f>
        <v>0</v>
      </c>
      <c r="M66" s="1039"/>
      <c r="N66" s="1040">
        <v>0</v>
      </c>
      <c r="O66" s="1040">
        <v>0</v>
      </c>
      <c r="P66" s="1041">
        <v>0</v>
      </c>
      <c r="Q66" s="1029">
        <f t="shared" si="1"/>
        <v>0</v>
      </c>
    </row>
    <row r="67" spans="1:17" x14ac:dyDescent="0.2">
      <c r="A67" s="1037" t="s">
        <v>471</v>
      </c>
      <c r="B67" s="1038" t="s">
        <v>979</v>
      </c>
      <c r="C67" s="1120">
        <v>0</v>
      </c>
      <c r="D67" s="1039">
        <v>0</v>
      </c>
      <c r="E67" s="1040">
        <v>0</v>
      </c>
      <c r="F67" s="1040">
        <v>0</v>
      </c>
      <c r="G67" s="1040">
        <v>0</v>
      </c>
      <c r="H67" s="1040">
        <v>0</v>
      </c>
      <c r="I67" s="1040">
        <v>0</v>
      </c>
      <c r="J67" s="1040">
        <v>0</v>
      </c>
      <c r="K67" s="1041">
        <v>0</v>
      </c>
      <c r="L67" s="983">
        <f t="shared" si="15"/>
        <v>0</v>
      </c>
      <c r="M67" s="1039"/>
      <c r="N67" s="1040">
        <v>0</v>
      </c>
      <c r="O67" s="1040">
        <v>0</v>
      </c>
      <c r="P67" s="1041">
        <v>0</v>
      </c>
      <c r="Q67" s="1029">
        <f t="shared" ref="Q67:Q119" si="16">SUM(M67:P67)</f>
        <v>0</v>
      </c>
    </row>
    <row r="68" spans="1:17" ht="24" x14ac:dyDescent="0.2">
      <c r="A68" s="1037" t="s">
        <v>472</v>
      </c>
      <c r="B68" s="1038" t="s">
        <v>980</v>
      </c>
      <c r="C68" s="1116">
        <v>6788</v>
      </c>
      <c r="D68" s="1039">
        <v>0</v>
      </c>
      <c r="E68" s="1040">
        <v>0</v>
      </c>
      <c r="F68" s="1040">
        <v>0</v>
      </c>
      <c r="G68" s="1040">
        <v>0</v>
      </c>
      <c r="H68" s="1040">
        <v>0</v>
      </c>
      <c r="I68" s="1040">
        <v>0</v>
      </c>
      <c r="J68" s="1040">
        <v>0</v>
      </c>
      <c r="K68" s="1041">
        <v>0</v>
      </c>
      <c r="L68" s="983">
        <f>SUM(C68:K68)</f>
        <v>6788</v>
      </c>
      <c r="M68" s="1039"/>
      <c r="N68" s="1040">
        <v>5078</v>
      </c>
      <c r="O68" s="1040">
        <v>0</v>
      </c>
      <c r="P68" s="1041">
        <v>0</v>
      </c>
      <c r="Q68" s="1029">
        <f t="shared" si="16"/>
        <v>5078</v>
      </c>
    </row>
    <row r="69" spans="1:17" x14ac:dyDescent="0.2">
      <c r="A69" s="1037" t="s">
        <v>473</v>
      </c>
      <c r="B69" s="1038" t="s">
        <v>981</v>
      </c>
      <c r="C69" s="1120">
        <v>0</v>
      </c>
      <c r="D69" s="1039">
        <v>0</v>
      </c>
      <c r="E69" s="1040">
        <v>0</v>
      </c>
      <c r="F69" s="1040">
        <v>0</v>
      </c>
      <c r="G69" s="1040">
        <v>0</v>
      </c>
      <c r="H69" s="1040">
        <v>0</v>
      </c>
      <c r="I69" s="1040">
        <v>0</v>
      </c>
      <c r="J69" s="1040">
        <v>0</v>
      </c>
      <c r="K69" s="1041">
        <v>0</v>
      </c>
      <c r="L69" s="983">
        <f>SUM(C69:K69)</f>
        <v>0</v>
      </c>
      <c r="M69" s="1039">
        <v>0</v>
      </c>
      <c r="N69" s="1040">
        <v>0</v>
      </c>
      <c r="O69" s="1040">
        <v>0</v>
      </c>
      <c r="P69" s="1041">
        <v>0</v>
      </c>
      <c r="Q69" s="1029">
        <f t="shared" si="16"/>
        <v>0</v>
      </c>
    </row>
    <row r="70" spans="1:17" ht="24" x14ac:dyDescent="0.2">
      <c r="A70" s="1037" t="s">
        <v>474</v>
      </c>
      <c r="B70" s="1038" t="s">
        <v>982</v>
      </c>
      <c r="C70" s="1120">
        <v>0</v>
      </c>
      <c r="D70" s="1039">
        <v>0</v>
      </c>
      <c r="E70" s="1040">
        <v>0</v>
      </c>
      <c r="F70" s="1040">
        <v>0</v>
      </c>
      <c r="G70" s="1040">
        <v>0</v>
      </c>
      <c r="H70" s="1040">
        <v>0</v>
      </c>
      <c r="I70" s="1040">
        <v>0</v>
      </c>
      <c r="J70" s="1040">
        <v>0</v>
      </c>
      <c r="K70" s="1041">
        <v>0</v>
      </c>
      <c r="L70" s="983">
        <f t="shared" si="15"/>
        <v>0</v>
      </c>
      <c r="M70" s="1039">
        <v>0</v>
      </c>
      <c r="N70" s="1040">
        <v>0</v>
      </c>
      <c r="O70" s="1040">
        <v>0</v>
      </c>
      <c r="P70" s="1041">
        <v>0</v>
      </c>
      <c r="Q70" s="1029">
        <f t="shared" si="16"/>
        <v>0</v>
      </c>
    </row>
    <row r="71" spans="1:17" ht="24" x14ac:dyDescent="0.2">
      <c r="A71" s="1037" t="s">
        <v>475</v>
      </c>
      <c r="B71" s="1038" t="s">
        <v>983</v>
      </c>
      <c r="C71" s="1120">
        <v>0</v>
      </c>
      <c r="D71" s="1039">
        <v>0</v>
      </c>
      <c r="E71" s="1040">
        <v>0</v>
      </c>
      <c r="F71" s="1040">
        <v>0</v>
      </c>
      <c r="G71" s="1040">
        <v>0</v>
      </c>
      <c r="H71" s="1040">
        <v>0</v>
      </c>
      <c r="I71" s="1040">
        <v>0</v>
      </c>
      <c r="J71" s="1040">
        <v>0</v>
      </c>
      <c r="K71" s="1041">
        <v>0</v>
      </c>
      <c r="L71" s="983">
        <f t="shared" si="15"/>
        <v>0</v>
      </c>
      <c r="M71" s="1039">
        <v>0</v>
      </c>
      <c r="N71" s="1040">
        <v>0</v>
      </c>
      <c r="O71" s="1040">
        <v>0</v>
      </c>
      <c r="P71" s="1041">
        <v>0</v>
      </c>
      <c r="Q71" s="1029">
        <f t="shared" si="16"/>
        <v>0</v>
      </c>
    </row>
    <row r="72" spans="1:17" ht="24" x14ac:dyDescent="0.2">
      <c r="A72" s="1037" t="s">
        <v>476</v>
      </c>
      <c r="B72" s="1038" t="s">
        <v>1113</v>
      </c>
      <c r="C72" s="1120">
        <v>0</v>
      </c>
      <c r="D72" s="1039">
        <v>0</v>
      </c>
      <c r="E72" s="1040">
        <v>0</v>
      </c>
      <c r="F72" s="1040">
        <v>0</v>
      </c>
      <c r="G72" s="1040">
        <v>0</v>
      </c>
      <c r="H72" s="1040">
        <v>0</v>
      </c>
      <c r="I72" s="1040">
        <v>0</v>
      </c>
      <c r="J72" s="1040">
        <v>0</v>
      </c>
      <c r="K72" s="1041">
        <v>0</v>
      </c>
      <c r="L72" s="983">
        <f t="shared" si="15"/>
        <v>0</v>
      </c>
      <c r="M72" s="1039">
        <v>0</v>
      </c>
      <c r="N72" s="1040">
        <v>0</v>
      </c>
      <c r="O72" s="1040">
        <v>0</v>
      </c>
      <c r="P72" s="1041">
        <v>0</v>
      </c>
      <c r="Q72" s="1029">
        <f t="shared" si="16"/>
        <v>0</v>
      </c>
    </row>
    <row r="73" spans="1:17" ht="24" x14ac:dyDescent="0.2">
      <c r="A73" s="1037" t="s">
        <v>477</v>
      </c>
      <c r="B73" s="1038" t="s">
        <v>1114</v>
      </c>
      <c r="C73" s="1120">
        <v>0</v>
      </c>
      <c r="D73" s="1039">
        <v>0</v>
      </c>
      <c r="E73" s="1040">
        <v>0</v>
      </c>
      <c r="F73" s="1040">
        <v>0</v>
      </c>
      <c r="G73" s="1040">
        <v>0</v>
      </c>
      <c r="H73" s="1040">
        <v>0</v>
      </c>
      <c r="I73" s="1040">
        <v>0</v>
      </c>
      <c r="J73" s="1040">
        <v>0</v>
      </c>
      <c r="K73" s="1041">
        <v>0</v>
      </c>
      <c r="L73" s="983">
        <f t="shared" si="15"/>
        <v>0</v>
      </c>
      <c r="M73" s="1039">
        <v>0</v>
      </c>
      <c r="N73" s="1040">
        <v>0</v>
      </c>
      <c r="O73" s="1040">
        <v>0</v>
      </c>
      <c r="P73" s="1041">
        <v>0</v>
      </c>
      <c r="Q73" s="1029">
        <f t="shared" si="16"/>
        <v>0</v>
      </c>
    </row>
    <row r="74" spans="1:17" x14ac:dyDescent="0.2">
      <c r="A74" s="1037" t="s">
        <v>478</v>
      </c>
      <c r="B74" s="1038" t="s">
        <v>984</v>
      </c>
      <c r="C74" s="1120">
        <v>0</v>
      </c>
      <c r="D74" s="1039">
        <v>0</v>
      </c>
      <c r="E74" s="1040">
        <v>0</v>
      </c>
      <c r="F74" s="1040">
        <v>0</v>
      </c>
      <c r="G74" s="1040">
        <v>0</v>
      </c>
      <c r="H74" s="1040">
        <v>0</v>
      </c>
      <c r="I74" s="1040">
        <v>0</v>
      </c>
      <c r="J74" s="1040">
        <v>0</v>
      </c>
      <c r="K74" s="1041">
        <v>0</v>
      </c>
      <c r="L74" s="983">
        <f t="shared" si="15"/>
        <v>0</v>
      </c>
      <c r="M74" s="1039">
        <v>0</v>
      </c>
      <c r="N74" s="1040">
        <v>0</v>
      </c>
      <c r="O74" s="1040">
        <v>0</v>
      </c>
      <c r="P74" s="1041">
        <v>0</v>
      </c>
      <c r="Q74" s="1029">
        <f t="shared" si="16"/>
        <v>0</v>
      </c>
    </row>
    <row r="75" spans="1:17" x14ac:dyDescent="0.2">
      <c r="A75" s="1037" t="s">
        <v>479</v>
      </c>
      <c r="B75" s="1038" t="s">
        <v>985</v>
      </c>
      <c r="C75" s="1120">
        <v>0</v>
      </c>
      <c r="D75" s="1039">
        <v>0</v>
      </c>
      <c r="E75" s="1040">
        <v>0</v>
      </c>
      <c r="F75" s="1040">
        <v>0</v>
      </c>
      <c r="G75" s="1040">
        <v>0</v>
      </c>
      <c r="H75" s="1040">
        <v>0</v>
      </c>
      <c r="I75" s="1040">
        <v>0</v>
      </c>
      <c r="J75" s="1040">
        <v>0</v>
      </c>
      <c r="K75" s="1041">
        <v>0</v>
      </c>
      <c r="L75" s="983">
        <f t="shared" si="15"/>
        <v>0</v>
      </c>
      <c r="M75" s="1039">
        <v>0</v>
      </c>
      <c r="N75" s="1040">
        <v>0</v>
      </c>
      <c r="O75" s="1040">
        <v>0</v>
      </c>
      <c r="P75" s="1041">
        <v>0</v>
      </c>
      <c r="Q75" s="1029">
        <f t="shared" si="16"/>
        <v>0</v>
      </c>
    </row>
    <row r="76" spans="1:17" x14ac:dyDescent="0.2">
      <c r="A76" s="1037" t="s">
        <v>480</v>
      </c>
      <c r="B76" s="1038" t="s">
        <v>986</v>
      </c>
      <c r="C76" s="1120">
        <v>0</v>
      </c>
      <c r="D76" s="1039">
        <v>0</v>
      </c>
      <c r="E76" s="1040">
        <v>0</v>
      </c>
      <c r="F76" s="1040">
        <v>0</v>
      </c>
      <c r="G76" s="1040">
        <v>0</v>
      </c>
      <c r="H76" s="1040">
        <v>0</v>
      </c>
      <c r="I76" s="1040">
        <v>0</v>
      </c>
      <c r="J76" s="1040">
        <v>0</v>
      </c>
      <c r="K76" s="1041">
        <v>0</v>
      </c>
      <c r="L76" s="983">
        <f t="shared" si="15"/>
        <v>0</v>
      </c>
      <c r="M76" s="1039">
        <v>0</v>
      </c>
      <c r="N76" s="1040">
        <v>0</v>
      </c>
      <c r="O76" s="1040">
        <v>0</v>
      </c>
      <c r="P76" s="1041">
        <v>0</v>
      </c>
      <c r="Q76" s="1029">
        <f t="shared" si="16"/>
        <v>0</v>
      </c>
    </row>
    <row r="77" spans="1:17" ht="24" x14ac:dyDescent="0.2">
      <c r="A77" s="1037" t="s">
        <v>481</v>
      </c>
      <c r="B77" s="1038" t="s">
        <v>1115</v>
      </c>
      <c r="C77" s="1120">
        <v>0</v>
      </c>
      <c r="D77" s="1039">
        <v>0</v>
      </c>
      <c r="E77" s="1040">
        <v>0</v>
      </c>
      <c r="F77" s="1040">
        <v>0</v>
      </c>
      <c r="G77" s="1040">
        <v>0</v>
      </c>
      <c r="H77" s="1040">
        <v>0</v>
      </c>
      <c r="I77" s="1040">
        <v>0</v>
      </c>
      <c r="J77" s="1040">
        <v>0</v>
      </c>
      <c r="K77" s="1041">
        <v>0</v>
      </c>
      <c r="L77" s="983">
        <f t="shared" si="15"/>
        <v>0</v>
      </c>
      <c r="M77" s="1039">
        <v>2527</v>
      </c>
      <c r="N77" s="1040">
        <v>0</v>
      </c>
      <c r="O77" s="1040">
        <v>0</v>
      </c>
      <c r="P77" s="1041">
        <v>0</v>
      </c>
      <c r="Q77" s="1029">
        <f t="shared" si="16"/>
        <v>2527</v>
      </c>
    </row>
    <row r="78" spans="1:17" x14ac:dyDescent="0.2">
      <c r="A78" s="1042" t="s">
        <v>482</v>
      </c>
      <c r="B78" s="1043" t="s">
        <v>987</v>
      </c>
      <c r="C78" s="1122">
        <v>0</v>
      </c>
      <c r="D78" s="1044">
        <v>0</v>
      </c>
      <c r="E78" s="1045">
        <v>0</v>
      </c>
      <c r="F78" s="1045">
        <v>0</v>
      </c>
      <c r="G78" s="1045">
        <v>0</v>
      </c>
      <c r="H78" s="1045">
        <v>0</v>
      </c>
      <c r="I78" s="1045">
        <v>0</v>
      </c>
      <c r="J78" s="1045">
        <v>0</v>
      </c>
      <c r="K78" s="1046">
        <v>0</v>
      </c>
      <c r="L78" s="986">
        <f t="shared" si="15"/>
        <v>0</v>
      </c>
      <c r="M78" s="1044">
        <v>0</v>
      </c>
      <c r="N78" s="1045">
        <v>0</v>
      </c>
      <c r="O78" s="1045">
        <v>0</v>
      </c>
      <c r="P78" s="1046">
        <v>0</v>
      </c>
      <c r="Q78" s="1047">
        <f t="shared" si="16"/>
        <v>0</v>
      </c>
    </row>
    <row r="79" spans="1:17" ht="36" x14ac:dyDescent="0.2">
      <c r="A79" s="1054" t="s">
        <v>483</v>
      </c>
      <c r="B79" s="1055" t="s">
        <v>1116</v>
      </c>
      <c r="C79" s="1118">
        <f>C77+C61</f>
        <v>6788</v>
      </c>
      <c r="D79" s="1056">
        <f>D77+D61</f>
        <v>0</v>
      </c>
      <c r="E79" s="1056">
        <f t="shared" ref="E79:J79" si="17">E77+E61</f>
        <v>0</v>
      </c>
      <c r="F79" s="1056">
        <f t="shared" si="17"/>
        <v>0</v>
      </c>
      <c r="G79" s="1056">
        <f t="shared" si="17"/>
        <v>0</v>
      </c>
      <c r="H79" s="1056">
        <f t="shared" si="17"/>
        <v>0</v>
      </c>
      <c r="I79" s="1056">
        <f t="shared" si="17"/>
        <v>0</v>
      </c>
      <c r="J79" s="1056">
        <f t="shared" si="17"/>
        <v>0</v>
      </c>
      <c r="K79" s="1056">
        <f>K77+K61</f>
        <v>0</v>
      </c>
      <c r="L79" s="992">
        <f>L77+L61</f>
        <v>6788</v>
      </c>
      <c r="M79" s="1056">
        <f>M77+M61</f>
        <v>2527</v>
      </c>
      <c r="N79" s="1056">
        <f t="shared" ref="N79:P79" si="18">N77+N61</f>
        <v>5078</v>
      </c>
      <c r="O79" s="1056">
        <f t="shared" si="18"/>
        <v>0</v>
      </c>
      <c r="P79" s="1056">
        <f t="shared" si="18"/>
        <v>0</v>
      </c>
      <c r="Q79" s="994">
        <f t="shared" si="16"/>
        <v>7605</v>
      </c>
    </row>
    <row r="80" spans="1:17" x14ac:dyDescent="0.2">
      <c r="A80" s="1048" t="s">
        <v>484</v>
      </c>
      <c r="B80" s="1049" t="s">
        <v>988</v>
      </c>
      <c r="C80" s="1123">
        <v>0</v>
      </c>
      <c r="D80" s="1050">
        <v>0</v>
      </c>
      <c r="E80" s="1051">
        <v>0</v>
      </c>
      <c r="F80" s="1051">
        <v>0</v>
      </c>
      <c r="G80" s="1051">
        <v>0</v>
      </c>
      <c r="H80" s="1051">
        <v>0</v>
      </c>
      <c r="I80" s="1051">
        <v>0</v>
      </c>
      <c r="J80" s="1051">
        <v>0</v>
      </c>
      <c r="K80" s="1052">
        <v>0</v>
      </c>
      <c r="L80" s="982">
        <f t="shared" si="15"/>
        <v>0</v>
      </c>
      <c r="M80" s="1050">
        <v>0</v>
      </c>
      <c r="N80" s="1051">
        <v>0</v>
      </c>
      <c r="O80" s="1051">
        <v>0</v>
      </c>
      <c r="P80" s="1052">
        <v>0</v>
      </c>
      <c r="Q80" s="1053">
        <f t="shared" si="16"/>
        <v>0</v>
      </c>
    </row>
    <row r="81" spans="1:17" x14ac:dyDescent="0.2">
      <c r="A81" s="1037" t="s">
        <v>485</v>
      </c>
      <c r="B81" s="1038" t="s">
        <v>1117</v>
      </c>
      <c r="C81" s="1120">
        <v>0</v>
      </c>
      <c r="D81" s="1039">
        <v>0</v>
      </c>
      <c r="E81" s="1040">
        <v>0</v>
      </c>
      <c r="F81" s="1040">
        <v>0</v>
      </c>
      <c r="G81" s="1040">
        <v>0</v>
      </c>
      <c r="H81" s="1040">
        <v>0</v>
      </c>
      <c r="I81" s="1040">
        <v>0</v>
      </c>
      <c r="J81" s="1040">
        <v>0</v>
      </c>
      <c r="K81" s="1041">
        <v>0</v>
      </c>
      <c r="L81" s="983">
        <f t="shared" si="15"/>
        <v>0</v>
      </c>
      <c r="M81" s="1039">
        <v>0</v>
      </c>
      <c r="N81" s="1040">
        <v>0</v>
      </c>
      <c r="O81" s="1040">
        <v>0</v>
      </c>
      <c r="P81" s="1041">
        <v>0</v>
      </c>
      <c r="Q81" s="1029">
        <f t="shared" si="16"/>
        <v>0</v>
      </c>
    </row>
    <row r="82" spans="1:17" x14ac:dyDescent="0.2">
      <c r="A82" s="1037" t="s">
        <v>486</v>
      </c>
      <c r="B82" s="1038" t="s">
        <v>1118</v>
      </c>
      <c r="C82" s="1120">
        <v>0</v>
      </c>
      <c r="D82" s="1039">
        <v>0</v>
      </c>
      <c r="E82" s="1040">
        <v>0</v>
      </c>
      <c r="F82" s="1040">
        <v>0</v>
      </c>
      <c r="G82" s="1040">
        <v>0</v>
      </c>
      <c r="H82" s="1040">
        <v>0</v>
      </c>
      <c r="I82" s="1040">
        <v>0</v>
      </c>
      <c r="J82" s="1040">
        <v>0</v>
      </c>
      <c r="K82" s="1041">
        <v>0</v>
      </c>
      <c r="L82" s="983">
        <f t="shared" si="15"/>
        <v>0</v>
      </c>
      <c r="M82" s="1039">
        <v>0</v>
      </c>
      <c r="N82" s="1040">
        <v>0</v>
      </c>
      <c r="O82" s="1040">
        <v>0</v>
      </c>
      <c r="P82" s="1041">
        <v>0</v>
      </c>
      <c r="Q82" s="1029">
        <f t="shared" si="16"/>
        <v>0</v>
      </c>
    </row>
    <row r="83" spans="1:17" x14ac:dyDescent="0.2">
      <c r="A83" s="1037" t="s">
        <v>487</v>
      </c>
      <c r="B83" s="1038" t="s">
        <v>989</v>
      </c>
      <c r="C83" s="1120">
        <v>0</v>
      </c>
      <c r="D83" s="1039">
        <v>0</v>
      </c>
      <c r="E83" s="1040">
        <v>0</v>
      </c>
      <c r="F83" s="1040">
        <v>0</v>
      </c>
      <c r="G83" s="1040">
        <v>0</v>
      </c>
      <c r="H83" s="1040">
        <v>0</v>
      </c>
      <c r="I83" s="1040">
        <v>0</v>
      </c>
      <c r="J83" s="1040">
        <v>0</v>
      </c>
      <c r="K83" s="1041">
        <v>0</v>
      </c>
      <c r="L83" s="983">
        <f t="shared" si="15"/>
        <v>0</v>
      </c>
      <c r="M83" s="1039">
        <v>0</v>
      </c>
      <c r="N83" s="1040">
        <v>0</v>
      </c>
      <c r="O83" s="1040">
        <v>0</v>
      </c>
      <c r="P83" s="1041">
        <v>0</v>
      </c>
      <c r="Q83" s="1029">
        <f t="shared" si="16"/>
        <v>0</v>
      </c>
    </row>
    <row r="84" spans="1:17" x14ac:dyDescent="0.2">
      <c r="A84" s="1037" t="s">
        <v>488</v>
      </c>
      <c r="B84" s="1038" t="s">
        <v>990</v>
      </c>
      <c r="C84" s="1120">
        <v>0</v>
      </c>
      <c r="D84" s="1039">
        <v>75</v>
      </c>
      <c r="E84" s="1040">
        <v>0</v>
      </c>
      <c r="F84" s="1040">
        <v>668</v>
      </c>
      <c r="G84" s="1040">
        <v>9</v>
      </c>
      <c r="H84" s="1040">
        <v>6</v>
      </c>
      <c r="I84" s="1040">
        <v>0</v>
      </c>
      <c r="J84" s="1040">
        <v>0</v>
      </c>
      <c r="K84" s="1041">
        <v>0</v>
      </c>
      <c r="L84" s="983">
        <f t="shared" si="15"/>
        <v>758</v>
      </c>
      <c r="M84" s="1039">
        <v>107</v>
      </c>
      <c r="N84" s="1040">
        <v>0</v>
      </c>
      <c r="O84" s="1040">
        <v>0</v>
      </c>
      <c r="P84" s="1041">
        <v>0</v>
      </c>
      <c r="Q84" s="1029">
        <f t="shared" si="16"/>
        <v>107</v>
      </c>
    </row>
    <row r="85" spans="1:17" x14ac:dyDescent="0.2">
      <c r="A85" s="1037" t="s">
        <v>489</v>
      </c>
      <c r="B85" s="1038" t="s">
        <v>991</v>
      </c>
      <c r="C85" s="1120">
        <v>0</v>
      </c>
      <c r="D85" s="1039">
        <v>0</v>
      </c>
      <c r="E85" s="1040">
        <v>0</v>
      </c>
      <c r="F85" s="1040">
        <v>0</v>
      </c>
      <c r="G85" s="1040">
        <v>0</v>
      </c>
      <c r="H85" s="1040">
        <v>0</v>
      </c>
      <c r="I85" s="1040">
        <v>0</v>
      </c>
      <c r="J85" s="1040">
        <v>0</v>
      </c>
      <c r="K85" s="1041">
        <v>0</v>
      </c>
      <c r="L85" s="983">
        <f t="shared" si="15"/>
        <v>0</v>
      </c>
      <c r="M85" s="1039">
        <v>0</v>
      </c>
      <c r="N85" s="1040">
        <v>0</v>
      </c>
      <c r="O85" s="1040">
        <v>0</v>
      </c>
      <c r="P85" s="1041">
        <v>0</v>
      </c>
      <c r="Q85" s="1029">
        <f t="shared" si="16"/>
        <v>0</v>
      </c>
    </row>
    <row r="86" spans="1:17" ht="24" x14ac:dyDescent="0.2">
      <c r="A86" s="1037" t="s">
        <v>490</v>
      </c>
      <c r="B86" s="1038" t="s">
        <v>992</v>
      </c>
      <c r="C86" s="1120">
        <v>0</v>
      </c>
      <c r="D86" s="1039">
        <v>0</v>
      </c>
      <c r="E86" s="1040">
        <v>0</v>
      </c>
      <c r="F86" s="1040">
        <v>0</v>
      </c>
      <c r="G86" s="1040">
        <v>0</v>
      </c>
      <c r="H86" s="1040">
        <v>0</v>
      </c>
      <c r="I86" s="1040">
        <v>0</v>
      </c>
      <c r="J86" s="1040">
        <v>0</v>
      </c>
      <c r="K86" s="1041">
        <v>0</v>
      </c>
      <c r="L86" s="983">
        <f t="shared" si="15"/>
        <v>0</v>
      </c>
      <c r="M86" s="1039">
        <v>0</v>
      </c>
      <c r="N86" s="1040">
        <v>0</v>
      </c>
      <c r="O86" s="1040">
        <v>0</v>
      </c>
      <c r="P86" s="1041">
        <v>0</v>
      </c>
      <c r="Q86" s="1029">
        <f t="shared" si="16"/>
        <v>0</v>
      </c>
    </row>
    <row r="87" spans="1:17" ht="24" x14ac:dyDescent="0.2">
      <c r="A87" s="1042" t="s">
        <v>491</v>
      </c>
      <c r="B87" s="1043" t="s">
        <v>993</v>
      </c>
      <c r="C87" s="1122">
        <v>0</v>
      </c>
      <c r="D87" s="1044">
        <v>20</v>
      </c>
      <c r="E87" s="1045">
        <v>0</v>
      </c>
      <c r="F87" s="1045">
        <v>180</v>
      </c>
      <c r="G87" s="1045">
        <v>3</v>
      </c>
      <c r="H87" s="1045">
        <v>1</v>
      </c>
      <c r="I87" s="1045">
        <v>0</v>
      </c>
      <c r="J87" s="1045">
        <v>0</v>
      </c>
      <c r="K87" s="1046">
        <v>0</v>
      </c>
      <c r="L87" s="986">
        <f t="shared" si="15"/>
        <v>204</v>
      </c>
      <c r="M87" s="1044">
        <v>29</v>
      </c>
      <c r="N87" s="1045">
        <v>0</v>
      </c>
      <c r="O87" s="1045">
        <v>0</v>
      </c>
      <c r="P87" s="1046">
        <v>0</v>
      </c>
      <c r="Q87" s="1047">
        <f t="shared" si="16"/>
        <v>29</v>
      </c>
    </row>
    <row r="88" spans="1:17" x14ac:dyDescent="0.2">
      <c r="A88" s="1054" t="s">
        <v>492</v>
      </c>
      <c r="B88" s="1055" t="s">
        <v>1119</v>
      </c>
      <c r="C88" s="1118">
        <f>SUM(C80:C87)</f>
        <v>0</v>
      </c>
      <c r="D88" s="1056">
        <f>SUM(D80:D87)</f>
        <v>95</v>
      </c>
      <c r="E88" s="1056">
        <f t="shared" ref="E88:K88" si="19">SUM(E80:E87)</f>
        <v>0</v>
      </c>
      <c r="F88" s="1056">
        <f t="shared" si="19"/>
        <v>848</v>
      </c>
      <c r="G88" s="1056">
        <f t="shared" si="19"/>
        <v>12</v>
      </c>
      <c r="H88" s="1056">
        <f t="shared" si="19"/>
        <v>7</v>
      </c>
      <c r="I88" s="1056">
        <f t="shared" si="19"/>
        <v>0</v>
      </c>
      <c r="J88" s="1056">
        <f t="shared" si="19"/>
        <v>0</v>
      </c>
      <c r="K88" s="1056">
        <f t="shared" si="19"/>
        <v>0</v>
      </c>
      <c r="L88" s="992">
        <f t="shared" si="15"/>
        <v>962</v>
      </c>
      <c r="M88" s="1056">
        <f>SUM(M80:M87)</f>
        <v>136</v>
      </c>
      <c r="N88" s="1056">
        <f t="shared" ref="N88:P88" si="20">SUM(N80:N87)</f>
        <v>0</v>
      </c>
      <c r="O88" s="1056">
        <f t="shared" si="20"/>
        <v>0</v>
      </c>
      <c r="P88" s="1056">
        <f t="shared" si="20"/>
        <v>0</v>
      </c>
      <c r="Q88" s="994">
        <f t="shared" si="16"/>
        <v>136</v>
      </c>
    </row>
    <row r="89" spans="1:17" x14ac:dyDescent="0.2">
      <c r="A89" s="1048" t="s">
        <v>493</v>
      </c>
      <c r="B89" s="1049" t="s">
        <v>994</v>
      </c>
      <c r="C89" s="1123">
        <v>0</v>
      </c>
      <c r="D89" s="1050">
        <v>0</v>
      </c>
      <c r="E89" s="1051">
        <v>0</v>
      </c>
      <c r="F89" s="1051">
        <v>0</v>
      </c>
      <c r="G89" s="1051">
        <v>0</v>
      </c>
      <c r="H89" s="1051">
        <v>0</v>
      </c>
      <c r="I89" s="1051">
        <v>0</v>
      </c>
      <c r="J89" s="1051">
        <v>0</v>
      </c>
      <c r="K89" s="1052">
        <v>0</v>
      </c>
      <c r="L89" s="982">
        <f t="shared" si="15"/>
        <v>0</v>
      </c>
      <c r="M89" s="1050">
        <v>0</v>
      </c>
      <c r="N89" s="1051">
        <v>0</v>
      </c>
      <c r="O89" s="1051">
        <v>0</v>
      </c>
      <c r="P89" s="1052">
        <v>0</v>
      </c>
      <c r="Q89" s="1053">
        <f t="shared" si="16"/>
        <v>0</v>
      </c>
    </row>
    <row r="90" spans="1:17" x14ac:dyDescent="0.2">
      <c r="A90" s="1037" t="s">
        <v>494</v>
      </c>
      <c r="B90" s="1038" t="s">
        <v>995</v>
      </c>
      <c r="C90" s="1120">
        <v>0</v>
      </c>
      <c r="D90" s="1039">
        <v>0</v>
      </c>
      <c r="E90" s="1040">
        <v>0</v>
      </c>
      <c r="F90" s="1040">
        <v>0</v>
      </c>
      <c r="G90" s="1040">
        <v>0</v>
      </c>
      <c r="H90" s="1040">
        <v>0</v>
      </c>
      <c r="I90" s="1040">
        <v>0</v>
      </c>
      <c r="J90" s="1040">
        <v>0</v>
      </c>
      <c r="K90" s="1041">
        <v>0</v>
      </c>
      <c r="L90" s="983">
        <f t="shared" si="15"/>
        <v>0</v>
      </c>
      <c r="M90" s="1039">
        <v>0</v>
      </c>
      <c r="N90" s="1040">
        <v>0</v>
      </c>
      <c r="O90" s="1040">
        <v>0</v>
      </c>
      <c r="P90" s="1041">
        <v>0</v>
      </c>
      <c r="Q90" s="1029">
        <f t="shared" si="16"/>
        <v>0</v>
      </c>
    </row>
    <row r="91" spans="1:17" x14ac:dyDescent="0.2">
      <c r="A91" s="1037" t="s">
        <v>495</v>
      </c>
      <c r="B91" s="1038" t="s">
        <v>1120</v>
      </c>
      <c r="C91" s="1120">
        <v>0</v>
      </c>
      <c r="D91" s="1039">
        <v>0</v>
      </c>
      <c r="E91" s="1040">
        <v>0</v>
      </c>
      <c r="F91" s="1040">
        <v>0</v>
      </c>
      <c r="G91" s="1040">
        <v>0</v>
      </c>
      <c r="H91" s="1040">
        <v>0</v>
      </c>
      <c r="I91" s="1040">
        <v>0</v>
      </c>
      <c r="J91" s="1040">
        <v>0</v>
      </c>
      <c r="K91" s="1041">
        <v>0</v>
      </c>
      <c r="L91" s="983">
        <f t="shared" si="15"/>
        <v>0</v>
      </c>
      <c r="M91" s="1039">
        <v>0</v>
      </c>
      <c r="N91" s="1040">
        <v>0</v>
      </c>
      <c r="O91" s="1040">
        <v>0</v>
      </c>
      <c r="P91" s="1041">
        <v>0</v>
      </c>
      <c r="Q91" s="1029">
        <f t="shared" si="16"/>
        <v>0</v>
      </c>
    </row>
    <row r="92" spans="1:17" ht="24" x14ac:dyDescent="0.2">
      <c r="A92" s="1042" t="s">
        <v>496</v>
      </c>
      <c r="B92" s="1043" t="s">
        <v>996</v>
      </c>
      <c r="C92" s="1122">
        <v>0</v>
      </c>
      <c r="D92" s="1044">
        <v>0</v>
      </c>
      <c r="E92" s="1045">
        <v>0</v>
      </c>
      <c r="F92" s="1045">
        <v>0</v>
      </c>
      <c r="G92" s="1045">
        <v>0</v>
      </c>
      <c r="H92" s="1045">
        <v>0</v>
      </c>
      <c r="I92" s="1045">
        <v>0</v>
      </c>
      <c r="J92" s="1045">
        <v>0</v>
      </c>
      <c r="K92" s="1046">
        <v>0</v>
      </c>
      <c r="L92" s="986">
        <f t="shared" si="15"/>
        <v>0</v>
      </c>
      <c r="M92" s="1044">
        <v>0</v>
      </c>
      <c r="N92" s="1045">
        <v>0</v>
      </c>
      <c r="O92" s="1045">
        <v>0</v>
      </c>
      <c r="P92" s="1046">
        <v>0</v>
      </c>
      <c r="Q92" s="1047">
        <f t="shared" si="16"/>
        <v>0</v>
      </c>
    </row>
    <row r="93" spans="1:17" x14ac:dyDescent="0.2">
      <c r="A93" s="1054" t="s">
        <v>497</v>
      </c>
      <c r="B93" s="1055" t="s">
        <v>1121</v>
      </c>
      <c r="C93" s="1118">
        <f>SUM(C89:C92)</f>
        <v>0</v>
      </c>
      <c r="D93" s="1056">
        <f>SUM(D89:D92)</f>
        <v>0</v>
      </c>
      <c r="E93" s="1056">
        <f t="shared" ref="E93:K93" si="21">SUM(E89:E92)</f>
        <v>0</v>
      </c>
      <c r="F93" s="1056">
        <f t="shared" si="21"/>
        <v>0</v>
      </c>
      <c r="G93" s="1056">
        <f t="shared" si="21"/>
        <v>0</v>
      </c>
      <c r="H93" s="1056">
        <f t="shared" si="21"/>
        <v>0</v>
      </c>
      <c r="I93" s="1056">
        <f t="shared" si="21"/>
        <v>0</v>
      </c>
      <c r="J93" s="1056">
        <f t="shared" si="21"/>
        <v>0</v>
      </c>
      <c r="K93" s="1056">
        <f t="shared" si="21"/>
        <v>0</v>
      </c>
      <c r="L93" s="992">
        <f t="shared" si="15"/>
        <v>0</v>
      </c>
      <c r="M93" s="1056">
        <v>0</v>
      </c>
      <c r="N93" s="1057">
        <v>0</v>
      </c>
      <c r="O93" s="1057">
        <v>0</v>
      </c>
      <c r="P93" s="1058">
        <v>0</v>
      </c>
      <c r="Q93" s="994">
        <f t="shared" si="16"/>
        <v>0</v>
      </c>
    </row>
    <row r="94" spans="1:17" ht="24" x14ac:dyDescent="0.2">
      <c r="A94" s="1048" t="s">
        <v>498</v>
      </c>
      <c r="B94" s="1049" t="s">
        <v>997</v>
      </c>
      <c r="C94" s="1123">
        <v>0</v>
      </c>
      <c r="D94" s="1050">
        <v>0</v>
      </c>
      <c r="E94" s="1051">
        <v>0</v>
      </c>
      <c r="F94" s="1051">
        <v>0</v>
      </c>
      <c r="G94" s="1051">
        <v>0</v>
      </c>
      <c r="H94" s="1051">
        <v>0</v>
      </c>
      <c r="I94" s="1051">
        <v>0</v>
      </c>
      <c r="J94" s="1051">
        <v>0</v>
      </c>
      <c r="K94" s="1052">
        <v>0</v>
      </c>
      <c r="L94" s="982">
        <f t="shared" si="15"/>
        <v>0</v>
      </c>
      <c r="M94" s="1050">
        <v>0</v>
      </c>
      <c r="N94" s="1051">
        <v>0</v>
      </c>
      <c r="O94" s="1051">
        <v>0</v>
      </c>
      <c r="P94" s="1052">
        <v>0</v>
      </c>
      <c r="Q94" s="1053">
        <f t="shared" si="16"/>
        <v>0</v>
      </c>
    </row>
    <row r="95" spans="1:17" ht="24" x14ac:dyDescent="0.2">
      <c r="A95" s="1037" t="s">
        <v>499</v>
      </c>
      <c r="B95" s="1038" t="s">
        <v>1122</v>
      </c>
      <c r="C95" s="1120">
        <v>0</v>
      </c>
      <c r="D95" s="1039">
        <v>0</v>
      </c>
      <c r="E95" s="1040">
        <v>0</v>
      </c>
      <c r="F95" s="1040">
        <v>0</v>
      </c>
      <c r="G95" s="1040">
        <v>0</v>
      </c>
      <c r="H95" s="1040">
        <v>0</v>
      </c>
      <c r="I95" s="1040">
        <v>0</v>
      </c>
      <c r="J95" s="1040">
        <v>0</v>
      </c>
      <c r="K95" s="1041">
        <v>0</v>
      </c>
      <c r="L95" s="983">
        <f t="shared" si="15"/>
        <v>0</v>
      </c>
      <c r="M95" s="1039">
        <v>0</v>
      </c>
      <c r="N95" s="1040">
        <v>0</v>
      </c>
      <c r="O95" s="1040">
        <v>0</v>
      </c>
      <c r="P95" s="1041">
        <v>0</v>
      </c>
      <c r="Q95" s="1029">
        <f t="shared" si="16"/>
        <v>0</v>
      </c>
    </row>
    <row r="96" spans="1:17" ht="24" x14ac:dyDescent="0.2">
      <c r="A96" s="1037" t="s">
        <v>500</v>
      </c>
      <c r="B96" s="1038" t="s">
        <v>1123</v>
      </c>
      <c r="C96" s="1120">
        <v>0</v>
      </c>
      <c r="D96" s="1039">
        <v>0</v>
      </c>
      <c r="E96" s="1040">
        <v>0</v>
      </c>
      <c r="F96" s="1040">
        <v>0</v>
      </c>
      <c r="G96" s="1040">
        <v>0</v>
      </c>
      <c r="H96" s="1040">
        <v>0</v>
      </c>
      <c r="I96" s="1040">
        <v>0</v>
      </c>
      <c r="J96" s="1040">
        <v>0</v>
      </c>
      <c r="K96" s="1041">
        <v>0</v>
      </c>
      <c r="L96" s="983">
        <f t="shared" si="15"/>
        <v>0</v>
      </c>
      <c r="M96" s="1039">
        <v>0</v>
      </c>
      <c r="N96" s="1040">
        <v>0</v>
      </c>
      <c r="O96" s="1040">
        <v>0</v>
      </c>
      <c r="P96" s="1041">
        <v>0</v>
      </c>
      <c r="Q96" s="1029">
        <f t="shared" si="16"/>
        <v>0</v>
      </c>
    </row>
    <row r="97" spans="1:17" ht="24" x14ac:dyDescent="0.2">
      <c r="A97" s="1037" t="s">
        <v>501</v>
      </c>
      <c r="B97" s="1038" t="s">
        <v>1124</v>
      </c>
      <c r="C97" s="1120">
        <v>0</v>
      </c>
      <c r="D97" s="1039">
        <v>0</v>
      </c>
      <c r="E97" s="1040">
        <v>0</v>
      </c>
      <c r="F97" s="1040">
        <v>0</v>
      </c>
      <c r="G97" s="1040">
        <v>0</v>
      </c>
      <c r="H97" s="1040">
        <v>0</v>
      </c>
      <c r="I97" s="1040">
        <v>0</v>
      </c>
      <c r="J97" s="1040">
        <v>0</v>
      </c>
      <c r="K97" s="1041">
        <v>0</v>
      </c>
      <c r="L97" s="983">
        <f t="shared" si="15"/>
        <v>0</v>
      </c>
      <c r="M97" s="1039">
        <v>0</v>
      </c>
      <c r="N97" s="1040">
        <v>0</v>
      </c>
      <c r="O97" s="1040">
        <v>0</v>
      </c>
      <c r="P97" s="1041">
        <v>0</v>
      </c>
      <c r="Q97" s="1029">
        <f t="shared" si="16"/>
        <v>0</v>
      </c>
    </row>
    <row r="98" spans="1:17" ht="24" x14ac:dyDescent="0.2">
      <c r="A98" s="1037" t="s">
        <v>502</v>
      </c>
      <c r="B98" s="1038" t="s">
        <v>1125</v>
      </c>
      <c r="C98" s="1120">
        <v>0</v>
      </c>
      <c r="D98" s="1039">
        <v>0</v>
      </c>
      <c r="E98" s="1040">
        <v>0</v>
      </c>
      <c r="F98" s="1040">
        <v>0</v>
      </c>
      <c r="G98" s="1040">
        <v>0</v>
      </c>
      <c r="H98" s="1040">
        <v>0</v>
      </c>
      <c r="I98" s="1040">
        <v>0</v>
      </c>
      <c r="J98" s="1040">
        <v>0</v>
      </c>
      <c r="K98" s="1041">
        <v>0</v>
      </c>
      <c r="L98" s="983">
        <f t="shared" si="15"/>
        <v>0</v>
      </c>
      <c r="M98" s="1039">
        <v>0</v>
      </c>
      <c r="N98" s="1040">
        <v>0</v>
      </c>
      <c r="O98" s="1040">
        <v>0</v>
      </c>
      <c r="P98" s="1041">
        <v>0</v>
      </c>
      <c r="Q98" s="1029">
        <f t="shared" si="16"/>
        <v>0</v>
      </c>
    </row>
    <row r="99" spans="1:17" ht="24" x14ac:dyDescent="0.2">
      <c r="A99" s="1037" t="s">
        <v>503</v>
      </c>
      <c r="B99" s="1038" t="s">
        <v>1126</v>
      </c>
      <c r="C99" s="1120">
        <v>0</v>
      </c>
      <c r="D99" s="1039">
        <v>0</v>
      </c>
      <c r="E99" s="1040">
        <v>0</v>
      </c>
      <c r="F99" s="1040">
        <v>0</v>
      </c>
      <c r="G99" s="1040">
        <v>0</v>
      </c>
      <c r="H99" s="1040">
        <v>0</v>
      </c>
      <c r="I99" s="1040">
        <v>0</v>
      </c>
      <c r="J99" s="1040">
        <v>0</v>
      </c>
      <c r="K99" s="1041">
        <v>0</v>
      </c>
      <c r="L99" s="983">
        <f t="shared" si="15"/>
        <v>0</v>
      </c>
      <c r="M99" s="1039">
        <v>0</v>
      </c>
      <c r="N99" s="1040">
        <v>0</v>
      </c>
      <c r="O99" s="1040">
        <v>0</v>
      </c>
      <c r="P99" s="1041">
        <v>0</v>
      </c>
      <c r="Q99" s="1029">
        <f t="shared" si="16"/>
        <v>0</v>
      </c>
    </row>
    <row r="100" spans="1:17" x14ac:dyDescent="0.2">
      <c r="A100" s="1037" t="s">
        <v>504</v>
      </c>
      <c r="B100" s="1038" t="s">
        <v>998</v>
      </c>
      <c r="C100" s="1120">
        <v>0</v>
      </c>
      <c r="D100" s="1039">
        <v>0</v>
      </c>
      <c r="E100" s="1040">
        <v>0</v>
      </c>
      <c r="F100" s="1040">
        <v>0</v>
      </c>
      <c r="G100" s="1040">
        <v>0</v>
      </c>
      <c r="H100" s="1040">
        <v>0</v>
      </c>
      <c r="I100" s="1040">
        <v>0</v>
      </c>
      <c r="J100" s="1040">
        <v>0</v>
      </c>
      <c r="K100" s="1041">
        <v>0</v>
      </c>
      <c r="L100" s="983">
        <f t="shared" si="15"/>
        <v>0</v>
      </c>
      <c r="M100" s="1039">
        <v>0</v>
      </c>
      <c r="N100" s="1040">
        <v>0</v>
      </c>
      <c r="O100" s="1040">
        <v>0</v>
      </c>
      <c r="P100" s="1041">
        <v>0</v>
      </c>
      <c r="Q100" s="1029">
        <f t="shared" si="16"/>
        <v>0</v>
      </c>
    </row>
    <row r="101" spans="1:17" x14ac:dyDescent="0.2">
      <c r="A101" s="1037" t="s">
        <v>505</v>
      </c>
      <c r="B101" s="1038" t="s">
        <v>999</v>
      </c>
      <c r="C101" s="1120">
        <v>0</v>
      </c>
      <c r="D101" s="1039">
        <v>0</v>
      </c>
      <c r="E101" s="1040">
        <v>0</v>
      </c>
      <c r="F101" s="1040">
        <v>0</v>
      </c>
      <c r="G101" s="1040">
        <v>0</v>
      </c>
      <c r="H101" s="1040">
        <v>0</v>
      </c>
      <c r="I101" s="1040">
        <v>0</v>
      </c>
      <c r="J101" s="1040">
        <v>0</v>
      </c>
      <c r="K101" s="1041">
        <v>0</v>
      </c>
      <c r="L101" s="983">
        <f t="shared" si="15"/>
        <v>0</v>
      </c>
      <c r="M101" s="1039">
        <v>0</v>
      </c>
      <c r="N101" s="1040">
        <v>0</v>
      </c>
      <c r="O101" s="1040">
        <v>0</v>
      </c>
      <c r="P101" s="1041">
        <v>0</v>
      </c>
      <c r="Q101" s="1029">
        <f t="shared" si="16"/>
        <v>0</v>
      </c>
    </row>
    <row r="102" spans="1:17" ht="24" x14ac:dyDescent="0.2">
      <c r="A102" s="1042" t="s">
        <v>506</v>
      </c>
      <c r="B102" s="1043" t="s">
        <v>1127</v>
      </c>
      <c r="C102" s="1122">
        <v>0</v>
      </c>
      <c r="D102" s="1044">
        <v>0</v>
      </c>
      <c r="E102" s="1045">
        <v>0</v>
      </c>
      <c r="F102" s="1045">
        <v>0</v>
      </c>
      <c r="G102" s="1045">
        <v>0</v>
      </c>
      <c r="H102" s="1045">
        <v>0</v>
      </c>
      <c r="I102" s="1045">
        <v>0</v>
      </c>
      <c r="J102" s="1045">
        <v>0</v>
      </c>
      <c r="K102" s="1046">
        <v>0</v>
      </c>
      <c r="L102" s="986">
        <f t="shared" si="15"/>
        <v>0</v>
      </c>
      <c r="M102" s="1044">
        <v>0</v>
      </c>
      <c r="N102" s="1045">
        <v>0</v>
      </c>
      <c r="O102" s="1045">
        <v>0</v>
      </c>
      <c r="P102" s="1046">
        <v>0</v>
      </c>
      <c r="Q102" s="1047">
        <f t="shared" si="16"/>
        <v>0</v>
      </c>
    </row>
    <row r="103" spans="1:17" ht="24" x14ac:dyDescent="0.2">
      <c r="A103" s="1054" t="s">
        <v>507</v>
      </c>
      <c r="B103" s="1055" t="s">
        <v>1128</v>
      </c>
      <c r="C103" s="1118">
        <f>SUM(C94:C102)</f>
        <v>0</v>
      </c>
      <c r="D103" s="1056">
        <f>SUM(D94:D102)</f>
        <v>0</v>
      </c>
      <c r="E103" s="1056">
        <f t="shared" ref="E103:K103" si="22">SUM(E94:E102)</f>
        <v>0</v>
      </c>
      <c r="F103" s="1056">
        <f t="shared" si="22"/>
        <v>0</v>
      </c>
      <c r="G103" s="1056">
        <f t="shared" si="22"/>
        <v>0</v>
      </c>
      <c r="H103" s="1056">
        <f t="shared" si="22"/>
        <v>0</v>
      </c>
      <c r="I103" s="1056">
        <f t="shared" si="22"/>
        <v>0</v>
      </c>
      <c r="J103" s="1056">
        <f t="shared" si="22"/>
        <v>0</v>
      </c>
      <c r="K103" s="1056">
        <f t="shared" si="22"/>
        <v>0</v>
      </c>
      <c r="L103" s="992">
        <f t="shared" si="15"/>
        <v>0</v>
      </c>
      <c r="M103" s="1056">
        <v>0</v>
      </c>
      <c r="N103" s="1057">
        <v>0</v>
      </c>
      <c r="O103" s="1057">
        <v>0</v>
      </c>
      <c r="P103" s="1058">
        <v>0</v>
      </c>
      <c r="Q103" s="994">
        <f t="shared" si="16"/>
        <v>0</v>
      </c>
    </row>
    <row r="104" spans="1:17" ht="24" x14ac:dyDescent="0.2">
      <c r="A104" s="1054" t="s">
        <v>508</v>
      </c>
      <c r="B104" s="1055" t="s">
        <v>1129</v>
      </c>
      <c r="C104" s="1118">
        <f>C22+C23+C55+C79+C88</f>
        <v>6788</v>
      </c>
      <c r="D104" s="1056">
        <f t="shared" ref="D104:K104" si="23">D22+D23+D55+D79+D88+D61</f>
        <v>19085</v>
      </c>
      <c r="E104" s="1056">
        <f t="shared" si="23"/>
        <v>2281</v>
      </c>
      <c r="F104" s="1056">
        <f t="shared" si="23"/>
        <v>17795</v>
      </c>
      <c r="G104" s="1056">
        <f t="shared" si="23"/>
        <v>29616</v>
      </c>
      <c r="H104" s="1056">
        <f t="shared" si="23"/>
        <v>38050</v>
      </c>
      <c r="I104" s="1056">
        <f t="shared" si="23"/>
        <v>1913</v>
      </c>
      <c r="J104" s="1056">
        <f t="shared" si="23"/>
        <v>31867</v>
      </c>
      <c r="K104" s="1056">
        <f t="shared" si="23"/>
        <v>7377</v>
      </c>
      <c r="L104" s="1056">
        <f t="shared" ref="L104:Q104" si="24">L22+L23+L55+L79+L88</f>
        <v>154772</v>
      </c>
      <c r="M104" s="1056">
        <f t="shared" si="24"/>
        <v>5499</v>
      </c>
      <c r="N104" s="1056">
        <f t="shared" si="24"/>
        <v>5078</v>
      </c>
      <c r="O104" s="1056">
        <f t="shared" si="24"/>
        <v>15000</v>
      </c>
      <c r="P104" s="1056">
        <f t="shared" si="24"/>
        <v>2400</v>
      </c>
      <c r="Q104" s="1056">
        <f t="shared" si="24"/>
        <v>27977</v>
      </c>
    </row>
    <row r="105" spans="1:17" ht="24" x14ac:dyDescent="0.2">
      <c r="A105" s="1048" t="s">
        <v>509</v>
      </c>
      <c r="B105" s="1049" t="s">
        <v>1130</v>
      </c>
      <c r="C105" s="1123">
        <v>0</v>
      </c>
      <c r="D105" s="1050">
        <v>0</v>
      </c>
      <c r="E105" s="1051">
        <v>0</v>
      </c>
      <c r="F105" s="1051">
        <v>0</v>
      </c>
      <c r="G105" s="1051">
        <v>0</v>
      </c>
      <c r="H105" s="1051">
        <v>0</v>
      </c>
      <c r="I105" s="1051">
        <v>0</v>
      </c>
      <c r="J105" s="1051">
        <v>0</v>
      </c>
      <c r="K105" s="1052">
        <v>0</v>
      </c>
      <c r="L105" s="982">
        <f t="shared" si="15"/>
        <v>0</v>
      </c>
      <c r="M105" s="1050">
        <v>0</v>
      </c>
      <c r="N105" s="1051">
        <v>0</v>
      </c>
      <c r="O105" s="1051">
        <v>0</v>
      </c>
      <c r="P105" s="1052">
        <v>0</v>
      </c>
      <c r="Q105" s="1053">
        <f t="shared" si="16"/>
        <v>0</v>
      </c>
    </row>
    <row r="106" spans="1:17" ht="24" x14ac:dyDescent="0.2">
      <c r="A106" s="1037" t="s">
        <v>510</v>
      </c>
      <c r="B106" s="1038" t="s">
        <v>1131</v>
      </c>
      <c r="C106" s="1120">
        <v>0</v>
      </c>
      <c r="D106" s="1039">
        <v>0</v>
      </c>
      <c r="E106" s="1040">
        <v>0</v>
      </c>
      <c r="F106" s="1040">
        <v>0</v>
      </c>
      <c r="G106" s="1040">
        <v>0</v>
      </c>
      <c r="H106" s="1040">
        <v>0</v>
      </c>
      <c r="I106" s="1040">
        <v>0</v>
      </c>
      <c r="J106" s="1040">
        <v>0</v>
      </c>
      <c r="K106" s="1041">
        <v>0</v>
      </c>
      <c r="L106" s="983">
        <f t="shared" si="15"/>
        <v>0</v>
      </c>
      <c r="M106" s="1039">
        <v>0</v>
      </c>
      <c r="N106" s="1040">
        <v>0</v>
      </c>
      <c r="O106" s="1040">
        <v>0</v>
      </c>
      <c r="P106" s="1041">
        <v>0</v>
      </c>
      <c r="Q106" s="1029">
        <f t="shared" si="16"/>
        <v>0</v>
      </c>
    </row>
    <row r="107" spans="1:17" x14ac:dyDescent="0.2">
      <c r="A107" s="1037" t="s">
        <v>511</v>
      </c>
      <c r="B107" s="1038" t="s">
        <v>1000</v>
      </c>
      <c r="C107" s="1120">
        <v>0</v>
      </c>
      <c r="D107" s="1039">
        <v>0</v>
      </c>
      <c r="E107" s="1040">
        <v>0</v>
      </c>
      <c r="F107" s="1040">
        <v>0</v>
      </c>
      <c r="G107" s="1040">
        <v>0</v>
      </c>
      <c r="H107" s="1040">
        <v>0</v>
      </c>
      <c r="I107" s="1040">
        <v>0</v>
      </c>
      <c r="J107" s="1040">
        <v>0</v>
      </c>
      <c r="K107" s="1041">
        <v>0</v>
      </c>
      <c r="L107" s="983">
        <f t="shared" si="15"/>
        <v>0</v>
      </c>
      <c r="M107" s="1039">
        <v>0</v>
      </c>
      <c r="N107" s="1040">
        <v>0</v>
      </c>
      <c r="O107" s="1040">
        <v>0</v>
      </c>
      <c r="P107" s="1041">
        <v>0</v>
      </c>
      <c r="Q107" s="1029">
        <f t="shared" si="16"/>
        <v>0</v>
      </c>
    </row>
    <row r="108" spans="1:17" ht="24" x14ac:dyDescent="0.2">
      <c r="A108" s="1037" t="s">
        <v>512</v>
      </c>
      <c r="B108" s="1038" t="s">
        <v>1001</v>
      </c>
      <c r="C108" s="1120">
        <v>0</v>
      </c>
      <c r="D108" s="1039">
        <v>0</v>
      </c>
      <c r="E108" s="1040">
        <v>0</v>
      </c>
      <c r="F108" s="1040">
        <v>0</v>
      </c>
      <c r="G108" s="1040">
        <v>0</v>
      </c>
      <c r="H108" s="1040">
        <v>0</v>
      </c>
      <c r="I108" s="1040">
        <v>0</v>
      </c>
      <c r="J108" s="1040">
        <v>0</v>
      </c>
      <c r="K108" s="1041">
        <v>0</v>
      </c>
      <c r="L108" s="983">
        <f t="shared" si="15"/>
        <v>0</v>
      </c>
      <c r="M108" s="1039">
        <v>0</v>
      </c>
      <c r="N108" s="1040">
        <v>0</v>
      </c>
      <c r="O108" s="1040">
        <v>0</v>
      </c>
      <c r="P108" s="1041">
        <v>0</v>
      </c>
      <c r="Q108" s="1029">
        <f t="shared" si="16"/>
        <v>0</v>
      </c>
    </row>
    <row r="109" spans="1:17" x14ac:dyDescent="0.2">
      <c r="A109" s="1037" t="s">
        <v>513</v>
      </c>
      <c r="B109" s="1038" t="s">
        <v>1002</v>
      </c>
      <c r="C109" s="1120">
        <v>0</v>
      </c>
      <c r="D109" s="1039">
        <v>0</v>
      </c>
      <c r="E109" s="1040">
        <v>0</v>
      </c>
      <c r="F109" s="1040">
        <v>0</v>
      </c>
      <c r="G109" s="1040">
        <v>0</v>
      </c>
      <c r="H109" s="1040">
        <v>0</v>
      </c>
      <c r="I109" s="1040">
        <v>0</v>
      </c>
      <c r="J109" s="1040">
        <v>0</v>
      </c>
      <c r="K109" s="1041">
        <v>0</v>
      </c>
      <c r="L109" s="983">
        <f t="shared" si="15"/>
        <v>0</v>
      </c>
      <c r="M109" s="1039">
        <v>0</v>
      </c>
      <c r="N109" s="1040">
        <v>140955</v>
      </c>
      <c r="O109" s="1040">
        <v>0</v>
      </c>
      <c r="P109" s="1041">
        <v>0</v>
      </c>
      <c r="Q109" s="1029">
        <f t="shared" si="16"/>
        <v>140955</v>
      </c>
    </row>
    <row r="110" spans="1:17" x14ac:dyDescent="0.2">
      <c r="A110" s="1037" t="s">
        <v>514</v>
      </c>
      <c r="B110" s="1038" t="s">
        <v>1003</v>
      </c>
      <c r="C110" s="1120">
        <v>0</v>
      </c>
      <c r="D110" s="1039">
        <v>0</v>
      </c>
      <c r="E110" s="1040">
        <v>0</v>
      </c>
      <c r="F110" s="1040">
        <v>0</v>
      </c>
      <c r="G110" s="1040">
        <v>0</v>
      </c>
      <c r="H110" s="1040">
        <v>0</v>
      </c>
      <c r="I110" s="1040">
        <v>0</v>
      </c>
      <c r="J110" s="1040">
        <v>0</v>
      </c>
      <c r="K110" s="1041">
        <v>0</v>
      </c>
      <c r="L110" s="983">
        <f t="shared" si="15"/>
        <v>0</v>
      </c>
      <c r="M110" s="1039">
        <v>0</v>
      </c>
      <c r="N110" s="1040">
        <v>0</v>
      </c>
      <c r="O110" s="1040">
        <v>0</v>
      </c>
      <c r="P110" s="1041">
        <v>0</v>
      </c>
      <c r="Q110" s="1029">
        <f t="shared" si="16"/>
        <v>0</v>
      </c>
    </row>
    <row r="111" spans="1:17" x14ac:dyDescent="0.2">
      <c r="A111" s="1037" t="s">
        <v>515</v>
      </c>
      <c r="B111" s="1038" t="s">
        <v>1004</v>
      </c>
      <c r="C111" s="1120">
        <v>0</v>
      </c>
      <c r="D111" s="1039">
        <v>0</v>
      </c>
      <c r="E111" s="1040">
        <v>0</v>
      </c>
      <c r="F111" s="1040">
        <v>0</v>
      </c>
      <c r="G111" s="1040">
        <v>0</v>
      </c>
      <c r="H111" s="1040">
        <v>0</v>
      </c>
      <c r="I111" s="1040">
        <v>0</v>
      </c>
      <c r="J111" s="1040">
        <v>0</v>
      </c>
      <c r="K111" s="1041">
        <v>0</v>
      </c>
      <c r="L111" s="983">
        <f t="shared" si="15"/>
        <v>0</v>
      </c>
      <c r="M111" s="1039">
        <v>0</v>
      </c>
      <c r="N111" s="1040">
        <v>0</v>
      </c>
      <c r="O111" s="1040">
        <v>0</v>
      </c>
      <c r="P111" s="1041">
        <v>0</v>
      </c>
      <c r="Q111" s="1029">
        <f t="shared" si="16"/>
        <v>0</v>
      </c>
    </row>
    <row r="112" spans="1:17" ht="24" x14ac:dyDescent="0.2">
      <c r="A112" s="1037" t="s">
        <v>516</v>
      </c>
      <c r="B112" s="1038" t="s">
        <v>1005</v>
      </c>
      <c r="C112" s="1120">
        <v>0</v>
      </c>
      <c r="D112" s="1039">
        <v>0</v>
      </c>
      <c r="E112" s="1040">
        <v>0</v>
      </c>
      <c r="F112" s="1040">
        <v>0</v>
      </c>
      <c r="G112" s="1040">
        <v>0</v>
      </c>
      <c r="H112" s="1040">
        <v>0</v>
      </c>
      <c r="I112" s="1040">
        <v>0</v>
      </c>
      <c r="J112" s="1040">
        <v>0</v>
      </c>
      <c r="K112" s="1041">
        <v>0</v>
      </c>
      <c r="L112" s="983">
        <f t="shared" si="15"/>
        <v>0</v>
      </c>
      <c r="M112" s="1039">
        <v>0</v>
      </c>
      <c r="N112" s="1040">
        <v>0</v>
      </c>
      <c r="O112" s="1040">
        <v>0</v>
      </c>
      <c r="P112" s="1041">
        <v>0</v>
      </c>
      <c r="Q112" s="1029">
        <f t="shared" si="16"/>
        <v>0</v>
      </c>
    </row>
    <row r="113" spans="1:17" x14ac:dyDescent="0.2">
      <c r="A113" s="1037" t="s">
        <v>517</v>
      </c>
      <c r="B113" s="1038" t="s">
        <v>1132</v>
      </c>
      <c r="C113" s="1120">
        <v>0</v>
      </c>
      <c r="D113" s="1039">
        <v>0</v>
      </c>
      <c r="E113" s="1040">
        <v>0</v>
      </c>
      <c r="F113" s="1040">
        <v>0</v>
      </c>
      <c r="G113" s="1040">
        <v>0</v>
      </c>
      <c r="H113" s="1040">
        <v>0</v>
      </c>
      <c r="I113" s="1040">
        <v>0</v>
      </c>
      <c r="J113" s="1040">
        <v>0</v>
      </c>
      <c r="K113" s="1041">
        <v>0</v>
      </c>
      <c r="L113" s="983">
        <f t="shared" si="15"/>
        <v>0</v>
      </c>
      <c r="M113" s="1039">
        <v>0</v>
      </c>
      <c r="N113" s="1040">
        <v>0</v>
      </c>
      <c r="O113" s="1040">
        <v>0</v>
      </c>
      <c r="P113" s="1041">
        <v>0</v>
      </c>
      <c r="Q113" s="1029">
        <f t="shared" si="16"/>
        <v>0</v>
      </c>
    </row>
    <row r="114" spans="1:17" ht="24" x14ac:dyDescent="0.2">
      <c r="A114" s="1037" t="s">
        <v>518</v>
      </c>
      <c r="B114" s="1038" t="s">
        <v>1133</v>
      </c>
      <c r="C114" s="1120">
        <v>0</v>
      </c>
      <c r="D114" s="1039">
        <v>0</v>
      </c>
      <c r="E114" s="1040">
        <v>0</v>
      </c>
      <c r="F114" s="1040">
        <v>0</v>
      </c>
      <c r="G114" s="1040">
        <v>0</v>
      </c>
      <c r="H114" s="1040">
        <v>0</v>
      </c>
      <c r="I114" s="1040">
        <v>0</v>
      </c>
      <c r="J114" s="1040">
        <v>0</v>
      </c>
      <c r="K114" s="1041">
        <v>0</v>
      </c>
      <c r="L114" s="983">
        <f t="shared" si="15"/>
        <v>0</v>
      </c>
      <c r="M114" s="1039">
        <v>0</v>
      </c>
      <c r="N114" s="1040">
        <v>0</v>
      </c>
      <c r="O114" s="1040">
        <v>0</v>
      </c>
      <c r="P114" s="1041">
        <v>0</v>
      </c>
      <c r="Q114" s="1029">
        <f t="shared" si="16"/>
        <v>0</v>
      </c>
    </row>
    <row r="115" spans="1:17" ht="24" x14ac:dyDescent="0.2">
      <c r="A115" s="1037" t="s">
        <v>519</v>
      </c>
      <c r="B115" s="1038" t="s">
        <v>1134</v>
      </c>
      <c r="C115" s="1120">
        <v>0</v>
      </c>
      <c r="D115" s="1039">
        <v>0</v>
      </c>
      <c r="E115" s="1040">
        <v>0</v>
      </c>
      <c r="F115" s="1040">
        <v>0</v>
      </c>
      <c r="G115" s="1040">
        <v>0</v>
      </c>
      <c r="H115" s="1040">
        <v>0</v>
      </c>
      <c r="I115" s="1040">
        <v>0</v>
      </c>
      <c r="J115" s="1040">
        <v>0</v>
      </c>
      <c r="K115" s="1041">
        <v>0</v>
      </c>
      <c r="L115" s="983">
        <f t="shared" si="15"/>
        <v>0</v>
      </c>
      <c r="M115" s="1039">
        <v>0</v>
      </c>
      <c r="N115" s="1040">
        <v>0</v>
      </c>
      <c r="O115" s="1040">
        <v>0</v>
      </c>
      <c r="P115" s="1041">
        <v>0</v>
      </c>
      <c r="Q115" s="1029">
        <f t="shared" si="16"/>
        <v>0</v>
      </c>
    </row>
    <row r="116" spans="1:17" ht="24" x14ac:dyDescent="0.2">
      <c r="A116" s="1037" t="s">
        <v>520</v>
      </c>
      <c r="B116" s="1038" t="s">
        <v>1006</v>
      </c>
      <c r="C116" s="1120">
        <v>0</v>
      </c>
      <c r="D116" s="1039">
        <v>0</v>
      </c>
      <c r="E116" s="1040">
        <v>0</v>
      </c>
      <c r="F116" s="1040">
        <v>0</v>
      </c>
      <c r="G116" s="1040">
        <v>0</v>
      </c>
      <c r="H116" s="1040">
        <v>0</v>
      </c>
      <c r="I116" s="1040">
        <v>0</v>
      </c>
      <c r="J116" s="1040">
        <v>0</v>
      </c>
      <c r="K116" s="1041">
        <v>0</v>
      </c>
      <c r="L116" s="983">
        <f t="shared" si="15"/>
        <v>0</v>
      </c>
      <c r="M116" s="1039">
        <v>0</v>
      </c>
      <c r="N116" s="1040">
        <v>0</v>
      </c>
      <c r="O116" s="1040">
        <v>0</v>
      </c>
      <c r="P116" s="1041">
        <v>0</v>
      </c>
      <c r="Q116" s="1029">
        <f t="shared" si="16"/>
        <v>0</v>
      </c>
    </row>
    <row r="117" spans="1:17" x14ac:dyDescent="0.2">
      <c r="A117" s="1042" t="s">
        <v>521</v>
      </c>
      <c r="B117" s="1043" t="s">
        <v>1007</v>
      </c>
      <c r="C117" s="1122">
        <v>0</v>
      </c>
      <c r="D117" s="1044">
        <v>0</v>
      </c>
      <c r="E117" s="1045">
        <v>0</v>
      </c>
      <c r="F117" s="1045">
        <v>0</v>
      </c>
      <c r="G117" s="1045">
        <v>0</v>
      </c>
      <c r="H117" s="1045">
        <v>0</v>
      </c>
      <c r="I117" s="1045">
        <v>0</v>
      </c>
      <c r="J117" s="1045">
        <v>0</v>
      </c>
      <c r="K117" s="1046">
        <v>0</v>
      </c>
      <c r="L117" s="986">
        <f t="shared" si="15"/>
        <v>0</v>
      </c>
      <c r="M117" s="1044">
        <v>0</v>
      </c>
      <c r="N117" s="1045">
        <v>0</v>
      </c>
      <c r="O117" s="1045">
        <v>0</v>
      </c>
      <c r="P117" s="1046">
        <v>0</v>
      </c>
      <c r="Q117" s="1047">
        <f t="shared" si="16"/>
        <v>0</v>
      </c>
    </row>
    <row r="118" spans="1:17" x14ac:dyDescent="0.2">
      <c r="A118" s="1054" t="s">
        <v>522</v>
      </c>
      <c r="B118" s="1055" t="s">
        <v>1135</v>
      </c>
      <c r="C118" s="1118">
        <v>0</v>
      </c>
      <c r="D118" s="1056">
        <v>0</v>
      </c>
      <c r="E118" s="1057">
        <v>0</v>
      </c>
      <c r="F118" s="1057">
        <v>0</v>
      </c>
      <c r="G118" s="1057">
        <v>0</v>
      </c>
      <c r="H118" s="1057">
        <v>0</v>
      </c>
      <c r="I118" s="1057">
        <v>0</v>
      </c>
      <c r="J118" s="1057">
        <v>0</v>
      </c>
      <c r="K118" s="1058">
        <v>0</v>
      </c>
      <c r="L118" s="992">
        <f t="shared" si="15"/>
        <v>0</v>
      </c>
      <c r="M118" s="1056">
        <v>0</v>
      </c>
      <c r="N118" s="1057">
        <f>N109</f>
        <v>140955</v>
      </c>
      <c r="O118" s="1057">
        <v>0</v>
      </c>
      <c r="P118" s="1058">
        <v>0</v>
      </c>
      <c r="Q118" s="994">
        <f t="shared" si="16"/>
        <v>140955</v>
      </c>
    </row>
    <row r="119" spans="1:17" ht="12.75" thickBot="1" x14ac:dyDescent="0.25">
      <c r="A119" s="1067" t="s">
        <v>523</v>
      </c>
      <c r="B119" s="1064" t="s">
        <v>1136</v>
      </c>
      <c r="C119" s="1119">
        <f t="shared" ref="C119:K119" si="25">C55+C79+C88+C118+C22+C23</f>
        <v>6788</v>
      </c>
      <c r="D119" s="1119">
        <f t="shared" si="25"/>
        <v>19085</v>
      </c>
      <c r="E119" s="1119">
        <f t="shared" si="25"/>
        <v>2281</v>
      </c>
      <c r="F119" s="1119">
        <f t="shared" si="25"/>
        <v>17795</v>
      </c>
      <c r="G119" s="1119">
        <f t="shared" si="25"/>
        <v>29616</v>
      </c>
      <c r="H119" s="1119">
        <f t="shared" si="25"/>
        <v>38050</v>
      </c>
      <c r="I119" s="1119">
        <f t="shared" si="25"/>
        <v>1913</v>
      </c>
      <c r="J119" s="1119">
        <f t="shared" si="25"/>
        <v>31867</v>
      </c>
      <c r="K119" s="1119">
        <f t="shared" si="25"/>
        <v>7377</v>
      </c>
      <c r="L119" s="993">
        <f>SUM(C119:K119)</f>
        <v>154772</v>
      </c>
      <c r="M119" s="1065">
        <f>M55+M79+M88</f>
        <v>5499</v>
      </c>
      <c r="N119" s="1065">
        <f>N55+N79+N88+N118</f>
        <v>146033</v>
      </c>
      <c r="O119" s="1065">
        <f t="shared" ref="O119:P119" si="26">O55+O79+O88</f>
        <v>15000</v>
      </c>
      <c r="P119" s="1065">
        <f t="shared" si="26"/>
        <v>2400</v>
      </c>
      <c r="Q119" s="1066">
        <f t="shared" si="16"/>
        <v>168932</v>
      </c>
    </row>
  </sheetData>
  <mergeCells count="4">
    <mergeCell ref="A1:A2"/>
    <mergeCell ref="B1:B2"/>
    <mergeCell ref="M1:Q1"/>
    <mergeCell ref="D1:L1"/>
  </mergeCells>
  <printOptions horizontalCentered="1"/>
  <pageMargins left="0.31496062992125984" right="0.31496062992125984" top="1.2204724409448819" bottom="0.51181102362204722" header="0.35433070866141736" footer="0.15748031496062992"/>
  <pageSetup paperSize="8" scale="74" fitToHeight="3" orientation="landscape" r:id="rId1"/>
  <headerFooter alignWithMargins="0">
    <oddHeader>&amp;L&amp;"Times New Roman,Félkövér"&amp;13Szent László Völgye TKT&amp;C&amp;"Times New Roman,Félkövér"&amp;16 2020. ÉVI ZÁRSZÁMADÁSI BESZÁMOLÓ&amp;R2/2. sz. táblázat
TÁRSULÁS ÉS INTÉZMÉNYEK KIADÁSOK KORMÁNYZATI FUNKCIÓNKÉNT
Adatok: eFt</oddHeader>
    <oddFooter>&amp;L&amp;F&amp;R&amp;P</oddFooter>
  </headerFooter>
  <rowBreaks count="2" manualBreakCount="2">
    <brk id="55" max="16383" man="1"/>
    <brk id="10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94"/>
  <sheetViews>
    <sheetView zoomScaleNormal="100" workbookViewId="0">
      <selection activeCell="I2" sqref="I2"/>
    </sheetView>
  </sheetViews>
  <sheetFormatPr defaultColWidth="8.85546875" defaultRowHeight="12" x14ac:dyDescent="0.2"/>
  <cols>
    <col min="1" max="1" width="3.5703125" style="569" customWidth="1"/>
    <col min="2" max="2" width="68.140625" style="569" customWidth="1"/>
    <col min="3" max="11" width="10" style="569" customWidth="1"/>
    <col min="12" max="12" width="10" style="574" customWidth="1"/>
    <col min="13" max="24" width="10" style="569" customWidth="1"/>
    <col min="25" max="25" width="10" style="574" customWidth="1"/>
    <col min="26" max="16384" width="8.85546875" style="569"/>
  </cols>
  <sheetData>
    <row r="1" spans="1:25" s="574" customFormat="1" ht="25.5" customHeight="1" x14ac:dyDescent="0.2">
      <c r="A1" s="1327"/>
      <c r="B1" s="1329" t="s">
        <v>113</v>
      </c>
      <c r="C1" s="1331" t="s">
        <v>288</v>
      </c>
      <c r="D1" s="1332"/>
      <c r="E1" s="1332"/>
      <c r="F1" s="1332"/>
      <c r="G1" s="1332"/>
      <c r="H1" s="1332"/>
      <c r="I1" s="1332"/>
      <c r="J1" s="1332"/>
      <c r="K1" s="1332"/>
      <c r="L1" s="1338"/>
      <c r="M1" s="1331" t="s">
        <v>398</v>
      </c>
      <c r="N1" s="1332"/>
      <c r="O1" s="1332"/>
      <c r="P1" s="1332"/>
      <c r="Q1" s="1332"/>
      <c r="R1" s="1332"/>
      <c r="S1" s="1332"/>
      <c r="T1" s="1332"/>
      <c r="U1" s="1332"/>
      <c r="V1" s="1332"/>
      <c r="W1" s="1332"/>
      <c r="X1" s="1332"/>
      <c r="Y1" s="1333"/>
    </row>
    <row r="2" spans="1:25" s="574" customFormat="1" ht="132" x14ac:dyDescent="0.2">
      <c r="A2" s="1336"/>
      <c r="B2" s="1337"/>
      <c r="C2" s="1069" t="s">
        <v>1184</v>
      </c>
      <c r="D2" s="1070" t="s">
        <v>542</v>
      </c>
      <c r="E2" s="1070" t="s">
        <v>1060</v>
      </c>
      <c r="F2" s="1070" t="s">
        <v>400</v>
      </c>
      <c r="G2" s="1070" t="s">
        <v>1057</v>
      </c>
      <c r="H2" s="1070" t="s">
        <v>1058</v>
      </c>
      <c r="I2" s="1070" t="s">
        <v>1061</v>
      </c>
      <c r="J2" s="1070" t="s">
        <v>401</v>
      </c>
      <c r="K2" s="1071" t="s">
        <v>543</v>
      </c>
      <c r="L2" s="1006" t="s">
        <v>14</v>
      </c>
      <c r="M2" s="1072" t="s">
        <v>1185</v>
      </c>
      <c r="N2" s="1070" t="s">
        <v>1184</v>
      </c>
      <c r="O2" s="1070" t="s">
        <v>405</v>
      </c>
      <c r="P2" s="1070" t="s">
        <v>1076</v>
      </c>
      <c r="Q2" s="1070" t="s">
        <v>542</v>
      </c>
      <c r="R2" s="1070" t="s">
        <v>1060</v>
      </c>
      <c r="S2" s="1070" t="s">
        <v>400</v>
      </c>
      <c r="T2" s="1070" t="s">
        <v>1057</v>
      </c>
      <c r="U2" s="1070" t="s">
        <v>1058</v>
      </c>
      <c r="V2" s="1070" t="s">
        <v>1061</v>
      </c>
      <c r="W2" s="1070" t="s">
        <v>401</v>
      </c>
      <c r="X2" s="1071" t="s">
        <v>543</v>
      </c>
      <c r="Y2" s="725" t="s">
        <v>14</v>
      </c>
    </row>
    <row r="3" spans="1:25" x14ac:dyDescent="0.2">
      <c r="A3" s="1068">
        <v>1</v>
      </c>
      <c r="B3" s="572" t="s">
        <v>1008</v>
      </c>
      <c r="C3" s="984">
        <v>0</v>
      </c>
      <c r="D3" s="578">
        <v>0</v>
      </c>
      <c r="E3" s="578">
        <v>0</v>
      </c>
      <c r="F3" s="578">
        <v>0</v>
      </c>
      <c r="G3" s="578">
        <v>0</v>
      </c>
      <c r="H3" s="578">
        <v>0</v>
      </c>
      <c r="I3" s="578">
        <v>0</v>
      </c>
      <c r="J3" s="578">
        <v>0</v>
      </c>
      <c r="K3" s="720">
        <v>0</v>
      </c>
      <c r="L3" s="579">
        <f>SUM(C3:K3)</f>
        <v>0</v>
      </c>
      <c r="M3" s="721">
        <v>0</v>
      </c>
      <c r="N3" s="578">
        <v>0</v>
      </c>
      <c r="O3" s="578">
        <v>0</v>
      </c>
      <c r="P3" s="578">
        <v>0</v>
      </c>
      <c r="Q3" s="578">
        <v>0</v>
      </c>
      <c r="R3" s="578">
        <v>0</v>
      </c>
      <c r="S3" s="578">
        <v>0</v>
      </c>
      <c r="T3" s="578">
        <v>0</v>
      </c>
      <c r="U3" s="578">
        <v>0</v>
      </c>
      <c r="V3" s="578">
        <v>0</v>
      </c>
      <c r="W3" s="578">
        <v>0</v>
      </c>
      <c r="X3" s="720">
        <v>0</v>
      </c>
      <c r="Y3" s="580">
        <f>SUM(M3:X3)</f>
        <v>0</v>
      </c>
    </row>
    <row r="4" spans="1:25" x14ac:dyDescent="0.2">
      <c r="A4" s="1068">
        <v>2</v>
      </c>
      <c r="B4" s="572" t="s">
        <v>1009</v>
      </c>
      <c r="C4" s="984">
        <v>0</v>
      </c>
      <c r="D4" s="578">
        <v>0</v>
      </c>
      <c r="E4" s="578">
        <v>0</v>
      </c>
      <c r="F4" s="578">
        <v>0</v>
      </c>
      <c r="G4" s="578">
        <v>0</v>
      </c>
      <c r="H4" s="578">
        <v>0</v>
      </c>
      <c r="I4" s="578">
        <v>0</v>
      </c>
      <c r="J4" s="578">
        <v>0</v>
      </c>
      <c r="K4" s="720">
        <v>0</v>
      </c>
      <c r="L4" s="579">
        <f>SUM(C4:K4)</f>
        <v>0</v>
      </c>
      <c r="M4" s="721">
        <v>0</v>
      </c>
      <c r="N4" s="578">
        <v>0</v>
      </c>
      <c r="O4" s="578">
        <v>0</v>
      </c>
      <c r="P4" s="578">
        <v>0</v>
      </c>
      <c r="Q4" s="578">
        <v>0</v>
      </c>
      <c r="R4" s="578">
        <v>0</v>
      </c>
      <c r="S4" s="578">
        <v>0</v>
      </c>
      <c r="T4" s="578">
        <v>0</v>
      </c>
      <c r="U4" s="578">
        <v>0</v>
      </c>
      <c r="V4" s="578">
        <v>0</v>
      </c>
      <c r="W4" s="578">
        <v>0</v>
      </c>
      <c r="X4" s="720">
        <v>0</v>
      </c>
      <c r="Y4" s="580">
        <f>SUM(M4:X4)</f>
        <v>0</v>
      </c>
    </row>
    <row r="5" spans="1:25" ht="24" x14ac:dyDescent="0.2">
      <c r="A5" s="1068">
        <v>3</v>
      </c>
      <c r="B5" s="572" t="s">
        <v>1010</v>
      </c>
      <c r="C5" s="984">
        <v>0</v>
      </c>
      <c r="D5" s="578">
        <v>0</v>
      </c>
      <c r="E5" s="578">
        <v>0</v>
      </c>
      <c r="F5" s="578">
        <v>0</v>
      </c>
      <c r="G5" s="578">
        <v>0</v>
      </c>
      <c r="H5" s="578">
        <v>0</v>
      </c>
      <c r="I5" s="578">
        <v>0</v>
      </c>
      <c r="J5" s="578">
        <v>0</v>
      </c>
      <c r="K5" s="720">
        <v>0</v>
      </c>
      <c r="L5" s="579">
        <f t="shared" ref="L5:L68" si="0">SUM(C5:K5)</f>
        <v>0</v>
      </c>
      <c r="M5" s="721">
        <v>0</v>
      </c>
      <c r="N5" s="578">
        <v>0</v>
      </c>
      <c r="O5" s="578">
        <v>0</v>
      </c>
      <c r="P5" s="578">
        <v>0</v>
      </c>
      <c r="Q5" s="578">
        <v>0</v>
      </c>
      <c r="R5" s="578">
        <v>0</v>
      </c>
      <c r="S5" s="578">
        <v>0</v>
      </c>
      <c r="T5" s="578">
        <v>0</v>
      </c>
      <c r="U5" s="578">
        <v>0</v>
      </c>
      <c r="V5" s="578">
        <v>0</v>
      </c>
      <c r="W5" s="578">
        <v>0</v>
      </c>
      <c r="X5" s="720">
        <v>0</v>
      </c>
      <c r="Y5" s="580">
        <f t="shared" ref="Y5:Y68" si="1">SUM(M5:X5)</f>
        <v>0</v>
      </c>
    </row>
    <row r="6" spans="1:25" ht="24" x14ac:dyDescent="0.2">
      <c r="A6" s="1068">
        <v>4</v>
      </c>
      <c r="B6" s="572" t="s">
        <v>1011</v>
      </c>
      <c r="C6" s="984">
        <v>0</v>
      </c>
      <c r="D6" s="578">
        <v>0</v>
      </c>
      <c r="E6" s="578">
        <v>0</v>
      </c>
      <c r="F6" s="578">
        <v>0</v>
      </c>
      <c r="G6" s="578">
        <v>0</v>
      </c>
      <c r="H6" s="578">
        <v>0</v>
      </c>
      <c r="I6" s="578">
        <v>0</v>
      </c>
      <c r="J6" s="578">
        <v>0</v>
      </c>
      <c r="K6" s="720">
        <v>0</v>
      </c>
      <c r="L6" s="579">
        <f t="shared" si="0"/>
        <v>0</v>
      </c>
      <c r="M6" s="721">
        <v>0</v>
      </c>
      <c r="N6" s="578">
        <v>0</v>
      </c>
      <c r="O6" s="578">
        <v>0</v>
      </c>
      <c r="P6" s="578">
        <v>0</v>
      </c>
      <c r="Q6" s="578">
        <v>0</v>
      </c>
      <c r="R6" s="578">
        <v>0</v>
      </c>
      <c r="S6" s="578">
        <v>0</v>
      </c>
      <c r="T6" s="578">
        <v>0</v>
      </c>
      <c r="U6" s="578">
        <v>0</v>
      </c>
      <c r="V6" s="578">
        <v>0</v>
      </c>
      <c r="W6" s="578">
        <v>0</v>
      </c>
      <c r="X6" s="720">
        <v>0</v>
      </c>
      <c r="Y6" s="580">
        <f t="shared" si="1"/>
        <v>0</v>
      </c>
    </row>
    <row r="7" spans="1:25" ht="24" x14ac:dyDescent="0.2">
      <c r="A7" s="1073">
        <v>5</v>
      </c>
      <c r="B7" s="573" t="s">
        <v>1012</v>
      </c>
      <c r="C7" s="987">
        <v>0</v>
      </c>
      <c r="D7" s="581">
        <v>0</v>
      </c>
      <c r="E7" s="581">
        <v>0</v>
      </c>
      <c r="F7" s="581">
        <v>0</v>
      </c>
      <c r="G7" s="581">
        <v>0</v>
      </c>
      <c r="H7" s="581">
        <v>0</v>
      </c>
      <c r="I7" s="581">
        <v>0</v>
      </c>
      <c r="J7" s="581">
        <v>0</v>
      </c>
      <c r="K7" s="985">
        <v>0</v>
      </c>
      <c r="L7" s="582">
        <f t="shared" si="0"/>
        <v>0</v>
      </c>
      <c r="M7" s="722">
        <v>0</v>
      </c>
      <c r="N7" s="581">
        <v>0</v>
      </c>
      <c r="O7" s="581">
        <v>0</v>
      </c>
      <c r="P7" s="581">
        <v>0</v>
      </c>
      <c r="Q7" s="581">
        <v>0</v>
      </c>
      <c r="R7" s="581">
        <v>0</v>
      </c>
      <c r="S7" s="581">
        <v>0</v>
      </c>
      <c r="T7" s="581">
        <v>0</v>
      </c>
      <c r="U7" s="581">
        <v>0</v>
      </c>
      <c r="V7" s="581">
        <v>0</v>
      </c>
      <c r="W7" s="581">
        <v>0</v>
      </c>
      <c r="X7" s="985">
        <v>0</v>
      </c>
      <c r="Y7" s="583">
        <f t="shared" si="1"/>
        <v>0</v>
      </c>
    </row>
    <row r="8" spans="1:25" x14ac:dyDescent="0.2">
      <c r="A8" s="1074">
        <v>6</v>
      </c>
      <c r="B8" s="1075" t="s">
        <v>1013</v>
      </c>
      <c r="C8" s="1076">
        <f>C9+C10+C11+C12+C14+C15+C16+C17+C18</f>
        <v>468</v>
      </c>
      <c r="D8" s="1076">
        <f t="shared" ref="D8:K8" si="2">D9+D10+D11+D12+D14+D15+D16+D17+D18</f>
        <v>0</v>
      </c>
      <c r="E8" s="1076">
        <f t="shared" si="2"/>
        <v>0</v>
      </c>
      <c r="F8" s="1076">
        <f t="shared" si="2"/>
        <v>0</v>
      </c>
      <c r="G8" s="1076">
        <f t="shared" si="2"/>
        <v>0</v>
      </c>
      <c r="H8" s="1076">
        <f t="shared" si="2"/>
        <v>0</v>
      </c>
      <c r="I8" s="1076">
        <f t="shared" si="2"/>
        <v>0</v>
      </c>
      <c r="J8" s="1076">
        <f t="shared" si="2"/>
        <v>0</v>
      </c>
      <c r="K8" s="1076">
        <f t="shared" si="2"/>
        <v>0</v>
      </c>
      <c r="L8" s="724">
        <f t="shared" si="0"/>
        <v>468</v>
      </c>
      <c r="M8" s="1077">
        <f>M9+M10+M11+M12+M14+M15+M16+M17+M18</f>
        <v>39046</v>
      </c>
      <c r="N8" s="1077">
        <f t="shared" ref="N8:X8" si="3">N9+N10+N11+N12+N14+N15+N16+N17+N18</f>
        <v>0</v>
      </c>
      <c r="O8" s="1077">
        <f t="shared" si="3"/>
        <v>15000</v>
      </c>
      <c r="P8" s="1077">
        <f t="shared" si="3"/>
        <v>2400</v>
      </c>
      <c r="Q8" s="1077">
        <f t="shared" si="3"/>
        <v>16861</v>
      </c>
      <c r="R8" s="1077">
        <f t="shared" si="3"/>
        <v>2652</v>
      </c>
      <c r="S8" s="1077">
        <f t="shared" si="3"/>
        <v>10113</v>
      </c>
      <c r="T8" s="1077">
        <f t="shared" si="3"/>
        <v>25468</v>
      </c>
      <c r="U8" s="1077">
        <f t="shared" si="3"/>
        <v>30489</v>
      </c>
      <c r="V8" s="1077">
        <f t="shared" si="3"/>
        <v>1627</v>
      </c>
      <c r="W8" s="1077">
        <f t="shared" si="3"/>
        <v>25871</v>
      </c>
      <c r="X8" s="1077">
        <f t="shared" si="3"/>
        <v>7496</v>
      </c>
      <c r="Y8" s="727">
        <f>SUM(M8:X8)</f>
        <v>177023</v>
      </c>
    </row>
    <row r="9" spans="1:25" x14ac:dyDescent="0.2">
      <c r="A9" s="570">
        <v>7</v>
      </c>
      <c r="B9" s="571" t="s">
        <v>1014</v>
      </c>
      <c r="C9" s="991">
        <v>0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990">
        <v>0</v>
      </c>
      <c r="L9" s="576">
        <f t="shared" si="0"/>
        <v>0</v>
      </c>
      <c r="M9" s="723">
        <v>0</v>
      </c>
      <c r="N9" s="575">
        <v>0</v>
      </c>
      <c r="O9" s="575">
        <v>0</v>
      </c>
      <c r="P9" s="575">
        <v>0</v>
      </c>
      <c r="Q9" s="575">
        <v>0</v>
      </c>
      <c r="R9" s="575">
        <v>0</v>
      </c>
      <c r="S9" s="575">
        <v>0</v>
      </c>
      <c r="T9" s="575">
        <v>0</v>
      </c>
      <c r="U9" s="575">
        <v>0</v>
      </c>
      <c r="V9" s="575">
        <v>0</v>
      </c>
      <c r="W9" s="575">
        <v>0</v>
      </c>
      <c r="X9" s="990">
        <v>0</v>
      </c>
      <c r="Y9" s="577">
        <f t="shared" si="1"/>
        <v>0</v>
      </c>
    </row>
    <row r="10" spans="1:25" x14ac:dyDescent="0.2">
      <c r="A10" s="1068">
        <v>8</v>
      </c>
      <c r="B10" s="572" t="s">
        <v>1015</v>
      </c>
      <c r="C10" s="984">
        <v>0</v>
      </c>
      <c r="D10" s="578">
        <v>0</v>
      </c>
      <c r="E10" s="578">
        <v>0</v>
      </c>
      <c r="F10" s="578">
        <v>0</v>
      </c>
      <c r="G10" s="578">
        <v>0</v>
      </c>
      <c r="H10" s="578">
        <v>0</v>
      </c>
      <c r="I10" s="578">
        <v>0</v>
      </c>
      <c r="J10" s="578">
        <v>0</v>
      </c>
      <c r="K10" s="720">
        <v>0</v>
      </c>
      <c r="L10" s="579">
        <f t="shared" si="0"/>
        <v>0</v>
      </c>
      <c r="M10" s="721">
        <v>0</v>
      </c>
      <c r="N10" s="578">
        <v>0</v>
      </c>
      <c r="O10" s="578">
        <v>0</v>
      </c>
      <c r="P10" s="578">
        <v>0</v>
      </c>
      <c r="Q10" s="578">
        <v>0</v>
      </c>
      <c r="R10" s="578">
        <v>0</v>
      </c>
      <c r="S10" s="578">
        <v>0</v>
      </c>
      <c r="T10" s="578">
        <v>0</v>
      </c>
      <c r="U10" s="578">
        <v>0</v>
      </c>
      <c r="V10" s="578">
        <v>0</v>
      </c>
      <c r="W10" s="578">
        <v>0</v>
      </c>
      <c r="X10" s="720">
        <v>0</v>
      </c>
      <c r="Y10" s="580">
        <f t="shared" si="1"/>
        <v>0</v>
      </c>
    </row>
    <row r="11" spans="1:25" ht="24" x14ac:dyDescent="0.2">
      <c r="A11" s="1068">
        <v>9</v>
      </c>
      <c r="B11" s="572" t="s">
        <v>1016</v>
      </c>
      <c r="C11" s="984">
        <v>0</v>
      </c>
      <c r="D11" s="578">
        <v>0</v>
      </c>
      <c r="E11" s="578">
        <v>0</v>
      </c>
      <c r="F11" s="578">
        <v>0</v>
      </c>
      <c r="G11" s="578">
        <v>0</v>
      </c>
      <c r="H11" s="578">
        <v>0</v>
      </c>
      <c r="I11" s="578">
        <v>0</v>
      </c>
      <c r="J11" s="578">
        <v>0</v>
      </c>
      <c r="K11" s="720">
        <v>0</v>
      </c>
      <c r="L11" s="579">
        <f t="shared" si="0"/>
        <v>0</v>
      </c>
      <c r="M11" s="721">
        <v>0</v>
      </c>
      <c r="N11" s="578">
        <v>0</v>
      </c>
      <c r="O11" s="578">
        <v>0</v>
      </c>
      <c r="P11" s="578">
        <v>0</v>
      </c>
      <c r="Q11" s="578">
        <v>0</v>
      </c>
      <c r="R11" s="578">
        <v>0</v>
      </c>
      <c r="S11" s="578">
        <v>0</v>
      </c>
      <c r="T11" s="578">
        <v>0</v>
      </c>
      <c r="U11" s="578">
        <v>0</v>
      </c>
      <c r="V11" s="578">
        <v>0</v>
      </c>
      <c r="W11" s="578">
        <v>0</v>
      </c>
      <c r="X11" s="720">
        <v>0</v>
      </c>
      <c r="Y11" s="580">
        <f t="shared" si="1"/>
        <v>0</v>
      </c>
    </row>
    <row r="12" spans="1:25" x14ac:dyDescent="0.2">
      <c r="A12" s="1068">
        <v>10</v>
      </c>
      <c r="B12" s="572" t="s">
        <v>1017</v>
      </c>
      <c r="C12" s="984">
        <v>0</v>
      </c>
      <c r="D12" s="578">
        <v>0</v>
      </c>
      <c r="E12" s="578">
        <v>0</v>
      </c>
      <c r="F12" s="578">
        <v>0</v>
      </c>
      <c r="G12" s="578">
        <v>0</v>
      </c>
      <c r="H12" s="578">
        <v>0</v>
      </c>
      <c r="I12" s="578">
        <v>0</v>
      </c>
      <c r="J12" s="578">
        <v>0</v>
      </c>
      <c r="K12" s="720">
        <v>0</v>
      </c>
      <c r="L12" s="579">
        <f t="shared" si="0"/>
        <v>0</v>
      </c>
      <c r="M12" s="721">
        <v>0</v>
      </c>
      <c r="N12" s="578">
        <v>0</v>
      </c>
      <c r="O12" s="578">
        <v>0</v>
      </c>
      <c r="P12" s="578">
        <v>0</v>
      </c>
      <c r="Q12" s="578">
        <v>0</v>
      </c>
      <c r="R12" s="578">
        <v>0</v>
      </c>
      <c r="S12" s="578">
        <v>0</v>
      </c>
      <c r="T12" s="578">
        <v>0</v>
      </c>
      <c r="U12" s="578">
        <v>0</v>
      </c>
      <c r="V12" s="578">
        <v>0</v>
      </c>
      <c r="W12" s="578">
        <v>0</v>
      </c>
      <c r="X12" s="720">
        <v>0</v>
      </c>
      <c r="Y12" s="580">
        <f t="shared" si="1"/>
        <v>0</v>
      </c>
    </row>
    <row r="13" spans="1:25" x14ac:dyDescent="0.2">
      <c r="A13" s="1068">
        <v>11</v>
      </c>
      <c r="B13" s="572" t="s">
        <v>1018</v>
      </c>
      <c r="C13" s="984">
        <v>0</v>
      </c>
      <c r="D13" s="578">
        <v>0</v>
      </c>
      <c r="E13" s="578">
        <v>0</v>
      </c>
      <c r="F13" s="578">
        <v>0</v>
      </c>
      <c r="G13" s="578">
        <v>0</v>
      </c>
      <c r="H13" s="578">
        <v>0</v>
      </c>
      <c r="I13" s="578">
        <v>0</v>
      </c>
      <c r="J13" s="578">
        <v>0</v>
      </c>
      <c r="K13" s="720">
        <v>0</v>
      </c>
      <c r="L13" s="579">
        <f t="shared" si="0"/>
        <v>0</v>
      </c>
      <c r="M13" s="721">
        <v>0</v>
      </c>
      <c r="N13" s="578">
        <v>0</v>
      </c>
      <c r="O13" s="578">
        <v>0</v>
      </c>
      <c r="P13" s="578">
        <v>0</v>
      </c>
      <c r="Q13" s="578">
        <v>0</v>
      </c>
      <c r="R13" s="578">
        <v>0</v>
      </c>
      <c r="S13" s="578">
        <v>0</v>
      </c>
      <c r="T13" s="578">
        <v>0</v>
      </c>
      <c r="U13" s="578">
        <v>0</v>
      </c>
      <c r="V13" s="578">
        <v>0</v>
      </c>
      <c r="W13" s="578">
        <v>0</v>
      </c>
      <c r="X13" s="720">
        <v>0</v>
      </c>
      <c r="Y13" s="580">
        <f t="shared" si="1"/>
        <v>0</v>
      </c>
    </row>
    <row r="14" spans="1:25" x14ac:dyDescent="0.2">
      <c r="A14" s="1068">
        <v>12</v>
      </c>
      <c r="B14" s="572" t="s">
        <v>1019</v>
      </c>
      <c r="C14" s="984">
        <v>0</v>
      </c>
      <c r="D14" s="578">
        <v>0</v>
      </c>
      <c r="E14" s="578">
        <v>0</v>
      </c>
      <c r="F14" s="578">
        <v>0</v>
      </c>
      <c r="G14" s="578">
        <v>0</v>
      </c>
      <c r="H14" s="578">
        <v>0</v>
      </c>
      <c r="I14" s="578">
        <v>0</v>
      </c>
      <c r="J14" s="578">
        <v>0</v>
      </c>
      <c r="K14" s="720">
        <v>0</v>
      </c>
      <c r="L14" s="579">
        <f t="shared" si="0"/>
        <v>0</v>
      </c>
      <c r="M14" s="722">
        <v>0</v>
      </c>
      <c r="N14" s="581">
        <v>0</v>
      </c>
      <c r="O14" s="581">
        <v>0</v>
      </c>
      <c r="P14" s="581">
        <v>0</v>
      </c>
      <c r="Q14" s="581">
        <v>0</v>
      </c>
      <c r="R14" s="581">
        <v>0</v>
      </c>
      <c r="S14" s="581">
        <v>0</v>
      </c>
      <c r="T14" s="581">
        <v>0</v>
      </c>
      <c r="U14" s="581">
        <v>0</v>
      </c>
      <c r="V14" s="581">
        <v>0</v>
      </c>
      <c r="W14" s="581">
        <v>0</v>
      </c>
      <c r="X14" s="985">
        <v>0</v>
      </c>
      <c r="Y14" s="580">
        <f t="shared" si="1"/>
        <v>0</v>
      </c>
    </row>
    <row r="15" spans="1:25" x14ac:dyDescent="0.2">
      <c r="A15" s="1068">
        <v>13</v>
      </c>
      <c r="B15" s="572" t="s">
        <v>1020</v>
      </c>
      <c r="C15" s="984">
        <v>468</v>
      </c>
      <c r="D15" s="578">
        <v>0</v>
      </c>
      <c r="E15" s="578">
        <v>0</v>
      </c>
      <c r="F15" s="578">
        <v>0</v>
      </c>
      <c r="G15" s="578">
        <v>0</v>
      </c>
      <c r="H15" s="578">
        <v>0</v>
      </c>
      <c r="I15" s="578">
        <v>0</v>
      </c>
      <c r="J15" s="578">
        <v>0</v>
      </c>
      <c r="K15" s="720">
        <v>0</v>
      </c>
      <c r="L15" s="579">
        <f t="shared" si="0"/>
        <v>468</v>
      </c>
      <c r="M15" s="984">
        <v>39046</v>
      </c>
      <c r="N15" s="721"/>
      <c r="O15" s="721">
        <v>15000</v>
      </c>
      <c r="P15" s="721">
        <v>2400</v>
      </c>
      <c r="Q15" s="721">
        <v>16861</v>
      </c>
      <c r="R15" s="721">
        <v>2652</v>
      </c>
      <c r="S15" s="721">
        <v>10113</v>
      </c>
      <c r="T15" s="721">
        <v>25468</v>
      </c>
      <c r="U15" s="721">
        <v>30489</v>
      </c>
      <c r="V15" s="721">
        <v>1627</v>
      </c>
      <c r="W15" s="721">
        <v>25871</v>
      </c>
      <c r="X15" s="1125">
        <v>7496</v>
      </c>
      <c r="Y15" s="727">
        <f>SUM(M15:X15)</f>
        <v>177023</v>
      </c>
    </row>
    <row r="16" spans="1:25" x14ac:dyDescent="0.2">
      <c r="A16" s="1068">
        <v>14</v>
      </c>
      <c r="B16" s="572" t="s">
        <v>1021</v>
      </c>
      <c r="C16" s="984">
        <v>0</v>
      </c>
      <c r="D16" s="578">
        <v>0</v>
      </c>
      <c r="E16" s="578">
        <v>0</v>
      </c>
      <c r="F16" s="578">
        <v>0</v>
      </c>
      <c r="G16" s="578">
        <v>0</v>
      </c>
      <c r="H16" s="578">
        <v>0</v>
      </c>
      <c r="I16" s="578">
        <v>0</v>
      </c>
      <c r="J16" s="578">
        <v>0</v>
      </c>
      <c r="K16" s="720">
        <v>0</v>
      </c>
      <c r="L16" s="579">
        <f t="shared" si="0"/>
        <v>0</v>
      </c>
      <c r="M16" s="723">
        <v>0</v>
      </c>
      <c r="N16" s="575">
        <v>0</v>
      </c>
      <c r="O16" s="575">
        <v>0</v>
      </c>
      <c r="P16" s="575">
        <v>0</v>
      </c>
      <c r="Q16" s="575">
        <v>0</v>
      </c>
      <c r="R16" s="575">
        <v>0</v>
      </c>
      <c r="S16" s="575">
        <v>0</v>
      </c>
      <c r="T16" s="575">
        <v>0</v>
      </c>
      <c r="U16" s="575">
        <v>0</v>
      </c>
      <c r="V16" s="575">
        <v>0</v>
      </c>
      <c r="W16" s="575">
        <v>0</v>
      </c>
      <c r="X16" s="990">
        <v>0</v>
      </c>
      <c r="Y16" s="580">
        <f t="shared" si="1"/>
        <v>0</v>
      </c>
    </row>
    <row r="17" spans="1:25" x14ac:dyDescent="0.2">
      <c r="A17" s="1068">
        <v>15</v>
      </c>
      <c r="B17" s="572" t="s">
        <v>1022</v>
      </c>
      <c r="C17" s="984">
        <v>0</v>
      </c>
      <c r="D17" s="578">
        <v>0</v>
      </c>
      <c r="E17" s="578">
        <v>0</v>
      </c>
      <c r="F17" s="578">
        <v>0</v>
      </c>
      <c r="G17" s="578">
        <v>0</v>
      </c>
      <c r="H17" s="578">
        <v>0</v>
      </c>
      <c r="I17" s="578">
        <v>0</v>
      </c>
      <c r="J17" s="578">
        <v>0</v>
      </c>
      <c r="K17" s="720">
        <v>0</v>
      </c>
      <c r="L17" s="579">
        <f t="shared" si="0"/>
        <v>0</v>
      </c>
      <c r="M17" s="721">
        <v>0</v>
      </c>
      <c r="N17" s="578">
        <v>0</v>
      </c>
      <c r="O17" s="578">
        <v>0</v>
      </c>
      <c r="P17" s="578">
        <v>0</v>
      </c>
      <c r="Q17" s="578">
        <v>0</v>
      </c>
      <c r="R17" s="578">
        <v>0</v>
      </c>
      <c r="S17" s="578">
        <v>0</v>
      </c>
      <c r="T17" s="578">
        <v>0</v>
      </c>
      <c r="U17" s="578">
        <v>0</v>
      </c>
      <c r="V17" s="578">
        <v>0</v>
      </c>
      <c r="W17" s="578">
        <v>0</v>
      </c>
      <c r="X17" s="720">
        <v>0</v>
      </c>
      <c r="Y17" s="580">
        <f t="shared" si="1"/>
        <v>0</v>
      </c>
    </row>
    <row r="18" spans="1:25" s="574" customFormat="1" x14ac:dyDescent="0.2">
      <c r="A18" s="1073">
        <v>16</v>
      </c>
      <c r="B18" s="573" t="s">
        <v>1023</v>
      </c>
      <c r="C18" s="987">
        <v>0</v>
      </c>
      <c r="D18" s="581">
        <v>0</v>
      </c>
      <c r="E18" s="581">
        <v>0</v>
      </c>
      <c r="F18" s="581">
        <v>0</v>
      </c>
      <c r="G18" s="581">
        <v>0</v>
      </c>
      <c r="H18" s="581">
        <v>0</v>
      </c>
      <c r="I18" s="581">
        <v>0</v>
      </c>
      <c r="J18" s="581">
        <v>0</v>
      </c>
      <c r="K18" s="985">
        <v>0</v>
      </c>
      <c r="L18" s="582">
        <f t="shared" si="0"/>
        <v>0</v>
      </c>
      <c r="M18" s="722">
        <v>0</v>
      </c>
      <c r="N18" s="581">
        <v>0</v>
      </c>
      <c r="O18" s="581">
        <v>0</v>
      </c>
      <c r="P18" s="581">
        <v>0</v>
      </c>
      <c r="Q18" s="581">
        <v>0</v>
      </c>
      <c r="R18" s="581">
        <v>0</v>
      </c>
      <c r="S18" s="581">
        <v>0</v>
      </c>
      <c r="T18" s="581">
        <v>0</v>
      </c>
      <c r="U18" s="581">
        <v>0</v>
      </c>
      <c r="V18" s="581">
        <v>0</v>
      </c>
      <c r="W18" s="581">
        <v>0</v>
      </c>
      <c r="X18" s="985">
        <v>0</v>
      </c>
      <c r="Y18" s="583">
        <f t="shared" si="1"/>
        <v>0</v>
      </c>
    </row>
    <row r="19" spans="1:25" x14ac:dyDescent="0.2">
      <c r="A19" s="1091">
        <v>17</v>
      </c>
      <c r="B19" s="1078" t="s">
        <v>1024</v>
      </c>
      <c r="C19" s="988">
        <f>C8</f>
        <v>468</v>
      </c>
      <c r="D19" s="988">
        <f t="shared" ref="D19:K19" si="4">D8</f>
        <v>0</v>
      </c>
      <c r="E19" s="988">
        <f t="shared" si="4"/>
        <v>0</v>
      </c>
      <c r="F19" s="988">
        <f t="shared" si="4"/>
        <v>0</v>
      </c>
      <c r="G19" s="988">
        <f t="shared" si="4"/>
        <v>0</v>
      </c>
      <c r="H19" s="988">
        <f t="shared" si="4"/>
        <v>0</v>
      </c>
      <c r="I19" s="988">
        <f t="shared" si="4"/>
        <v>0</v>
      </c>
      <c r="J19" s="988">
        <f t="shared" si="4"/>
        <v>0</v>
      </c>
      <c r="K19" s="988">
        <f t="shared" si="4"/>
        <v>0</v>
      </c>
      <c r="L19" s="724">
        <f t="shared" si="0"/>
        <v>468</v>
      </c>
      <c r="M19" s="1077">
        <f>M8</f>
        <v>39046</v>
      </c>
      <c r="N19" s="1077">
        <f t="shared" ref="N19:X19" si="5">N8</f>
        <v>0</v>
      </c>
      <c r="O19" s="1077">
        <f t="shared" si="5"/>
        <v>15000</v>
      </c>
      <c r="P19" s="1077">
        <f t="shared" si="5"/>
        <v>2400</v>
      </c>
      <c r="Q19" s="1077">
        <f t="shared" si="5"/>
        <v>16861</v>
      </c>
      <c r="R19" s="1077">
        <f t="shared" si="5"/>
        <v>2652</v>
      </c>
      <c r="S19" s="1077">
        <f t="shared" si="5"/>
        <v>10113</v>
      </c>
      <c r="T19" s="1077">
        <f t="shared" si="5"/>
        <v>25468</v>
      </c>
      <c r="U19" s="1077">
        <f t="shared" si="5"/>
        <v>30489</v>
      </c>
      <c r="V19" s="1077">
        <f t="shared" si="5"/>
        <v>1627</v>
      </c>
      <c r="W19" s="1077">
        <f t="shared" si="5"/>
        <v>25871</v>
      </c>
      <c r="X19" s="1077">
        <f t="shared" si="5"/>
        <v>7496</v>
      </c>
      <c r="Y19" s="727">
        <f>SUM(M19:X19)</f>
        <v>177023</v>
      </c>
    </row>
    <row r="20" spans="1:25" x14ac:dyDescent="0.2">
      <c r="A20" s="570">
        <v>18</v>
      </c>
      <c r="B20" s="571" t="s">
        <v>1025</v>
      </c>
      <c r="C20" s="991">
        <v>0</v>
      </c>
      <c r="D20" s="575">
        <v>0</v>
      </c>
      <c r="E20" s="575">
        <v>0</v>
      </c>
      <c r="F20" s="575">
        <v>0</v>
      </c>
      <c r="G20" s="575">
        <v>0</v>
      </c>
      <c r="H20" s="575">
        <v>0</v>
      </c>
      <c r="I20" s="575">
        <v>0</v>
      </c>
      <c r="J20" s="575">
        <v>0</v>
      </c>
      <c r="K20" s="990">
        <v>0</v>
      </c>
      <c r="L20" s="576">
        <f t="shared" si="0"/>
        <v>0</v>
      </c>
      <c r="M20" s="723">
        <v>0</v>
      </c>
      <c r="N20" s="575">
        <v>0</v>
      </c>
      <c r="O20" s="575">
        <v>0</v>
      </c>
      <c r="P20" s="575">
        <v>0</v>
      </c>
      <c r="Q20" s="575">
        <v>0</v>
      </c>
      <c r="R20" s="575">
        <v>0</v>
      </c>
      <c r="S20" s="575">
        <v>0</v>
      </c>
      <c r="T20" s="575">
        <v>0</v>
      </c>
      <c r="U20" s="575">
        <v>0</v>
      </c>
      <c r="V20" s="575">
        <v>0</v>
      </c>
      <c r="W20" s="575">
        <v>0</v>
      </c>
      <c r="X20" s="990">
        <v>0</v>
      </c>
      <c r="Y20" s="577">
        <f t="shared" si="1"/>
        <v>0</v>
      </c>
    </row>
    <row r="21" spans="1:25" ht="24" x14ac:dyDescent="0.2">
      <c r="A21" s="1068">
        <v>19</v>
      </c>
      <c r="B21" s="572" t="s">
        <v>1026</v>
      </c>
      <c r="C21" s="984">
        <v>0</v>
      </c>
      <c r="D21" s="578">
        <v>0</v>
      </c>
      <c r="E21" s="578">
        <v>0</v>
      </c>
      <c r="F21" s="578">
        <v>0</v>
      </c>
      <c r="G21" s="578">
        <v>0</v>
      </c>
      <c r="H21" s="578">
        <v>0</v>
      </c>
      <c r="I21" s="578">
        <v>0</v>
      </c>
      <c r="J21" s="578">
        <v>0</v>
      </c>
      <c r="K21" s="720">
        <v>0</v>
      </c>
      <c r="L21" s="579">
        <f t="shared" si="0"/>
        <v>0</v>
      </c>
      <c r="M21" s="721">
        <v>0</v>
      </c>
      <c r="N21" s="578">
        <v>0</v>
      </c>
      <c r="O21" s="578">
        <v>0</v>
      </c>
      <c r="P21" s="578">
        <v>0</v>
      </c>
      <c r="Q21" s="578">
        <v>0</v>
      </c>
      <c r="R21" s="578">
        <v>0</v>
      </c>
      <c r="S21" s="578">
        <v>0</v>
      </c>
      <c r="T21" s="578">
        <v>0</v>
      </c>
      <c r="U21" s="578">
        <v>0</v>
      </c>
      <c r="V21" s="578">
        <v>0</v>
      </c>
      <c r="W21" s="578">
        <v>0</v>
      </c>
      <c r="X21" s="720">
        <v>0</v>
      </c>
      <c r="Y21" s="580">
        <f t="shared" si="1"/>
        <v>0</v>
      </c>
    </row>
    <row r="22" spans="1:25" ht="24" x14ac:dyDescent="0.2">
      <c r="A22" s="1068">
        <v>20</v>
      </c>
      <c r="B22" s="572" t="s">
        <v>1027</v>
      </c>
      <c r="C22" s="984">
        <v>0</v>
      </c>
      <c r="D22" s="578">
        <v>0</v>
      </c>
      <c r="E22" s="578">
        <v>0</v>
      </c>
      <c r="F22" s="578">
        <v>0</v>
      </c>
      <c r="G22" s="578">
        <v>0</v>
      </c>
      <c r="H22" s="578">
        <v>0</v>
      </c>
      <c r="I22" s="578">
        <v>0</v>
      </c>
      <c r="J22" s="578">
        <v>0</v>
      </c>
      <c r="K22" s="720">
        <v>0</v>
      </c>
      <c r="L22" s="579">
        <f t="shared" si="0"/>
        <v>0</v>
      </c>
      <c r="M22" s="721">
        <v>0</v>
      </c>
      <c r="N22" s="578">
        <v>0</v>
      </c>
      <c r="O22" s="578">
        <v>0</v>
      </c>
      <c r="P22" s="578">
        <v>0</v>
      </c>
      <c r="Q22" s="578">
        <v>0</v>
      </c>
      <c r="R22" s="578">
        <v>0</v>
      </c>
      <c r="S22" s="578">
        <v>0</v>
      </c>
      <c r="T22" s="578">
        <v>0</v>
      </c>
      <c r="U22" s="578">
        <v>0</v>
      </c>
      <c r="V22" s="578">
        <v>0</v>
      </c>
      <c r="W22" s="578">
        <v>0</v>
      </c>
      <c r="X22" s="720">
        <v>0</v>
      </c>
      <c r="Y22" s="580">
        <f t="shared" si="1"/>
        <v>0</v>
      </c>
    </row>
    <row r="23" spans="1:25" ht="24" x14ac:dyDescent="0.2">
      <c r="A23" s="1068">
        <v>21</v>
      </c>
      <c r="B23" s="572" t="s">
        <v>1028</v>
      </c>
      <c r="C23" s="984">
        <v>0</v>
      </c>
      <c r="D23" s="578">
        <v>0</v>
      </c>
      <c r="E23" s="578">
        <v>0</v>
      </c>
      <c r="F23" s="578">
        <v>0</v>
      </c>
      <c r="G23" s="578">
        <v>0</v>
      </c>
      <c r="H23" s="578">
        <v>0</v>
      </c>
      <c r="I23" s="578">
        <v>0</v>
      </c>
      <c r="J23" s="578">
        <v>0</v>
      </c>
      <c r="K23" s="720">
        <v>0</v>
      </c>
      <c r="L23" s="579">
        <f t="shared" si="0"/>
        <v>0</v>
      </c>
      <c r="M23" s="721">
        <v>0</v>
      </c>
      <c r="N23" s="578">
        <v>0</v>
      </c>
      <c r="O23" s="578">
        <v>0</v>
      </c>
      <c r="P23" s="578">
        <v>0</v>
      </c>
      <c r="Q23" s="578">
        <v>0</v>
      </c>
      <c r="R23" s="578">
        <v>0</v>
      </c>
      <c r="S23" s="578">
        <v>0</v>
      </c>
      <c r="T23" s="578">
        <v>0</v>
      </c>
      <c r="U23" s="578">
        <v>0</v>
      </c>
      <c r="V23" s="578">
        <v>0</v>
      </c>
      <c r="W23" s="578">
        <v>0</v>
      </c>
      <c r="X23" s="720">
        <v>0</v>
      </c>
      <c r="Y23" s="580">
        <f t="shared" si="1"/>
        <v>0</v>
      </c>
    </row>
    <row r="24" spans="1:25" x14ac:dyDescent="0.2">
      <c r="A24" s="1073">
        <v>22</v>
      </c>
      <c r="B24" s="573" t="s">
        <v>1029</v>
      </c>
      <c r="C24" s="987">
        <v>0</v>
      </c>
      <c r="D24" s="581">
        <v>0</v>
      </c>
      <c r="E24" s="581">
        <v>0</v>
      </c>
      <c r="F24" s="581">
        <v>0</v>
      </c>
      <c r="G24" s="581">
        <v>0</v>
      </c>
      <c r="H24" s="581">
        <v>0</v>
      </c>
      <c r="I24" s="581">
        <v>0</v>
      </c>
      <c r="J24" s="581">
        <v>0</v>
      </c>
      <c r="K24" s="985">
        <v>0</v>
      </c>
      <c r="L24" s="582">
        <f t="shared" si="0"/>
        <v>0</v>
      </c>
      <c r="M24" s="722">
        <v>0</v>
      </c>
      <c r="N24" s="581">
        <v>0</v>
      </c>
      <c r="O24" s="581">
        <v>0</v>
      </c>
      <c r="P24" s="581">
        <v>0</v>
      </c>
      <c r="Q24" s="581">
        <v>0</v>
      </c>
      <c r="R24" s="581">
        <v>0</v>
      </c>
      <c r="S24" s="581">
        <v>0</v>
      </c>
      <c r="T24" s="581">
        <v>0</v>
      </c>
      <c r="U24" s="581">
        <v>0</v>
      </c>
      <c r="V24" s="581">
        <v>0</v>
      </c>
      <c r="W24" s="581">
        <v>0</v>
      </c>
      <c r="X24" s="985">
        <v>0</v>
      </c>
      <c r="Y24" s="583">
        <f t="shared" si="1"/>
        <v>0</v>
      </c>
    </row>
    <row r="25" spans="1:25" x14ac:dyDescent="0.2">
      <c r="A25" s="1091">
        <v>23</v>
      </c>
      <c r="B25" s="1078" t="s">
        <v>1030</v>
      </c>
      <c r="C25" s="988">
        <f>SUM(C20:C24)</f>
        <v>0</v>
      </c>
      <c r="D25" s="988">
        <f t="shared" ref="D25:K25" si="6">SUM(D20:D24)</f>
        <v>0</v>
      </c>
      <c r="E25" s="988">
        <f t="shared" si="6"/>
        <v>0</v>
      </c>
      <c r="F25" s="988">
        <f t="shared" si="6"/>
        <v>0</v>
      </c>
      <c r="G25" s="988">
        <f t="shared" si="6"/>
        <v>0</v>
      </c>
      <c r="H25" s="988">
        <f t="shared" si="6"/>
        <v>0</v>
      </c>
      <c r="I25" s="988">
        <f t="shared" si="6"/>
        <v>0</v>
      </c>
      <c r="J25" s="988">
        <f t="shared" si="6"/>
        <v>0</v>
      </c>
      <c r="K25" s="988">
        <f t="shared" si="6"/>
        <v>0</v>
      </c>
      <c r="L25" s="724">
        <f t="shared" si="0"/>
        <v>0</v>
      </c>
      <c r="M25" s="726">
        <v>0</v>
      </c>
      <c r="N25" s="808">
        <v>0</v>
      </c>
      <c r="O25" s="808">
        <v>0</v>
      </c>
      <c r="P25" s="808">
        <v>0</v>
      </c>
      <c r="Q25" s="808">
        <v>0</v>
      </c>
      <c r="R25" s="808">
        <v>0</v>
      </c>
      <c r="S25" s="808">
        <v>0</v>
      </c>
      <c r="T25" s="808">
        <v>0</v>
      </c>
      <c r="U25" s="808">
        <v>0</v>
      </c>
      <c r="V25" s="808">
        <v>0</v>
      </c>
      <c r="W25" s="808">
        <v>0</v>
      </c>
      <c r="X25" s="989">
        <v>0</v>
      </c>
      <c r="Y25" s="727">
        <f t="shared" si="1"/>
        <v>0</v>
      </c>
    </row>
    <row r="26" spans="1:25" x14ac:dyDescent="0.2">
      <c r="A26" s="1091">
        <v>24</v>
      </c>
      <c r="B26" s="1078" t="s">
        <v>1137</v>
      </c>
      <c r="C26" s="988">
        <v>0</v>
      </c>
      <c r="D26" s="808">
        <v>0</v>
      </c>
      <c r="E26" s="808">
        <v>0</v>
      </c>
      <c r="F26" s="808">
        <v>0</v>
      </c>
      <c r="G26" s="808">
        <v>0</v>
      </c>
      <c r="H26" s="808">
        <v>0</v>
      </c>
      <c r="I26" s="808">
        <v>0</v>
      </c>
      <c r="J26" s="808">
        <v>0</v>
      </c>
      <c r="K26" s="989">
        <v>0</v>
      </c>
      <c r="L26" s="724">
        <f t="shared" si="0"/>
        <v>0</v>
      </c>
      <c r="M26" s="726">
        <v>0</v>
      </c>
      <c r="N26" s="808">
        <v>0</v>
      </c>
      <c r="O26" s="808">
        <v>0</v>
      </c>
      <c r="P26" s="808">
        <v>0</v>
      </c>
      <c r="Q26" s="808">
        <v>0</v>
      </c>
      <c r="R26" s="808">
        <v>0</v>
      </c>
      <c r="S26" s="808">
        <v>0</v>
      </c>
      <c r="T26" s="808">
        <v>0</v>
      </c>
      <c r="U26" s="808">
        <v>0</v>
      </c>
      <c r="V26" s="808">
        <v>0</v>
      </c>
      <c r="W26" s="808">
        <v>0</v>
      </c>
      <c r="X26" s="989">
        <v>0</v>
      </c>
      <c r="Y26" s="727">
        <f t="shared" si="1"/>
        <v>0</v>
      </c>
    </row>
    <row r="27" spans="1:25" x14ac:dyDescent="0.2">
      <c r="A27" s="570">
        <v>25</v>
      </c>
      <c r="B27" s="571" t="s">
        <v>1031</v>
      </c>
      <c r="C27" s="991">
        <v>0</v>
      </c>
      <c r="D27" s="575">
        <v>0</v>
      </c>
      <c r="E27" s="575">
        <v>0</v>
      </c>
      <c r="F27" s="575">
        <v>0</v>
      </c>
      <c r="G27" s="575">
        <v>0</v>
      </c>
      <c r="H27" s="575">
        <v>0</v>
      </c>
      <c r="I27" s="575">
        <v>0</v>
      </c>
      <c r="J27" s="575">
        <v>0</v>
      </c>
      <c r="K27" s="990">
        <v>0</v>
      </c>
      <c r="L27" s="576">
        <f t="shared" si="0"/>
        <v>0</v>
      </c>
      <c r="M27" s="723">
        <v>0</v>
      </c>
      <c r="N27" s="575">
        <v>0</v>
      </c>
      <c r="O27" s="575">
        <v>0</v>
      </c>
      <c r="P27" s="575">
        <v>0</v>
      </c>
      <c r="Q27" s="575">
        <v>0</v>
      </c>
      <c r="R27" s="575">
        <v>0</v>
      </c>
      <c r="S27" s="575">
        <v>0</v>
      </c>
      <c r="T27" s="575">
        <v>0</v>
      </c>
      <c r="U27" s="575">
        <v>0</v>
      </c>
      <c r="V27" s="575">
        <v>0</v>
      </c>
      <c r="W27" s="575">
        <v>0</v>
      </c>
      <c r="X27" s="990">
        <v>0</v>
      </c>
      <c r="Y27" s="577">
        <f t="shared" si="1"/>
        <v>0</v>
      </c>
    </row>
    <row r="28" spans="1:25" x14ac:dyDescent="0.2">
      <c r="A28" s="1068">
        <v>26</v>
      </c>
      <c r="B28" s="572" t="s">
        <v>1138</v>
      </c>
      <c r="C28" s="984">
        <v>0</v>
      </c>
      <c r="D28" s="578">
        <v>407</v>
      </c>
      <c r="E28" s="578">
        <v>0</v>
      </c>
      <c r="F28" s="578">
        <v>0</v>
      </c>
      <c r="G28" s="578">
        <v>0</v>
      </c>
      <c r="H28" s="578">
        <v>280</v>
      </c>
      <c r="I28" s="578">
        <v>0</v>
      </c>
      <c r="J28" s="578">
        <v>10</v>
      </c>
      <c r="K28" s="720">
        <v>262</v>
      </c>
      <c r="L28" s="579">
        <f t="shared" si="0"/>
        <v>959</v>
      </c>
      <c r="M28" s="721">
        <v>0</v>
      </c>
      <c r="N28" s="578">
        <v>0</v>
      </c>
      <c r="O28" s="578">
        <v>0</v>
      </c>
      <c r="P28" s="578">
        <v>0</v>
      </c>
      <c r="Q28" s="578">
        <v>0</v>
      </c>
      <c r="R28" s="578">
        <v>0</v>
      </c>
      <c r="S28" s="578">
        <v>0</v>
      </c>
      <c r="T28" s="578">
        <v>0</v>
      </c>
      <c r="U28" s="578">
        <v>0</v>
      </c>
      <c r="V28" s="578">
        <v>0</v>
      </c>
      <c r="W28" s="578">
        <v>0</v>
      </c>
      <c r="X28" s="720">
        <v>0</v>
      </c>
      <c r="Y28" s="580">
        <f t="shared" si="1"/>
        <v>0</v>
      </c>
    </row>
    <row r="29" spans="1:25" x14ac:dyDescent="0.2">
      <c r="A29" s="1068">
        <v>27</v>
      </c>
      <c r="B29" s="572" t="s">
        <v>1139</v>
      </c>
      <c r="C29" s="984">
        <v>0</v>
      </c>
      <c r="D29" s="578">
        <v>0</v>
      </c>
      <c r="E29" s="578">
        <v>0</v>
      </c>
      <c r="F29" s="578">
        <v>0</v>
      </c>
      <c r="G29" s="578">
        <v>0</v>
      </c>
      <c r="H29" s="578">
        <v>0</v>
      </c>
      <c r="I29" s="578">
        <v>0</v>
      </c>
      <c r="J29" s="578">
        <v>0</v>
      </c>
      <c r="K29" s="720">
        <v>0</v>
      </c>
      <c r="L29" s="579">
        <f t="shared" si="0"/>
        <v>0</v>
      </c>
      <c r="M29" s="721">
        <v>0</v>
      </c>
      <c r="N29" s="578">
        <v>0</v>
      </c>
      <c r="O29" s="578">
        <v>0</v>
      </c>
      <c r="P29" s="578">
        <v>0</v>
      </c>
      <c r="Q29" s="578">
        <v>0</v>
      </c>
      <c r="R29" s="578">
        <v>0</v>
      </c>
      <c r="S29" s="578">
        <v>0</v>
      </c>
      <c r="T29" s="578">
        <v>0</v>
      </c>
      <c r="U29" s="578">
        <v>0</v>
      </c>
      <c r="V29" s="578">
        <v>0</v>
      </c>
      <c r="W29" s="578">
        <v>0</v>
      </c>
      <c r="X29" s="720">
        <v>0</v>
      </c>
      <c r="Y29" s="580">
        <f t="shared" si="1"/>
        <v>0</v>
      </c>
    </row>
    <row r="30" spans="1:25" x14ac:dyDescent="0.2">
      <c r="A30" s="1068">
        <v>28</v>
      </c>
      <c r="B30" s="572" t="s">
        <v>1140</v>
      </c>
      <c r="C30" s="984">
        <v>0</v>
      </c>
      <c r="D30" s="578">
        <v>0</v>
      </c>
      <c r="E30" s="578">
        <v>0</v>
      </c>
      <c r="F30" s="578">
        <v>0</v>
      </c>
      <c r="G30" s="578">
        <v>0</v>
      </c>
      <c r="H30" s="578">
        <v>0</v>
      </c>
      <c r="I30" s="578">
        <v>0</v>
      </c>
      <c r="J30" s="578">
        <v>0</v>
      </c>
      <c r="K30" s="720">
        <v>0</v>
      </c>
      <c r="L30" s="579">
        <f t="shared" si="0"/>
        <v>0</v>
      </c>
      <c r="M30" s="721">
        <v>0</v>
      </c>
      <c r="N30" s="578">
        <v>0</v>
      </c>
      <c r="O30" s="578">
        <v>0</v>
      </c>
      <c r="P30" s="578">
        <v>0</v>
      </c>
      <c r="Q30" s="578">
        <v>0</v>
      </c>
      <c r="R30" s="578">
        <v>0</v>
      </c>
      <c r="S30" s="578">
        <v>0</v>
      </c>
      <c r="T30" s="578">
        <v>0</v>
      </c>
      <c r="U30" s="578">
        <v>0</v>
      </c>
      <c r="V30" s="578">
        <v>0</v>
      </c>
      <c r="W30" s="578">
        <v>0</v>
      </c>
      <c r="X30" s="720">
        <v>0</v>
      </c>
      <c r="Y30" s="580">
        <f t="shared" si="1"/>
        <v>0</v>
      </c>
    </row>
    <row r="31" spans="1:25" x14ac:dyDescent="0.2">
      <c r="A31" s="1068">
        <v>29</v>
      </c>
      <c r="B31" s="572" t="s">
        <v>1141</v>
      </c>
      <c r="C31" s="984">
        <v>0</v>
      </c>
      <c r="D31" s="578">
        <v>0</v>
      </c>
      <c r="E31" s="578">
        <v>0</v>
      </c>
      <c r="F31" s="578">
        <v>0</v>
      </c>
      <c r="G31" s="578">
        <v>0</v>
      </c>
      <c r="H31" s="578">
        <v>0</v>
      </c>
      <c r="I31" s="578">
        <v>0</v>
      </c>
      <c r="J31" s="578">
        <v>0</v>
      </c>
      <c r="K31" s="720">
        <v>0</v>
      </c>
      <c r="L31" s="579">
        <f t="shared" si="0"/>
        <v>0</v>
      </c>
      <c r="M31" s="721">
        <v>0</v>
      </c>
      <c r="N31" s="578">
        <v>0</v>
      </c>
      <c r="O31" s="578">
        <v>0</v>
      </c>
      <c r="P31" s="578">
        <v>0</v>
      </c>
      <c r="Q31" s="578">
        <v>0</v>
      </c>
      <c r="R31" s="578">
        <v>0</v>
      </c>
      <c r="S31" s="578">
        <v>0</v>
      </c>
      <c r="T31" s="578">
        <v>0</v>
      </c>
      <c r="U31" s="578">
        <v>0</v>
      </c>
      <c r="V31" s="578">
        <v>0</v>
      </c>
      <c r="W31" s="578">
        <v>0</v>
      </c>
      <c r="X31" s="720">
        <v>0</v>
      </c>
      <c r="Y31" s="580">
        <f t="shared" si="1"/>
        <v>0</v>
      </c>
    </row>
    <row r="32" spans="1:25" x14ac:dyDescent="0.2">
      <c r="A32" s="1068">
        <v>30</v>
      </c>
      <c r="B32" s="572" t="s">
        <v>1142</v>
      </c>
      <c r="C32" s="984">
        <v>0</v>
      </c>
      <c r="D32" s="578">
        <v>0</v>
      </c>
      <c r="E32" s="578">
        <v>0</v>
      </c>
      <c r="F32" s="578">
        <v>0</v>
      </c>
      <c r="G32" s="578">
        <v>0</v>
      </c>
      <c r="H32" s="578">
        <v>0</v>
      </c>
      <c r="I32" s="578">
        <v>0</v>
      </c>
      <c r="J32" s="578">
        <v>0</v>
      </c>
      <c r="K32" s="720">
        <v>0</v>
      </c>
      <c r="L32" s="579">
        <f t="shared" si="0"/>
        <v>0</v>
      </c>
      <c r="M32" s="721">
        <v>0</v>
      </c>
      <c r="N32" s="578">
        <v>0</v>
      </c>
      <c r="O32" s="578">
        <v>0</v>
      </c>
      <c r="P32" s="578">
        <v>0</v>
      </c>
      <c r="Q32" s="578">
        <v>0</v>
      </c>
      <c r="R32" s="578">
        <v>0</v>
      </c>
      <c r="S32" s="578">
        <v>0</v>
      </c>
      <c r="T32" s="578">
        <v>0</v>
      </c>
      <c r="U32" s="578">
        <v>0</v>
      </c>
      <c r="V32" s="578">
        <v>0</v>
      </c>
      <c r="W32" s="578">
        <v>0</v>
      </c>
      <c r="X32" s="720">
        <v>0</v>
      </c>
      <c r="Y32" s="580">
        <f t="shared" si="1"/>
        <v>0</v>
      </c>
    </row>
    <row r="33" spans="1:25" x14ac:dyDescent="0.2">
      <c r="A33" s="1068">
        <v>31</v>
      </c>
      <c r="B33" s="572" t="s">
        <v>1143</v>
      </c>
      <c r="C33" s="984">
        <v>0</v>
      </c>
      <c r="D33" s="578">
        <v>0</v>
      </c>
      <c r="E33" s="578">
        <v>0</v>
      </c>
      <c r="F33" s="578">
        <v>0</v>
      </c>
      <c r="G33" s="578">
        <v>0</v>
      </c>
      <c r="H33" s="578">
        <v>0</v>
      </c>
      <c r="I33" s="578">
        <v>0</v>
      </c>
      <c r="J33" s="578">
        <v>0</v>
      </c>
      <c r="K33" s="720">
        <v>0</v>
      </c>
      <c r="L33" s="579">
        <f t="shared" si="0"/>
        <v>0</v>
      </c>
      <c r="M33" s="721">
        <v>0</v>
      </c>
      <c r="N33" s="578">
        <v>0</v>
      </c>
      <c r="O33" s="578">
        <v>0</v>
      </c>
      <c r="P33" s="578">
        <v>0</v>
      </c>
      <c r="Q33" s="578">
        <v>0</v>
      </c>
      <c r="R33" s="578">
        <v>0</v>
      </c>
      <c r="S33" s="578">
        <v>0</v>
      </c>
      <c r="T33" s="578">
        <v>0</v>
      </c>
      <c r="U33" s="578">
        <v>0</v>
      </c>
      <c r="V33" s="578">
        <v>0</v>
      </c>
      <c r="W33" s="578">
        <v>0</v>
      </c>
      <c r="X33" s="720">
        <v>0</v>
      </c>
      <c r="Y33" s="580">
        <f t="shared" si="1"/>
        <v>0</v>
      </c>
    </row>
    <row r="34" spans="1:25" x14ac:dyDescent="0.2">
      <c r="A34" s="1068">
        <v>32</v>
      </c>
      <c r="B34" s="572" t="s">
        <v>1032</v>
      </c>
      <c r="C34" s="984">
        <v>0</v>
      </c>
      <c r="D34" s="578">
        <v>1804</v>
      </c>
      <c r="E34" s="578">
        <v>12</v>
      </c>
      <c r="F34" s="578">
        <v>8230</v>
      </c>
      <c r="G34" s="578">
        <v>0</v>
      </c>
      <c r="H34" s="578">
        <v>0</v>
      </c>
      <c r="I34" s="578">
        <v>712</v>
      </c>
      <c r="J34" s="578">
        <v>2722</v>
      </c>
      <c r="K34" s="720">
        <v>0</v>
      </c>
      <c r="L34" s="579">
        <f t="shared" si="0"/>
        <v>13480</v>
      </c>
      <c r="M34" s="721">
        <v>0</v>
      </c>
      <c r="N34" s="578">
        <v>0</v>
      </c>
      <c r="O34" s="578">
        <v>0</v>
      </c>
      <c r="P34" s="578">
        <v>0</v>
      </c>
      <c r="Q34" s="578">
        <v>0</v>
      </c>
      <c r="R34" s="578">
        <v>0</v>
      </c>
      <c r="S34" s="578">
        <v>0</v>
      </c>
      <c r="T34" s="578">
        <v>0</v>
      </c>
      <c r="U34" s="578">
        <v>0</v>
      </c>
      <c r="V34" s="578">
        <v>0</v>
      </c>
      <c r="W34" s="578">
        <v>0</v>
      </c>
      <c r="X34" s="720">
        <v>0</v>
      </c>
      <c r="Y34" s="580">
        <f t="shared" si="1"/>
        <v>0</v>
      </c>
    </row>
    <row r="35" spans="1:25" x14ac:dyDescent="0.2">
      <c r="A35" s="1068">
        <v>33</v>
      </c>
      <c r="B35" s="572" t="s">
        <v>1033</v>
      </c>
      <c r="C35" s="984">
        <v>0</v>
      </c>
      <c r="D35" s="578">
        <v>0</v>
      </c>
      <c r="E35" s="578">
        <v>0</v>
      </c>
      <c r="F35" s="578">
        <v>0</v>
      </c>
      <c r="G35" s="578">
        <v>0</v>
      </c>
      <c r="H35" s="578">
        <v>0</v>
      </c>
      <c r="I35" s="578">
        <v>0</v>
      </c>
      <c r="J35" s="578">
        <v>0</v>
      </c>
      <c r="K35" s="720">
        <v>0</v>
      </c>
      <c r="L35" s="579">
        <f t="shared" si="0"/>
        <v>0</v>
      </c>
      <c r="M35" s="721">
        <v>0</v>
      </c>
      <c r="N35" s="578">
        <v>0</v>
      </c>
      <c r="O35" s="578">
        <v>0</v>
      </c>
      <c r="P35" s="578">
        <v>0</v>
      </c>
      <c r="Q35" s="578">
        <v>0</v>
      </c>
      <c r="R35" s="578">
        <v>0</v>
      </c>
      <c r="S35" s="578">
        <v>0</v>
      </c>
      <c r="T35" s="578">
        <v>0</v>
      </c>
      <c r="U35" s="578">
        <v>0</v>
      </c>
      <c r="V35" s="578">
        <v>0</v>
      </c>
      <c r="W35" s="578">
        <v>0</v>
      </c>
      <c r="X35" s="720">
        <v>0</v>
      </c>
      <c r="Y35" s="580">
        <f t="shared" si="1"/>
        <v>0</v>
      </c>
    </row>
    <row r="36" spans="1:25" x14ac:dyDescent="0.2">
      <c r="A36" s="1068">
        <v>34</v>
      </c>
      <c r="B36" s="572" t="s">
        <v>1034</v>
      </c>
      <c r="C36" s="984">
        <v>0</v>
      </c>
      <c r="D36" s="578">
        <v>0</v>
      </c>
      <c r="E36" s="578">
        <v>0</v>
      </c>
      <c r="F36" s="578">
        <v>0</v>
      </c>
      <c r="G36" s="578">
        <v>0</v>
      </c>
      <c r="H36" s="578">
        <v>0</v>
      </c>
      <c r="I36" s="578">
        <v>0</v>
      </c>
      <c r="J36" s="578">
        <v>0</v>
      </c>
      <c r="K36" s="720">
        <v>0</v>
      </c>
      <c r="L36" s="579">
        <f t="shared" si="0"/>
        <v>0</v>
      </c>
      <c r="M36" s="721">
        <v>0</v>
      </c>
      <c r="N36" s="578">
        <v>0</v>
      </c>
      <c r="O36" s="578">
        <v>0</v>
      </c>
      <c r="P36" s="578">
        <v>0</v>
      </c>
      <c r="Q36" s="578">
        <v>0</v>
      </c>
      <c r="R36" s="578">
        <v>0</v>
      </c>
      <c r="S36" s="578">
        <v>0</v>
      </c>
      <c r="T36" s="578">
        <v>0</v>
      </c>
      <c r="U36" s="578">
        <v>0</v>
      </c>
      <c r="V36" s="578">
        <v>0</v>
      </c>
      <c r="W36" s="578">
        <v>0</v>
      </c>
      <c r="X36" s="720">
        <v>0</v>
      </c>
      <c r="Y36" s="580">
        <f t="shared" si="1"/>
        <v>0</v>
      </c>
    </row>
    <row r="37" spans="1:25" x14ac:dyDescent="0.2">
      <c r="A37" s="1068">
        <v>35</v>
      </c>
      <c r="B37" s="572" t="s">
        <v>1144</v>
      </c>
      <c r="C37" s="984">
        <v>0</v>
      </c>
      <c r="D37" s="578">
        <v>0</v>
      </c>
      <c r="E37" s="578">
        <v>0</v>
      </c>
      <c r="F37" s="578">
        <v>0</v>
      </c>
      <c r="G37" s="578">
        <v>0</v>
      </c>
      <c r="H37" s="578">
        <v>0</v>
      </c>
      <c r="I37" s="578">
        <v>0</v>
      </c>
      <c r="J37" s="578">
        <v>0</v>
      </c>
      <c r="K37" s="720">
        <v>0</v>
      </c>
      <c r="L37" s="579">
        <f t="shared" si="0"/>
        <v>0</v>
      </c>
      <c r="M37" s="721">
        <v>0</v>
      </c>
      <c r="N37" s="578">
        <v>0</v>
      </c>
      <c r="O37" s="578">
        <v>0</v>
      </c>
      <c r="P37" s="578">
        <v>0</v>
      </c>
      <c r="Q37" s="578">
        <v>0</v>
      </c>
      <c r="R37" s="578">
        <v>0</v>
      </c>
      <c r="S37" s="578">
        <v>0</v>
      </c>
      <c r="T37" s="578">
        <v>0</v>
      </c>
      <c r="U37" s="578">
        <v>0</v>
      </c>
      <c r="V37" s="578">
        <v>0</v>
      </c>
      <c r="W37" s="578">
        <v>0</v>
      </c>
      <c r="X37" s="720">
        <v>0</v>
      </c>
      <c r="Y37" s="580">
        <f t="shared" si="1"/>
        <v>0</v>
      </c>
    </row>
    <row r="38" spans="1:25" x14ac:dyDescent="0.2">
      <c r="A38" s="1068">
        <v>36</v>
      </c>
      <c r="B38" s="572" t="s">
        <v>1145</v>
      </c>
      <c r="C38" s="984">
        <v>0</v>
      </c>
      <c r="D38" s="578">
        <v>0</v>
      </c>
      <c r="E38" s="578">
        <v>0</v>
      </c>
      <c r="F38" s="578">
        <v>0</v>
      </c>
      <c r="G38" s="578">
        <v>0</v>
      </c>
      <c r="H38" s="578">
        <v>0</v>
      </c>
      <c r="I38" s="578">
        <v>0</v>
      </c>
      <c r="J38" s="578">
        <v>0</v>
      </c>
      <c r="K38" s="720">
        <v>0</v>
      </c>
      <c r="L38" s="579">
        <f t="shared" si="0"/>
        <v>0</v>
      </c>
      <c r="M38" s="721">
        <v>0</v>
      </c>
      <c r="N38" s="578">
        <v>0</v>
      </c>
      <c r="O38" s="578">
        <v>0</v>
      </c>
      <c r="P38" s="578">
        <v>0</v>
      </c>
      <c r="Q38" s="578">
        <v>0</v>
      </c>
      <c r="R38" s="578">
        <v>0</v>
      </c>
      <c r="S38" s="578">
        <v>0</v>
      </c>
      <c r="T38" s="578">
        <v>0</v>
      </c>
      <c r="U38" s="578">
        <v>0</v>
      </c>
      <c r="V38" s="578">
        <v>0</v>
      </c>
      <c r="W38" s="578">
        <v>0</v>
      </c>
      <c r="X38" s="720">
        <v>0</v>
      </c>
      <c r="Y38" s="580">
        <f t="shared" si="1"/>
        <v>0</v>
      </c>
    </row>
    <row r="39" spans="1:25" x14ac:dyDescent="0.2">
      <c r="A39" s="1068">
        <v>37</v>
      </c>
      <c r="B39" s="572" t="s">
        <v>1146</v>
      </c>
      <c r="C39" s="984">
        <v>0</v>
      </c>
      <c r="D39" s="578">
        <v>0</v>
      </c>
      <c r="E39" s="578">
        <v>0</v>
      </c>
      <c r="F39" s="578">
        <v>0</v>
      </c>
      <c r="G39" s="578">
        <v>0</v>
      </c>
      <c r="H39" s="578">
        <v>0</v>
      </c>
      <c r="I39" s="578">
        <v>0</v>
      </c>
      <c r="J39" s="578">
        <v>0</v>
      </c>
      <c r="K39" s="720">
        <v>0</v>
      </c>
      <c r="L39" s="579">
        <f t="shared" si="0"/>
        <v>0</v>
      </c>
      <c r="M39" s="721">
        <v>0</v>
      </c>
      <c r="N39" s="578">
        <v>0</v>
      </c>
      <c r="O39" s="578">
        <v>0</v>
      </c>
      <c r="P39" s="578">
        <v>0</v>
      </c>
      <c r="Q39" s="578">
        <v>0</v>
      </c>
      <c r="R39" s="578">
        <v>0</v>
      </c>
      <c r="S39" s="578">
        <v>0</v>
      </c>
      <c r="T39" s="578">
        <v>0</v>
      </c>
      <c r="U39" s="578">
        <v>0</v>
      </c>
      <c r="V39" s="578">
        <v>0</v>
      </c>
      <c r="W39" s="578">
        <v>0</v>
      </c>
      <c r="X39" s="720">
        <v>0</v>
      </c>
      <c r="Y39" s="580">
        <f t="shared" si="1"/>
        <v>0</v>
      </c>
    </row>
    <row r="40" spans="1:25" x14ac:dyDescent="0.2">
      <c r="A40" s="1068">
        <v>38</v>
      </c>
      <c r="B40" s="572" t="s">
        <v>1147</v>
      </c>
      <c r="C40" s="984">
        <v>0</v>
      </c>
      <c r="D40" s="578">
        <v>0</v>
      </c>
      <c r="E40" s="578">
        <v>0</v>
      </c>
      <c r="F40" s="578">
        <v>0</v>
      </c>
      <c r="G40" s="578">
        <v>0</v>
      </c>
      <c r="H40" s="578">
        <v>0</v>
      </c>
      <c r="I40" s="578">
        <v>0</v>
      </c>
      <c r="J40" s="578">
        <v>0</v>
      </c>
      <c r="K40" s="720">
        <v>0</v>
      </c>
      <c r="L40" s="579">
        <f t="shared" si="0"/>
        <v>0</v>
      </c>
      <c r="M40" s="721">
        <v>0</v>
      </c>
      <c r="N40" s="578">
        <v>0</v>
      </c>
      <c r="O40" s="578">
        <v>0</v>
      </c>
      <c r="P40" s="578">
        <v>0</v>
      </c>
      <c r="Q40" s="578">
        <v>0</v>
      </c>
      <c r="R40" s="578">
        <v>0</v>
      </c>
      <c r="S40" s="578">
        <v>0</v>
      </c>
      <c r="T40" s="578">
        <v>0</v>
      </c>
      <c r="U40" s="578">
        <v>0</v>
      </c>
      <c r="V40" s="578">
        <v>0</v>
      </c>
      <c r="W40" s="578">
        <v>0</v>
      </c>
      <c r="X40" s="720">
        <v>0</v>
      </c>
      <c r="Y40" s="580">
        <f t="shared" si="1"/>
        <v>0</v>
      </c>
    </row>
    <row r="41" spans="1:25" x14ac:dyDescent="0.2">
      <c r="A41" s="1068">
        <v>39</v>
      </c>
      <c r="B41" s="572" t="s">
        <v>1148</v>
      </c>
      <c r="C41" s="984">
        <v>0</v>
      </c>
      <c r="D41" s="578">
        <v>0</v>
      </c>
      <c r="E41" s="578">
        <v>0</v>
      </c>
      <c r="F41" s="578">
        <v>0</v>
      </c>
      <c r="G41" s="578">
        <v>0</v>
      </c>
      <c r="H41" s="578">
        <v>0</v>
      </c>
      <c r="I41" s="578">
        <v>0</v>
      </c>
      <c r="J41" s="578">
        <v>0</v>
      </c>
      <c r="K41" s="720">
        <v>0</v>
      </c>
      <c r="L41" s="579">
        <f t="shared" si="0"/>
        <v>0</v>
      </c>
      <c r="M41" s="721">
        <v>0</v>
      </c>
      <c r="N41" s="578">
        <v>0</v>
      </c>
      <c r="O41" s="578">
        <v>0</v>
      </c>
      <c r="P41" s="578">
        <v>0</v>
      </c>
      <c r="Q41" s="578">
        <v>0</v>
      </c>
      <c r="R41" s="578">
        <v>0</v>
      </c>
      <c r="S41" s="578">
        <v>0</v>
      </c>
      <c r="T41" s="578">
        <v>0</v>
      </c>
      <c r="U41" s="578">
        <v>0</v>
      </c>
      <c r="V41" s="578">
        <v>0</v>
      </c>
      <c r="W41" s="578">
        <v>0</v>
      </c>
      <c r="X41" s="720">
        <v>0</v>
      </c>
      <c r="Y41" s="580">
        <f t="shared" si="1"/>
        <v>0</v>
      </c>
    </row>
    <row r="42" spans="1:25" x14ac:dyDescent="0.2">
      <c r="A42" s="1068">
        <v>40</v>
      </c>
      <c r="B42" s="572" t="s">
        <v>1149</v>
      </c>
      <c r="C42" s="984">
        <v>0</v>
      </c>
      <c r="D42" s="578">
        <v>0</v>
      </c>
      <c r="E42" s="578">
        <v>0</v>
      </c>
      <c r="F42" s="578">
        <v>0</v>
      </c>
      <c r="G42" s="578">
        <v>0</v>
      </c>
      <c r="H42" s="578">
        <v>0</v>
      </c>
      <c r="I42" s="578">
        <v>0</v>
      </c>
      <c r="J42" s="578">
        <v>0</v>
      </c>
      <c r="K42" s="720">
        <v>0</v>
      </c>
      <c r="L42" s="579">
        <f t="shared" si="0"/>
        <v>0</v>
      </c>
      <c r="M42" s="721">
        <v>0</v>
      </c>
      <c r="N42" s="578">
        <v>0</v>
      </c>
      <c r="O42" s="578">
        <v>0</v>
      </c>
      <c r="P42" s="578">
        <v>0</v>
      </c>
      <c r="Q42" s="578">
        <v>0</v>
      </c>
      <c r="R42" s="578">
        <v>0</v>
      </c>
      <c r="S42" s="578">
        <v>0</v>
      </c>
      <c r="T42" s="578">
        <v>0</v>
      </c>
      <c r="U42" s="578">
        <v>0</v>
      </c>
      <c r="V42" s="578">
        <v>0</v>
      </c>
      <c r="W42" s="578">
        <v>0</v>
      </c>
      <c r="X42" s="720">
        <v>0</v>
      </c>
      <c r="Y42" s="580">
        <f t="shared" si="1"/>
        <v>0</v>
      </c>
    </row>
    <row r="43" spans="1:25" x14ac:dyDescent="0.2">
      <c r="A43" s="1068">
        <v>41</v>
      </c>
      <c r="B43" s="572" t="s">
        <v>1035</v>
      </c>
      <c r="C43" s="984">
        <v>0</v>
      </c>
      <c r="D43" s="578">
        <v>0</v>
      </c>
      <c r="E43" s="578">
        <v>0</v>
      </c>
      <c r="F43" s="578">
        <v>0</v>
      </c>
      <c r="G43" s="578">
        <v>0</v>
      </c>
      <c r="H43" s="578">
        <v>0</v>
      </c>
      <c r="I43" s="578">
        <v>0</v>
      </c>
      <c r="J43" s="578">
        <v>0</v>
      </c>
      <c r="K43" s="720">
        <v>0</v>
      </c>
      <c r="L43" s="579">
        <f t="shared" si="0"/>
        <v>0</v>
      </c>
      <c r="M43" s="721">
        <v>0</v>
      </c>
      <c r="N43" s="578">
        <v>0</v>
      </c>
      <c r="O43" s="578">
        <v>0</v>
      </c>
      <c r="P43" s="578">
        <v>0</v>
      </c>
      <c r="Q43" s="578">
        <v>0</v>
      </c>
      <c r="R43" s="578">
        <v>0</v>
      </c>
      <c r="S43" s="578">
        <v>0</v>
      </c>
      <c r="T43" s="578">
        <v>0</v>
      </c>
      <c r="U43" s="578">
        <v>0</v>
      </c>
      <c r="V43" s="578">
        <v>0</v>
      </c>
      <c r="W43" s="578">
        <v>0</v>
      </c>
      <c r="X43" s="720">
        <v>0</v>
      </c>
      <c r="Y43" s="580">
        <f t="shared" si="1"/>
        <v>0</v>
      </c>
    </row>
    <row r="44" spans="1:25" x14ac:dyDescent="0.2">
      <c r="A44" s="1073">
        <v>42</v>
      </c>
      <c r="B44" s="573" t="s">
        <v>1150</v>
      </c>
      <c r="C44" s="987">
        <v>0</v>
      </c>
      <c r="D44" s="581">
        <v>0</v>
      </c>
      <c r="E44" s="581">
        <v>0</v>
      </c>
      <c r="F44" s="581">
        <v>0</v>
      </c>
      <c r="G44" s="581">
        <v>0</v>
      </c>
      <c r="H44" s="581">
        <v>3</v>
      </c>
      <c r="I44" s="581">
        <v>0</v>
      </c>
      <c r="J44" s="581">
        <v>0</v>
      </c>
      <c r="K44" s="985">
        <v>0</v>
      </c>
      <c r="L44" s="582">
        <f t="shared" si="0"/>
        <v>3</v>
      </c>
      <c r="M44" s="722">
        <v>3</v>
      </c>
      <c r="N44" s="581">
        <v>0</v>
      </c>
      <c r="O44" s="581">
        <v>0</v>
      </c>
      <c r="P44" s="581">
        <v>0</v>
      </c>
      <c r="Q44" s="581">
        <v>0</v>
      </c>
      <c r="R44" s="581">
        <v>0</v>
      </c>
      <c r="S44" s="581">
        <v>0</v>
      </c>
      <c r="T44" s="581">
        <v>0</v>
      </c>
      <c r="U44" s="581">
        <v>0</v>
      </c>
      <c r="V44" s="581">
        <v>0</v>
      </c>
      <c r="W44" s="581">
        <v>0</v>
      </c>
      <c r="X44" s="985">
        <v>0</v>
      </c>
      <c r="Y44" s="583">
        <f t="shared" si="1"/>
        <v>3</v>
      </c>
    </row>
    <row r="45" spans="1:25" x14ac:dyDescent="0.2">
      <c r="A45" s="1091">
        <v>43</v>
      </c>
      <c r="B45" s="1078" t="s">
        <v>1151</v>
      </c>
      <c r="C45" s="988">
        <f>SUM(C27:C44)</f>
        <v>0</v>
      </c>
      <c r="D45" s="988">
        <f t="shared" ref="D45:J45" si="7">SUM(D27:D44)</f>
        <v>2211</v>
      </c>
      <c r="E45" s="988">
        <f t="shared" si="7"/>
        <v>12</v>
      </c>
      <c r="F45" s="988">
        <f t="shared" si="7"/>
        <v>8230</v>
      </c>
      <c r="G45" s="988">
        <f t="shared" si="7"/>
        <v>0</v>
      </c>
      <c r="H45" s="988">
        <f t="shared" si="7"/>
        <v>283</v>
      </c>
      <c r="I45" s="988">
        <f t="shared" si="7"/>
        <v>712</v>
      </c>
      <c r="J45" s="988">
        <f t="shared" si="7"/>
        <v>2732</v>
      </c>
      <c r="K45" s="988">
        <f>SUM(K27:K44)</f>
        <v>262</v>
      </c>
      <c r="L45" s="724">
        <f t="shared" si="0"/>
        <v>14442</v>
      </c>
      <c r="M45" s="1126">
        <f>SUM(M27:M44)</f>
        <v>3</v>
      </c>
      <c r="N45" s="1127">
        <f>SUM(N27:N44)</f>
        <v>0</v>
      </c>
      <c r="O45" s="1127">
        <f t="shared" ref="O45" si="8">SUM(O27:O44)</f>
        <v>0</v>
      </c>
      <c r="P45" s="1127">
        <f t="shared" ref="P45" si="9">SUM(P27:P44)</f>
        <v>0</v>
      </c>
      <c r="Q45" s="1127">
        <f t="shared" ref="Q45" si="10">SUM(Q27:Q44)</f>
        <v>0</v>
      </c>
      <c r="R45" s="1127">
        <f t="shared" ref="R45" si="11">SUM(R27:R44)</f>
        <v>0</v>
      </c>
      <c r="S45" s="1127">
        <f t="shared" ref="S45" si="12">SUM(S27:S44)</f>
        <v>0</v>
      </c>
      <c r="T45" s="1127">
        <f t="shared" ref="T45" si="13">SUM(T27:T44)</f>
        <v>0</v>
      </c>
      <c r="U45" s="1127">
        <f t="shared" ref="U45" si="14">SUM(U27:U44)</f>
        <v>0</v>
      </c>
      <c r="V45" s="1127">
        <f t="shared" ref="V45" si="15">SUM(V27:V44)</f>
        <v>0</v>
      </c>
      <c r="W45" s="1127">
        <f t="shared" ref="W45" si="16">SUM(W27:W44)</f>
        <v>0</v>
      </c>
      <c r="X45" s="1128">
        <f t="shared" ref="X45" si="17">SUM(X27:X44)</f>
        <v>0</v>
      </c>
      <c r="Y45" s="583">
        <f t="shared" ref="Y45" si="18">SUM(M45:X45)</f>
        <v>3</v>
      </c>
    </row>
    <row r="46" spans="1:25" x14ac:dyDescent="0.2">
      <c r="A46" s="570">
        <v>44</v>
      </c>
      <c r="B46" s="571" t="s">
        <v>1152</v>
      </c>
      <c r="C46" s="991">
        <v>0</v>
      </c>
      <c r="D46" s="575">
        <v>0</v>
      </c>
      <c r="E46" s="575">
        <v>0</v>
      </c>
      <c r="F46" s="575">
        <v>0</v>
      </c>
      <c r="G46" s="575">
        <v>0</v>
      </c>
      <c r="H46" s="575">
        <v>0</v>
      </c>
      <c r="I46" s="575">
        <v>0</v>
      </c>
      <c r="J46" s="575">
        <v>0</v>
      </c>
      <c r="K46" s="990">
        <v>0</v>
      </c>
      <c r="L46" s="576">
        <f t="shared" si="0"/>
        <v>0</v>
      </c>
      <c r="M46" s="984">
        <v>0</v>
      </c>
      <c r="N46" s="578">
        <v>0</v>
      </c>
      <c r="O46" s="578">
        <v>0</v>
      </c>
      <c r="P46" s="578">
        <v>0</v>
      </c>
      <c r="Q46" s="578">
        <v>0</v>
      </c>
      <c r="R46" s="578">
        <v>0</v>
      </c>
      <c r="S46" s="578">
        <v>0</v>
      </c>
      <c r="T46" s="578">
        <v>0</v>
      </c>
      <c r="U46" s="578">
        <v>0</v>
      </c>
      <c r="V46" s="578">
        <v>0</v>
      </c>
      <c r="W46" s="578">
        <v>0</v>
      </c>
      <c r="X46" s="1129">
        <v>0</v>
      </c>
      <c r="Y46" s="577">
        <f t="shared" si="1"/>
        <v>0</v>
      </c>
    </row>
    <row r="47" spans="1:25" x14ac:dyDescent="0.2">
      <c r="A47" s="1068">
        <v>45</v>
      </c>
      <c r="B47" s="572" t="s">
        <v>1153</v>
      </c>
      <c r="C47" s="984">
        <v>0</v>
      </c>
      <c r="D47" s="578">
        <v>0</v>
      </c>
      <c r="E47" s="578">
        <v>0</v>
      </c>
      <c r="F47" s="578">
        <v>0</v>
      </c>
      <c r="G47" s="578">
        <v>0</v>
      </c>
      <c r="H47" s="578">
        <v>0</v>
      </c>
      <c r="I47" s="578">
        <v>0</v>
      </c>
      <c r="J47" s="578">
        <v>0</v>
      </c>
      <c r="K47" s="720">
        <v>0</v>
      </c>
      <c r="L47" s="579">
        <f t="shared" si="0"/>
        <v>0</v>
      </c>
      <c r="M47" s="721">
        <v>0</v>
      </c>
      <c r="N47" s="578">
        <v>0</v>
      </c>
      <c r="O47" s="578">
        <v>0</v>
      </c>
      <c r="P47" s="578">
        <v>0</v>
      </c>
      <c r="Q47" s="578">
        <v>0</v>
      </c>
      <c r="R47" s="578">
        <v>0</v>
      </c>
      <c r="S47" s="578">
        <v>0</v>
      </c>
      <c r="T47" s="578">
        <v>0</v>
      </c>
      <c r="U47" s="578">
        <v>0</v>
      </c>
      <c r="V47" s="578">
        <v>0</v>
      </c>
      <c r="W47" s="578">
        <v>0</v>
      </c>
      <c r="X47" s="720">
        <v>0</v>
      </c>
      <c r="Y47" s="580">
        <f t="shared" si="1"/>
        <v>0</v>
      </c>
    </row>
    <row r="48" spans="1:25" x14ac:dyDescent="0.2">
      <c r="A48" s="1068">
        <v>46</v>
      </c>
      <c r="B48" s="572" t="s">
        <v>1036</v>
      </c>
      <c r="C48" s="984">
        <v>0</v>
      </c>
      <c r="D48" s="578">
        <v>0</v>
      </c>
      <c r="E48" s="578">
        <v>0</v>
      </c>
      <c r="F48" s="578">
        <v>0</v>
      </c>
      <c r="G48" s="578">
        <v>0</v>
      </c>
      <c r="H48" s="578">
        <v>0</v>
      </c>
      <c r="I48" s="578">
        <v>0</v>
      </c>
      <c r="J48" s="578">
        <v>0</v>
      </c>
      <c r="K48" s="720">
        <v>0</v>
      </c>
      <c r="L48" s="579">
        <f t="shared" si="0"/>
        <v>0</v>
      </c>
      <c r="M48" s="721">
        <v>0</v>
      </c>
      <c r="N48" s="578">
        <v>0</v>
      </c>
      <c r="O48" s="578">
        <v>0</v>
      </c>
      <c r="P48" s="578">
        <v>0</v>
      </c>
      <c r="Q48" s="578">
        <v>0</v>
      </c>
      <c r="R48" s="578">
        <v>0</v>
      </c>
      <c r="S48" s="578">
        <v>0</v>
      </c>
      <c r="T48" s="578">
        <v>0</v>
      </c>
      <c r="U48" s="578">
        <v>0</v>
      </c>
      <c r="V48" s="578">
        <v>0</v>
      </c>
      <c r="W48" s="578">
        <v>0</v>
      </c>
      <c r="X48" s="720">
        <v>0</v>
      </c>
      <c r="Y48" s="580">
        <f t="shared" si="1"/>
        <v>0</v>
      </c>
    </row>
    <row r="49" spans="1:25" x14ac:dyDescent="0.2">
      <c r="A49" s="1068">
        <v>47</v>
      </c>
      <c r="B49" s="572" t="s">
        <v>1154</v>
      </c>
      <c r="C49" s="984">
        <v>0</v>
      </c>
      <c r="D49" s="578">
        <v>0</v>
      </c>
      <c r="E49" s="578">
        <v>0</v>
      </c>
      <c r="F49" s="578">
        <v>0</v>
      </c>
      <c r="G49" s="578">
        <v>0</v>
      </c>
      <c r="H49" s="578">
        <v>0</v>
      </c>
      <c r="I49" s="578">
        <v>0</v>
      </c>
      <c r="J49" s="578">
        <v>0</v>
      </c>
      <c r="K49" s="720">
        <v>0</v>
      </c>
      <c r="L49" s="579">
        <f t="shared" si="0"/>
        <v>0</v>
      </c>
      <c r="M49" s="721">
        <v>0</v>
      </c>
      <c r="N49" s="578">
        <v>0</v>
      </c>
      <c r="O49" s="578">
        <v>0</v>
      </c>
      <c r="P49" s="578">
        <v>0</v>
      </c>
      <c r="Q49" s="578">
        <v>0</v>
      </c>
      <c r="R49" s="578">
        <v>0</v>
      </c>
      <c r="S49" s="578">
        <v>0</v>
      </c>
      <c r="T49" s="578">
        <v>0</v>
      </c>
      <c r="U49" s="578">
        <v>0</v>
      </c>
      <c r="V49" s="578">
        <v>0</v>
      </c>
      <c r="W49" s="578">
        <v>0</v>
      </c>
      <c r="X49" s="720">
        <v>0</v>
      </c>
      <c r="Y49" s="580">
        <f t="shared" si="1"/>
        <v>0</v>
      </c>
    </row>
    <row r="50" spans="1:25" ht="12.75" thickBot="1" x14ac:dyDescent="0.25">
      <c r="A50" s="1073">
        <v>48</v>
      </c>
      <c r="B50" s="573" t="s">
        <v>1037</v>
      </c>
      <c r="C50" s="987">
        <v>0</v>
      </c>
      <c r="D50" s="581">
        <v>0</v>
      </c>
      <c r="E50" s="581">
        <v>0</v>
      </c>
      <c r="F50" s="581">
        <v>0</v>
      </c>
      <c r="G50" s="581">
        <v>0</v>
      </c>
      <c r="H50" s="581">
        <v>0</v>
      </c>
      <c r="I50" s="581">
        <v>0</v>
      </c>
      <c r="J50" s="581">
        <v>0</v>
      </c>
      <c r="K50" s="985">
        <v>0</v>
      </c>
      <c r="L50" s="582">
        <f t="shared" si="0"/>
        <v>0</v>
      </c>
      <c r="M50" s="722">
        <v>0</v>
      </c>
      <c r="N50" s="581">
        <v>0</v>
      </c>
      <c r="O50" s="581">
        <v>0</v>
      </c>
      <c r="P50" s="581">
        <v>0</v>
      </c>
      <c r="Q50" s="581">
        <v>0</v>
      </c>
      <c r="R50" s="581">
        <v>0</v>
      </c>
      <c r="S50" s="581">
        <v>0</v>
      </c>
      <c r="T50" s="581">
        <v>0</v>
      </c>
      <c r="U50" s="581">
        <v>0</v>
      </c>
      <c r="V50" s="581">
        <v>0</v>
      </c>
      <c r="W50" s="581">
        <v>0</v>
      </c>
      <c r="X50" s="985">
        <v>0</v>
      </c>
      <c r="Y50" s="583">
        <f t="shared" si="1"/>
        <v>0</v>
      </c>
    </row>
    <row r="51" spans="1:25" ht="12.75" thickBot="1" x14ac:dyDescent="0.25">
      <c r="A51" s="1092">
        <v>49</v>
      </c>
      <c r="B51" s="1079" t="s">
        <v>1155</v>
      </c>
      <c r="C51" s="1080">
        <v>0</v>
      </c>
      <c r="D51" s="1081">
        <v>0</v>
      </c>
      <c r="E51" s="1081">
        <v>0</v>
      </c>
      <c r="F51" s="1081">
        <v>0</v>
      </c>
      <c r="G51" s="1081">
        <v>0</v>
      </c>
      <c r="H51" s="1081">
        <v>0</v>
      </c>
      <c r="I51" s="1081">
        <v>0</v>
      </c>
      <c r="J51" s="1081">
        <v>0</v>
      </c>
      <c r="K51" s="1082">
        <v>0</v>
      </c>
      <c r="L51" s="1083">
        <f t="shared" si="0"/>
        <v>0</v>
      </c>
      <c r="M51" s="1084">
        <v>0</v>
      </c>
      <c r="N51" s="1081">
        <v>0</v>
      </c>
      <c r="O51" s="1081">
        <v>0</v>
      </c>
      <c r="P51" s="1081">
        <v>0</v>
      </c>
      <c r="Q51" s="1081">
        <v>0</v>
      </c>
      <c r="R51" s="1081">
        <v>0</v>
      </c>
      <c r="S51" s="1081">
        <v>0</v>
      </c>
      <c r="T51" s="1081">
        <v>0</v>
      </c>
      <c r="U51" s="1081">
        <v>0</v>
      </c>
      <c r="V51" s="1081">
        <v>0</v>
      </c>
      <c r="W51" s="1081">
        <v>0</v>
      </c>
      <c r="X51" s="1082">
        <v>0</v>
      </c>
      <c r="Y51" s="1085">
        <f t="shared" si="1"/>
        <v>0</v>
      </c>
    </row>
    <row r="52" spans="1:25" ht="24" x14ac:dyDescent="0.2">
      <c r="A52" s="570">
        <v>50</v>
      </c>
      <c r="B52" s="571" t="s">
        <v>1038</v>
      </c>
      <c r="C52" s="991">
        <v>0</v>
      </c>
      <c r="D52" s="575">
        <v>0</v>
      </c>
      <c r="E52" s="575">
        <v>0</v>
      </c>
      <c r="F52" s="575">
        <v>0</v>
      </c>
      <c r="G52" s="575">
        <v>0</v>
      </c>
      <c r="H52" s="575">
        <v>0</v>
      </c>
      <c r="I52" s="575">
        <v>0</v>
      </c>
      <c r="J52" s="575">
        <v>0</v>
      </c>
      <c r="K52" s="990">
        <v>0</v>
      </c>
      <c r="L52" s="576">
        <f t="shared" si="0"/>
        <v>0</v>
      </c>
      <c r="M52" s="723">
        <v>0</v>
      </c>
      <c r="N52" s="575">
        <v>0</v>
      </c>
      <c r="O52" s="575">
        <v>0</v>
      </c>
      <c r="P52" s="575">
        <v>0</v>
      </c>
      <c r="Q52" s="575">
        <v>0</v>
      </c>
      <c r="R52" s="575">
        <v>0</v>
      </c>
      <c r="S52" s="575">
        <v>0</v>
      </c>
      <c r="T52" s="575">
        <v>0</v>
      </c>
      <c r="U52" s="575">
        <v>0</v>
      </c>
      <c r="V52" s="575">
        <v>0</v>
      </c>
      <c r="W52" s="575">
        <v>0</v>
      </c>
      <c r="X52" s="990">
        <v>0</v>
      </c>
      <c r="Y52" s="577">
        <f t="shared" si="1"/>
        <v>0</v>
      </c>
    </row>
    <row r="53" spans="1:25" ht="24" x14ac:dyDescent="0.2">
      <c r="A53" s="1068">
        <v>51</v>
      </c>
      <c r="B53" s="572" t="s">
        <v>1039</v>
      </c>
      <c r="C53" s="984">
        <v>0</v>
      </c>
      <c r="D53" s="578">
        <v>0</v>
      </c>
      <c r="E53" s="578">
        <v>0</v>
      </c>
      <c r="F53" s="578">
        <v>0</v>
      </c>
      <c r="G53" s="578">
        <v>0</v>
      </c>
      <c r="H53" s="578">
        <v>0</v>
      </c>
      <c r="I53" s="578">
        <v>0</v>
      </c>
      <c r="J53" s="578">
        <v>0</v>
      </c>
      <c r="K53" s="720">
        <v>0</v>
      </c>
      <c r="L53" s="579">
        <f t="shared" si="0"/>
        <v>0</v>
      </c>
      <c r="M53" s="721">
        <v>0</v>
      </c>
      <c r="N53" s="578">
        <v>0</v>
      </c>
      <c r="O53" s="578">
        <v>0</v>
      </c>
      <c r="P53" s="578">
        <v>0</v>
      </c>
      <c r="Q53" s="578">
        <v>0</v>
      </c>
      <c r="R53" s="578">
        <v>0</v>
      </c>
      <c r="S53" s="578">
        <v>0</v>
      </c>
      <c r="T53" s="578">
        <v>0</v>
      </c>
      <c r="U53" s="578">
        <v>0</v>
      </c>
      <c r="V53" s="578">
        <v>0</v>
      </c>
      <c r="W53" s="578">
        <v>0</v>
      </c>
      <c r="X53" s="720">
        <v>0</v>
      </c>
      <c r="Y53" s="580">
        <f t="shared" si="1"/>
        <v>0</v>
      </c>
    </row>
    <row r="54" spans="1:25" ht="24" x14ac:dyDescent="0.2">
      <c r="A54" s="1068">
        <v>52</v>
      </c>
      <c r="B54" s="572" t="s">
        <v>1040</v>
      </c>
      <c r="C54" s="984">
        <v>0</v>
      </c>
      <c r="D54" s="578">
        <v>0</v>
      </c>
      <c r="E54" s="578">
        <v>0</v>
      </c>
      <c r="F54" s="578">
        <v>0</v>
      </c>
      <c r="G54" s="578">
        <v>0</v>
      </c>
      <c r="H54" s="578">
        <v>0</v>
      </c>
      <c r="I54" s="578">
        <v>0</v>
      </c>
      <c r="J54" s="578">
        <v>0</v>
      </c>
      <c r="K54" s="720">
        <v>0</v>
      </c>
      <c r="L54" s="579">
        <f t="shared" si="0"/>
        <v>0</v>
      </c>
      <c r="M54" s="721">
        <v>0</v>
      </c>
      <c r="N54" s="578">
        <v>0</v>
      </c>
      <c r="O54" s="578">
        <v>0</v>
      </c>
      <c r="P54" s="578">
        <v>0</v>
      </c>
      <c r="Q54" s="578">
        <v>0</v>
      </c>
      <c r="R54" s="578">
        <v>0</v>
      </c>
      <c r="S54" s="578">
        <v>0</v>
      </c>
      <c r="T54" s="578">
        <v>0</v>
      </c>
      <c r="U54" s="578">
        <v>0</v>
      </c>
      <c r="V54" s="578">
        <v>0</v>
      </c>
      <c r="W54" s="578">
        <v>0</v>
      </c>
      <c r="X54" s="720">
        <v>0</v>
      </c>
      <c r="Y54" s="580">
        <f t="shared" si="1"/>
        <v>0</v>
      </c>
    </row>
    <row r="55" spans="1:25" ht="24" x14ac:dyDescent="0.2">
      <c r="A55" s="1068">
        <v>53</v>
      </c>
      <c r="B55" s="572" t="s">
        <v>1156</v>
      </c>
      <c r="C55" s="984">
        <v>0</v>
      </c>
      <c r="D55" s="578">
        <v>0</v>
      </c>
      <c r="E55" s="578">
        <v>0</v>
      </c>
      <c r="F55" s="578">
        <v>0</v>
      </c>
      <c r="G55" s="578">
        <v>0</v>
      </c>
      <c r="H55" s="578">
        <v>0</v>
      </c>
      <c r="I55" s="578">
        <v>0</v>
      </c>
      <c r="J55" s="578">
        <v>0</v>
      </c>
      <c r="K55" s="720">
        <v>0</v>
      </c>
      <c r="L55" s="579">
        <f t="shared" si="0"/>
        <v>0</v>
      </c>
      <c r="M55" s="721">
        <v>0</v>
      </c>
      <c r="N55" s="578">
        <v>0</v>
      </c>
      <c r="O55" s="578">
        <v>0</v>
      </c>
      <c r="P55" s="578">
        <v>0</v>
      </c>
      <c r="Q55" s="578">
        <v>0</v>
      </c>
      <c r="R55" s="578">
        <v>0</v>
      </c>
      <c r="S55" s="578">
        <v>0</v>
      </c>
      <c r="T55" s="578">
        <v>0</v>
      </c>
      <c r="U55" s="578">
        <v>0</v>
      </c>
      <c r="V55" s="578">
        <v>0</v>
      </c>
      <c r="W55" s="578">
        <v>0</v>
      </c>
      <c r="X55" s="720">
        <v>0</v>
      </c>
      <c r="Y55" s="580">
        <f t="shared" si="1"/>
        <v>0</v>
      </c>
    </row>
    <row r="56" spans="1:25" x14ac:dyDescent="0.2">
      <c r="A56" s="1068">
        <v>54</v>
      </c>
      <c r="B56" s="572" t="s">
        <v>1157</v>
      </c>
      <c r="C56" s="984">
        <v>0</v>
      </c>
      <c r="D56" s="578"/>
      <c r="E56" s="578">
        <v>0</v>
      </c>
      <c r="F56" s="578">
        <v>0</v>
      </c>
      <c r="G56" s="578">
        <v>0</v>
      </c>
      <c r="H56" s="578">
        <v>0</v>
      </c>
      <c r="I56" s="578">
        <v>0</v>
      </c>
      <c r="J56" s="578">
        <v>0</v>
      </c>
      <c r="K56" s="720">
        <v>0</v>
      </c>
      <c r="L56" s="579">
        <f t="shared" si="0"/>
        <v>0</v>
      </c>
      <c r="M56" s="721">
        <v>0</v>
      </c>
      <c r="N56" s="578">
        <v>0</v>
      </c>
      <c r="O56" s="578">
        <v>0</v>
      </c>
      <c r="P56" s="578">
        <v>0</v>
      </c>
      <c r="Q56" s="578">
        <v>0</v>
      </c>
      <c r="R56" s="578">
        <v>0</v>
      </c>
      <c r="S56" s="578">
        <v>0</v>
      </c>
      <c r="T56" s="578">
        <v>0</v>
      </c>
      <c r="U56" s="578">
        <v>0</v>
      </c>
      <c r="V56" s="578">
        <v>0</v>
      </c>
      <c r="W56" s="578">
        <v>0</v>
      </c>
      <c r="X56" s="720">
        <v>0</v>
      </c>
      <c r="Y56" s="580">
        <f t="shared" si="1"/>
        <v>0</v>
      </c>
    </row>
    <row r="57" spans="1:25" x14ac:dyDescent="0.2">
      <c r="A57" s="1068">
        <v>55</v>
      </c>
      <c r="B57" s="572" t="s">
        <v>1158</v>
      </c>
      <c r="C57" s="984">
        <v>0</v>
      </c>
      <c r="D57" s="578">
        <v>0</v>
      </c>
      <c r="E57" s="578">
        <v>0</v>
      </c>
      <c r="F57" s="578">
        <v>0</v>
      </c>
      <c r="G57" s="578">
        <v>0</v>
      </c>
      <c r="H57" s="578">
        <v>0</v>
      </c>
      <c r="I57" s="578">
        <v>0</v>
      </c>
      <c r="J57" s="578">
        <v>0</v>
      </c>
      <c r="K57" s="720">
        <v>0</v>
      </c>
      <c r="L57" s="579">
        <f t="shared" si="0"/>
        <v>0</v>
      </c>
      <c r="M57" s="721">
        <v>0</v>
      </c>
      <c r="N57" s="578">
        <v>0</v>
      </c>
      <c r="O57" s="578">
        <v>0</v>
      </c>
      <c r="P57" s="578">
        <v>0</v>
      </c>
      <c r="Q57" s="578">
        <v>0</v>
      </c>
      <c r="R57" s="578">
        <v>0</v>
      </c>
      <c r="S57" s="578">
        <v>0</v>
      </c>
      <c r="T57" s="578">
        <v>0</v>
      </c>
      <c r="U57" s="578">
        <v>0</v>
      </c>
      <c r="V57" s="578">
        <v>0</v>
      </c>
      <c r="W57" s="578">
        <v>0</v>
      </c>
      <c r="X57" s="720">
        <v>0</v>
      </c>
      <c r="Y57" s="580">
        <f t="shared" si="1"/>
        <v>0</v>
      </c>
    </row>
    <row r="58" spans="1:25" x14ac:dyDescent="0.2">
      <c r="A58" s="1068">
        <v>56</v>
      </c>
      <c r="B58" s="572" t="s">
        <v>1159</v>
      </c>
      <c r="C58" s="984">
        <v>0</v>
      </c>
      <c r="D58" s="578">
        <v>0</v>
      </c>
      <c r="E58" s="578">
        <v>0</v>
      </c>
      <c r="F58" s="578">
        <v>0</v>
      </c>
      <c r="G58" s="578">
        <v>0</v>
      </c>
      <c r="H58" s="578">
        <v>0</v>
      </c>
      <c r="I58" s="578">
        <v>0</v>
      </c>
      <c r="J58" s="578">
        <v>0</v>
      </c>
      <c r="K58" s="720">
        <v>0</v>
      </c>
      <c r="L58" s="579">
        <f t="shared" si="0"/>
        <v>0</v>
      </c>
      <c r="M58" s="721">
        <v>0</v>
      </c>
      <c r="N58" s="578">
        <v>0</v>
      </c>
      <c r="O58" s="578">
        <v>0</v>
      </c>
      <c r="P58" s="578">
        <v>0</v>
      </c>
      <c r="Q58" s="578">
        <v>0</v>
      </c>
      <c r="R58" s="578">
        <v>0</v>
      </c>
      <c r="S58" s="578">
        <v>0</v>
      </c>
      <c r="T58" s="578">
        <v>0</v>
      </c>
      <c r="U58" s="578">
        <v>0</v>
      </c>
      <c r="V58" s="578">
        <v>0</v>
      </c>
      <c r="W58" s="578">
        <v>0</v>
      </c>
      <c r="X58" s="720">
        <v>0</v>
      </c>
      <c r="Y58" s="580">
        <f t="shared" si="1"/>
        <v>0</v>
      </c>
    </row>
    <row r="59" spans="1:25" x14ac:dyDescent="0.2">
      <c r="A59" s="1068">
        <v>57</v>
      </c>
      <c r="B59" s="572" t="s">
        <v>1160</v>
      </c>
      <c r="C59" s="984">
        <v>0</v>
      </c>
      <c r="D59" s="578"/>
      <c r="E59" s="578">
        <v>0</v>
      </c>
      <c r="F59" s="578">
        <v>0</v>
      </c>
      <c r="G59" s="578">
        <v>0</v>
      </c>
      <c r="H59" s="578">
        <v>0</v>
      </c>
      <c r="I59" s="578">
        <v>0</v>
      </c>
      <c r="J59" s="578">
        <v>0</v>
      </c>
      <c r="K59" s="720">
        <v>0</v>
      </c>
      <c r="L59" s="579">
        <f t="shared" si="0"/>
        <v>0</v>
      </c>
      <c r="M59" s="721">
        <v>0</v>
      </c>
      <c r="N59" s="578">
        <v>0</v>
      </c>
      <c r="O59" s="578">
        <v>0</v>
      </c>
      <c r="P59" s="578">
        <v>0</v>
      </c>
      <c r="Q59" s="578">
        <v>0</v>
      </c>
      <c r="R59" s="578">
        <v>0</v>
      </c>
      <c r="S59" s="578">
        <v>0</v>
      </c>
      <c r="T59" s="578">
        <v>0</v>
      </c>
      <c r="U59" s="578">
        <v>0</v>
      </c>
      <c r="V59" s="578">
        <v>0</v>
      </c>
      <c r="W59" s="578">
        <v>0</v>
      </c>
      <c r="X59" s="720">
        <v>0</v>
      </c>
      <c r="Y59" s="580">
        <f t="shared" si="1"/>
        <v>0</v>
      </c>
    </row>
    <row r="60" spans="1:25" x14ac:dyDescent="0.2">
      <c r="A60" s="1068">
        <v>58</v>
      </c>
      <c r="B60" s="572" t="s">
        <v>1161</v>
      </c>
      <c r="C60" s="984">
        <v>0</v>
      </c>
      <c r="D60" s="578">
        <v>0</v>
      </c>
      <c r="E60" s="578">
        <v>0</v>
      </c>
      <c r="F60" s="578">
        <v>0</v>
      </c>
      <c r="G60" s="578">
        <v>0</v>
      </c>
      <c r="H60" s="578">
        <v>0</v>
      </c>
      <c r="I60" s="578">
        <v>0</v>
      </c>
      <c r="J60" s="578">
        <v>0</v>
      </c>
      <c r="K60" s="720">
        <v>0</v>
      </c>
      <c r="L60" s="579">
        <f t="shared" si="0"/>
        <v>0</v>
      </c>
      <c r="M60" s="721">
        <v>0</v>
      </c>
      <c r="N60" s="578">
        <v>0</v>
      </c>
      <c r="O60" s="578">
        <v>0</v>
      </c>
      <c r="P60" s="578">
        <v>0</v>
      </c>
      <c r="Q60" s="578">
        <v>0</v>
      </c>
      <c r="R60" s="578">
        <v>0</v>
      </c>
      <c r="S60" s="578">
        <v>0</v>
      </c>
      <c r="T60" s="578">
        <v>0</v>
      </c>
      <c r="U60" s="578">
        <v>0</v>
      </c>
      <c r="V60" s="578">
        <v>0</v>
      </c>
      <c r="W60" s="578">
        <v>0</v>
      </c>
      <c r="X60" s="720">
        <v>0</v>
      </c>
      <c r="Y60" s="580">
        <f t="shared" si="1"/>
        <v>0</v>
      </c>
    </row>
    <row r="61" spans="1:25" x14ac:dyDescent="0.2">
      <c r="A61" s="1068">
        <v>59</v>
      </c>
      <c r="B61" s="572" t="s">
        <v>1162</v>
      </c>
      <c r="C61" s="984">
        <v>0</v>
      </c>
      <c r="D61" s="578">
        <v>0</v>
      </c>
      <c r="E61" s="578">
        <v>0</v>
      </c>
      <c r="F61" s="578">
        <v>0</v>
      </c>
      <c r="G61" s="578">
        <v>0</v>
      </c>
      <c r="H61" s="578">
        <v>0</v>
      </c>
      <c r="I61" s="578">
        <v>0</v>
      </c>
      <c r="J61" s="578">
        <v>0</v>
      </c>
      <c r="K61" s="720">
        <v>0</v>
      </c>
      <c r="L61" s="579">
        <f t="shared" si="0"/>
        <v>0</v>
      </c>
      <c r="M61" s="721">
        <v>0</v>
      </c>
      <c r="N61" s="578">
        <v>0</v>
      </c>
      <c r="O61" s="578">
        <v>0</v>
      </c>
      <c r="P61" s="578">
        <v>0</v>
      </c>
      <c r="Q61" s="578">
        <v>0</v>
      </c>
      <c r="R61" s="578">
        <v>0</v>
      </c>
      <c r="S61" s="578">
        <v>0</v>
      </c>
      <c r="T61" s="578">
        <v>0</v>
      </c>
      <c r="U61" s="578">
        <v>0</v>
      </c>
      <c r="V61" s="578">
        <v>0</v>
      </c>
      <c r="W61" s="578">
        <v>0</v>
      </c>
      <c r="X61" s="720">
        <v>0</v>
      </c>
      <c r="Y61" s="580">
        <f t="shared" si="1"/>
        <v>0</v>
      </c>
    </row>
    <row r="62" spans="1:25" x14ac:dyDescent="0.2">
      <c r="A62" s="1068">
        <v>60</v>
      </c>
      <c r="B62" s="572" t="s">
        <v>1163</v>
      </c>
      <c r="C62" s="984">
        <v>0</v>
      </c>
      <c r="D62" s="578">
        <v>0</v>
      </c>
      <c r="E62" s="578">
        <v>0</v>
      </c>
      <c r="F62" s="578">
        <v>0</v>
      </c>
      <c r="G62" s="578">
        <v>0</v>
      </c>
      <c r="H62" s="578">
        <v>0</v>
      </c>
      <c r="I62" s="578">
        <v>0</v>
      </c>
      <c r="J62" s="578">
        <v>0</v>
      </c>
      <c r="K62" s="720">
        <v>0</v>
      </c>
      <c r="L62" s="579">
        <f t="shared" si="0"/>
        <v>0</v>
      </c>
      <c r="M62" s="721">
        <v>0</v>
      </c>
      <c r="N62" s="578">
        <v>0</v>
      </c>
      <c r="O62" s="578">
        <v>0</v>
      </c>
      <c r="P62" s="578">
        <v>0</v>
      </c>
      <c r="Q62" s="578">
        <v>0</v>
      </c>
      <c r="R62" s="578">
        <v>0</v>
      </c>
      <c r="S62" s="578">
        <v>0</v>
      </c>
      <c r="T62" s="578">
        <v>0</v>
      </c>
      <c r="U62" s="578">
        <v>0</v>
      </c>
      <c r="V62" s="578">
        <v>0</v>
      </c>
      <c r="W62" s="578">
        <v>0</v>
      </c>
      <c r="X62" s="720">
        <v>0</v>
      </c>
      <c r="Y62" s="580">
        <f t="shared" si="1"/>
        <v>0</v>
      </c>
    </row>
    <row r="63" spans="1:25" x14ac:dyDescent="0.2">
      <c r="A63" s="1068">
        <v>61</v>
      </c>
      <c r="B63" s="572" t="s">
        <v>1164</v>
      </c>
      <c r="C63" s="984">
        <v>0</v>
      </c>
      <c r="D63" s="578">
        <v>0</v>
      </c>
      <c r="E63" s="578">
        <v>0</v>
      </c>
      <c r="F63" s="578">
        <v>0</v>
      </c>
      <c r="G63" s="578">
        <v>0</v>
      </c>
      <c r="H63" s="578">
        <v>0</v>
      </c>
      <c r="I63" s="578">
        <v>0</v>
      </c>
      <c r="J63" s="578">
        <v>0</v>
      </c>
      <c r="K63" s="720">
        <v>0</v>
      </c>
      <c r="L63" s="579">
        <f t="shared" si="0"/>
        <v>0</v>
      </c>
      <c r="M63" s="721">
        <v>0</v>
      </c>
      <c r="N63" s="578">
        <v>0</v>
      </c>
      <c r="O63" s="578">
        <v>0</v>
      </c>
      <c r="P63" s="578">
        <v>0</v>
      </c>
      <c r="Q63" s="578">
        <v>0</v>
      </c>
      <c r="R63" s="578">
        <v>0</v>
      </c>
      <c r="S63" s="578">
        <v>0</v>
      </c>
      <c r="T63" s="578">
        <v>0</v>
      </c>
      <c r="U63" s="578">
        <v>0</v>
      </c>
      <c r="V63" s="578">
        <v>0</v>
      </c>
      <c r="W63" s="578">
        <v>0</v>
      </c>
      <c r="X63" s="720">
        <v>0</v>
      </c>
      <c r="Y63" s="580">
        <f t="shared" si="1"/>
        <v>0</v>
      </c>
    </row>
    <row r="64" spans="1:25" x14ac:dyDescent="0.2">
      <c r="A64" s="1068">
        <v>62</v>
      </c>
      <c r="B64" s="572" t="s">
        <v>1165</v>
      </c>
      <c r="C64" s="984">
        <v>0</v>
      </c>
      <c r="D64" s="578">
        <v>0</v>
      </c>
      <c r="E64" s="578">
        <v>0</v>
      </c>
      <c r="F64" s="578">
        <v>0</v>
      </c>
      <c r="G64" s="578">
        <v>0</v>
      </c>
      <c r="H64" s="578">
        <v>0</v>
      </c>
      <c r="I64" s="578">
        <v>0</v>
      </c>
      <c r="J64" s="578">
        <v>0</v>
      </c>
      <c r="K64" s="720">
        <v>0</v>
      </c>
      <c r="L64" s="579">
        <f t="shared" si="0"/>
        <v>0</v>
      </c>
      <c r="M64" s="721">
        <v>0</v>
      </c>
      <c r="N64" s="578">
        <v>0</v>
      </c>
      <c r="O64" s="578">
        <v>0</v>
      </c>
      <c r="P64" s="578">
        <v>0</v>
      </c>
      <c r="Q64" s="578">
        <v>0</v>
      </c>
      <c r="R64" s="578">
        <v>0</v>
      </c>
      <c r="S64" s="578">
        <v>0</v>
      </c>
      <c r="T64" s="578">
        <v>0</v>
      </c>
      <c r="U64" s="578">
        <v>0</v>
      </c>
      <c r="V64" s="578">
        <v>0</v>
      </c>
      <c r="W64" s="578">
        <v>0</v>
      </c>
      <c r="X64" s="720">
        <v>0</v>
      </c>
      <c r="Y64" s="580">
        <f t="shared" si="1"/>
        <v>0</v>
      </c>
    </row>
    <row r="65" spans="1:25" x14ac:dyDescent="0.2">
      <c r="A65" s="1068">
        <v>63</v>
      </c>
      <c r="B65" s="572" t="s">
        <v>1166</v>
      </c>
      <c r="C65" s="984">
        <v>0</v>
      </c>
      <c r="D65" s="578">
        <v>0</v>
      </c>
      <c r="E65" s="578">
        <v>0</v>
      </c>
      <c r="F65" s="578">
        <v>0</v>
      </c>
      <c r="G65" s="578">
        <v>0</v>
      </c>
      <c r="H65" s="578">
        <v>0</v>
      </c>
      <c r="I65" s="578">
        <v>0</v>
      </c>
      <c r="J65" s="578">
        <v>0</v>
      </c>
      <c r="K65" s="720">
        <v>0</v>
      </c>
      <c r="L65" s="579">
        <f t="shared" si="0"/>
        <v>0</v>
      </c>
      <c r="M65" s="721">
        <v>0</v>
      </c>
      <c r="N65" s="578">
        <v>0</v>
      </c>
      <c r="O65" s="578">
        <v>0</v>
      </c>
      <c r="P65" s="578">
        <v>0</v>
      </c>
      <c r="Q65" s="578">
        <v>0</v>
      </c>
      <c r="R65" s="578">
        <v>0</v>
      </c>
      <c r="S65" s="578">
        <v>0</v>
      </c>
      <c r="T65" s="578">
        <v>0</v>
      </c>
      <c r="U65" s="578">
        <v>0</v>
      </c>
      <c r="V65" s="578">
        <v>0</v>
      </c>
      <c r="W65" s="578">
        <v>0</v>
      </c>
      <c r="X65" s="720">
        <v>0</v>
      </c>
      <c r="Y65" s="580">
        <f t="shared" si="1"/>
        <v>0</v>
      </c>
    </row>
    <row r="66" spans="1:25" x14ac:dyDescent="0.2">
      <c r="A66" s="1068">
        <v>64</v>
      </c>
      <c r="B66" s="572" t="s">
        <v>1167</v>
      </c>
      <c r="C66" s="984">
        <v>0</v>
      </c>
      <c r="D66" s="578">
        <v>0</v>
      </c>
      <c r="E66" s="578">
        <v>0</v>
      </c>
      <c r="F66" s="578">
        <v>0</v>
      </c>
      <c r="G66" s="578">
        <v>0</v>
      </c>
      <c r="H66" s="578">
        <v>0</v>
      </c>
      <c r="I66" s="578">
        <v>0</v>
      </c>
      <c r="J66" s="578">
        <v>0</v>
      </c>
      <c r="K66" s="720">
        <v>0</v>
      </c>
      <c r="L66" s="579">
        <f t="shared" si="0"/>
        <v>0</v>
      </c>
      <c r="M66" s="721">
        <v>0</v>
      </c>
      <c r="N66" s="578">
        <v>0</v>
      </c>
      <c r="O66" s="578">
        <v>0</v>
      </c>
      <c r="P66" s="578">
        <v>0</v>
      </c>
      <c r="Q66" s="578">
        <v>0</v>
      </c>
      <c r="R66" s="578">
        <v>0</v>
      </c>
      <c r="S66" s="578">
        <v>0</v>
      </c>
      <c r="T66" s="578">
        <v>0</v>
      </c>
      <c r="U66" s="578">
        <v>0</v>
      </c>
      <c r="V66" s="578">
        <v>0</v>
      </c>
      <c r="W66" s="578">
        <v>0</v>
      </c>
      <c r="X66" s="720">
        <v>0</v>
      </c>
      <c r="Y66" s="580">
        <f t="shared" si="1"/>
        <v>0</v>
      </c>
    </row>
    <row r="67" spans="1:25" x14ac:dyDescent="0.2">
      <c r="A67" s="1073">
        <v>65</v>
      </c>
      <c r="B67" s="573" t="s">
        <v>1168</v>
      </c>
      <c r="C67" s="987">
        <v>0</v>
      </c>
      <c r="D67" s="581">
        <v>0</v>
      </c>
      <c r="E67" s="581">
        <v>0</v>
      </c>
      <c r="F67" s="581">
        <v>0</v>
      </c>
      <c r="G67" s="581">
        <v>0</v>
      </c>
      <c r="H67" s="581">
        <v>0</v>
      </c>
      <c r="I67" s="581">
        <v>0</v>
      </c>
      <c r="J67" s="581">
        <v>0</v>
      </c>
      <c r="K67" s="985">
        <v>0</v>
      </c>
      <c r="L67" s="582">
        <f t="shared" si="0"/>
        <v>0</v>
      </c>
      <c r="M67" s="722">
        <v>0</v>
      </c>
      <c r="N67" s="581">
        <v>0</v>
      </c>
      <c r="O67" s="581">
        <v>0</v>
      </c>
      <c r="P67" s="581">
        <v>0</v>
      </c>
      <c r="Q67" s="581">
        <v>0</v>
      </c>
      <c r="R67" s="581">
        <v>0</v>
      </c>
      <c r="S67" s="581">
        <v>0</v>
      </c>
      <c r="T67" s="581">
        <v>0</v>
      </c>
      <c r="U67" s="581">
        <v>0</v>
      </c>
      <c r="V67" s="581">
        <v>0</v>
      </c>
      <c r="W67" s="581">
        <v>0</v>
      </c>
      <c r="X67" s="985">
        <v>0</v>
      </c>
      <c r="Y67" s="583">
        <f t="shared" si="1"/>
        <v>0</v>
      </c>
    </row>
    <row r="68" spans="1:25" x14ac:dyDescent="0.2">
      <c r="A68" s="1091">
        <v>66</v>
      </c>
      <c r="B68" s="1078" t="s">
        <v>1169</v>
      </c>
      <c r="C68" s="988">
        <v>0</v>
      </c>
      <c r="D68" s="808"/>
      <c r="E68" s="808">
        <v>0</v>
      </c>
      <c r="F68" s="808">
        <v>0</v>
      </c>
      <c r="G68" s="808">
        <v>0</v>
      </c>
      <c r="H68" s="808">
        <v>0</v>
      </c>
      <c r="I68" s="808">
        <v>0</v>
      </c>
      <c r="J68" s="808">
        <v>0</v>
      </c>
      <c r="K68" s="989">
        <v>0</v>
      </c>
      <c r="L68" s="724">
        <f t="shared" si="0"/>
        <v>0</v>
      </c>
      <c r="M68" s="726">
        <v>0</v>
      </c>
      <c r="N68" s="808">
        <v>0</v>
      </c>
      <c r="O68" s="808">
        <v>0</v>
      </c>
      <c r="P68" s="808">
        <v>0</v>
      </c>
      <c r="Q68" s="808">
        <v>0</v>
      </c>
      <c r="R68" s="808">
        <v>0</v>
      </c>
      <c r="S68" s="808">
        <v>0</v>
      </c>
      <c r="T68" s="808">
        <v>0</v>
      </c>
      <c r="U68" s="808">
        <v>0</v>
      </c>
      <c r="V68" s="808">
        <v>0</v>
      </c>
      <c r="W68" s="808">
        <v>0</v>
      </c>
      <c r="X68" s="989">
        <v>0</v>
      </c>
      <c r="Y68" s="727">
        <f t="shared" si="1"/>
        <v>0</v>
      </c>
    </row>
    <row r="69" spans="1:25" ht="24" x14ac:dyDescent="0.2">
      <c r="A69" s="570">
        <v>67</v>
      </c>
      <c r="B69" s="571" t="s">
        <v>1041</v>
      </c>
      <c r="C69" s="991">
        <v>0</v>
      </c>
      <c r="D69" s="575">
        <v>0</v>
      </c>
      <c r="E69" s="575">
        <v>0</v>
      </c>
      <c r="F69" s="575">
        <v>0</v>
      </c>
      <c r="G69" s="575">
        <v>0</v>
      </c>
      <c r="H69" s="575">
        <v>0</v>
      </c>
      <c r="I69" s="575">
        <v>0</v>
      </c>
      <c r="J69" s="575">
        <v>0</v>
      </c>
      <c r="K69" s="990">
        <v>0</v>
      </c>
      <c r="L69" s="576">
        <f t="shared" ref="L69:L94" si="19">SUM(C69:K69)</f>
        <v>0</v>
      </c>
      <c r="M69" s="723">
        <v>0</v>
      </c>
      <c r="N69" s="575">
        <v>0</v>
      </c>
      <c r="O69" s="575">
        <v>0</v>
      </c>
      <c r="P69" s="575">
        <v>0</v>
      </c>
      <c r="Q69" s="575">
        <v>0</v>
      </c>
      <c r="R69" s="575">
        <v>0</v>
      </c>
      <c r="S69" s="575">
        <v>0</v>
      </c>
      <c r="T69" s="575">
        <v>0</v>
      </c>
      <c r="U69" s="575">
        <v>0</v>
      </c>
      <c r="V69" s="575">
        <v>0</v>
      </c>
      <c r="W69" s="575">
        <v>0</v>
      </c>
      <c r="X69" s="990">
        <v>0</v>
      </c>
      <c r="Y69" s="577">
        <f t="shared" ref="Y69:Y93" si="20">SUM(M69:X69)</f>
        <v>0</v>
      </c>
    </row>
    <row r="70" spans="1:25" ht="24" x14ac:dyDescent="0.2">
      <c r="A70" s="1068">
        <v>68</v>
      </c>
      <c r="B70" s="572" t="s">
        <v>1042</v>
      </c>
      <c r="C70" s="984">
        <v>0</v>
      </c>
      <c r="D70" s="578">
        <v>0</v>
      </c>
      <c r="E70" s="578">
        <v>0</v>
      </c>
      <c r="F70" s="578">
        <v>0</v>
      </c>
      <c r="G70" s="578">
        <v>0</v>
      </c>
      <c r="H70" s="578">
        <v>0</v>
      </c>
      <c r="I70" s="578">
        <v>0</v>
      </c>
      <c r="J70" s="578">
        <v>0</v>
      </c>
      <c r="K70" s="720">
        <v>0</v>
      </c>
      <c r="L70" s="579">
        <f t="shared" si="19"/>
        <v>0</v>
      </c>
      <c r="M70" s="721">
        <v>0</v>
      </c>
      <c r="N70" s="578">
        <v>0</v>
      </c>
      <c r="O70" s="578">
        <v>0</v>
      </c>
      <c r="P70" s="578">
        <v>0</v>
      </c>
      <c r="Q70" s="578">
        <v>0</v>
      </c>
      <c r="R70" s="578">
        <v>0</v>
      </c>
      <c r="S70" s="578">
        <v>0</v>
      </c>
      <c r="T70" s="578">
        <v>0</v>
      </c>
      <c r="U70" s="578">
        <v>0</v>
      </c>
      <c r="V70" s="578">
        <v>0</v>
      </c>
      <c r="W70" s="578">
        <v>0</v>
      </c>
      <c r="X70" s="720">
        <v>0</v>
      </c>
      <c r="Y70" s="580">
        <f t="shared" si="20"/>
        <v>0</v>
      </c>
    </row>
    <row r="71" spans="1:25" ht="24" x14ac:dyDescent="0.2">
      <c r="A71" s="1068">
        <v>69</v>
      </c>
      <c r="B71" s="572" t="s">
        <v>1043</v>
      </c>
      <c r="C71" s="984">
        <v>0</v>
      </c>
      <c r="D71" s="578">
        <v>0</v>
      </c>
      <c r="E71" s="578">
        <v>0</v>
      </c>
      <c r="F71" s="578">
        <v>0</v>
      </c>
      <c r="G71" s="578">
        <v>0</v>
      </c>
      <c r="H71" s="578">
        <v>0</v>
      </c>
      <c r="I71" s="578">
        <v>0</v>
      </c>
      <c r="J71" s="578">
        <v>0</v>
      </c>
      <c r="K71" s="720">
        <v>0</v>
      </c>
      <c r="L71" s="579">
        <f t="shared" si="19"/>
        <v>0</v>
      </c>
      <c r="M71" s="721">
        <v>0</v>
      </c>
      <c r="N71" s="578">
        <v>0</v>
      </c>
      <c r="O71" s="578">
        <v>0</v>
      </c>
      <c r="P71" s="578">
        <v>0</v>
      </c>
      <c r="Q71" s="578">
        <v>0</v>
      </c>
      <c r="R71" s="578">
        <v>0</v>
      </c>
      <c r="S71" s="578">
        <v>0</v>
      </c>
      <c r="T71" s="578">
        <v>0</v>
      </c>
      <c r="U71" s="578">
        <v>0</v>
      </c>
      <c r="V71" s="578">
        <v>0</v>
      </c>
      <c r="W71" s="578">
        <v>0</v>
      </c>
      <c r="X71" s="720">
        <v>0</v>
      </c>
      <c r="Y71" s="580">
        <f t="shared" si="20"/>
        <v>0</v>
      </c>
    </row>
    <row r="72" spans="1:25" ht="24" x14ac:dyDescent="0.2">
      <c r="A72" s="1068">
        <v>70</v>
      </c>
      <c r="B72" s="572" t="s">
        <v>1170</v>
      </c>
      <c r="C72" s="984">
        <v>0</v>
      </c>
      <c r="D72" s="578">
        <v>0</v>
      </c>
      <c r="E72" s="578">
        <v>0</v>
      </c>
      <c r="F72" s="578">
        <v>0</v>
      </c>
      <c r="G72" s="578">
        <v>0</v>
      </c>
      <c r="H72" s="578">
        <v>0</v>
      </c>
      <c r="I72" s="578">
        <v>0</v>
      </c>
      <c r="J72" s="578">
        <v>0</v>
      </c>
      <c r="K72" s="720">
        <v>0</v>
      </c>
      <c r="L72" s="579">
        <f t="shared" si="19"/>
        <v>0</v>
      </c>
      <c r="M72" s="721">
        <v>0</v>
      </c>
      <c r="N72" s="578">
        <v>0</v>
      </c>
      <c r="O72" s="578">
        <v>0</v>
      </c>
      <c r="P72" s="578">
        <v>0</v>
      </c>
      <c r="Q72" s="578">
        <v>0</v>
      </c>
      <c r="R72" s="578">
        <v>0</v>
      </c>
      <c r="S72" s="578">
        <v>0</v>
      </c>
      <c r="T72" s="578">
        <v>0</v>
      </c>
      <c r="U72" s="578">
        <v>0</v>
      </c>
      <c r="V72" s="578">
        <v>0</v>
      </c>
      <c r="W72" s="578">
        <v>0</v>
      </c>
      <c r="X72" s="720">
        <v>0</v>
      </c>
      <c r="Y72" s="580">
        <f t="shared" si="20"/>
        <v>0</v>
      </c>
    </row>
    <row r="73" spans="1:25" x14ac:dyDescent="0.2">
      <c r="A73" s="1073">
        <v>71</v>
      </c>
      <c r="B73" s="573" t="s">
        <v>1171</v>
      </c>
      <c r="C73" s="987">
        <v>0</v>
      </c>
      <c r="D73" s="581">
        <v>0</v>
      </c>
      <c r="E73" s="581">
        <v>0</v>
      </c>
      <c r="F73" s="581">
        <v>0</v>
      </c>
      <c r="G73" s="581">
        <v>0</v>
      </c>
      <c r="H73" s="581">
        <v>0</v>
      </c>
      <c r="I73" s="581">
        <v>0</v>
      </c>
      <c r="J73" s="581">
        <v>0</v>
      </c>
      <c r="K73" s="985">
        <v>0</v>
      </c>
      <c r="L73" s="582">
        <f t="shared" si="19"/>
        <v>0</v>
      </c>
      <c r="M73" s="722">
        <v>0</v>
      </c>
      <c r="N73" s="581">
        <v>0</v>
      </c>
      <c r="O73" s="581">
        <v>0</v>
      </c>
      <c r="P73" s="581">
        <v>0</v>
      </c>
      <c r="Q73" s="581">
        <v>0</v>
      </c>
      <c r="R73" s="581">
        <v>0</v>
      </c>
      <c r="S73" s="581">
        <v>0</v>
      </c>
      <c r="T73" s="581">
        <v>0</v>
      </c>
      <c r="U73" s="581">
        <v>0</v>
      </c>
      <c r="V73" s="581">
        <v>0</v>
      </c>
      <c r="W73" s="581">
        <v>0</v>
      </c>
      <c r="X73" s="985">
        <v>0</v>
      </c>
      <c r="Y73" s="583">
        <f t="shared" si="20"/>
        <v>0</v>
      </c>
    </row>
    <row r="74" spans="1:25" x14ac:dyDescent="0.2">
      <c r="A74" s="1091">
        <v>72</v>
      </c>
      <c r="B74" s="1078" t="s">
        <v>1172</v>
      </c>
      <c r="C74" s="988">
        <v>0</v>
      </c>
      <c r="D74" s="808">
        <v>0</v>
      </c>
      <c r="E74" s="808">
        <v>0</v>
      </c>
      <c r="F74" s="808">
        <v>0</v>
      </c>
      <c r="G74" s="808">
        <v>0</v>
      </c>
      <c r="H74" s="808">
        <v>0</v>
      </c>
      <c r="I74" s="808">
        <v>0</v>
      </c>
      <c r="J74" s="808">
        <v>0</v>
      </c>
      <c r="K74" s="989">
        <v>0</v>
      </c>
      <c r="L74" s="724">
        <f t="shared" si="19"/>
        <v>0</v>
      </c>
      <c r="M74" s="726">
        <v>0</v>
      </c>
      <c r="N74" s="808">
        <v>0</v>
      </c>
      <c r="O74" s="808">
        <v>0</v>
      </c>
      <c r="P74" s="808">
        <v>0</v>
      </c>
      <c r="Q74" s="808">
        <v>0</v>
      </c>
      <c r="R74" s="808">
        <v>0</v>
      </c>
      <c r="S74" s="808">
        <v>0</v>
      </c>
      <c r="T74" s="808">
        <v>0</v>
      </c>
      <c r="U74" s="808">
        <v>0</v>
      </c>
      <c r="V74" s="808">
        <v>0</v>
      </c>
      <c r="W74" s="808">
        <v>0</v>
      </c>
      <c r="X74" s="989">
        <v>0</v>
      </c>
      <c r="Y74" s="727">
        <f t="shared" si="20"/>
        <v>0</v>
      </c>
    </row>
    <row r="75" spans="1:25" x14ac:dyDescent="0.2">
      <c r="A75" s="1091">
        <v>73</v>
      </c>
      <c r="B75" s="1078" t="s">
        <v>1173</v>
      </c>
      <c r="C75" s="988">
        <f>C45+C19</f>
        <v>468</v>
      </c>
      <c r="D75" s="988">
        <f t="shared" ref="D75:K75" si="21">D45+D19</f>
        <v>2211</v>
      </c>
      <c r="E75" s="988">
        <f t="shared" si="21"/>
        <v>12</v>
      </c>
      <c r="F75" s="988">
        <f t="shared" si="21"/>
        <v>8230</v>
      </c>
      <c r="G75" s="988">
        <f t="shared" si="21"/>
        <v>0</v>
      </c>
      <c r="H75" s="988">
        <f t="shared" si="21"/>
        <v>283</v>
      </c>
      <c r="I75" s="988">
        <f t="shared" si="21"/>
        <v>712</v>
      </c>
      <c r="J75" s="988">
        <f t="shared" si="21"/>
        <v>2732</v>
      </c>
      <c r="K75" s="988">
        <f t="shared" si="21"/>
        <v>262</v>
      </c>
      <c r="L75" s="724">
        <f t="shared" si="19"/>
        <v>14910</v>
      </c>
      <c r="M75" s="726">
        <f>M45+M19</f>
        <v>39049</v>
      </c>
      <c r="N75" s="726">
        <f t="shared" ref="N75:X75" si="22">N45+N19</f>
        <v>0</v>
      </c>
      <c r="O75" s="726">
        <f t="shared" si="22"/>
        <v>15000</v>
      </c>
      <c r="P75" s="726">
        <f t="shared" si="22"/>
        <v>2400</v>
      </c>
      <c r="Q75" s="726">
        <f t="shared" si="22"/>
        <v>16861</v>
      </c>
      <c r="R75" s="726">
        <f t="shared" si="22"/>
        <v>2652</v>
      </c>
      <c r="S75" s="726">
        <f t="shared" si="22"/>
        <v>10113</v>
      </c>
      <c r="T75" s="726">
        <f t="shared" si="22"/>
        <v>25468</v>
      </c>
      <c r="U75" s="726">
        <f t="shared" si="22"/>
        <v>30489</v>
      </c>
      <c r="V75" s="726">
        <f t="shared" si="22"/>
        <v>1627</v>
      </c>
      <c r="W75" s="726">
        <f t="shared" si="22"/>
        <v>25871</v>
      </c>
      <c r="X75" s="726">
        <f t="shared" si="22"/>
        <v>7496</v>
      </c>
      <c r="Y75" s="727">
        <f t="shared" si="20"/>
        <v>177026</v>
      </c>
    </row>
    <row r="76" spans="1:25" x14ac:dyDescent="0.2">
      <c r="A76" s="570">
        <v>74</v>
      </c>
      <c r="B76" s="571" t="s">
        <v>1174</v>
      </c>
      <c r="C76" s="991">
        <v>0</v>
      </c>
      <c r="D76" s="575">
        <v>0</v>
      </c>
      <c r="E76" s="575">
        <v>0</v>
      </c>
      <c r="F76" s="575">
        <v>0</v>
      </c>
      <c r="G76" s="575">
        <v>0</v>
      </c>
      <c r="H76" s="575">
        <v>0</v>
      </c>
      <c r="I76" s="575">
        <v>0</v>
      </c>
      <c r="J76" s="575">
        <v>0</v>
      </c>
      <c r="K76" s="990">
        <v>0</v>
      </c>
      <c r="L76" s="576">
        <f t="shared" si="19"/>
        <v>0</v>
      </c>
      <c r="M76" s="723">
        <v>0</v>
      </c>
      <c r="N76" s="575">
        <v>0</v>
      </c>
      <c r="O76" s="575">
        <v>0</v>
      </c>
      <c r="P76" s="575">
        <v>0</v>
      </c>
      <c r="Q76" s="575">
        <v>0</v>
      </c>
      <c r="R76" s="575">
        <v>0</v>
      </c>
      <c r="S76" s="575">
        <v>0</v>
      </c>
      <c r="T76" s="575">
        <v>0</v>
      </c>
      <c r="U76" s="575">
        <v>0</v>
      </c>
      <c r="V76" s="575">
        <v>0</v>
      </c>
      <c r="W76" s="575">
        <v>0</v>
      </c>
      <c r="X76" s="990">
        <v>0</v>
      </c>
      <c r="Y76" s="577">
        <f t="shared" si="20"/>
        <v>0</v>
      </c>
    </row>
    <row r="77" spans="1:25" x14ac:dyDescent="0.2">
      <c r="A77" s="1068">
        <v>75</v>
      </c>
      <c r="B77" s="572" t="s">
        <v>1175</v>
      </c>
      <c r="C77" s="984">
        <v>0</v>
      </c>
      <c r="D77" s="578">
        <v>0</v>
      </c>
      <c r="E77" s="578">
        <v>0</v>
      </c>
      <c r="F77" s="578">
        <v>0</v>
      </c>
      <c r="G77" s="578">
        <v>0</v>
      </c>
      <c r="H77" s="578">
        <v>0</v>
      </c>
      <c r="I77" s="578">
        <v>0</v>
      </c>
      <c r="J77" s="578">
        <v>0</v>
      </c>
      <c r="K77" s="720">
        <v>0</v>
      </c>
      <c r="L77" s="579">
        <f t="shared" si="19"/>
        <v>0</v>
      </c>
      <c r="M77" s="721">
        <v>0</v>
      </c>
      <c r="N77" s="578">
        <v>0</v>
      </c>
      <c r="O77" s="578">
        <v>0</v>
      </c>
      <c r="P77" s="578">
        <v>0</v>
      </c>
      <c r="Q77" s="578">
        <v>0</v>
      </c>
      <c r="R77" s="578">
        <v>0</v>
      </c>
      <c r="S77" s="578">
        <v>0</v>
      </c>
      <c r="T77" s="578">
        <v>0</v>
      </c>
      <c r="U77" s="578">
        <v>0</v>
      </c>
      <c r="V77" s="578">
        <v>0</v>
      </c>
      <c r="W77" s="578">
        <v>0</v>
      </c>
      <c r="X77" s="720">
        <v>0</v>
      </c>
      <c r="Y77" s="580">
        <f t="shared" si="20"/>
        <v>0</v>
      </c>
    </row>
    <row r="78" spans="1:25" x14ac:dyDescent="0.2">
      <c r="A78" s="1068">
        <v>76</v>
      </c>
      <c r="B78" s="572" t="s">
        <v>1044</v>
      </c>
      <c r="C78" s="984">
        <v>10965</v>
      </c>
      <c r="D78" s="578">
        <v>0</v>
      </c>
      <c r="E78" s="578">
        <v>0</v>
      </c>
      <c r="F78" s="578">
        <v>0</v>
      </c>
      <c r="G78" s="578">
        <v>0</v>
      </c>
      <c r="H78" s="578">
        <v>0</v>
      </c>
      <c r="I78" s="578">
        <v>0</v>
      </c>
      <c r="J78" s="578">
        <v>0</v>
      </c>
      <c r="K78" s="720">
        <v>0</v>
      </c>
      <c r="L78" s="579">
        <f t="shared" si="19"/>
        <v>10965</v>
      </c>
      <c r="M78" s="721">
        <v>0</v>
      </c>
      <c r="N78" s="578">
        <v>9939</v>
      </c>
      <c r="O78" s="578">
        <v>0</v>
      </c>
      <c r="P78" s="578">
        <v>0</v>
      </c>
      <c r="Q78" s="578">
        <v>0</v>
      </c>
      <c r="R78" s="578">
        <v>0</v>
      </c>
      <c r="S78" s="578">
        <v>0</v>
      </c>
      <c r="T78" s="578">
        <v>0</v>
      </c>
      <c r="U78" s="578">
        <v>0</v>
      </c>
      <c r="V78" s="578">
        <v>0</v>
      </c>
      <c r="W78" s="578">
        <v>0</v>
      </c>
      <c r="X78" s="720">
        <v>0</v>
      </c>
      <c r="Y78" s="580">
        <f t="shared" si="20"/>
        <v>9939</v>
      </c>
    </row>
    <row r="79" spans="1:25" x14ac:dyDescent="0.2">
      <c r="A79" s="1068">
        <v>77</v>
      </c>
      <c r="B79" s="572" t="s">
        <v>1045</v>
      </c>
      <c r="C79" s="984">
        <v>0</v>
      </c>
      <c r="D79" s="578">
        <v>0</v>
      </c>
      <c r="E79" s="578">
        <v>0</v>
      </c>
      <c r="F79" s="578">
        <v>0</v>
      </c>
      <c r="G79" s="578">
        <v>0</v>
      </c>
      <c r="H79" s="578">
        <v>0</v>
      </c>
      <c r="I79" s="578">
        <v>0</v>
      </c>
      <c r="J79" s="578">
        <v>0</v>
      </c>
      <c r="K79" s="720">
        <v>0</v>
      </c>
      <c r="L79" s="579">
        <f t="shared" si="19"/>
        <v>0</v>
      </c>
      <c r="M79" s="721">
        <v>0</v>
      </c>
      <c r="N79" s="578">
        <v>0</v>
      </c>
      <c r="O79" s="578">
        <v>0</v>
      </c>
      <c r="P79" s="578">
        <v>0</v>
      </c>
      <c r="Q79" s="578">
        <v>0</v>
      </c>
      <c r="R79" s="578">
        <v>0</v>
      </c>
      <c r="S79" s="578">
        <v>0</v>
      </c>
      <c r="T79" s="578">
        <v>0</v>
      </c>
      <c r="U79" s="578">
        <v>0</v>
      </c>
      <c r="V79" s="578">
        <v>0</v>
      </c>
      <c r="W79" s="578">
        <v>0</v>
      </c>
      <c r="X79" s="720">
        <v>0</v>
      </c>
      <c r="Y79" s="580">
        <f t="shared" si="20"/>
        <v>0</v>
      </c>
    </row>
    <row r="80" spans="1:25" x14ac:dyDescent="0.2">
      <c r="A80" s="1068">
        <v>78</v>
      </c>
      <c r="B80" s="572" t="s">
        <v>1176</v>
      </c>
      <c r="C80" s="984">
        <f>C78</f>
        <v>10965</v>
      </c>
      <c r="D80" s="578">
        <v>0</v>
      </c>
      <c r="E80" s="578">
        <v>0</v>
      </c>
      <c r="F80" s="578">
        <v>0</v>
      </c>
      <c r="G80" s="578">
        <v>0</v>
      </c>
      <c r="H80" s="578">
        <v>0</v>
      </c>
      <c r="I80" s="578">
        <v>0</v>
      </c>
      <c r="J80" s="578">
        <v>0</v>
      </c>
      <c r="K80" s="720">
        <v>0</v>
      </c>
      <c r="L80" s="579">
        <f t="shared" si="19"/>
        <v>10965</v>
      </c>
      <c r="M80" s="721">
        <f>M78</f>
        <v>0</v>
      </c>
      <c r="N80" s="721">
        <f t="shared" ref="N80:X80" si="23">N78</f>
        <v>9939</v>
      </c>
      <c r="O80" s="721">
        <f t="shared" si="23"/>
        <v>0</v>
      </c>
      <c r="P80" s="721">
        <f t="shared" si="23"/>
        <v>0</v>
      </c>
      <c r="Q80" s="721">
        <f t="shared" si="23"/>
        <v>0</v>
      </c>
      <c r="R80" s="721">
        <f t="shared" si="23"/>
        <v>0</v>
      </c>
      <c r="S80" s="721">
        <f t="shared" si="23"/>
        <v>0</v>
      </c>
      <c r="T80" s="721">
        <f t="shared" si="23"/>
        <v>0</v>
      </c>
      <c r="U80" s="721">
        <f t="shared" si="23"/>
        <v>0</v>
      </c>
      <c r="V80" s="721">
        <f t="shared" si="23"/>
        <v>0</v>
      </c>
      <c r="W80" s="721">
        <f t="shared" si="23"/>
        <v>0</v>
      </c>
      <c r="X80" s="721">
        <f t="shared" si="23"/>
        <v>0</v>
      </c>
      <c r="Y80" s="580">
        <f t="shared" si="20"/>
        <v>9939</v>
      </c>
    </row>
    <row r="81" spans="1:25" x14ac:dyDescent="0.2">
      <c r="A81" s="1068">
        <v>79</v>
      </c>
      <c r="B81" s="572" t="s">
        <v>1046</v>
      </c>
      <c r="C81" s="984">
        <v>0</v>
      </c>
      <c r="D81" s="578">
        <v>0</v>
      </c>
      <c r="E81" s="578">
        <v>0</v>
      </c>
      <c r="F81" s="578">
        <v>0</v>
      </c>
      <c r="G81" s="578">
        <v>0</v>
      </c>
      <c r="H81" s="578">
        <v>0</v>
      </c>
      <c r="I81" s="578">
        <v>0</v>
      </c>
      <c r="J81" s="578">
        <v>0</v>
      </c>
      <c r="K81" s="720">
        <v>0</v>
      </c>
      <c r="L81" s="579">
        <f t="shared" si="19"/>
        <v>0</v>
      </c>
      <c r="M81" s="721">
        <v>0</v>
      </c>
      <c r="N81" s="578">
        <v>0</v>
      </c>
      <c r="O81" s="578">
        <v>0</v>
      </c>
      <c r="P81" s="578">
        <v>0</v>
      </c>
      <c r="Q81" s="578">
        <v>0</v>
      </c>
      <c r="R81" s="578">
        <v>0</v>
      </c>
      <c r="S81" s="578">
        <v>0</v>
      </c>
      <c r="T81" s="578">
        <v>0</v>
      </c>
      <c r="U81" s="578">
        <v>0</v>
      </c>
      <c r="V81" s="578">
        <v>0</v>
      </c>
      <c r="W81" s="578">
        <v>0</v>
      </c>
      <c r="X81" s="720">
        <v>0</v>
      </c>
      <c r="Y81" s="580">
        <f t="shared" si="20"/>
        <v>0</v>
      </c>
    </row>
    <row r="82" spans="1:25" x14ac:dyDescent="0.2">
      <c r="A82" s="1068">
        <v>80</v>
      </c>
      <c r="B82" s="572" t="s">
        <v>1047</v>
      </c>
      <c r="C82" s="984">
        <v>0</v>
      </c>
      <c r="D82" s="578">
        <v>0</v>
      </c>
      <c r="E82" s="578">
        <v>0</v>
      </c>
      <c r="F82" s="578">
        <v>0</v>
      </c>
      <c r="G82" s="578">
        <v>0</v>
      </c>
      <c r="H82" s="578">
        <v>0</v>
      </c>
      <c r="I82" s="578">
        <v>0</v>
      </c>
      <c r="J82" s="578">
        <v>0</v>
      </c>
      <c r="K82" s="720">
        <v>0</v>
      </c>
      <c r="L82" s="579">
        <f t="shared" si="19"/>
        <v>0</v>
      </c>
      <c r="M82" s="721">
        <v>0</v>
      </c>
      <c r="N82" s="578">
        <v>0</v>
      </c>
      <c r="O82" s="578">
        <v>0</v>
      </c>
      <c r="P82" s="578">
        <v>0</v>
      </c>
      <c r="Q82" s="578">
        <v>0</v>
      </c>
      <c r="R82" s="578">
        <v>0</v>
      </c>
      <c r="S82" s="578">
        <v>0</v>
      </c>
      <c r="T82" s="578">
        <v>0</v>
      </c>
      <c r="U82" s="578">
        <v>0</v>
      </c>
      <c r="V82" s="578">
        <v>0</v>
      </c>
      <c r="W82" s="578">
        <v>0</v>
      </c>
      <c r="X82" s="720">
        <v>0</v>
      </c>
      <c r="Y82" s="580">
        <f t="shared" si="20"/>
        <v>0</v>
      </c>
    </row>
    <row r="83" spans="1:25" x14ac:dyDescent="0.2">
      <c r="A83" s="1068">
        <v>81</v>
      </c>
      <c r="B83" s="572" t="s">
        <v>1048</v>
      </c>
      <c r="C83" s="984">
        <v>140955</v>
      </c>
      <c r="D83" s="578">
        <v>0</v>
      </c>
      <c r="E83" s="578">
        <v>0</v>
      </c>
      <c r="F83" s="578">
        <v>0</v>
      </c>
      <c r="G83" s="578">
        <v>0</v>
      </c>
      <c r="H83" s="578">
        <v>0</v>
      </c>
      <c r="I83" s="578">
        <v>0</v>
      </c>
      <c r="J83" s="578">
        <v>0</v>
      </c>
      <c r="K83" s="720">
        <v>0</v>
      </c>
      <c r="L83" s="579">
        <f t="shared" si="19"/>
        <v>140955</v>
      </c>
      <c r="M83" s="721">
        <v>0</v>
      </c>
      <c r="N83" s="578">
        <v>0</v>
      </c>
      <c r="O83" s="578">
        <v>0</v>
      </c>
      <c r="P83" s="578">
        <v>0</v>
      </c>
      <c r="Q83" s="578">
        <v>0</v>
      </c>
      <c r="R83" s="578">
        <v>0</v>
      </c>
      <c r="S83" s="578">
        <v>0</v>
      </c>
      <c r="T83" s="578">
        <v>0</v>
      </c>
      <c r="U83" s="578">
        <v>0</v>
      </c>
      <c r="V83" s="578">
        <v>0</v>
      </c>
      <c r="W83" s="578">
        <v>0</v>
      </c>
      <c r="X83" s="720">
        <v>0</v>
      </c>
      <c r="Y83" s="580">
        <f t="shared" si="20"/>
        <v>0</v>
      </c>
    </row>
    <row r="84" spans="1:25" x14ac:dyDescent="0.2">
      <c r="A84" s="1068">
        <v>82</v>
      </c>
      <c r="B84" s="572" t="s">
        <v>1049</v>
      </c>
      <c r="C84" s="984">
        <v>0</v>
      </c>
      <c r="D84" s="578">
        <v>0</v>
      </c>
      <c r="E84" s="578">
        <v>0</v>
      </c>
      <c r="F84" s="578">
        <v>0</v>
      </c>
      <c r="G84" s="578">
        <v>0</v>
      </c>
      <c r="H84" s="578">
        <v>0</v>
      </c>
      <c r="I84" s="578">
        <v>0</v>
      </c>
      <c r="J84" s="578">
        <v>0</v>
      </c>
      <c r="K84" s="720">
        <v>0</v>
      </c>
      <c r="L84" s="579">
        <f t="shared" si="19"/>
        <v>0</v>
      </c>
      <c r="M84" s="721">
        <v>0</v>
      </c>
      <c r="N84" s="578">
        <v>0</v>
      </c>
      <c r="O84" s="578">
        <v>0</v>
      </c>
      <c r="P84" s="578">
        <v>0</v>
      </c>
      <c r="Q84" s="578">
        <v>0</v>
      </c>
      <c r="R84" s="578">
        <v>0</v>
      </c>
      <c r="S84" s="578">
        <v>0</v>
      </c>
      <c r="T84" s="578">
        <v>0</v>
      </c>
      <c r="U84" s="578">
        <v>0</v>
      </c>
      <c r="V84" s="578">
        <v>0</v>
      </c>
      <c r="W84" s="578">
        <v>0</v>
      </c>
      <c r="X84" s="720">
        <v>0</v>
      </c>
      <c r="Y84" s="580">
        <f t="shared" si="20"/>
        <v>0</v>
      </c>
    </row>
    <row r="85" spans="1:25" x14ac:dyDescent="0.2">
      <c r="A85" s="1068">
        <v>83</v>
      </c>
      <c r="B85" s="572" t="s">
        <v>1050</v>
      </c>
      <c r="C85" s="984">
        <v>0</v>
      </c>
      <c r="D85" s="578">
        <v>0</v>
      </c>
      <c r="E85" s="578">
        <v>0</v>
      </c>
      <c r="F85" s="578">
        <v>0</v>
      </c>
      <c r="G85" s="578">
        <v>0</v>
      </c>
      <c r="H85" s="578">
        <v>0</v>
      </c>
      <c r="I85" s="578">
        <v>0</v>
      </c>
      <c r="J85" s="578">
        <v>0</v>
      </c>
      <c r="K85" s="720">
        <v>0</v>
      </c>
      <c r="L85" s="579">
        <f t="shared" si="19"/>
        <v>0</v>
      </c>
      <c r="M85" s="721">
        <v>0</v>
      </c>
      <c r="N85" s="578">
        <v>0</v>
      </c>
      <c r="O85" s="578">
        <v>0</v>
      </c>
      <c r="P85" s="578">
        <v>0</v>
      </c>
      <c r="Q85" s="578">
        <v>0</v>
      </c>
      <c r="R85" s="578">
        <v>0</v>
      </c>
      <c r="S85" s="578">
        <v>0</v>
      </c>
      <c r="T85" s="578">
        <v>0</v>
      </c>
      <c r="U85" s="578">
        <v>0</v>
      </c>
      <c r="V85" s="578">
        <v>0</v>
      </c>
      <c r="W85" s="578">
        <v>0</v>
      </c>
      <c r="X85" s="720">
        <v>0</v>
      </c>
      <c r="Y85" s="580">
        <f t="shared" si="20"/>
        <v>0</v>
      </c>
    </row>
    <row r="86" spans="1:25" x14ac:dyDescent="0.2">
      <c r="A86" s="1068">
        <v>84</v>
      </c>
      <c r="B86" s="572" t="s">
        <v>1177</v>
      </c>
      <c r="C86" s="984">
        <v>0</v>
      </c>
      <c r="D86" s="578">
        <v>0</v>
      </c>
      <c r="E86" s="578">
        <v>0</v>
      </c>
      <c r="F86" s="578">
        <v>0</v>
      </c>
      <c r="G86" s="578">
        <v>0</v>
      </c>
      <c r="H86" s="578">
        <v>0</v>
      </c>
      <c r="I86" s="578">
        <v>0</v>
      </c>
      <c r="J86" s="578">
        <v>0</v>
      </c>
      <c r="K86" s="720">
        <v>0</v>
      </c>
      <c r="L86" s="579">
        <f t="shared" si="19"/>
        <v>0</v>
      </c>
      <c r="M86" s="721">
        <v>0</v>
      </c>
      <c r="N86" s="578">
        <v>0</v>
      </c>
      <c r="O86" s="578">
        <v>0</v>
      </c>
      <c r="P86" s="578">
        <v>0</v>
      </c>
      <c r="Q86" s="578">
        <v>0</v>
      </c>
      <c r="R86" s="578">
        <v>0</v>
      </c>
      <c r="S86" s="578">
        <v>0</v>
      </c>
      <c r="T86" s="578">
        <v>0</v>
      </c>
      <c r="U86" s="578">
        <v>0</v>
      </c>
      <c r="V86" s="578">
        <v>0</v>
      </c>
      <c r="W86" s="578">
        <v>0</v>
      </c>
      <c r="X86" s="720">
        <v>0</v>
      </c>
      <c r="Y86" s="580">
        <f t="shared" si="20"/>
        <v>0</v>
      </c>
    </row>
    <row r="87" spans="1:25" x14ac:dyDescent="0.2">
      <c r="A87" s="1068">
        <v>85</v>
      </c>
      <c r="B87" s="572" t="s">
        <v>1178</v>
      </c>
      <c r="C87" s="984">
        <v>0</v>
      </c>
      <c r="D87" s="578">
        <v>0</v>
      </c>
      <c r="E87" s="578">
        <v>0</v>
      </c>
      <c r="F87" s="578">
        <v>0</v>
      </c>
      <c r="G87" s="578">
        <v>0</v>
      </c>
      <c r="H87" s="578">
        <v>0</v>
      </c>
      <c r="I87" s="578">
        <v>0</v>
      </c>
      <c r="J87" s="578">
        <v>0</v>
      </c>
      <c r="K87" s="720">
        <v>0</v>
      </c>
      <c r="L87" s="579">
        <f t="shared" si="19"/>
        <v>0</v>
      </c>
      <c r="M87" s="721">
        <v>0</v>
      </c>
      <c r="N87" s="578">
        <v>0</v>
      </c>
      <c r="O87" s="578">
        <v>0</v>
      </c>
      <c r="P87" s="578">
        <v>0</v>
      </c>
      <c r="Q87" s="578">
        <v>0</v>
      </c>
      <c r="R87" s="578">
        <v>0</v>
      </c>
      <c r="S87" s="578">
        <v>0</v>
      </c>
      <c r="T87" s="578">
        <v>0</v>
      </c>
      <c r="U87" s="578">
        <v>0</v>
      </c>
      <c r="V87" s="578">
        <v>0</v>
      </c>
      <c r="W87" s="578">
        <v>0</v>
      </c>
      <c r="X87" s="720">
        <v>0</v>
      </c>
      <c r="Y87" s="580">
        <f t="shared" si="20"/>
        <v>0</v>
      </c>
    </row>
    <row r="88" spans="1:25" x14ac:dyDescent="0.2">
      <c r="A88" s="1068">
        <v>86</v>
      </c>
      <c r="B88" s="572" t="s">
        <v>1179</v>
      </c>
      <c r="C88" s="984">
        <v>0</v>
      </c>
      <c r="D88" s="578">
        <v>0</v>
      </c>
      <c r="E88" s="578">
        <v>0</v>
      </c>
      <c r="F88" s="578">
        <v>0</v>
      </c>
      <c r="G88" s="578">
        <v>0</v>
      </c>
      <c r="H88" s="578">
        <v>0</v>
      </c>
      <c r="I88" s="578">
        <v>0</v>
      </c>
      <c r="J88" s="578">
        <v>0</v>
      </c>
      <c r="K88" s="720">
        <v>0</v>
      </c>
      <c r="L88" s="579">
        <f t="shared" si="19"/>
        <v>0</v>
      </c>
      <c r="M88" s="721">
        <v>0</v>
      </c>
      <c r="N88" s="578">
        <v>0</v>
      </c>
      <c r="O88" s="578">
        <v>0</v>
      </c>
      <c r="P88" s="578">
        <v>0</v>
      </c>
      <c r="Q88" s="578">
        <v>0</v>
      </c>
      <c r="R88" s="578">
        <v>0</v>
      </c>
      <c r="S88" s="578">
        <v>0</v>
      </c>
      <c r="T88" s="578">
        <v>0</v>
      </c>
      <c r="U88" s="578">
        <v>0</v>
      </c>
      <c r="V88" s="578">
        <v>0</v>
      </c>
      <c r="W88" s="578">
        <v>0</v>
      </c>
      <c r="X88" s="720">
        <v>0</v>
      </c>
      <c r="Y88" s="580">
        <f t="shared" si="20"/>
        <v>0</v>
      </c>
    </row>
    <row r="89" spans="1:25" x14ac:dyDescent="0.2">
      <c r="A89" s="1068">
        <v>87</v>
      </c>
      <c r="B89" s="572" t="s">
        <v>1180</v>
      </c>
      <c r="C89" s="984">
        <v>0</v>
      </c>
      <c r="D89" s="578">
        <v>0</v>
      </c>
      <c r="E89" s="578">
        <v>0</v>
      </c>
      <c r="F89" s="578">
        <v>0</v>
      </c>
      <c r="G89" s="578">
        <v>0</v>
      </c>
      <c r="H89" s="578">
        <v>0</v>
      </c>
      <c r="I89" s="578">
        <v>0</v>
      </c>
      <c r="J89" s="578">
        <v>0</v>
      </c>
      <c r="K89" s="720">
        <v>0</v>
      </c>
      <c r="L89" s="579">
        <f t="shared" si="19"/>
        <v>0</v>
      </c>
      <c r="M89" s="721">
        <v>0</v>
      </c>
      <c r="N89" s="578">
        <v>0</v>
      </c>
      <c r="O89" s="578">
        <v>0</v>
      </c>
      <c r="P89" s="578">
        <v>0</v>
      </c>
      <c r="Q89" s="578">
        <v>0</v>
      </c>
      <c r="R89" s="578">
        <v>0</v>
      </c>
      <c r="S89" s="578">
        <v>0</v>
      </c>
      <c r="T89" s="578">
        <v>0</v>
      </c>
      <c r="U89" s="578">
        <v>0</v>
      </c>
      <c r="V89" s="578">
        <v>0</v>
      </c>
      <c r="W89" s="578">
        <v>0</v>
      </c>
      <c r="X89" s="720">
        <v>0</v>
      </c>
      <c r="Y89" s="580">
        <f t="shared" si="20"/>
        <v>0</v>
      </c>
    </row>
    <row r="90" spans="1:25" x14ac:dyDescent="0.2">
      <c r="A90" s="1068">
        <v>88</v>
      </c>
      <c r="B90" s="572" t="s">
        <v>1181</v>
      </c>
      <c r="C90" s="984">
        <v>0</v>
      </c>
      <c r="D90" s="578">
        <v>0</v>
      </c>
      <c r="E90" s="578">
        <v>0</v>
      </c>
      <c r="F90" s="578">
        <v>0</v>
      </c>
      <c r="G90" s="578">
        <v>0</v>
      </c>
      <c r="H90" s="578">
        <v>0</v>
      </c>
      <c r="I90" s="578">
        <v>0</v>
      </c>
      <c r="J90" s="578">
        <v>0</v>
      </c>
      <c r="K90" s="720">
        <v>0</v>
      </c>
      <c r="L90" s="579">
        <f t="shared" si="19"/>
        <v>0</v>
      </c>
      <c r="M90" s="721">
        <v>0</v>
      </c>
      <c r="N90" s="578">
        <v>0</v>
      </c>
      <c r="O90" s="578">
        <v>0</v>
      </c>
      <c r="P90" s="578">
        <v>0</v>
      </c>
      <c r="Q90" s="578">
        <v>0</v>
      </c>
      <c r="R90" s="578">
        <v>0</v>
      </c>
      <c r="S90" s="578">
        <v>0</v>
      </c>
      <c r="T90" s="578">
        <v>0</v>
      </c>
      <c r="U90" s="578">
        <v>0</v>
      </c>
      <c r="V90" s="578">
        <v>0</v>
      </c>
      <c r="W90" s="578">
        <v>0</v>
      </c>
      <c r="X90" s="720">
        <v>0</v>
      </c>
      <c r="Y90" s="580">
        <f t="shared" si="20"/>
        <v>0</v>
      </c>
    </row>
    <row r="91" spans="1:25" x14ac:dyDescent="0.2">
      <c r="A91" s="1068">
        <v>89</v>
      </c>
      <c r="B91" s="572" t="s">
        <v>1051</v>
      </c>
      <c r="C91" s="984">
        <v>0</v>
      </c>
      <c r="D91" s="578">
        <v>0</v>
      </c>
      <c r="E91" s="578">
        <v>0</v>
      </c>
      <c r="F91" s="578">
        <v>0</v>
      </c>
      <c r="G91" s="578">
        <v>0</v>
      </c>
      <c r="H91" s="578">
        <v>0</v>
      </c>
      <c r="I91" s="578">
        <v>0</v>
      </c>
      <c r="J91" s="578">
        <v>0</v>
      </c>
      <c r="K91" s="720">
        <v>0</v>
      </c>
      <c r="L91" s="579">
        <f t="shared" si="19"/>
        <v>0</v>
      </c>
      <c r="M91" s="721">
        <v>0</v>
      </c>
      <c r="N91" s="578">
        <v>0</v>
      </c>
      <c r="O91" s="578">
        <v>0</v>
      </c>
      <c r="P91" s="578">
        <v>0</v>
      </c>
      <c r="Q91" s="578">
        <v>0</v>
      </c>
      <c r="R91" s="578">
        <v>0</v>
      </c>
      <c r="S91" s="578">
        <v>0</v>
      </c>
      <c r="T91" s="578">
        <v>0</v>
      </c>
      <c r="U91" s="578">
        <v>0</v>
      </c>
      <c r="V91" s="578">
        <v>0</v>
      </c>
      <c r="W91" s="578">
        <v>0</v>
      </c>
      <c r="X91" s="720">
        <v>0</v>
      </c>
      <c r="Y91" s="580">
        <f t="shared" si="20"/>
        <v>0</v>
      </c>
    </row>
    <row r="92" spans="1:25" x14ac:dyDescent="0.2">
      <c r="A92" s="1073">
        <v>90</v>
      </c>
      <c r="B92" s="573" t="s">
        <v>1052</v>
      </c>
      <c r="C92" s="987">
        <v>0</v>
      </c>
      <c r="D92" s="581">
        <v>0</v>
      </c>
      <c r="E92" s="581">
        <v>0</v>
      </c>
      <c r="F92" s="581">
        <v>0</v>
      </c>
      <c r="G92" s="581">
        <v>0</v>
      </c>
      <c r="H92" s="581">
        <v>0</v>
      </c>
      <c r="I92" s="581">
        <v>0</v>
      </c>
      <c r="J92" s="581">
        <v>0</v>
      </c>
      <c r="K92" s="985">
        <v>0</v>
      </c>
      <c r="L92" s="582">
        <f t="shared" si="19"/>
        <v>0</v>
      </c>
      <c r="M92" s="722">
        <v>0</v>
      </c>
      <c r="N92" s="581">
        <v>0</v>
      </c>
      <c r="O92" s="581">
        <v>0</v>
      </c>
      <c r="P92" s="581">
        <v>0</v>
      </c>
      <c r="Q92" s="581">
        <v>0</v>
      </c>
      <c r="R92" s="581">
        <v>0</v>
      </c>
      <c r="S92" s="581">
        <v>0</v>
      </c>
      <c r="T92" s="581">
        <v>0</v>
      </c>
      <c r="U92" s="581">
        <v>0</v>
      </c>
      <c r="V92" s="581">
        <v>0</v>
      </c>
      <c r="W92" s="581">
        <v>0</v>
      </c>
      <c r="X92" s="985">
        <v>0</v>
      </c>
      <c r="Y92" s="583">
        <f t="shared" si="20"/>
        <v>0</v>
      </c>
    </row>
    <row r="93" spans="1:25" x14ac:dyDescent="0.2">
      <c r="A93" s="1091">
        <v>91</v>
      </c>
      <c r="B93" s="1078" t="s">
        <v>1182</v>
      </c>
      <c r="C93" s="988">
        <f>C83+C80</f>
        <v>151920</v>
      </c>
      <c r="D93" s="988">
        <f t="shared" ref="D93:K93" si="24">D83+D80</f>
        <v>0</v>
      </c>
      <c r="E93" s="988">
        <f t="shared" si="24"/>
        <v>0</v>
      </c>
      <c r="F93" s="988">
        <f t="shared" si="24"/>
        <v>0</v>
      </c>
      <c r="G93" s="988">
        <f t="shared" si="24"/>
        <v>0</v>
      </c>
      <c r="H93" s="988">
        <f t="shared" si="24"/>
        <v>0</v>
      </c>
      <c r="I93" s="988">
        <f t="shared" si="24"/>
        <v>0</v>
      </c>
      <c r="J93" s="988">
        <f t="shared" si="24"/>
        <v>0</v>
      </c>
      <c r="K93" s="988">
        <f t="shared" si="24"/>
        <v>0</v>
      </c>
      <c r="L93" s="724">
        <f t="shared" si="19"/>
        <v>151920</v>
      </c>
      <c r="M93" s="726">
        <f>M83+M80</f>
        <v>0</v>
      </c>
      <c r="N93" s="726">
        <f t="shared" ref="N93:X93" si="25">N83+N80</f>
        <v>9939</v>
      </c>
      <c r="O93" s="726">
        <f t="shared" si="25"/>
        <v>0</v>
      </c>
      <c r="P93" s="726">
        <f t="shared" si="25"/>
        <v>0</v>
      </c>
      <c r="Q93" s="726">
        <f t="shared" si="25"/>
        <v>0</v>
      </c>
      <c r="R93" s="726">
        <f t="shared" si="25"/>
        <v>0</v>
      </c>
      <c r="S93" s="726">
        <f t="shared" si="25"/>
        <v>0</v>
      </c>
      <c r="T93" s="726">
        <f t="shared" si="25"/>
        <v>0</v>
      </c>
      <c r="U93" s="726">
        <f t="shared" si="25"/>
        <v>0</v>
      </c>
      <c r="V93" s="726">
        <f t="shared" si="25"/>
        <v>0</v>
      </c>
      <c r="W93" s="726">
        <f t="shared" si="25"/>
        <v>0</v>
      </c>
      <c r="X93" s="726">
        <f t="shared" si="25"/>
        <v>0</v>
      </c>
      <c r="Y93" s="727">
        <f t="shared" si="20"/>
        <v>9939</v>
      </c>
    </row>
    <row r="94" spans="1:25" ht="12.75" thickBot="1" x14ac:dyDescent="0.25">
      <c r="A94" s="719">
        <v>92</v>
      </c>
      <c r="B94" s="1086" t="s">
        <v>1183</v>
      </c>
      <c r="C94" s="1087">
        <f>C93+C75</f>
        <v>152388</v>
      </c>
      <c r="D94" s="1087">
        <f t="shared" ref="D94:K94" si="26">D93+D75</f>
        <v>2211</v>
      </c>
      <c r="E94" s="1087">
        <f t="shared" si="26"/>
        <v>12</v>
      </c>
      <c r="F94" s="1087">
        <f t="shared" si="26"/>
        <v>8230</v>
      </c>
      <c r="G94" s="1087">
        <f t="shared" si="26"/>
        <v>0</v>
      </c>
      <c r="H94" s="1087">
        <f t="shared" si="26"/>
        <v>283</v>
      </c>
      <c r="I94" s="1087">
        <f t="shared" si="26"/>
        <v>712</v>
      </c>
      <c r="J94" s="1087">
        <f t="shared" si="26"/>
        <v>2732</v>
      </c>
      <c r="K94" s="1087">
        <f t="shared" si="26"/>
        <v>262</v>
      </c>
      <c r="L94" s="1088">
        <f t="shared" si="19"/>
        <v>166830</v>
      </c>
      <c r="M94" s="1089">
        <f>M93+M75</f>
        <v>39049</v>
      </c>
      <c r="N94" s="1089">
        <f t="shared" ref="N94:X94" si="27">N93+N75</f>
        <v>9939</v>
      </c>
      <c r="O94" s="1089">
        <f t="shared" si="27"/>
        <v>15000</v>
      </c>
      <c r="P94" s="1089">
        <f t="shared" si="27"/>
        <v>2400</v>
      </c>
      <c r="Q94" s="1089">
        <f t="shared" si="27"/>
        <v>16861</v>
      </c>
      <c r="R94" s="1089">
        <f t="shared" si="27"/>
        <v>2652</v>
      </c>
      <c r="S94" s="1089">
        <f t="shared" si="27"/>
        <v>10113</v>
      </c>
      <c r="T94" s="1089">
        <f t="shared" si="27"/>
        <v>25468</v>
      </c>
      <c r="U94" s="1089">
        <f t="shared" si="27"/>
        <v>30489</v>
      </c>
      <c r="V94" s="1089">
        <f t="shared" si="27"/>
        <v>1627</v>
      </c>
      <c r="W94" s="1089">
        <f t="shared" si="27"/>
        <v>25871</v>
      </c>
      <c r="X94" s="1089">
        <f t="shared" si="27"/>
        <v>7496</v>
      </c>
      <c r="Y94" s="1090">
        <f>SUM(M94:X94)</f>
        <v>186965</v>
      </c>
    </row>
  </sheetData>
  <mergeCells count="4">
    <mergeCell ref="A1:A2"/>
    <mergeCell ref="B1:B2"/>
    <mergeCell ref="M1:Y1"/>
    <mergeCell ref="C1:L1"/>
  </mergeCells>
  <printOptions horizontalCentered="1"/>
  <pageMargins left="0.15748031496062992" right="0.15748031496062992" top="1.1023622047244095" bottom="0.51181102362204722" header="0.35433070866141736" footer="0.15748031496062992"/>
  <pageSetup paperSize="8" scale="59" fitToHeight="2" orientation="landscape" r:id="rId1"/>
  <headerFooter alignWithMargins="0">
    <oddHeader>&amp;L&amp;"Times New Roman,Félkövér"&amp;13Szent László Völgye TKT&amp;C&amp;"Times New Roman,Félkövér"&amp;16 2020. ÉVI ZÁRSZÁMADÁSI BESZÁMOLÓ&amp;R2/3. sz. táblázat
TÁRSULÁS ÉS INTÉZMÉNYEK BEVÉTELEK KORMÁNYZATI FUNKCIÓNKÉNT
Adatok: eFt</oddHeader>
    <oddFooter>&amp;L&amp;F&amp;R&amp;P</oddFooter>
  </headerFooter>
  <rowBreaks count="1" manualBreakCount="1">
    <brk id="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118"/>
  <sheetViews>
    <sheetView topLeftCell="B94" zoomScaleNormal="100" workbookViewId="0">
      <selection activeCell="E90" sqref="E90"/>
    </sheetView>
  </sheetViews>
  <sheetFormatPr defaultColWidth="8.85546875" defaultRowHeight="12.95" customHeight="1" x14ac:dyDescent="0.2"/>
  <cols>
    <col min="1" max="1" width="10.28515625" style="3" customWidth="1"/>
    <col min="2" max="2" width="55.42578125" style="1" customWidth="1"/>
    <col min="3" max="5" width="10.42578125" style="20" customWidth="1"/>
    <col min="6" max="6" width="9.7109375" style="20" customWidth="1"/>
    <col min="7" max="7" width="11.7109375" style="5" hidden="1" customWidth="1"/>
    <col min="8" max="8" width="10.42578125" style="7" hidden="1" customWidth="1"/>
    <col min="9" max="9" width="24.85546875" style="7" hidden="1" customWidth="1"/>
    <col min="10" max="10" width="10.140625" style="7" hidden="1" customWidth="1"/>
    <col min="11" max="11" width="8.85546875" style="7" hidden="1" customWidth="1"/>
    <col min="12" max="12" width="9.28515625" style="7" hidden="1" customWidth="1"/>
    <col min="13" max="13" width="8.85546875" style="7" hidden="1" customWidth="1"/>
    <col min="14" max="16" width="8.85546875" style="7"/>
    <col min="17" max="17" width="21.28515625" style="7" customWidth="1"/>
    <col min="18" max="18" width="10.7109375" style="7" customWidth="1"/>
    <col min="19" max="19" width="8.85546875" style="7"/>
    <col min="20" max="20" width="10.28515625" style="7" customWidth="1"/>
    <col min="21" max="21" width="8.85546875" style="7"/>
    <col min="22" max="22" width="10.42578125" style="7" customWidth="1"/>
    <col min="23" max="16384" width="8.85546875" style="7"/>
  </cols>
  <sheetData>
    <row r="1" spans="1:23" ht="12.75" customHeight="1" x14ac:dyDescent="0.2">
      <c r="A1" s="1347" t="s">
        <v>91</v>
      </c>
      <c r="B1" s="1349" t="s">
        <v>113</v>
      </c>
      <c r="C1" s="1341" t="s">
        <v>38</v>
      </c>
      <c r="D1" s="1339" t="s">
        <v>39</v>
      </c>
      <c r="E1" s="1345" t="s">
        <v>52</v>
      </c>
      <c r="F1" s="1343" t="s">
        <v>278</v>
      </c>
    </row>
    <row r="2" spans="1:23" ht="31.5" customHeight="1" x14ac:dyDescent="0.2">
      <c r="A2" s="1348"/>
      <c r="B2" s="1350"/>
      <c r="C2" s="1342"/>
      <c r="D2" s="1340"/>
      <c r="E2" s="1346"/>
      <c r="F2" s="1344"/>
    </row>
    <row r="3" spans="1:23" ht="14.25" customHeight="1" x14ac:dyDescent="0.2">
      <c r="A3" s="83"/>
      <c r="B3" s="112"/>
      <c r="C3" s="195"/>
      <c r="D3" s="194"/>
      <c r="E3" s="428"/>
      <c r="F3" s="440"/>
    </row>
    <row r="4" spans="1:23" s="19" customFormat="1" ht="14.25" customHeight="1" x14ac:dyDescent="0.2">
      <c r="A4" s="73" t="s">
        <v>93</v>
      </c>
      <c r="B4" s="74" t="s">
        <v>54</v>
      </c>
      <c r="C4" s="196">
        <f>+C5+C90</f>
        <v>160107</v>
      </c>
      <c r="D4" s="196">
        <f>+D5+D90</f>
        <v>199073</v>
      </c>
      <c r="E4" s="429">
        <f>+E5+E90</f>
        <v>199073</v>
      </c>
      <c r="F4" s="441">
        <f>+E4/D4</f>
        <v>1</v>
      </c>
      <c r="G4" s="21"/>
      <c r="H4" s="862"/>
      <c r="I4" s="7"/>
      <c r="J4" s="7"/>
      <c r="L4" s="7"/>
      <c r="M4" s="7"/>
    </row>
    <row r="5" spans="1:23" s="19" customFormat="1" ht="14.25" customHeight="1" x14ac:dyDescent="0.2">
      <c r="A5" s="75"/>
      <c r="B5" s="225"/>
      <c r="C5" s="197"/>
      <c r="D5" s="70"/>
      <c r="E5" s="430"/>
      <c r="F5" s="441"/>
      <c r="G5" s="21"/>
      <c r="H5" s="862"/>
      <c r="I5" s="7"/>
      <c r="J5" s="7"/>
      <c r="L5" s="7"/>
      <c r="M5" s="7"/>
      <c r="Q5" s="14" t="s">
        <v>1274</v>
      </c>
      <c r="R5" s="882">
        <v>6000000</v>
      </c>
      <c r="S5" s="7"/>
      <c r="T5" s="1"/>
      <c r="V5" s="7"/>
      <c r="W5" s="7"/>
    </row>
    <row r="6" spans="1:23" s="19" customFormat="1" ht="14.25" customHeight="1" x14ac:dyDescent="0.2">
      <c r="A6" s="82"/>
      <c r="B6" s="215" t="s">
        <v>259</v>
      </c>
      <c r="C6" s="202"/>
      <c r="D6" s="203"/>
      <c r="E6" s="431"/>
      <c r="F6" s="441"/>
      <c r="G6" s="21"/>
      <c r="H6" s="862"/>
      <c r="I6" s="7"/>
      <c r="J6" s="7"/>
      <c r="L6" s="7"/>
      <c r="M6" s="7"/>
      <c r="Q6" s="14" t="s">
        <v>1072</v>
      </c>
      <c r="R6" s="882">
        <v>15000000</v>
      </c>
      <c r="S6" s="7"/>
      <c r="T6" s="1139" t="s">
        <v>1275</v>
      </c>
      <c r="V6" s="7"/>
      <c r="W6" s="7"/>
    </row>
    <row r="7" spans="1:23" s="19" customFormat="1" ht="14.25" customHeight="1" x14ac:dyDescent="0.2">
      <c r="A7" s="82"/>
      <c r="B7" s="214" t="s">
        <v>253</v>
      </c>
      <c r="C7" s="198">
        <f>SUM(C8:C14)</f>
        <v>15000</v>
      </c>
      <c r="D7" s="198">
        <f t="shared" ref="D7:E7" si="0">SUM(D8:D14)</f>
        <v>15000</v>
      </c>
      <c r="E7" s="432">
        <f t="shared" si="0"/>
        <v>15000</v>
      </c>
      <c r="F7" s="441">
        <f>+E7/D7</f>
        <v>1</v>
      </c>
      <c r="G7" s="5" t="s">
        <v>245</v>
      </c>
      <c r="H7" s="7">
        <v>132</v>
      </c>
      <c r="I7" s="7"/>
      <c r="J7" s="7"/>
      <c r="L7" s="7"/>
      <c r="M7" s="7"/>
      <c r="O7" s="21"/>
      <c r="Q7" s="14" t="s">
        <v>1073</v>
      </c>
      <c r="R7" s="883">
        <v>-20500000</v>
      </c>
      <c r="S7" s="7"/>
      <c r="T7" s="1139"/>
      <c r="V7" s="7"/>
      <c r="W7" s="7"/>
    </row>
    <row r="8" spans="1:23" s="201" customFormat="1" ht="14.25" customHeight="1" x14ac:dyDescent="0.2">
      <c r="A8" s="82"/>
      <c r="B8" s="863" t="s">
        <v>238</v>
      </c>
      <c r="C8" s="196">
        <f>+'[5]2.SZ.TÁBL. BEVÉTELEK'!$D5</f>
        <v>1673</v>
      </c>
      <c r="D8" s="199">
        <f>+'[4]2.SZ.TÁBL. BEVÉTELEK'!$E5</f>
        <v>1673</v>
      </c>
      <c r="E8" s="199">
        <v>1673</v>
      </c>
      <c r="F8" s="441">
        <f>+E8/D8</f>
        <v>1</v>
      </c>
      <c r="G8" s="200"/>
      <c r="H8" s="862"/>
      <c r="I8" s="864" t="s">
        <v>238</v>
      </c>
      <c r="J8" s="584">
        <v>2755</v>
      </c>
      <c r="K8" s="218">
        <f>+J8/J15</f>
        <v>0.11099025058415922</v>
      </c>
      <c r="L8" s="7">
        <f>+$H$7*K8</f>
        <v>14.650713077109017</v>
      </c>
      <c r="M8" s="25">
        <v>15</v>
      </c>
      <c r="O8" s="21"/>
      <c r="Q8" s="14" t="s">
        <v>269</v>
      </c>
      <c r="R8" s="882">
        <f>+SUM(R5:R7)</f>
        <v>500000</v>
      </c>
      <c r="S8" s="881" t="s">
        <v>238</v>
      </c>
      <c r="T8" s="1008">
        <v>2786</v>
      </c>
      <c r="U8" s="218">
        <f>+T8/T15</f>
        <v>0.11154708520179372</v>
      </c>
      <c r="V8" s="7">
        <f>+$R$8*U8</f>
        <v>55773.542600896864</v>
      </c>
      <c r="W8" s="25">
        <v>-56</v>
      </c>
    </row>
    <row r="9" spans="1:23" ht="14.25" customHeight="1" x14ac:dyDescent="0.2">
      <c r="A9" s="82"/>
      <c r="B9" s="863" t="s">
        <v>239</v>
      </c>
      <c r="C9" s="196">
        <f>+'[5]2.SZ.TÁBL. BEVÉTELEK'!$D6</f>
        <v>5057</v>
      </c>
      <c r="D9" s="199">
        <f>+'[4]2.SZ.TÁBL. BEVÉTELEK'!$E6</f>
        <v>5057</v>
      </c>
      <c r="E9" s="199">
        <v>5057</v>
      </c>
      <c r="F9" s="441">
        <f t="shared" ref="F9:F77" si="1">+E9/D9</f>
        <v>1</v>
      </c>
      <c r="H9" s="862"/>
      <c r="I9" s="864" t="s">
        <v>239</v>
      </c>
      <c r="J9" s="584">
        <v>8617</v>
      </c>
      <c r="K9" s="218">
        <f>+J9/J15</f>
        <v>0.34715172024816693</v>
      </c>
      <c r="L9" s="7">
        <f>+$H$7*K9</f>
        <v>45.824027072758035</v>
      </c>
      <c r="M9" s="7">
        <v>46</v>
      </c>
      <c r="O9" s="21"/>
      <c r="Q9" s="5"/>
      <c r="R9" s="880"/>
      <c r="S9" s="881" t="s">
        <v>239</v>
      </c>
      <c r="T9" s="1008">
        <v>8420</v>
      </c>
      <c r="U9" s="218">
        <f>+T9/T15</f>
        <v>0.33712363869314543</v>
      </c>
      <c r="V9" s="7">
        <f t="shared" ref="V9:V14" si="2">+$R$8*U9</f>
        <v>168561.81934657271</v>
      </c>
      <c r="W9" s="7">
        <v>-169</v>
      </c>
    </row>
    <row r="10" spans="1:23" ht="14.25" customHeight="1" x14ac:dyDescent="0.2">
      <c r="A10" s="82"/>
      <c r="B10" s="863" t="s">
        <v>244</v>
      </c>
      <c r="C10" s="196">
        <f>+'[5]2.SZ.TÁBL. BEVÉTELEK'!$D7</f>
        <v>774</v>
      </c>
      <c r="D10" s="199">
        <f>+'[4]2.SZ.TÁBL. BEVÉTELEK'!$E7</f>
        <v>774</v>
      </c>
      <c r="E10" s="199">
        <v>774</v>
      </c>
      <c r="F10" s="441">
        <f t="shared" si="1"/>
        <v>1</v>
      </c>
      <c r="H10" s="862"/>
      <c r="I10" s="864" t="s">
        <v>244</v>
      </c>
      <c r="J10" s="584">
        <v>1248</v>
      </c>
      <c r="K10" s="218">
        <f>+J10/J15</f>
        <v>5.0277979211989364E-2</v>
      </c>
      <c r="L10" s="7">
        <f t="shared" ref="L10:L14" si="3">+$H$7*K10</f>
        <v>6.6366932559825962</v>
      </c>
      <c r="M10" s="7">
        <v>6</v>
      </c>
      <c r="O10" s="21"/>
      <c r="Q10" s="5"/>
      <c r="R10" s="880"/>
      <c r="S10" s="881" t="s">
        <v>244</v>
      </c>
      <c r="T10" s="1008">
        <v>1289</v>
      </c>
      <c r="U10" s="218">
        <f>+T10/T15</f>
        <v>5.1609545163356821E-2</v>
      </c>
      <c r="V10" s="7">
        <f t="shared" si="2"/>
        <v>25804.772581678411</v>
      </c>
      <c r="W10" s="7">
        <v>-26</v>
      </c>
    </row>
    <row r="11" spans="1:23" ht="14.25" customHeight="1" x14ac:dyDescent="0.2">
      <c r="A11" s="82"/>
      <c r="B11" s="863" t="s">
        <v>240</v>
      </c>
      <c r="C11" s="196">
        <f>+'[5]2.SZ.TÁBL. BEVÉTELEK'!$D8</f>
        <v>675</v>
      </c>
      <c r="D11" s="199">
        <f>+'[4]2.SZ.TÁBL. BEVÉTELEK'!$E8</f>
        <v>675</v>
      </c>
      <c r="E11" s="199">
        <v>675</v>
      </c>
      <c r="F11" s="441">
        <f t="shared" si="1"/>
        <v>1</v>
      </c>
      <c r="H11" s="862"/>
      <c r="I11" s="864" t="s">
        <v>240</v>
      </c>
      <c r="J11" s="584">
        <v>1077</v>
      </c>
      <c r="K11" s="218">
        <f>+J11/J15</f>
        <v>4.3388929175731207E-2</v>
      </c>
      <c r="L11" s="7">
        <f t="shared" si="3"/>
        <v>5.7273386511965194</v>
      </c>
      <c r="M11" s="7">
        <v>6</v>
      </c>
      <c r="O11" s="21"/>
      <c r="Q11" s="5"/>
      <c r="R11" s="880"/>
      <c r="S11" s="881" t="s">
        <v>240</v>
      </c>
      <c r="T11" s="1008">
        <v>1124</v>
      </c>
      <c r="U11" s="218">
        <f>+T11/T15</f>
        <v>4.5003203074951953E-2</v>
      </c>
      <c r="V11" s="7">
        <f t="shared" si="2"/>
        <v>22501.601537475977</v>
      </c>
      <c r="W11" s="7">
        <v>-22</v>
      </c>
    </row>
    <row r="12" spans="1:23" ht="14.25" customHeight="1" x14ac:dyDescent="0.2">
      <c r="A12" s="82"/>
      <c r="B12" s="863" t="s">
        <v>241</v>
      </c>
      <c r="C12" s="196">
        <f>+'[5]2.SZ.TÁBL. BEVÉTELEK'!$D9</f>
        <v>3449</v>
      </c>
      <c r="D12" s="199">
        <f>+'[4]2.SZ.TÁBL. BEVÉTELEK'!$E9</f>
        <v>3449</v>
      </c>
      <c r="E12" s="199">
        <v>3449</v>
      </c>
      <c r="F12" s="441">
        <f t="shared" si="1"/>
        <v>1</v>
      </c>
      <c r="H12" s="862"/>
      <c r="I12" s="864" t="s">
        <v>241</v>
      </c>
      <c r="J12" s="584">
        <v>5678</v>
      </c>
      <c r="K12" s="218">
        <f>+J12/J15</f>
        <v>0.22874869067762468</v>
      </c>
      <c r="L12" s="7">
        <f t="shared" si="3"/>
        <v>30.194827169446459</v>
      </c>
      <c r="M12" s="7">
        <v>30</v>
      </c>
      <c r="O12" s="21"/>
      <c r="Q12" s="5"/>
      <c r="R12" s="880"/>
      <c r="S12" s="1009" t="s">
        <v>241</v>
      </c>
      <c r="T12" s="1008">
        <v>5743</v>
      </c>
      <c r="U12" s="218">
        <f>+T12/T15</f>
        <v>0.22994074311338886</v>
      </c>
      <c r="V12" s="7">
        <f t="shared" si="2"/>
        <v>114970.37155669443</v>
      </c>
      <c r="W12" s="7">
        <v>-115</v>
      </c>
    </row>
    <row r="13" spans="1:23" ht="14.25" customHeight="1" x14ac:dyDescent="0.2">
      <c r="A13" s="82"/>
      <c r="B13" s="863" t="s">
        <v>242</v>
      </c>
      <c r="C13" s="196">
        <f>+'[5]2.SZ.TÁBL. BEVÉTELEK'!$D10</f>
        <v>2115</v>
      </c>
      <c r="D13" s="199">
        <f>+'[4]2.SZ.TÁBL. BEVÉTELEK'!$E10</f>
        <v>2115</v>
      </c>
      <c r="E13" s="199">
        <v>2115</v>
      </c>
      <c r="F13" s="441">
        <f t="shared" si="1"/>
        <v>1</v>
      </c>
      <c r="H13" s="862"/>
      <c r="I13" s="864" t="s">
        <v>242</v>
      </c>
      <c r="J13" s="584">
        <v>3400</v>
      </c>
      <c r="K13" s="218">
        <f>+J13/J15</f>
        <v>0.13697526387881717</v>
      </c>
      <c r="L13" s="7">
        <f t="shared" si="3"/>
        <v>18.080734832003866</v>
      </c>
      <c r="M13" s="7">
        <v>18</v>
      </c>
      <c r="O13" s="21"/>
      <c r="Q13" s="5"/>
      <c r="R13" s="880"/>
      <c r="S13" s="1009" t="s">
        <v>242</v>
      </c>
      <c r="T13" s="1008">
        <v>3521</v>
      </c>
      <c r="U13" s="218">
        <f>+T13/T15</f>
        <v>0.14097533632286996</v>
      </c>
      <c r="V13" s="7">
        <f t="shared" si="2"/>
        <v>70487.66816143498</v>
      </c>
      <c r="W13" s="7">
        <v>-70</v>
      </c>
    </row>
    <row r="14" spans="1:23" ht="14.25" customHeight="1" x14ac:dyDescent="0.2">
      <c r="A14" s="82"/>
      <c r="B14" s="863" t="s">
        <v>243</v>
      </c>
      <c r="C14" s="196">
        <f>+'[5]2.SZ.TÁBL. BEVÉTELEK'!$D11</f>
        <v>1257</v>
      </c>
      <c r="D14" s="199">
        <f>+'[4]2.SZ.TÁBL. BEVÉTELEK'!$E11</f>
        <v>1257</v>
      </c>
      <c r="E14" s="199">
        <v>1257</v>
      </c>
      <c r="F14" s="441">
        <f t="shared" si="1"/>
        <v>1</v>
      </c>
      <c r="H14" s="862"/>
      <c r="I14" s="864" t="s">
        <v>243</v>
      </c>
      <c r="J14" s="584">
        <v>2047</v>
      </c>
      <c r="K14" s="218">
        <f>+J14/J15</f>
        <v>8.2467166223511398E-2</v>
      </c>
      <c r="L14" s="7">
        <f t="shared" si="3"/>
        <v>10.885665941503504</v>
      </c>
      <c r="M14" s="7">
        <v>11</v>
      </c>
      <c r="O14" s="21"/>
      <c r="Q14" s="5"/>
      <c r="R14" s="880"/>
      <c r="S14" s="881" t="s">
        <v>243</v>
      </c>
      <c r="T14" s="1008">
        <v>2093</v>
      </c>
      <c r="U14" s="218">
        <f>+T14/T15</f>
        <v>8.380044843049328E-2</v>
      </c>
      <c r="V14" s="7">
        <f t="shared" si="2"/>
        <v>41900.224215246642</v>
      </c>
      <c r="W14" s="7">
        <v>-42</v>
      </c>
    </row>
    <row r="15" spans="1:23" s="19" customFormat="1" ht="14.25" customHeight="1" x14ac:dyDescent="0.2">
      <c r="A15" s="82"/>
      <c r="B15" s="119"/>
      <c r="C15" s="202"/>
      <c r="D15" s="203"/>
      <c r="E15" s="431"/>
      <c r="F15" s="441"/>
      <c r="G15" s="21"/>
      <c r="H15" s="862"/>
      <c r="J15" s="217">
        <f>SUM(J8:J14)</f>
        <v>24822</v>
      </c>
      <c r="K15" s="219"/>
      <c r="L15" s="220">
        <f>SUM(L8:L14)</f>
        <v>132</v>
      </c>
      <c r="M15" s="7">
        <f>SUM(M8:M14)</f>
        <v>132</v>
      </c>
      <c r="O15" s="21"/>
      <c r="Q15" s="21"/>
      <c r="R15" s="880"/>
      <c r="T15" s="217">
        <f>SUM(T8:T14)</f>
        <v>24976</v>
      </c>
      <c r="U15" s="219"/>
      <c r="V15" s="220">
        <f>SUM(V8:V14)</f>
        <v>500000.00000000006</v>
      </c>
      <c r="W15" s="7">
        <f>SUM(W8:W14)</f>
        <v>-500</v>
      </c>
    </row>
    <row r="16" spans="1:23" s="19" customFormat="1" ht="14.25" customHeight="1" x14ac:dyDescent="0.2">
      <c r="A16" s="82"/>
      <c r="B16" s="214" t="s">
        <v>1075</v>
      </c>
      <c r="C16" s="420">
        <f>SUM(C17:C22)</f>
        <v>2400</v>
      </c>
      <c r="D16" s="420">
        <f>SUM(D17:D22)</f>
        <v>2400</v>
      </c>
      <c r="E16" s="420">
        <f>SUM(E17:E22)</f>
        <v>2400</v>
      </c>
      <c r="F16" s="441">
        <f t="shared" ref="F16:F22" si="4">+E16/D16</f>
        <v>1</v>
      </c>
      <c r="G16" s="21"/>
      <c r="H16" s="862"/>
      <c r="J16" s="217"/>
      <c r="K16" s="219"/>
      <c r="L16" s="220"/>
      <c r="M16" s="7"/>
      <c r="O16" s="21"/>
      <c r="Q16" s="21"/>
      <c r="R16" s="880"/>
      <c r="T16" s="217"/>
      <c r="U16" s="219"/>
      <c r="V16" s="220"/>
      <c r="W16" s="7"/>
    </row>
    <row r="17" spans="1:23" s="19" customFormat="1" ht="14.25" customHeight="1" x14ac:dyDescent="0.2">
      <c r="A17" s="82"/>
      <c r="B17" s="886" t="s">
        <v>238</v>
      </c>
      <c r="C17" s="196">
        <f>+'[5]2.SZ.TÁBL. BEVÉTELEK'!$D14</f>
        <v>428</v>
      </c>
      <c r="D17" s="199">
        <f>+'[4]2.SZ.TÁBL. BEVÉTELEK'!$E14</f>
        <v>428</v>
      </c>
      <c r="E17" s="199">
        <v>428</v>
      </c>
      <c r="F17" s="441">
        <f t="shared" si="4"/>
        <v>1</v>
      </c>
      <c r="G17" s="21"/>
      <c r="H17" s="862"/>
      <c r="J17" s="217"/>
      <c r="K17" s="219"/>
      <c r="L17" s="220"/>
      <c r="M17" s="7"/>
      <c r="O17" s="21"/>
      <c r="Q17" s="21"/>
      <c r="R17" s="880"/>
      <c r="T17" s="217"/>
      <c r="U17" s="219"/>
      <c r="V17" s="220"/>
      <c r="W17" s="7"/>
    </row>
    <row r="18" spans="1:23" s="19" customFormat="1" ht="14.25" customHeight="1" x14ac:dyDescent="0.2">
      <c r="A18" s="82"/>
      <c r="B18" s="886" t="s">
        <v>244</v>
      </c>
      <c r="C18" s="196">
        <f>+'[5]2.SZ.TÁBL. BEVÉTELEK'!$D15</f>
        <v>198</v>
      </c>
      <c r="D18" s="199">
        <f>+'[4]2.SZ.TÁBL. BEVÉTELEK'!$E15</f>
        <v>198</v>
      </c>
      <c r="E18" s="199">
        <v>198</v>
      </c>
      <c r="F18" s="441">
        <f t="shared" si="4"/>
        <v>1</v>
      </c>
      <c r="G18" s="21"/>
      <c r="H18" s="862"/>
      <c r="J18" s="217"/>
      <c r="K18" s="219"/>
      <c r="L18" s="220"/>
      <c r="M18" s="7"/>
      <c r="O18" s="21"/>
      <c r="Q18" s="21"/>
      <c r="R18" s="880"/>
      <c r="T18" s="217"/>
      <c r="U18" s="219"/>
      <c r="V18" s="220"/>
      <c r="W18" s="7"/>
    </row>
    <row r="19" spans="1:23" s="19" customFormat="1" ht="14.25" customHeight="1" x14ac:dyDescent="0.2">
      <c r="A19" s="82"/>
      <c r="B19" s="886" t="s">
        <v>240</v>
      </c>
      <c r="C19" s="196">
        <f>+'[5]2.SZ.TÁBL. BEVÉTELEK'!$D16</f>
        <v>173</v>
      </c>
      <c r="D19" s="199">
        <f>+'[4]2.SZ.TÁBL. BEVÉTELEK'!$E16</f>
        <v>173</v>
      </c>
      <c r="E19" s="199">
        <v>173</v>
      </c>
      <c r="F19" s="441">
        <f t="shared" si="4"/>
        <v>1</v>
      </c>
      <c r="G19" s="21"/>
      <c r="H19" s="862"/>
      <c r="J19" s="217"/>
      <c r="K19" s="219"/>
      <c r="L19" s="220"/>
      <c r="M19" s="7"/>
      <c r="O19" s="21"/>
      <c r="Q19" s="21"/>
      <c r="R19" s="880"/>
      <c r="T19" s="217"/>
      <c r="U19" s="219"/>
      <c r="V19" s="220"/>
      <c r="W19" s="7"/>
    </row>
    <row r="20" spans="1:23" s="19" customFormat="1" ht="14.25" customHeight="1" x14ac:dyDescent="0.2">
      <c r="A20" s="82"/>
      <c r="B20" s="886" t="s">
        <v>241</v>
      </c>
      <c r="C20" s="196">
        <f>+'[5]2.SZ.TÁBL. BEVÉTELEK'!$D17</f>
        <v>882</v>
      </c>
      <c r="D20" s="199">
        <f>+'[4]2.SZ.TÁBL. BEVÉTELEK'!$E17</f>
        <v>882</v>
      </c>
      <c r="E20" s="199">
        <v>882</v>
      </c>
      <c r="F20" s="441">
        <f t="shared" si="4"/>
        <v>1</v>
      </c>
      <c r="G20" s="21"/>
      <c r="H20" s="862"/>
      <c r="J20" s="217"/>
      <c r="K20" s="219"/>
      <c r="L20" s="220"/>
      <c r="M20" s="7"/>
      <c r="O20" s="21"/>
      <c r="Q20" s="21"/>
      <c r="R20" s="880"/>
      <c r="T20" s="217"/>
      <c r="U20" s="219"/>
      <c r="V20" s="220"/>
      <c r="W20" s="7"/>
    </row>
    <row r="21" spans="1:23" s="19" customFormat="1" ht="14.25" customHeight="1" x14ac:dyDescent="0.2">
      <c r="A21" s="82"/>
      <c r="B21" s="886" t="s">
        <v>10</v>
      </c>
      <c r="C21" s="196">
        <f>+'[5]2.SZ.TÁBL. BEVÉTELEK'!$D18</f>
        <v>321</v>
      </c>
      <c r="D21" s="199">
        <f>+'[4]2.SZ.TÁBL. BEVÉTELEK'!$E18</f>
        <v>321</v>
      </c>
      <c r="E21" s="199">
        <v>321</v>
      </c>
      <c r="F21" s="441">
        <f t="shared" si="4"/>
        <v>1</v>
      </c>
      <c r="G21" s="21"/>
      <c r="H21" s="862"/>
      <c r="J21" s="217"/>
      <c r="K21" s="219"/>
      <c r="L21" s="220"/>
      <c r="M21" s="7"/>
      <c r="O21" s="21"/>
      <c r="Q21" s="21"/>
      <c r="R21" s="880"/>
      <c r="T21" s="217"/>
      <c r="U21" s="219"/>
      <c r="V21" s="220"/>
      <c r="W21" s="7"/>
    </row>
    <row r="22" spans="1:23" s="19" customFormat="1" ht="14.25" customHeight="1" x14ac:dyDescent="0.2">
      <c r="A22" s="82"/>
      <c r="B22" s="886" t="s">
        <v>230</v>
      </c>
      <c r="C22" s="196">
        <f>+'[5]2.SZ.TÁBL. BEVÉTELEK'!$D19</f>
        <v>398</v>
      </c>
      <c r="D22" s="199">
        <f>+'[4]2.SZ.TÁBL. BEVÉTELEK'!$E19</f>
        <v>398</v>
      </c>
      <c r="E22" s="199">
        <v>398</v>
      </c>
      <c r="F22" s="441">
        <f t="shared" si="4"/>
        <v>1</v>
      </c>
      <c r="G22" s="21"/>
      <c r="H22" s="862"/>
      <c r="J22" s="217"/>
      <c r="K22" s="219"/>
      <c r="L22" s="220"/>
      <c r="M22" s="7"/>
      <c r="O22" s="21"/>
      <c r="Q22" s="21"/>
      <c r="R22" s="880"/>
      <c r="T22" s="217"/>
      <c r="U22" s="219"/>
      <c r="V22" s="220"/>
      <c r="W22" s="7"/>
    </row>
    <row r="23" spans="1:23" s="19" customFormat="1" ht="14.25" customHeight="1" x14ac:dyDescent="0.2">
      <c r="A23" s="82"/>
      <c r="B23" s="887"/>
      <c r="C23" s="196"/>
      <c r="D23" s="884"/>
      <c r="E23" s="885"/>
      <c r="F23" s="441"/>
      <c r="G23" s="21"/>
      <c r="H23" s="862"/>
      <c r="J23" s="217"/>
      <c r="K23" s="219"/>
      <c r="L23" s="220"/>
      <c r="M23" s="7"/>
      <c r="O23" s="21"/>
      <c r="Q23" s="21"/>
      <c r="R23" s="880"/>
      <c r="T23" s="217"/>
      <c r="U23" s="219"/>
      <c r="V23" s="220"/>
      <c r="W23" s="7"/>
    </row>
    <row r="24" spans="1:23" ht="14.25" customHeight="1" x14ac:dyDescent="0.2">
      <c r="A24" s="84"/>
      <c r="B24" s="214" t="s">
        <v>1082</v>
      </c>
      <c r="C24" s="198">
        <f>+SUM(C25:C31)</f>
        <v>33864</v>
      </c>
      <c r="D24" s="198">
        <f t="shared" ref="D24" si="5">+SUM(D25:D31)</f>
        <v>33864</v>
      </c>
      <c r="E24" s="432">
        <f>+SUM(E25:E31)</f>
        <v>33864</v>
      </c>
      <c r="F24" s="441">
        <f t="shared" si="1"/>
        <v>1</v>
      </c>
      <c r="O24" s="21"/>
    </row>
    <row r="25" spans="1:23" ht="14.25" customHeight="1" x14ac:dyDescent="0.2">
      <c r="A25" s="84"/>
      <c r="B25" s="863" t="s">
        <v>238</v>
      </c>
      <c r="C25" s="420">
        <f>+'4.SZ.TÁBL. SEGÍTŐ SZOLGÁLAT'!AD32</f>
        <v>7433</v>
      </c>
      <c r="D25" s="420">
        <f>+'4.SZ.TÁBL. SEGÍTŐ SZOLGÁLAT'!AE32</f>
        <v>7433</v>
      </c>
      <c r="E25" s="420">
        <f>+'4.SZ.TÁBL. SEGÍTŐ SZOLGÁLAT'!AF32</f>
        <v>7433</v>
      </c>
      <c r="F25" s="441">
        <f t="shared" si="1"/>
        <v>1</v>
      </c>
      <c r="O25" s="21"/>
    </row>
    <row r="26" spans="1:23" ht="14.25" customHeight="1" x14ac:dyDescent="0.2">
      <c r="A26" s="84"/>
      <c r="B26" s="863" t="s">
        <v>244</v>
      </c>
      <c r="C26" s="420">
        <f>+'4.SZ.TÁBL. SEGÍTŐ SZOLGÁLAT'!AD33</f>
        <v>2036</v>
      </c>
      <c r="D26" s="420">
        <f>+'4.SZ.TÁBL. SEGÍTŐ SZOLGÁLAT'!AE33</f>
        <v>2036</v>
      </c>
      <c r="E26" s="420">
        <f>+'4.SZ.TÁBL. SEGÍTŐ SZOLGÁLAT'!AF33</f>
        <v>2036</v>
      </c>
      <c r="F26" s="441">
        <f t="shared" si="1"/>
        <v>1</v>
      </c>
      <c r="O26" s="21"/>
    </row>
    <row r="27" spans="1:23" ht="14.25" customHeight="1" x14ac:dyDescent="0.2">
      <c r="A27" s="84"/>
      <c r="B27" s="863" t="s">
        <v>240</v>
      </c>
      <c r="C27" s="420">
        <f>+'4.SZ.TÁBL. SEGÍTŐ SZOLGÁLAT'!AD34</f>
        <v>1776</v>
      </c>
      <c r="D27" s="420">
        <f>+'4.SZ.TÁBL. SEGÍTŐ SZOLGÁLAT'!AE34</f>
        <v>1776</v>
      </c>
      <c r="E27" s="420">
        <f>+'4.SZ.TÁBL. SEGÍTŐ SZOLGÁLAT'!AF34</f>
        <v>1776</v>
      </c>
      <c r="F27" s="441">
        <f t="shared" si="1"/>
        <v>1</v>
      </c>
      <c r="I27" s="216"/>
      <c r="J27" s="216"/>
      <c r="O27" s="21"/>
    </row>
    <row r="28" spans="1:23" ht="14.25" customHeight="1" x14ac:dyDescent="0.2">
      <c r="A28" s="84"/>
      <c r="B28" s="863" t="s">
        <v>241</v>
      </c>
      <c r="C28" s="420">
        <f>+'4.SZ.TÁBL. SEGÍTŐ SZOLGÁLAT'!AD35</f>
        <v>10659</v>
      </c>
      <c r="D28" s="420">
        <f>+'4.SZ.TÁBL. SEGÍTŐ SZOLGÁLAT'!AE35</f>
        <v>10659</v>
      </c>
      <c r="E28" s="420">
        <f>+'4.SZ.TÁBL. SEGÍTŐ SZOLGÁLAT'!AF35</f>
        <v>10659</v>
      </c>
      <c r="F28" s="441">
        <f t="shared" si="1"/>
        <v>1</v>
      </c>
      <c r="H28" s="216"/>
      <c r="K28" s="216"/>
      <c r="O28" s="21"/>
    </row>
    <row r="29" spans="1:23" ht="14.25" customHeight="1" x14ac:dyDescent="0.2">
      <c r="A29" s="84"/>
      <c r="B29" s="863" t="s">
        <v>242</v>
      </c>
      <c r="C29" s="420">
        <f>+'4.SZ.TÁBL. SEGÍTŐ SZOLGÁLAT'!AD36</f>
        <v>5564</v>
      </c>
      <c r="D29" s="420">
        <f>+'4.SZ.TÁBL. SEGÍTŐ SZOLGÁLAT'!AE36</f>
        <v>5564</v>
      </c>
      <c r="E29" s="420">
        <f>+'4.SZ.TÁBL. SEGÍTŐ SZOLGÁLAT'!AF36</f>
        <v>5564</v>
      </c>
      <c r="F29" s="441">
        <f t="shared" si="1"/>
        <v>1</v>
      </c>
      <c r="O29" s="21"/>
    </row>
    <row r="30" spans="1:23" s="216" customFormat="1" ht="14.25" customHeight="1" x14ac:dyDescent="0.2">
      <c r="A30" s="84"/>
      <c r="B30" s="863" t="s">
        <v>243</v>
      </c>
      <c r="C30" s="420">
        <f>+'4.SZ.TÁBL. SEGÍTŐ SZOLGÁLAT'!AD37</f>
        <v>3307</v>
      </c>
      <c r="D30" s="420">
        <f>+'4.SZ.TÁBL. SEGÍTŐ SZOLGÁLAT'!AE37</f>
        <v>3307</v>
      </c>
      <c r="E30" s="420">
        <f>+'4.SZ.TÁBL. SEGÍTŐ SZOLGÁLAT'!AF37</f>
        <v>3307</v>
      </c>
      <c r="F30" s="441">
        <f t="shared" si="1"/>
        <v>1</v>
      </c>
      <c r="G30" s="6"/>
      <c r="H30" s="7"/>
      <c r="I30" s="7"/>
      <c r="J30" s="7"/>
      <c r="K30" s="7"/>
      <c r="L30" s="7"/>
      <c r="M30" s="7"/>
      <c r="O30" s="21"/>
    </row>
    <row r="31" spans="1:23" s="216" customFormat="1" ht="14.25" customHeight="1" x14ac:dyDescent="0.2">
      <c r="A31" s="84"/>
      <c r="B31" s="865" t="s">
        <v>230</v>
      </c>
      <c r="C31" s="420">
        <f>+'4.SZ.TÁBL. SEGÍTŐ SZOLGÁLAT'!AD38</f>
        <v>3089</v>
      </c>
      <c r="D31" s="420">
        <f>+'4.SZ.TÁBL. SEGÍTŐ SZOLGÁLAT'!AE38</f>
        <v>3089</v>
      </c>
      <c r="E31" s="420">
        <f>+'4.SZ.TÁBL. SEGÍTŐ SZOLGÁLAT'!AF38</f>
        <v>3089</v>
      </c>
      <c r="F31" s="441">
        <f t="shared" si="1"/>
        <v>1</v>
      </c>
      <c r="G31" s="6"/>
      <c r="H31" s="7"/>
      <c r="I31" s="7"/>
      <c r="J31" s="7"/>
      <c r="K31" s="7"/>
      <c r="L31" s="7"/>
      <c r="M31" s="7"/>
      <c r="O31" s="21"/>
    </row>
    <row r="32" spans="1:23" s="213" customFormat="1" ht="14.25" customHeight="1" x14ac:dyDescent="0.25">
      <c r="A32" s="82"/>
      <c r="B32" s="865"/>
      <c r="C32" s="202"/>
      <c r="D32" s="203"/>
      <c r="E32" s="431"/>
      <c r="F32" s="441"/>
      <c r="G32" s="6"/>
      <c r="H32" s="7"/>
      <c r="I32" s="7"/>
      <c r="J32" s="7"/>
      <c r="K32" s="7"/>
      <c r="L32" s="7"/>
      <c r="M32" s="7"/>
      <c r="O32" s="21"/>
    </row>
    <row r="33" spans="1:15" s="213" customFormat="1" ht="14.25" customHeight="1" x14ac:dyDescent="0.25">
      <c r="A33" s="82"/>
      <c r="B33" s="214" t="s">
        <v>1199</v>
      </c>
      <c r="C33" s="198">
        <f>SUM(C34:C41)</f>
        <v>2757</v>
      </c>
      <c r="D33" s="198">
        <f t="shared" ref="D33:E33" si="6">SUM(D34:D41)</f>
        <v>2757</v>
      </c>
      <c r="E33" s="432">
        <f t="shared" si="6"/>
        <v>2757</v>
      </c>
      <c r="F33" s="441">
        <f t="shared" si="1"/>
        <v>1</v>
      </c>
      <c r="G33" s="212"/>
      <c r="H33" s="7"/>
      <c r="I33" s="7"/>
      <c r="J33" s="7"/>
      <c r="K33" s="7"/>
      <c r="L33" s="7"/>
      <c r="M33" s="7"/>
      <c r="O33" s="21"/>
    </row>
    <row r="34" spans="1:15" s="213" customFormat="1" ht="14.25" customHeight="1" x14ac:dyDescent="0.25">
      <c r="A34" s="82"/>
      <c r="B34" s="863" t="s">
        <v>1200</v>
      </c>
      <c r="C34" s="196">
        <f>+'[5]2.SZ.TÁBL. BEVÉTELEK'!$D31</f>
        <v>279</v>
      </c>
      <c r="D34" s="199">
        <f>+'[4]2.SZ.TÁBL. BEVÉTELEK'!$E31</f>
        <v>279</v>
      </c>
      <c r="E34" s="199">
        <v>279</v>
      </c>
      <c r="F34" s="441">
        <f t="shared" si="1"/>
        <v>1</v>
      </c>
      <c r="G34" s="5" t="s">
        <v>246</v>
      </c>
      <c r="H34" s="7">
        <v>100</v>
      </c>
      <c r="I34" s="7" t="s">
        <v>4</v>
      </c>
      <c r="J34" s="584">
        <v>2755</v>
      </c>
      <c r="K34" s="5">
        <f>+$H$34*J34</f>
        <v>275500</v>
      </c>
      <c r="L34" s="7">
        <v>275</v>
      </c>
      <c r="M34" s="7"/>
      <c r="O34" s="21"/>
    </row>
    <row r="35" spans="1:15" s="213" customFormat="1" ht="14.25" customHeight="1" x14ac:dyDescent="0.25">
      <c r="A35" s="82"/>
      <c r="B35" s="863" t="s">
        <v>1201</v>
      </c>
      <c r="C35" s="196">
        <f>+'[5]2.SZ.TÁBL. BEVÉTELEK'!$D32</f>
        <v>842</v>
      </c>
      <c r="D35" s="199">
        <f>+'[4]2.SZ.TÁBL. BEVÉTELEK'!$E32</f>
        <v>842</v>
      </c>
      <c r="E35" s="199">
        <v>842</v>
      </c>
      <c r="F35" s="441">
        <f t="shared" si="1"/>
        <v>1</v>
      </c>
      <c r="G35" s="5"/>
      <c r="H35" s="7"/>
      <c r="I35" s="7" t="s">
        <v>5</v>
      </c>
      <c r="J35" s="584">
        <v>8617</v>
      </c>
      <c r="K35" s="5">
        <f t="shared" ref="K35:K41" si="7">+$H$34*J35</f>
        <v>861700</v>
      </c>
      <c r="L35" s="7">
        <v>862</v>
      </c>
      <c r="M35" s="7"/>
      <c r="O35" s="21"/>
    </row>
    <row r="36" spans="1:15" s="213" customFormat="1" ht="14.25" customHeight="1" x14ac:dyDescent="0.25">
      <c r="A36" s="82"/>
      <c r="B36" s="863" t="s">
        <v>1202</v>
      </c>
      <c r="C36" s="196">
        <f>+'[5]2.SZ.TÁBL. BEVÉTELEK'!$D33</f>
        <v>129</v>
      </c>
      <c r="D36" s="199">
        <f>+'[4]2.SZ.TÁBL. BEVÉTELEK'!$E33</f>
        <v>129</v>
      </c>
      <c r="E36" s="199">
        <v>129</v>
      </c>
      <c r="F36" s="441">
        <f t="shared" si="1"/>
        <v>1</v>
      </c>
      <c r="G36" s="5"/>
      <c r="H36" s="7"/>
      <c r="I36" s="7" t="s">
        <v>6</v>
      </c>
      <c r="J36" s="584">
        <v>1248</v>
      </c>
      <c r="K36" s="5">
        <f t="shared" si="7"/>
        <v>124800</v>
      </c>
      <c r="L36" s="7">
        <v>125</v>
      </c>
      <c r="M36" s="7"/>
      <c r="O36" s="21"/>
    </row>
    <row r="37" spans="1:15" s="213" customFormat="1" ht="14.25" customHeight="1" x14ac:dyDescent="0.25">
      <c r="A37" s="82"/>
      <c r="B37" s="863" t="s">
        <v>1203</v>
      </c>
      <c r="C37" s="196">
        <f>+'[5]2.SZ.TÁBL. BEVÉTELEK'!$D34</f>
        <v>112</v>
      </c>
      <c r="D37" s="199">
        <f>+'[4]2.SZ.TÁBL. BEVÉTELEK'!$E34</f>
        <v>112</v>
      </c>
      <c r="E37" s="199">
        <v>112</v>
      </c>
      <c r="F37" s="441">
        <f t="shared" si="1"/>
        <v>1</v>
      </c>
      <c r="G37" s="5"/>
      <c r="H37" s="7"/>
      <c r="I37" s="7" t="s">
        <v>7</v>
      </c>
      <c r="J37" s="584">
        <v>1077</v>
      </c>
      <c r="K37" s="5">
        <f t="shared" si="7"/>
        <v>107700</v>
      </c>
      <c r="L37" s="7">
        <v>107</v>
      </c>
      <c r="M37" s="7"/>
      <c r="O37" s="21"/>
    </row>
    <row r="38" spans="1:15" s="213" customFormat="1" ht="14.25" customHeight="1" x14ac:dyDescent="0.25">
      <c r="A38" s="82"/>
      <c r="B38" s="863" t="s">
        <v>1204</v>
      </c>
      <c r="C38" s="196">
        <f>+'[5]2.SZ.TÁBL. BEVÉTELEK'!$D35</f>
        <v>575</v>
      </c>
      <c r="D38" s="199">
        <f>+'[4]2.SZ.TÁBL. BEVÉTELEK'!$E35</f>
        <v>575</v>
      </c>
      <c r="E38" s="199">
        <v>575</v>
      </c>
      <c r="F38" s="441">
        <f t="shared" si="1"/>
        <v>1</v>
      </c>
      <c r="G38" s="5"/>
      <c r="H38" s="7"/>
      <c r="I38" s="7" t="s">
        <v>8</v>
      </c>
      <c r="J38" s="584">
        <v>5678</v>
      </c>
      <c r="K38" s="5">
        <f t="shared" si="7"/>
        <v>567800</v>
      </c>
      <c r="L38" s="7">
        <v>568</v>
      </c>
      <c r="M38" s="7"/>
      <c r="O38" s="21"/>
    </row>
    <row r="39" spans="1:15" s="213" customFormat="1" ht="14.25" customHeight="1" x14ac:dyDescent="0.25">
      <c r="A39" s="82"/>
      <c r="B39" s="863" t="s">
        <v>1205</v>
      </c>
      <c r="C39" s="196">
        <f>+'[5]2.SZ.TÁBL. BEVÉTELEK'!$D36</f>
        <v>352</v>
      </c>
      <c r="D39" s="199">
        <f>+'[4]2.SZ.TÁBL. BEVÉTELEK'!$E36</f>
        <v>352</v>
      </c>
      <c r="E39" s="199">
        <v>352</v>
      </c>
      <c r="F39" s="441">
        <f t="shared" si="1"/>
        <v>1</v>
      </c>
      <c r="G39" s="5"/>
      <c r="H39" s="7"/>
      <c r="I39" s="7" t="s">
        <v>9</v>
      </c>
      <c r="J39" s="584">
        <v>3400</v>
      </c>
      <c r="K39" s="5">
        <f t="shared" si="7"/>
        <v>340000</v>
      </c>
      <c r="L39" s="7">
        <v>340</v>
      </c>
      <c r="M39" s="7"/>
      <c r="O39" s="21"/>
    </row>
    <row r="40" spans="1:15" s="213" customFormat="1" ht="14.25" customHeight="1" x14ac:dyDescent="0.25">
      <c r="A40" s="82"/>
      <c r="B40" s="863" t="s">
        <v>1206</v>
      </c>
      <c r="C40" s="196">
        <f>+'[5]2.SZ.TÁBL. BEVÉTELEK'!$D37</f>
        <v>209</v>
      </c>
      <c r="D40" s="199">
        <f>+'[4]2.SZ.TÁBL. BEVÉTELEK'!$E37</f>
        <v>209</v>
      </c>
      <c r="E40" s="199">
        <v>209</v>
      </c>
      <c r="F40" s="441">
        <f t="shared" si="1"/>
        <v>1</v>
      </c>
      <c r="G40" s="5"/>
      <c r="H40" s="7"/>
      <c r="I40" s="7" t="s">
        <v>10</v>
      </c>
      <c r="J40" s="584">
        <v>2047</v>
      </c>
      <c r="K40" s="5">
        <f t="shared" si="7"/>
        <v>204700</v>
      </c>
      <c r="L40" s="7">
        <v>205</v>
      </c>
      <c r="M40" s="7"/>
      <c r="O40" s="21"/>
    </row>
    <row r="41" spans="1:15" s="213" customFormat="1" ht="14.25" customHeight="1" x14ac:dyDescent="0.25">
      <c r="A41" s="82"/>
      <c r="B41" s="865" t="s">
        <v>1207</v>
      </c>
      <c r="C41" s="196">
        <f>+'[5]2.SZ.TÁBL. BEVÉTELEK'!$D38</f>
        <v>259</v>
      </c>
      <c r="D41" s="199">
        <f>+'[4]2.SZ.TÁBL. BEVÉTELEK'!$E38</f>
        <v>259</v>
      </c>
      <c r="E41" s="199">
        <v>259</v>
      </c>
      <c r="F41" s="441">
        <f t="shared" si="1"/>
        <v>1</v>
      </c>
      <c r="G41" s="212"/>
      <c r="H41" s="7"/>
      <c r="I41" s="25" t="s">
        <v>230</v>
      </c>
      <c r="J41" s="192">
        <v>2539</v>
      </c>
      <c r="K41" s="5">
        <f t="shared" si="7"/>
        <v>253900</v>
      </c>
      <c r="L41" s="192">
        <v>254</v>
      </c>
      <c r="M41" s="7"/>
      <c r="O41" s="21"/>
    </row>
    <row r="42" spans="1:15" s="213" customFormat="1" ht="14.25" customHeight="1" x14ac:dyDescent="0.25">
      <c r="A42" s="82"/>
      <c r="B42" s="865"/>
      <c r="C42" s="198"/>
      <c r="D42" s="199"/>
      <c r="E42" s="420"/>
      <c r="F42" s="441"/>
      <c r="G42" s="212"/>
      <c r="H42" s="7"/>
      <c r="I42" s="25"/>
      <c r="J42" s="192"/>
      <c r="K42" s="5"/>
      <c r="L42" s="192"/>
      <c r="M42" s="7"/>
      <c r="O42" s="21"/>
    </row>
    <row r="43" spans="1:15" s="213" customFormat="1" ht="14.25" customHeight="1" x14ac:dyDescent="0.25">
      <c r="A43" s="82"/>
      <c r="B43" s="214" t="s">
        <v>1208</v>
      </c>
      <c r="C43" s="198">
        <f>SUM(C44:C48)</f>
        <v>1779</v>
      </c>
      <c r="D43" s="198">
        <f t="shared" ref="D43:E43" si="8">SUM(D44:D48)</f>
        <v>1779</v>
      </c>
      <c r="E43" s="198">
        <f t="shared" si="8"/>
        <v>1779</v>
      </c>
      <c r="F43" s="441">
        <f t="shared" si="1"/>
        <v>1</v>
      </c>
      <c r="G43" s="212"/>
      <c r="H43" s="7"/>
      <c r="I43" s="25"/>
      <c r="J43" s="192"/>
      <c r="K43" s="5"/>
      <c r="L43" s="192"/>
      <c r="M43" s="7"/>
      <c r="O43" s="21"/>
    </row>
    <row r="44" spans="1:15" s="213" customFormat="1" ht="14.25" customHeight="1" x14ac:dyDescent="0.25">
      <c r="A44" s="82"/>
      <c r="B44" s="863" t="s">
        <v>4</v>
      </c>
      <c r="C44" s="198">
        <f>+'[5]2.SZ.TÁBL. BEVÉTELEK'!$D41</f>
        <v>247</v>
      </c>
      <c r="D44" s="199">
        <f>+'[4]2.SZ.TÁBL. BEVÉTELEK'!$E41</f>
        <v>247</v>
      </c>
      <c r="E44" s="420">
        <v>247</v>
      </c>
      <c r="F44" s="441">
        <f t="shared" si="1"/>
        <v>1</v>
      </c>
      <c r="G44" s="212"/>
      <c r="H44" s="7"/>
      <c r="I44" s="25"/>
      <c r="J44" s="192"/>
      <c r="K44" s="5"/>
      <c r="L44" s="192"/>
      <c r="M44" s="7"/>
      <c r="O44" s="21"/>
    </row>
    <row r="45" spans="1:15" s="213" customFormat="1" ht="14.25" customHeight="1" x14ac:dyDescent="0.25">
      <c r="A45" s="82"/>
      <c r="B45" s="863" t="s">
        <v>1209</v>
      </c>
      <c r="C45" s="198">
        <f>+'[5]2.SZ.TÁBL. BEVÉTELEK'!$D42</f>
        <v>114</v>
      </c>
      <c r="D45" s="199">
        <f>+'[4]2.SZ.TÁBL. BEVÉTELEK'!$E42</f>
        <v>114</v>
      </c>
      <c r="E45" s="420">
        <v>114</v>
      </c>
      <c r="F45" s="441">
        <f t="shared" si="1"/>
        <v>1</v>
      </c>
      <c r="G45" s="212"/>
      <c r="H45" s="7"/>
      <c r="I45" s="25"/>
      <c r="J45" s="192"/>
      <c r="K45" s="5"/>
      <c r="L45" s="192"/>
      <c r="M45" s="7"/>
      <c r="O45" s="21"/>
    </row>
    <row r="46" spans="1:15" s="213" customFormat="1" ht="14.25" customHeight="1" x14ac:dyDescent="0.25">
      <c r="A46" s="82"/>
      <c r="B46" s="863" t="s">
        <v>1210</v>
      </c>
      <c r="C46" s="198">
        <f>+'[5]2.SZ.TÁBL. BEVÉTELEK'!$D43</f>
        <v>764</v>
      </c>
      <c r="D46" s="199">
        <f>+'[4]2.SZ.TÁBL. BEVÉTELEK'!$E43</f>
        <v>764</v>
      </c>
      <c r="E46" s="420">
        <v>764</v>
      </c>
      <c r="F46" s="441">
        <f t="shared" si="1"/>
        <v>1</v>
      </c>
      <c r="G46" s="212"/>
      <c r="H46" s="7"/>
      <c r="I46" s="25"/>
      <c r="J46" s="192"/>
      <c r="K46" s="5"/>
      <c r="L46" s="192"/>
      <c r="M46" s="7"/>
      <c r="O46" s="21"/>
    </row>
    <row r="47" spans="1:15" s="213" customFormat="1" ht="14.25" customHeight="1" x14ac:dyDescent="0.25">
      <c r="A47" s="82"/>
      <c r="B47" s="863" t="s">
        <v>1211</v>
      </c>
      <c r="C47" s="198">
        <f>+'[5]2.SZ.TÁBL. BEVÉTELEK'!$D44</f>
        <v>468</v>
      </c>
      <c r="D47" s="199">
        <f>+'[4]2.SZ.TÁBL. BEVÉTELEK'!$E44</f>
        <v>468</v>
      </c>
      <c r="E47" s="420">
        <v>468</v>
      </c>
      <c r="F47" s="441">
        <f t="shared" si="1"/>
        <v>1</v>
      </c>
      <c r="G47" s="212"/>
      <c r="H47" s="7"/>
      <c r="I47" s="25"/>
      <c r="J47" s="192"/>
      <c r="K47" s="5"/>
      <c r="L47" s="192"/>
      <c r="M47" s="7"/>
      <c r="O47" s="21"/>
    </row>
    <row r="48" spans="1:15" s="213" customFormat="1" ht="14.25" customHeight="1" x14ac:dyDescent="0.25">
      <c r="A48" s="82"/>
      <c r="B48" s="863" t="s">
        <v>1212</v>
      </c>
      <c r="C48" s="198">
        <f>+'[5]2.SZ.TÁBL. BEVÉTELEK'!$D45</f>
        <v>186</v>
      </c>
      <c r="D48" s="199">
        <f>+'[4]2.SZ.TÁBL. BEVÉTELEK'!$E45</f>
        <v>186</v>
      </c>
      <c r="E48" s="420">
        <v>186</v>
      </c>
      <c r="F48" s="441">
        <f t="shared" si="1"/>
        <v>1</v>
      </c>
      <c r="G48" s="212"/>
      <c r="H48" s="7"/>
      <c r="I48" s="25"/>
      <c r="J48" s="192"/>
      <c r="K48" s="5"/>
      <c r="L48" s="192"/>
      <c r="M48" s="7"/>
      <c r="O48" s="21"/>
    </row>
    <row r="49" spans="1:19" s="213" customFormat="1" ht="14.25" customHeight="1" x14ac:dyDescent="0.25">
      <c r="A49" s="82"/>
      <c r="B49" s="866"/>
      <c r="C49" s="198"/>
      <c r="D49" s="199"/>
      <c r="E49" s="420"/>
      <c r="F49" s="441"/>
      <c r="G49" s="212"/>
      <c r="H49" s="7"/>
      <c r="I49" s="25"/>
      <c r="J49" s="192"/>
      <c r="K49" s="5"/>
      <c r="L49" s="192"/>
      <c r="M49" s="7"/>
      <c r="O49" s="21"/>
    </row>
    <row r="50" spans="1:19" s="213" customFormat="1" ht="14.25" customHeight="1" x14ac:dyDescent="0.25">
      <c r="A50" s="82"/>
      <c r="B50" s="214" t="s">
        <v>1213</v>
      </c>
      <c r="C50" s="198">
        <f>SUM(C51:C55)</f>
        <v>767</v>
      </c>
      <c r="D50" s="198">
        <f t="shared" ref="D50:E50" si="9">SUM(D51:D55)</f>
        <v>767</v>
      </c>
      <c r="E50" s="198">
        <f t="shared" si="9"/>
        <v>767</v>
      </c>
      <c r="F50" s="441">
        <f t="shared" si="1"/>
        <v>1</v>
      </c>
      <c r="G50" s="212"/>
      <c r="H50" s="7"/>
      <c r="I50" s="25"/>
      <c r="J50" s="192"/>
      <c r="K50" s="5"/>
      <c r="L50" s="192"/>
      <c r="M50" s="7"/>
      <c r="O50" s="21"/>
    </row>
    <row r="51" spans="1:19" s="213" customFormat="1" ht="14.25" customHeight="1" x14ac:dyDescent="0.25">
      <c r="A51" s="82"/>
      <c r="B51" s="863" t="s">
        <v>4</v>
      </c>
      <c r="C51" s="198">
        <f>+'[5]2.SZ.TÁBL. BEVÉTELEK'!$D48</f>
        <v>123</v>
      </c>
      <c r="D51" s="199">
        <f>+'[4]2.SZ.TÁBL. BEVÉTELEK'!$E48</f>
        <v>123</v>
      </c>
      <c r="E51" s="420">
        <v>123</v>
      </c>
      <c r="F51" s="441">
        <f t="shared" si="1"/>
        <v>1</v>
      </c>
      <c r="G51" s="212"/>
      <c r="H51" s="7"/>
      <c r="I51" s="25"/>
      <c r="J51" s="192"/>
      <c r="K51" s="5"/>
      <c r="L51" s="192"/>
      <c r="M51" s="7"/>
      <c r="O51" s="21"/>
    </row>
    <row r="52" spans="1:19" s="213" customFormat="1" ht="14.25" customHeight="1" x14ac:dyDescent="0.25">
      <c r="A52" s="82"/>
      <c r="B52" s="863" t="s">
        <v>1209</v>
      </c>
      <c r="C52" s="198">
        <f>+'[5]2.SZ.TÁBL. BEVÉTELEK'!$D49</f>
        <v>57</v>
      </c>
      <c r="D52" s="199">
        <f>+'[4]2.SZ.TÁBL. BEVÉTELEK'!$E49</f>
        <v>57</v>
      </c>
      <c r="E52" s="420">
        <v>57</v>
      </c>
      <c r="F52" s="441">
        <f t="shared" si="1"/>
        <v>1</v>
      </c>
      <c r="G52" s="212"/>
      <c r="H52" s="7"/>
      <c r="I52" s="25"/>
      <c r="J52" s="192"/>
      <c r="K52" s="5"/>
      <c r="L52" s="192"/>
      <c r="M52" s="7"/>
      <c r="O52" s="21"/>
    </row>
    <row r="53" spans="1:19" s="213" customFormat="1" ht="14.25" customHeight="1" x14ac:dyDescent="0.25">
      <c r="A53" s="82"/>
      <c r="B53" s="863" t="s">
        <v>1214</v>
      </c>
      <c r="C53" s="198">
        <f>+'[5]2.SZ.TÁBL. BEVÉTELEK'!$D50</f>
        <v>150</v>
      </c>
      <c r="D53" s="199">
        <f>+'[4]2.SZ.TÁBL. BEVÉTELEK'!$E50</f>
        <v>150</v>
      </c>
      <c r="E53" s="420">
        <v>150</v>
      </c>
      <c r="F53" s="441">
        <f t="shared" si="1"/>
        <v>1</v>
      </c>
      <c r="G53" s="212"/>
      <c r="H53" s="7"/>
      <c r="I53" s="25"/>
      <c r="J53" s="192"/>
      <c r="K53" s="5"/>
      <c r="L53" s="192"/>
      <c r="M53" s="7"/>
      <c r="O53" s="21"/>
    </row>
    <row r="54" spans="1:19" s="213" customFormat="1" ht="14.25" customHeight="1" x14ac:dyDescent="0.25">
      <c r="A54" s="82"/>
      <c r="B54" s="863" t="s">
        <v>1212</v>
      </c>
      <c r="C54" s="198">
        <f>+'[5]2.SZ.TÁBL. BEVÉTELEK'!$D51</f>
        <v>93</v>
      </c>
      <c r="D54" s="199">
        <f>+'[4]2.SZ.TÁBL. BEVÉTELEK'!$E51</f>
        <v>93</v>
      </c>
      <c r="E54" s="420">
        <v>93</v>
      </c>
      <c r="F54" s="441">
        <f t="shared" si="1"/>
        <v>1</v>
      </c>
      <c r="G54" s="212"/>
      <c r="H54" s="7"/>
      <c r="I54" s="25"/>
      <c r="J54" s="192"/>
      <c r="K54" s="5"/>
      <c r="L54" s="192"/>
      <c r="M54" s="7"/>
      <c r="O54" s="21"/>
    </row>
    <row r="55" spans="1:19" s="213" customFormat="1" ht="14.25" customHeight="1" x14ac:dyDescent="0.25">
      <c r="A55" s="82"/>
      <c r="B55" s="865" t="s">
        <v>1215</v>
      </c>
      <c r="C55" s="198">
        <f>+'[5]2.SZ.TÁBL. BEVÉTELEK'!$D52</f>
        <v>344</v>
      </c>
      <c r="D55" s="199">
        <f>+'[4]2.SZ.TÁBL. BEVÉTELEK'!$E52</f>
        <v>344</v>
      </c>
      <c r="E55" s="420">
        <v>344</v>
      </c>
      <c r="F55" s="441">
        <f t="shared" si="1"/>
        <v>1</v>
      </c>
      <c r="G55" s="212"/>
      <c r="H55" s="7"/>
      <c r="I55" s="25"/>
      <c r="J55" s="192"/>
      <c r="K55" s="5"/>
      <c r="L55" s="192"/>
      <c r="M55" s="7"/>
      <c r="O55" s="21"/>
    </row>
    <row r="56" spans="1:19" s="213" customFormat="1" ht="14.25" customHeight="1" x14ac:dyDescent="0.25">
      <c r="A56" s="82"/>
      <c r="B56" s="865"/>
      <c r="C56" s="198"/>
      <c r="D56" s="199"/>
      <c r="E56" s="420"/>
      <c r="F56" s="441"/>
      <c r="G56" s="212"/>
      <c r="H56" s="7"/>
      <c r="I56" s="25"/>
      <c r="J56" s="192"/>
      <c r="K56" s="5"/>
      <c r="L56" s="192"/>
      <c r="M56" s="7"/>
      <c r="O56" s="21"/>
    </row>
    <row r="57" spans="1:19" s="213" customFormat="1" ht="14.25" customHeight="1" x14ac:dyDescent="0.25">
      <c r="A57" s="82"/>
      <c r="B57" s="214" t="s">
        <v>1083</v>
      </c>
      <c r="C57" s="198">
        <f>+SUM(C58:C64)</f>
        <v>2766</v>
      </c>
      <c r="D57" s="198">
        <f t="shared" ref="D57:E57" si="10">+SUM(D58:D64)</f>
        <v>2766</v>
      </c>
      <c r="E57" s="432">
        <f t="shared" si="10"/>
        <v>2766</v>
      </c>
      <c r="F57" s="441">
        <f t="shared" si="1"/>
        <v>1</v>
      </c>
      <c r="G57" s="212"/>
      <c r="H57" s="7"/>
      <c r="I57" s="7"/>
      <c r="J57" s="217"/>
      <c r="K57" s="5"/>
      <c r="L57" s="5"/>
      <c r="M57" s="7"/>
      <c r="O57" s="21"/>
      <c r="Q57" s="7" t="s">
        <v>1190</v>
      </c>
      <c r="R57" s="7" t="s">
        <v>545</v>
      </c>
    </row>
    <row r="58" spans="1:19" s="213" customFormat="1" ht="14.25" customHeight="1" x14ac:dyDescent="0.25">
      <c r="A58" s="82"/>
      <c r="B58" s="863" t="s">
        <v>238</v>
      </c>
      <c r="C58" s="196">
        <f>+'[5]2.SZ.TÁBL. BEVÉTELEK'!$D55</f>
        <v>229</v>
      </c>
      <c r="D58" s="199">
        <f>+'[4]2.SZ.TÁBL. BEVÉTELEK'!$E55</f>
        <v>229</v>
      </c>
      <c r="E58" s="199">
        <v>229</v>
      </c>
      <c r="F58" s="441">
        <f t="shared" si="1"/>
        <v>1</v>
      </c>
      <c r="G58" s="5" t="s">
        <v>256</v>
      </c>
      <c r="H58" s="7" t="s">
        <v>258</v>
      </c>
      <c r="I58" s="7"/>
      <c r="J58" s="217" t="s">
        <v>257</v>
      </c>
      <c r="K58" s="5"/>
      <c r="L58" s="5"/>
      <c r="M58" s="7"/>
      <c r="O58" s="21"/>
      <c r="Q58" s="5">
        <v>228600</v>
      </c>
      <c r="R58" s="5">
        <v>0</v>
      </c>
      <c r="S58" s="5"/>
    </row>
    <row r="59" spans="1:19" s="213" customFormat="1" ht="14.25" customHeight="1" x14ac:dyDescent="0.25">
      <c r="A59" s="82"/>
      <c r="B59" s="863" t="s">
        <v>244</v>
      </c>
      <c r="C59" s="196">
        <f>+'[5]2.SZ.TÁBL. BEVÉTELEK'!$D56</f>
        <v>343</v>
      </c>
      <c r="D59" s="199">
        <f>+'[4]2.SZ.TÁBL. BEVÉTELEK'!$E56</f>
        <v>343</v>
      </c>
      <c r="E59" s="199">
        <v>343</v>
      </c>
      <c r="F59" s="441">
        <f t="shared" si="1"/>
        <v>1</v>
      </c>
      <c r="G59" s="5"/>
      <c r="H59" s="7">
        <v>8641</v>
      </c>
      <c r="I59" s="7" t="s">
        <v>4</v>
      </c>
      <c r="J59" s="217">
        <v>40</v>
      </c>
      <c r="K59" s="5">
        <f>+H59*J59</f>
        <v>345640</v>
      </c>
      <c r="L59" s="5">
        <v>346</v>
      </c>
      <c r="M59" s="7"/>
      <c r="O59" s="21"/>
      <c r="Q59" s="5">
        <v>342900</v>
      </c>
      <c r="R59" s="5">
        <v>0</v>
      </c>
      <c r="S59" s="5"/>
    </row>
    <row r="60" spans="1:19" s="213" customFormat="1" ht="14.25" customHeight="1" x14ac:dyDescent="0.25">
      <c r="A60" s="82"/>
      <c r="B60" s="863" t="s">
        <v>240</v>
      </c>
      <c r="C60" s="196">
        <f>+'[5]2.SZ.TÁBL. BEVÉTELEK'!$D57</f>
        <v>297</v>
      </c>
      <c r="D60" s="199">
        <f>+'[4]2.SZ.TÁBL. BEVÉTELEK'!$E57</f>
        <v>297</v>
      </c>
      <c r="E60" s="199">
        <v>297</v>
      </c>
      <c r="F60" s="441">
        <f t="shared" si="1"/>
        <v>1</v>
      </c>
      <c r="G60" s="5"/>
      <c r="H60" s="7"/>
      <c r="I60" s="7" t="s">
        <v>6</v>
      </c>
      <c r="J60" s="217">
        <v>40</v>
      </c>
      <c r="K60" s="5">
        <f>+H59*J60</f>
        <v>345640</v>
      </c>
      <c r="L60" s="5">
        <v>346</v>
      </c>
      <c r="M60" s="7"/>
      <c r="O60" s="21"/>
      <c r="Q60" s="5">
        <v>297180</v>
      </c>
      <c r="R60" s="5">
        <v>0</v>
      </c>
      <c r="S60" s="5"/>
    </row>
    <row r="61" spans="1:19" s="213" customFormat="1" ht="14.25" customHeight="1" x14ac:dyDescent="0.25">
      <c r="A61" s="82"/>
      <c r="B61" s="863" t="s">
        <v>241</v>
      </c>
      <c r="C61" s="196">
        <f>+'[5]2.SZ.TÁBL. BEVÉTELEK'!$D58</f>
        <v>709</v>
      </c>
      <c r="D61" s="199">
        <f>+'[4]2.SZ.TÁBL. BEVÉTELEK'!$E58</f>
        <v>709</v>
      </c>
      <c r="E61" s="199">
        <v>709</v>
      </c>
      <c r="F61" s="441">
        <f t="shared" si="1"/>
        <v>1</v>
      </c>
      <c r="G61" s="5"/>
      <c r="H61" s="7"/>
      <c r="I61" s="7" t="s">
        <v>7</v>
      </c>
      <c r="J61" s="217">
        <v>40</v>
      </c>
      <c r="K61" s="5">
        <f>+H59*J61</f>
        <v>345640</v>
      </c>
      <c r="L61" s="5">
        <v>346</v>
      </c>
      <c r="M61" s="7"/>
      <c r="O61" s="21"/>
      <c r="Q61" s="5">
        <v>40640</v>
      </c>
      <c r="R61" s="5">
        <v>668020</v>
      </c>
      <c r="S61" s="5">
        <v>-668</v>
      </c>
    </row>
    <row r="62" spans="1:19" s="213" customFormat="1" ht="14.25" customHeight="1" x14ac:dyDescent="0.25">
      <c r="A62" s="82"/>
      <c r="B62" s="863" t="s">
        <v>242</v>
      </c>
      <c r="C62" s="196">
        <f>+'[5]2.SZ.TÁBL. BEVÉTELEK'!$D59</f>
        <v>343</v>
      </c>
      <c r="D62" s="199">
        <f>+'[4]2.SZ.TÁBL. BEVÉTELEK'!$E59</f>
        <v>343</v>
      </c>
      <c r="E62" s="199">
        <v>343</v>
      </c>
      <c r="F62" s="441">
        <f t="shared" si="1"/>
        <v>1</v>
      </c>
      <c r="G62" s="5"/>
      <c r="H62" s="7">
        <v>20320</v>
      </c>
      <c r="I62" s="7" t="s">
        <v>8</v>
      </c>
      <c r="J62" s="217">
        <v>39</v>
      </c>
      <c r="K62" s="5">
        <f>+H62*J62</f>
        <v>792480</v>
      </c>
      <c r="L62" s="5">
        <v>790</v>
      </c>
      <c r="M62" s="7"/>
      <c r="O62" s="21"/>
      <c r="Q62" s="5">
        <v>342900</v>
      </c>
      <c r="R62" s="5">
        <v>0</v>
      </c>
      <c r="S62" s="5"/>
    </row>
    <row r="63" spans="1:19" s="213" customFormat="1" ht="14.25" customHeight="1" x14ac:dyDescent="0.25">
      <c r="A63" s="82"/>
      <c r="B63" s="863" t="s">
        <v>243</v>
      </c>
      <c r="C63" s="196">
        <f>+'[5]2.SZ.TÁBL. BEVÉTELEK'!$D60</f>
        <v>571</v>
      </c>
      <c r="D63" s="199">
        <f>+'[4]2.SZ.TÁBL. BEVÉTELEK'!$E60</f>
        <v>571</v>
      </c>
      <c r="E63" s="199">
        <v>571</v>
      </c>
      <c r="F63" s="441">
        <f t="shared" si="1"/>
        <v>1</v>
      </c>
      <c r="G63" s="5"/>
      <c r="H63" s="7"/>
      <c r="I63" s="7" t="s">
        <v>9</v>
      </c>
      <c r="J63" s="217">
        <v>40</v>
      </c>
      <c r="K63" s="5">
        <f>+H59*J63</f>
        <v>345640</v>
      </c>
      <c r="L63" s="5">
        <v>346</v>
      </c>
      <c r="M63" s="7"/>
      <c r="O63" s="21"/>
      <c r="Q63" s="5">
        <v>571500</v>
      </c>
      <c r="R63" s="5">
        <v>0</v>
      </c>
      <c r="S63" s="5"/>
    </row>
    <row r="64" spans="1:19" s="213" customFormat="1" ht="14.25" customHeight="1" x14ac:dyDescent="0.25">
      <c r="A64" s="82"/>
      <c r="B64" s="865" t="s">
        <v>230</v>
      </c>
      <c r="C64" s="196">
        <f>+'[5]2.SZ.TÁBL. BEVÉTELEK'!$D61</f>
        <v>274</v>
      </c>
      <c r="D64" s="199">
        <f>+'[4]2.SZ.TÁBL. BEVÉTELEK'!$E61</f>
        <v>274</v>
      </c>
      <c r="E64" s="199">
        <v>274</v>
      </c>
      <c r="F64" s="441">
        <f t="shared" si="1"/>
        <v>1</v>
      </c>
      <c r="G64" s="5"/>
      <c r="H64" s="7"/>
      <c r="I64" s="7" t="s">
        <v>10</v>
      </c>
      <c r="J64" s="217">
        <v>40</v>
      </c>
      <c r="K64" s="5">
        <f>+H59*J64</f>
        <v>345640</v>
      </c>
      <c r="L64" s="5">
        <v>346</v>
      </c>
      <c r="M64" s="7"/>
      <c r="O64" s="21"/>
      <c r="Q64" s="5">
        <v>274320</v>
      </c>
      <c r="R64" s="5">
        <v>0</v>
      </c>
      <c r="S64" s="5"/>
    </row>
    <row r="65" spans="1:19" s="213" customFormat="1" ht="14.25" customHeight="1" x14ac:dyDescent="0.25">
      <c r="A65" s="82"/>
      <c r="B65" s="866"/>
      <c r="C65" s="202"/>
      <c r="D65" s="203"/>
      <c r="E65" s="431"/>
      <c r="F65" s="441"/>
      <c r="G65" s="5"/>
      <c r="H65" s="7"/>
      <c r="I65" s="25" t="s">
        <v>230</v>
      </c>
      <c r="J65" s="217">
        <v>40</v>
      </c>
      <c r="K65" s="5">
        <f>+H59*J65</f>
        <v>345640</v>
      </c>
      <c r="L65" s="5">
        <v>346</v>
      </c>
      <c r="M65" s="7"/>
      <c r="O65" s="21"/>
      <c r="Q65" s="212">
        <f>SUM(Q58:Q64)</f>
        <v>2098040</v>
      </c>
      <c r="R65" s="212">
        <f>SUM(R58:R64)</f>
        <v>668020</v>
      </c>
      <c r="S65" s="212">
        <f>SUM(S58:S64)</f>
        <v>-668</v>
      </c>
    </row>
    <row r="66" spans="1:19" s="213" customFormat="1" ht="14.25" customHeight="1" x14ac:dyDescent="0.25">
      <c r="A66" s="82"/>
      <c r="B66" s="214" t="s">
        <v>1084</v>
      </c>
      <c r="C66" s="198">
        <f>+SUM(C67:C73)</f>
        <v>4000.0000000000005</v>
      </c>
      <c r="D66" s="198">
        <f t="shared" ref="D66:E66" si="11">+SUM(D67:D73)</f>
        <v>4000</v>
      </c>
      <c r="E66" s="432">
        <f t="shared" si="11"/>
        <v>4000</v>
      </c>
      <c r="F66" s="441">
        <f t="shared" si="1"/>
        <v>1</v>
      </c>
      <c r="G66" s="5"/>
      <c r="H66" s="7"/>
      <c r="I66" s="25"/>
      <c r="J66" s="217"/>
      <c r="K66" s="5">
        <f>SUM(K59:K65)</f>
        <v>2866320</v>
      </c>
      <c r="L66" s="5">
        <f>SUM(L59:L65)</f>
        <v>2866</v>
      </c>
      <c r="M66" s="7"/>
      <c r="O66" s="21"/>
    </row>
    <row r="67" spans="1:19" s="213" customFormat="1" ht="14.25" customHeight="1" x14ac:dyDescent="0.25">
      <c r="A67" s="82"/>
      <c r="B67" s="863" t="s">
        <v>238</v>
      </c>
      <c r="C67" s="196">
        <f>+'[5]2.SZ.TÁBL. BEVÉTELEK'!$D64</f>
        <v>510.70070115943355</v>
      </c>
      <c r="D67" s="199">
        <f>+'[4]2.SZ.TÁBL. BEVÉTELEK'!$E64</f>
        <v>511</v>
      </c>
      <c r="E67" s="199">
        <v>511</v>
      </c>
      <c r="F67" s="441">
        <f t="shared" si="1"/>
        <v>1</v>
      </c>
      <c r="G67" s="5"/>
      <c r="H67" s="7"/>
      <c r="I67" s="7"/>
      <c r="J67" s="217"/>
      <c r="K67" s="5"/>
      <c r="L67" s="5"/>
      <c r="M67" s="7"/>
      <c r="O67" s="21"/>
    </row>
    <row r="68" spans="1:19" s="213" customFormat="1" ht="14.25" customHeight="1" x14ac:dyDescent="0.25">
      <c r="A68" s="82"/>
      <c r="B68" s="863" t="s">
        <v>239</v>
      </c>
      <c r="C68" s="196">
        <f>+'[5]2.SZ.TÁBL. BEVÉTELEK'!$D65</f>
        <v>1543.4673021401402</v>
      </c>
      <c r="D68" s="199">
        <f>+'[4]2.SZ.TÁBL. BEVÉTELEK'!$E65</f>
        <v>1544</v>
      </c>
      <c r="E68" s="199">
        <v>1544</v>
      </c>
      <c r="F68" s="441">
        <f t="shared" si="1"/>
        <v>1</v>
      </c>
      <c r="G68" s="5" t="s">
        <v>247</v>
      </c>
      <c r="H68" s="7"/>
      <c r="I68" s="7" t="s">
        <v>248</v>
      </c>
      <c r="J68" s="7" t="s">
        <v>249</v>
      </c>
      <c r="K68" s="5">
        <v>160709</v>
      </c>
      <c r="L68" s="7"/>
      <c r="M68" s="7"/>
      <c r="O68" s="21"/>
    </row>
    <row r="69" spans="1:19" ht="12.75" x14ac:dyDescent="0.2">
      <c r="A69" s="82"/>
      <c r="B69" s="863" t="s">
        <v>244</v>
      </c>
      <c r="C69" s="196">
        <f>+'[5]2.SZ.TÁBL. BEVÉTELEK'!$D66</f>
        <v>236.28614637276019</v>
      </c>
      <c r="D69" s="199">
        <f>+'[4]2.SZ.TÁBL. BEVÉTELEK'!$E66</f>
        <v>236</v>
      </c>
      <c r="E69" s="199">
        <v>236</v>
      </c>
      <c r="F69" s="441">
        <f t="shared" si="1"/>
        <v>1</v>
      </c>
      <c r="I69" s="7" t="s">
        <v>4</v>
      </c>
      <c r="J69" s="221">
        <v>0.4</v>
      </c>
      <c r="K69" s="27">
        <f>+$K$68*J69*0.02</f>
        <v>1285.6720000000003</v>
      </c>
      <c r="L69" s="7">
        <v>1285</v>
      </c>
      <c r="O69" s="21"/>
    </row>
    <row r="70" spans="1:19" ht="12.95" customHeight="1" x14ac:dyDescent="0.2">
      <c r="A70" s="82"/>
      <c r="B70" s="863" t="s">
        <v>240</v>
      </c>
      <c r="C70" s="196">
        <f>+'[5]2.SZ.TÁBL. BEVÉTELEK'!$D67</f>
        <v>206.04005315980021</v>
      </c>
      <c r="D70" s="199">
        <f>+'[4]2.SZ.TÁBL. BEVÉTELEK'!$E67</f>
        <v>206</v>
      </c>
      <c r="E70" s="199">
        <v>206</v>
      </c>
      <c r="F70" s="441">
        <f t="shared" si="1"/>
        <v>1</v>
      </c>
      <c r="I70" s="7" t="s">
        <v>6</v>
      </c>
      <c r="J70" s="221">
        <v>0.2</v>
      </c>
      <c r="K70" s="27">
        <f>+$K$68*J70*0.02</f>
        <v>642.83600000000013</v>
      </c>
      <c r="L70" s="7">
        <v>643</v>
      </c>
      <c r="O70" s="21"/>
    </row>
    <row r="71" spans="1:19" ht="12.95" customHeight="1" x14ac:dyDescent="0.2">
      <c r="A71" s="82"/>
      <c r="B71" s="863" t="s">
        <v>242</v>
      </c>
      <c r="C71" s="196">
        <f>+'[5]2.SZ.TÁBL. BEVÉTELEK'!$D68</f>
        <v>645.4332981989827</v>
      </c>
      <c r="D71" s="199">
        <f>+'[4]2.SZ.TÁBL. BEVÉTELEK'!$E68</f>
        <v>645</v>
      </c>
      <c r="E71" s="199">
        <v>645</v>
      </c>
      <c r="F71" s="441">
        <f t="shared" si="1"/>
        <v>1</v>
      </c>
      <c r="I71" s="7" t="s">
        <v>10</v>
      </c>
      <c r="J71" s="221">
        <v>0.4</v>
      </c>
      <c r="K71" s="27">
        <f>+$K$68*J71*0.02</f>
        <v>1285.6720000000003</v>
      </c>
      <c r="L71" s="7">
        <v>1285</v>
      </c>
      <c r="O71" s="21"/>
    </row>
    <row r="72" spans="1:19" ht="12.95" customHeight="1" x14ac:dyDescent="0.2">
      <c r="A72" s="82"/>
      <c r="B72" s="863" t="s">
        <v>243</v>
      </c>
      <c r="C72" s="196">
        <f>+'[5]2.SZ.TÁBL. BEVÉTELEK'!$D69</f>
        <v>383.66710966500159</v>
      </c>
      <c r="D72" s="199">
        <f>+'[4]2.SZ.TÁBL. BEVÉTELEK'!$E69</f>
        <v>384</v>
      </c>
      <c r="E72" s="199">
        <v>384</v>
      </c>
      <c r="F72" s="441">
        <f t="shared" si="1"/>
        <v>1</v>
      </c>
      <c r="J72" s="221">
        <f>SUM(J69:J71)</f>
        <v>1</v>
      </c>
      <c r="K72" s="27">
        <f>SUM(K69:K71)</f>
        <v>3214.1800000000003</v>
      </c>
      <c r="L72" s="7">
        <f>SUM(L69:L71)</f>
        <v>3213</v>
      </c>
      <c r="O72" s="21"/>
    </row>
    <row r="73" spans="1:19" ht="12.95" customHeight="1" x14ac:dyDescent="0.2">
      <c r="A73" s="82"/>
      <c r="B73" s="865" t="s">
        <v>230</v>
      </c>
      <c r="C73" s="196">
        <f>+'[5]2.SZ.TÁBL. BEVÉTELEK'!$D70</f>
        <v>474.40538930388158</v>
      </c>
      <c r="D73" s="199">
        <f>+'[4]2.SZ.TÁBL. BEVÉTELEK'!$E70</f>
        <v>474</v>
      </c>
      <c r="E73" s="199">
        <v>474</v>
      </c>
      <c r="F73" s="441">
        <f t="shared" si="1"/>
        <v>1</v>
      </c>
      <c r="K73" s="5"/>
      <c r="O73" s="21"/>
    </row>
    <row r="74" spans="1:19" ht="12.95" customHeight="1" x14ac:dyDescent="0.2">
      <c r="A74" s="82"/>
      <c r="B74" s="865"/>
      <c r="C74" s="202"/>
      <c r="D74" s="203"/>
      <c r="E74" s="431"/>
      <c r="F74" s="441"/>
      <c r="I74" s="7" t="s">
        <v>250</v>
      </c>
      <c r="J74" s="7" t="s">
        <v>249</v>
      </c>
      <c r="K74" s="5">
        <v>88973</v>
      </c>
      <c r="O74" s="21"/>
    </row>
    <row r="75" spans="1:19" ht="12.95" customHeight="1" x14ac:dyDescent="0.2">
      <c r="A75" s="82"/>
      <c r="B75" s="214" t="s">
        <v>1085</v>
      </c>
      <c r="C75" s="198">
        <f>+SUM(C76:C78)</f>
        <v>96239</v>
      </c>
      <c r="D75" s="198">
        <f>+SUM(D76:D78)</f>
        <v>135205</v>
      </c>
      <c r="E75" s="198">
        <f>+SUM(E76:E78)</f>
        <v>135205</v>
      </c>
      <c r="F75" s="441">
        <f t="shared" si="1"/>
        <v>1</v>
      </c>
      <c r="I75" s="222" t="s">
        <v>251</v>
      </c>
      <c r="J75" s="584">
        <v>3400</v>
      </c>
      <c r="K75" s="218">
        <f>+J75/$J$77</f>
        <v>0.57248695066509514</v>
      </c>
      <c r="L75" s="27">
        <f t="shared" ref="L75:L76" si="12">+$K$74*K75*0.02</f>
        <v>1018.7176292305103</v>
      </c>
      <c r="M75" s="217">
        <v>463</v>
      </c>
      <c r="O75" s="21"/>
    </row>
    <row r="76" spans="1:19" ht="12.95" customHeight="1" x14ac:dyDescent="0.2">
      <c r="A76" s="82"/>
      <c r="B76" s="865" t="s">
        <v>254</v>
      </c>
      <c r="C76" s="196">
        <f>+'[5]2.SZ.TÁBL. BEVÉTELEK'!$D$73</f>
        <v>96239</v>
      </c>
      <c r="D76" s="199">
        <f>+'[4]2.SZ.TÁBL. BEVÉTELEK'!$E$73</f>
        <v>105888</v>
      </c>
      <c r="E76" s="420">
        <f>+'5.SZ.TÁBL. SZOCIÁLIS NORMATÍVA'!H13</f>
        <v>105888</v>
      </c>
      <c r="F76" s="441">
        <f t="shared" si="1"/>
        <v>1</v>
      </c>
      <c r="I76" s="222" t="s">
        <v>230</v>
      </c>
      <c r="J76" s="192">
        <v>2539</v>
      </c>
      <c r="K76" s="218">
        <f>+J76/$J$77</f>
        <v>0.42751304933490486</v>
      </c>
      <c r="L76" s="27">
        <f t="shared" si="12"/>
        <v>760.74237076948975</v>
      </c>
      <c r="M76" s="217">
        <v>346</v>
      </c>
      <c r="O76" s="21"/>
    </row>
    <row r="77" spans="1:19" ht="12.95" customHeight="1" x14ac:dyDescent="0.2">
      <c r="A77" s="82"/>
      <c r="B77" s="865" t="s">
        <v>285</v>
      </c>
      <c r="C77" s="198"/>
      <c r="D77" s="199">
        <f>+'[4]2.SZ.TÁBL. BEVÉTELEK'!$E$74</f>
        <v>522</v>
      </c>
      <c r="E77" s="420">
        <f>+'5.SZ.TÁBL. SZOCIÁLIS NORMATÍVA'!H23</f>
        <v>523</v>
      </c>
      <c r="F77" s="441">
        <f t="shared" si="1"/>
        <v>1.0019157088122606</v>
      </c>
      <c r="I77" s="223"/>
      <c r="J77" s="192">
        <f>SUM(J75:J76)</f>
        <v>5939</v>
      </c>
      <c r="K77" s="221">
        <f>SUM(K75:K76)</f>
        <v>1</v>
      </c>
      <c r="L77" s="27">
        <f>SUM(L75:L76)</f>
        <v>1779.46</v>
      </c>
      <c r="M77" s="217">
        <f>SUM(M75:M76)</f>
        <v>809</v>
      </c>
      <c r="O77" s="21"/>
    </row>
    <row r="78" spans="1:19" ht="12.95" customHeight="1" x14ac:dyDescent="0.2">
      <c r="A78" s="82"/>
      <c r="B78" s="865" t="s">
        <v>286</v>
      </c>
      <c r="C78" s="198"/>
      <c r="D78" s="199">
        <f>+'[4]2.SZ.TÁBL. BEVÉTELEK'!$E$75</f>
        <v>28795</v>
      </c>
      <c r="E78" s="420">
        <f>+'5.SZ.TÁBL. SZOCIÁLIS NORMATÍVA'!H33</f>
        <v>28794</v>
      </c>
      <c r="F78" s="441">
        <f>+E78/D78</f>
        <v>0.99996527174856742</v>
      </c>
      <c r="O78" s="21"/>
    </row>
    <row r="79" spans="1:19" ht="12.95" customHeight="1" x14ac:dyDescent="0.2">
      <c r="A79" s="82"/>
      <c r="B79" s="888"/>
      <c r="C79" s="198"/>
      <c r="D79" s="199"/>
      <c r="E79" s="420"/>
      <c r="F79" s="441"/>
      <c r="O79" s="21"/>
    </row>
    <row r="80" spans="1:19" ht="12.95" customHeight="1" x14ac:dyDescent="0.2">
      <c r="A80" s="82"/>
      <c r="B80" s="214" t="s">
        <v>1248</v>
      </c>
      <c r="C80" s="198">
        <f>SUM(C81:C88)</f>
        <v>535</v>
      </c>
      <c r="D80" s="199">
        <f>SUM(D81:D88)</f>
        <v>535</v>
      </c>
      <c r="E80" s="199">
        <f>SUM(E81:E88)</f>
        <v>535</v>
      </c>
      <c r="F80" s="441">
        <f t="shared" ref="F80:F87" si="13">+E80/D80</f>
        <v>1</v>
      </c>
      <c r="O80" s="21"/>
    </row>
    <row r="81" spans="1:15" ht="12.95" customHeight="1" x14ac:dyDescent="0.2">
      <c r="A81" s="82"/>
      <c r="B81" s="865" t="s">
        <v>4</v>
      </c>
      <c r="C81" s="198">
        <f>+'[5]2.SZ.TÁBL. BEVÉTELEK'!$D76</f>
        <v>50</v>
      </c>
      <c r="D81" s="199">
        <f>+'[4]2.SZ.TÁBL. BEVÉTELEK'!$E78</f>
        <v>50</v>
      </c>
      <c r="E81" s="420">
        <v>50</v>
      </c>
      <c r="F81" s="441">
        <f t="shared" si="13"/>
        <v>1</v>
      </c>
      <c r="O81" s="21"/>
    </row>
    <row r="82" spans="1:15" ht="12.95" customHeight="1" x14ac:dyDescent="0.2">
      <c r="A82" s="82"/>
      <c r="B82" s="865" t="s">
        <v>1249</v>
      </c>
      <c r="C82" s="198">
        <f>+'[5]2.SZ.TÁBL. BEVÉTELEK'!$D77</f>
        <v>153</v>
      </c>
      <c r="D82" s="199">
        <f>+'[4]2.SZ.TÁBL. BEVÉTELEK'!$E79</f>
        <v>153</v>
      </c>
      <c r="E82" s="420">
        <v>153</v>
      </c>
      <c r="F82" s="441">
        <f t="shared" si="13"/>
        <v>1</v>
      </c>
      <c r="O82" s="21"/>
    </row>
    <row r="83" spans="1:15" ht="12.95" customHeight="1" x14ac:dyDescent="0.2">
      <c r="A83" s="82"/>
      <c r="B83" s="865" t="s">
        <v>1209</v>
      </c>
      <c r="C83" s="198">
        <f>+'[5]2.SZ.TÁBL. BEVÉTELEK'!$D78</f>
        <v>23</v>
      </c>
      <c r="D83" s="199">
        <f>+'[4]2.SZ.TÁBL. BEVÉTELEK'!$E80</f>
        <v>23</v>
      </c>
      <c r="E83" s="420">
        <v>23</v>
      </c>
      <c r="F83" s="441">
        <f t="shared" si="13"/>
        <v>1</v>
      </c>
      <c r="O83" s="21"/>
    </row>
    <row r="84" spans="1:15" ht="12.95" customHeight="1" x14ac:dyDescent="0.2">
      <c r="A84" s="82"/>
      <c r="B84" s="865" t="s">
        <v>1214</v>
      </c>
      <c r="C84" s="198">
        <f>+'[5]2.SZ.TÁBL. BEVÉTELEK'!$D79</f>
        <v>20</v>
      </c>
      <c r="D84" s="199">
        <f>+'[4]2.SZ.TÁBL. BEVÉTELEK'!$E81</f>
        <v>20</v>
      </c>
      <c r="E84" s="420">
        <v>20</v>
      </c>
      <c r="F84" s="441">
        <f t="shared" si="13"/>
        <v>1</v>
      </c>
      <c r="O84" s="21"/>
    </row>
    <row r="85" spans="1:15" ht="12.95" customHeight="1" x14ac:dyDescent="0.2">
      <c r="A85" s="82"/>
      <c r="B85" s="865" t="s">
        <v>1210</v>
      </c>
      <c r="C85" s="198">
        <f>+'[5]2.SZ.TÁBL. BEVÉTELEK'!$D80</f>
        <v>140</v>
      </c>
      <c r="D85" s="199">
        <f>+'[4]2.SZ.TÁBL. BEVÉTELEK'!$E82</f>
        <v>140</v>
      </c>
      <c r="E85" s="420">
        <v>140</v>
      </c>
      <c r="F85" s="441">
        <f t="shared" si="13"/>
        <v>1</v>
      </c>
      <c r="O85" s="21"/>
    </row>
    <row r="86" spans="1:15" ht="12.95" customHeight="1" x14ac:dyDescent="0.2">
      <c r="A86" s="82"/>
      <c r="B86" s="865" t="s">
        <v>1211</v>
      </c>
      <c r="C86" s="198">
        <f>+'[5]2.SZ.TÁBL. BEVÉTELEK'!$D81</f>
        <v>64</v>
      </c>
      <c r="D86" s="199">
        <f>+'[4]2.SZ.TÁBL. BEVÉTELEK'!$E83</f>
        <v>64</v>
      </c>
      <c r="E86" s="420">
        <v>64</v>
      </c>
      <c r="F86" s="441">
        <f t="shared" si="13"/>
        <v>1</v>
      </c>
      <c r="O86" s="21"/>
    </row>
    <row r="87" spans="1:15" ht="12.95" customHeight="1" x14ac:dyDescent="0.2">
      <c r="A87" s="82"/>
      <c r="B87" s="865" t="s">
        <v>1212</v>
      </c>
      <c r="C87" s="198">
        <f>+'[5]2.SZ.TÁBL. BEVÉTELEK'!$D82</f>
        <v>38</v>
      </c>
      <c r="D87" s="199">
        <f>+'[4]2.SZ.TÁBL. BEVÉTELEK'!$E84</f>
        <v>38</v>
      </c>
      <c r="E87" s="420">
        <v>38</v>
      </c>
      <c r="F87" s="441">
        <f t="shared" si="13"/>
        <v>1</v>
      </c>
      <c r="O87" s="21"/>
    </row>
    <row r="88" spans="1:15" ht="12.95" customHeight="1" x14ac:dyDescent="0.2">
      <c r="A88" s="82"/>
      <c r="B88" s="865" t="s">
        <v>1215</v>
      </c>
      <c r="C88" s="198">
        <f>+'[5]2.SZ.TÁBL. BEVÉTELEK'!$D83</f>
        <v>47</v>
      </c>
      <c r="D88" s="199">
        <f>+'[4]2.SZ.TÁBL. BEVÉTELEK'!$E85</f>
        <v>47</v>
      </c>
      <c r="E88" s="420">
        <v>47</v>
      </c>
      <c r="F88" s="441">
        <f>+E88/D88</f>
        <v>1</v>
      </c>
      <c r="O88" s="21"/>
    </row>
    <row r="89" spans="1:15" ht="12.95" customHeight="1" x14ac:dyDescent="0.2">
      <c r="A89" s="82"/>
      <c r="B89" s="865"/>
      <c r="C89" s="198"/>
      <c r="D89" s="199"/>
      <c r="E89" s="420"/>
      <c r="F89" s="441"/>
      <c r="I89" s="7" t="s">
        <v>252</v>
      </c>
      <c r="J89" s="7" t="s">
        <v>249</v>
      </c>
      <c r="K89" s="7">
        <v>44632</v>
      </c>
      <c r="O89" s="21"/>
    </row>
    <row r="90" spans="1:15" ht="12.95" customHeight="1" x14ac:dyDescent="0.2">
      <c r="A90" s="1132" t="s">
        <v>1216</v>
      </c>
      <c r="B90" s="1133" t="s">
        <v>255</v>
      </c>
      <c r="C90" s="1143">
        <f>+C7+C24+C33+C57+C66+C75+C16+C80+C43+C50</f>
        <v>160107</v>
      </c>
      <c r="D90" s="1143">
        <f>+D7+D24+D33+D57+D66+D75+D16+D80+D43+D50</f>
        <v>199073</v>
      </c>
      <c r="E90" s="1143">
        <f>+E7+E24+E33+E57+E66+E75+E16+E80+E43+E50</f>
        <v>199073</v>
      </c>
      <c r="F90" s="1144">
        <f t="shared" ref="F90" si="14">+E90/D90</f>
        <v>1</v>
      </c>
      <c r="O90" s="21"/>
    </row>
    <row r="91" spans="1:15" ht="12.95" customHeight="1" x14ac:dyDescent="0.2">
      <c r="A91" s="82"/>
      <c r="B91" s="224"/>
      <c r="C91" s="198"/>
      <c r="D91" s="198"/>
      <c r="E91" s="432"/>
      <c r="F91" s="1144"/>
      <c r="O91" s="21"/>
    </row>
    <row r="92" spans="1:15" ht="12.95" customHeight="1" x14ac:dyDescent="0.2">
      <c r="A92" s="82"/>
      <c r="B92" s="224"/>
      <c r="C92" s="198"/>
      <c r="D92" s="198"/>
      <c r="E92" s="432"/>
      <c r="F92" s="442"/>
      <c r="O92" s="21"/>
    </row>
    <row r="93" spans="1:15" ht="12.95" customHeight="1" x14ac:dyDescent="0.2">
      <c r="A93" s="354"/>
      <c r="B93" s="355"/>
      <c r="C93" s="356"/>
      <c r="D93" s="357"/>
      <c r="E93" s="433"/>
      <c r="F93" s="442"/>
      <c r="O93" s="21"/>
    </row>
    <row r="94" spans="1:15" ht="12.95" customHeight="1" x14ac:dyDescent="0.2">
      <c r="A94" s="66" t="s">
        <v>94</v>
      </c>
      <c r="B94" s="127" t="s">
        <v>56</v>
      </c>
      <c r="C94" s="205">
        <f>+C3+C5+C90</f>
        <v>160107</v>
      </c>
      <c r="D94" s="205">
        <f>+D3+D5+D90</f>
        <v>199073</v>
      </c>
      <c r="E94" s="205">
        <f>+E3+E5+E90</f>
        <v>199073</v>
      </c>
      <c r="F94" s="443">
        <f t="shared" ref="F94:F118" si="15">+E94/D94</f>
        <v>1</v>
      </c>
    </row>
    <row r="95" spans="1:15" ht="12.95" customHeight="1" x14ac:dyDescent="0.2">
      <c r="A95" s="83" t="s">
        <v>95</v>
      </c>
      <c r="B95" s="112" t="s">
        <v>90</v>
      </c>
      <c r="C95" s="195"/>
      <c r="D95" s="199"/>
      <c r="E95" s="423"/>
      <c r="F95" s="440"/>
    </row>
    <row r="96" spans="1:15" ht="12.95" customHeight="1" x14ac:dyDescent="0.2">
      <c r="A96" s="73" t="s">
        <v>96</v>
      </c>
      <c r="B96" s="74" t="s">
        <v>57</v>
      </c>
      <c r="C96" s="196"/>
      <c r="D96" s="196"/>
      <c r="E96" s="429"/>
      <c r="F96" s="441"/>
    </row>
    <row r="97" spans="1:6" ht="12.95" customHeight="1" x14ac:dyDescent="0.2">
      <c r="A97" s="82"/>
      <c r="B97" s="119"/>
      <c r="C97" s="198"/>
      <c r="D97" s="199"/>
      <c r="E97" s="420"/>
      <c r="F97" s="442"/>
    </row>
    <row r="98" spans="1:6" ht="12.95" customHeight="1" x14ac:dyDescent="0.2">
      <c r="A98" s="66" t="s">
        <v>97</v>
      </c>
      <c r="B98" s="127" t="s">
        <v>58</v>
      </c>
      <c r="C98" s="206">
        <f>+C95+C96</f>
        <v>0</v>
      </c>
      <c r="D98" s="206">
        <f t="shared" ref="D98:E98" si="16">+D95+D96</f>
        <v>0</v>
      </c>
      <c r="E98" s="434">
        <f t="shared" si="16"/>
        <v>0</v>
      </c>
      <c r="F98" s="867"/>
    </row>
    <row r="99" spans="1:6" ht="12.95" customHeight="1" x14ac:dyDescent="0.2">
      <c r="A99" s="83" t="s">
        <v>98</v>
      </c>
      <c r="B99" s="112" t="s">
        <v>59</v>
      </c>
      <c r="C99" s="195"/>
      <c r="D99" s="204"/>
      <c r="E99" s="423"/>
      <c r="F99" s="440"/>
    </row>
    <row r="100" spans="1:6" ht="12.95" customHeight="1" x14ac:dyDescent="0.2">
      <c r="A100" s="73" t="s">
        <v>99</v>
      </c>
      <c r="B100" s="74" t="s">
        <v>60</v>
      </c>
      <c r="C100" s="196">
        <f>+'[5]2.SZ.TÁBL. BEVÉTELEK'!$D$95</f>
        <v>300</v>
      </c>
      <c r="D100" s="13">
        <f>+'[4]2.SZ.TÁBL. BEVÉTELEK'!$E$98</f>
        <v>624</v>
      </c>
      <c r="E100" s="426">
        <f>+'4.SZ.TÁBL. SEGÍTŐ SZOLGÁLAT'!AF12+'2.1.SZ.TÁBL. BEV - KIAD'!I12</f>
        <v>790</v>
      </c>
      <c r="F100" s="441">
        <f t="shared" si="15"/>
        <v>1.266025641025641</v>
      </c>
    </row>
    <row r="101" spans="1:6" ht="12.95" customHeight="1" x14ac:dyDescent="0.2">
      <c r="A101" s="73" t="s">
        <v>100</v>
      </c>
      <c r="B101" s="74" t="s">
        <v>61</v>
      </c>
      <c r="C101" s="196"/>
      <c r="D101" s="13"/>
      <c r="E101" s="426"/>
      <c r="F101" s="441"/>
    </row>
    <row r="102" spans="1:6" ht="12.95" customHeight="1" x14ac:dyDescent="0.2">
      <c r="A102" s="73" t="s">
        <v>101</v>
      </c>
      <c r="B102" s="74" t="s">
        <v>62</v>
      </c>
      <c r="C102" s="196"/>
      <c r="D102" s="199"/>
      <c r="E102" s="420"/>
      <c r="F102" s="441"/>
    </row>
    <row r="103" spans="1:6" ht="12.95" customHeight="1" x14ac:dyDescent="0.2">
      <c r="A103" s="73" t="s">
        <v>102</v>
      </c>
      <c r="B103" s="74" t="s">
        <v>63</v>
      </c>
      <c r="C103" s="196">
        <f>+'[5]2.SZ.TÁBL. BEVÉTELEK'!$D$98</f>
        <v>12100</v>
      </c>
      <c r="D103" s="199">
        <f>+'[4]2.SZ.TÁBL. BEVÉTELEK'!$E$101</f>
        <v>10785</v>
      </c>
      <c r="E103" s="420">
        <f>+'4.SZ.TÁBL. SEGÍTŐ SZOLGÁLAT'!AF15</f>
        <v>11762</v>
      </c>
      <c r="F103" s="441">
        <f t="shared" si="15"/>
        <v>1.0905887807139545</v>
      </c>
    </row>
    <row r="104" spans="1:6" ht="12.95" customHeight="1" x14ac:dyDescent="0.2">
      <c r="A104" s="73" t="s">
        <v>103</v>
      </c>
      <c r="B104" s="74" t="s">
        <v>64</v>
      </c>
      <c r="C104" s="196"/>
      <c r="D104" s="199">
        <f>+'[4]2.SZ.TÁBL. BEVÉTELEK'!$E$102</f>
        <v>87</v>
      </c>
      <c r="E104" s="426">
        <f>+'2.1.SZ.TÁBL. BEV - KIAD'!I16</f>
        <v>79</v>
      </c>
      <c r="F104" s="441">
        <f t="shared" si="15"/>
        <v>0.90804597701149425</v>
      </c>
    </row>
    <row r="105" spans="1:6" ht="12.95" customHeight="1" x14ac:dyDescent="0.2">
      <c r="A105" s="73" t="s">
        <v>104</v>
      </c>
      <c r="B105" s="74" t="s">
        <v>65</v>
      </c>
      <c r="C105" s="196"/>
      <c r="D105" s="199"/>
      <c r="E105" s="426"/>
      <c r="F105" s="441"/>
    </row>
    <row r="106" spans="1:6" ht="12.95" customHeight="1" x14ac:dyDescent="0.2">
      <c r="A106" s="73" t="s">
        <v>105</v>
      </c>
      <c r="B106" s="74" t="s">
        <v>66</v>
      </c>
      <c r="C106" s="196"/>
      <c r="D106" s="199"/>
      <c r="E106" s="426"/>
      <c r="F106" s="441"/>
    </row>
    <row r="107" spans="1:6" ht="12.95" customHeight="1" x14ac:dyDescent="0.2">
      <c r="A107" s="84" t="s">
        <v>1234</v>
      </c>
      <c r="B107" s="128" t="s">
        <v>67</v>
      </c>
      <c r="C107" s="196"/>
      <c r="D107" s="199"/>
      <c r="E107" s="420">
        <f>+'4.SZ.TÁBL. SEGÍTŐ SZOLGÁLAT'!AF19+'2.1.SZ.TÁBL. BEV - KIAD'!I19</f>
        <v>348</v>
      </c>
      <c r="F107" s="441"/>
    </row>
    <row r="108" spans="1:6" ht="12.95" customHeight="1" x14ac:dyDescent="0.2">
      <c r="A108" s="66" t="s">
        <v>106</v>
      </c>
      <c r="B108" s="127" t="s">
        <v>68</v>
      </c>
      <c r="C108" s="206">
        <f>SUM(C99:C107)</f>
        <v>12400</v>
      </c>
      <c r="D108" s="206">
        <f>SUM(D99:D107)</f>
        <v>11496</v>
      </c>
      <c r="E108" s="434">
        <f>SUM(E99:E107)</f>
        <v>12979</v>
      </c>
      <c r="F108" s="443">
        <f t="shared" si="15"/>
        <v>1.129001391788448</v>
      </c>
    </row>
    <row r="109" spans="1:6" ht="12.95" customHeight="1" x14ac:dyDescent="0.2">
      <c r="A109" s="66" t="s">
        <v>107</v>
      </c>
      <c r="B109" s="127" t="s">
        <v>69</v>
      </c>
      <c r="C109" s="206"/>
      <c r="D109" s="207"/>
      <c r="E109" s="435"/>
      <c r="F109" s="867"/>
    </row>
    <row r="110" spans="1:6" ht="12.95" customHeight="1" x14ac:dyDescent="0.2">
      <c r="A110" s="85" t="s">
        <v>1232</v>
      </c>
      <c r="B110" s="129" t="s">
        <v>70</v>
      </c>
      <c r="C110" s="208"/>
      <c r="D110" s="199"/>
      <c r="E110" s="436"/>
      <c r="F110" s="440"/>
    </row>
    <row r="111" spans="1:6" ht="12.95" customHeight="1" x14ac:dyDescent="0.2">
      <c r="A111" s="66" t="s">
        <v>108</v>
      </c>
      <c r="B111" s="127" t="s">
        <v>225</v>
      </c>
      <c r="C111" s="206">
        <f>+C110</f>
        <v>0</v>
      </c>
      <c r="D111" s="206">
        <f t="shared" ref="D111:E111" si="17">+D110</f>
        <v>0</v>
      </c>
      <c r="E111" s="434">
        <f t="shared" si="17"/>
        <v>0</v>
      </c>
      <c r="F111" s="447"/>
    </row>
    <row r="112" spans="1:6" ht="12.95" customHeight="1" x14ac:dyDescent="0.2">
      <c r="A112" s="85" t="s">
        <v>1233</v>
      </c>
      <c r="B112" s="129" t="s">
        <v>71</v>
      </c>
      <c r="C112" s="208"/>
      <c r="D112" s="199"/>
      <c r="E112" s="436"/>
      <c r="F112" s="447"/>
    </row>
    <row r="113" spans="1:6" ht="12.95" customHeight="1" x14ac:dyDescent="0.2">
      <c r="A113" s="66" t="s">
        <v>109</v>
      </c>
      <c r="B113" s="127" t="s">
        <v>226</v>
      </c>
      <c r="C113" s="206">
        <f>+C112</f>
        <v>0</v>
      </c>
      <c r="D113" s="206">
        <f t="shared" ref="D113:E113" si="18">+D112</f>
        <v>0</v>
      </c>
      <c r="E113" s="434">
        <f t="shared" si="18"/>
        <v>0</v>
      </c>
      <c r="F113" s="444"/>
    </row>
    <row r="114" spans="1:6" ht="12.95" customHeight="1" x14ac:dyDescent="0.2">
      <c r="A114" s="66" t="s">
        <v>110</v>
      </c>
      <c r="B114" s="127" t="s">
        <v>72</v>
      </c>
      <c r="C114" s="206">
        <f>+C94+C98+C108+C109+C111+C113</f>
        <v>172507</v>
      </c>
      <c r="D114" s="206">
        <f t="shared" ref="D114" si="19">+D94+D98+D108+D109+D111+D113</f>
        <v>210569</v>
      </c>
      <c r="E114" s="434">
        <f>+E94+E98+E108+E109+E111+E113</f>
        <v>212052</v>
      </c>
      <c r="F114" s="443">
        <f t="shared" si="15"/>
        <v>1.0070428220678258</v>
      </c>
    </row>
    <row r="115" spans="1:6" ht="12.95" customHeight="1" x14ac:dyDescent="0.2">
      <c r="A115" s="135" t="s">
        <v>111</v>
      </c>
      <c r="B115" s="127" t="s">
        <v>73</v>
      </c>
      <c r="C115" s="206">
        <f>+'[5]2.SZ.TÁBL. BEVÉTELEK'!$D$110</f>
        <v>889</v>
      </c>
      <c r="D115" s="1003">
        <f>+'[4]2.SZ.TÁBL. BEVÉTELEK'!$E$113</f>
        <v>30092</v>
      </c>
      <c r="E115" s="437">
        <f>+'2.1.SZ.TÁBL. BEV - KIAD'!M27</f>
        <v>30092</v>
      </c>
      <c r="F115" s="443">
        <f t="shared" si="15"/>
        <v>1</v>
      </c>
    </row>
    <row r="116" spans="1:6" ht="12.95" customHeight="1" x14ac:dyDescent="0.2">
      <c r="A116" s="135" t="s">
        <v>223</v>
      </c>
      <c r="B116" s="127" t="s">
        <v>224</v>
      </c>
      <c r="C116" s="206"/>
      <c r="D116" s="1002"/>
      <c r="E116" s="435"/>
      <c r="F116" s="444"/>
    </row>
    <row r="117" spans="1:6" ht="12.95" customHeight="1" thickBot="1" x14ac:dyDescent="0.25">
      <c r="A117" s="158" t="s">
        <v>112</v>
      </c>
      <c r="B117" s="209" t="s">
        <v>74</v>
      </c>
      <c r="C117" s="210"/>
      <c r="D117" s="210">
        <f t="shared" ref="D117:E117" si="20">+SUM(D115:D116)</f>
        <v>30092</v>
      </c>
      <c r="E117" s="438">
        <f t="shared" si="20"/>
        <v>30092</v>
      </c>
      <c r="F117" s="445">
        <f t="shared" si="15"/>
        <v>1</v>
      </c>
    </row>
    <row r="118" spans="1:6" ht="12.95" customHeight="1" thickBot="1" x14ac:dyDescent="0.25">
      <c r="A118" s="1318" t="s">
        <v>0</v>
      </c>
      <c r="B118" s="1319"/>
      <c r="C118" s="211">
        <f>+C114+C117+C115</f>
        <v>173396</v>
      </c>
      <c r="D118" s="211">
        <f t="shared" ref="D118" si="21">+D114+D117</f>
        <v>240661</v>
      </c>
      <c r="E118" s="439">
        <f>+E114+E117</f>
        <v>242144</v>
      </c>
      <c r="F118" s="446">
        <f t="shared" si="15"/>
        <v>1.0061621949547288</v>
      </c>
    </row>
  </sheetData>
  <mergeCells count="7">
    <mergeCell ref="A118:B118"/>
    <mergeCell ref="D1:D2"/>
    <mergeCell ref="C1:C2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85" fitToHeight="2" orientation="portrait" r:id="rId1"/>
  <headerFooter alignWithMargins="0">
    <oddHeader>&amp;L&amp;"Times New Roman,Félkövér"&amp;13Szent László Völgye TKT&amp;C&amp;"Times New Roman,Félkövér"&amp;16 2020. ÉVI ZÁRSZÁMADÁSI BESZÁMOLÓ&amp;R3. sz. táblázat
BEVÉTELEK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161"/>
  <sheetViews>
    <sheetView topLeftCell="C127" zoomScaleNormal="100" zoomScaleSheetLayoutView="50" workbookViewId="0">
      <selection activeCell="G143" sqref="G143"/>
    </sheetView>
  </sheetViews>
  <sheetFormatPr defaultColWidth="8.85546875" defaultRowHeight="15" customHeight="1" x14ac:dyDescent="0.2"/>
  <cols>
    <col min="1" max="1" width="8.85546875" style="2"/>
    <col min="2" max="2" width="56" style="22" customWidth="1"/>
    <col min="3" max="13" width="10.42578125" style="23" customWidth="1"/>
    <col min="14" max="14" width="10.42578125" style="24" customWidth="1"/>
    <col min="15" max="19" width="10.42578125" style="23" customWidth="1"/>
    <col min="20" max="20" width="10.42578125" style="24" customWidth="1"/>
    <col min="21" max="22" width="10.42578125" style="23" customWidth="1"/>
    <col min="23" max="25" width="10.42578125" style="24" customWidth="1"/>
    <col min="26" max="26" width="10.42578125" style="1179" customWidth="1"/>
    <col min="27" max="27" width="10.42578125" style="1180" customWidth="1"/>
    <col min="28" max="28" width="10.42578125" style="24" customWidth="1"/>
    <col min="29" max="29" width="10.42578125" style="1162" customWidth="1"/>
    <col min="30" max="30" width="10.42578125" style="1161" customWidth="1"/>
    <col min="31" max="31" width="13" style="23" customWidth="1"/>
    <col min="32" max="32" width="10.42578125" style="23" customWidth="1"/>
    <col min="33" max="34" width="11.5703125" style="2" bestFit="1" customWidth="1"/>
    <col min="35" max="16384" width="8.85546875" style="2"/>
  </cols>
  <sheetData>
    <row r="1" spans="1:32" s="811" customFormat="1" ht="30" customHeight="1" x14ac:dyDescent="0.2">
      <c r="A1" s="1347" t="s">
        <v>91</v>
      </c>
      <c r="B1" s="1360" t="s">
        <v>113</v>
      </c>
      <c r="C1" s="1351" t="s">
        <v>1242</v>
      </c>
      <c r="D1" s="1352"/>
      <c r="E1" s="1353"/>
      <c r="F1" s="1363" t="s">
        <v>1053</v>
      </c>
      <c r="G1" s="1364"/>
      <c r="H1" s="1365"/>
      <c r="I1" s="1351" t="s">
        <v>11</v>
      </c>
      <c r="J1" s="1352"/>
      <c r="K1" s="1353"/>
      <c r="L1" s="1351" t="s">
        <v>1056</v>
      </c>
      <c r="M1" s="1352"/>
      <c r="N1" s="1353"/>
      <c r="O1" s="1351" t="s">
        <v>1243</v>
      </c>
      <c r="P1" s="1352"/>
      <c r="Q1" s="1353"/>
      <c r="R1" s="1356" t="s">
        <v>1244</v>
      </c>
      <c r="S1" s="1357"/>
      <c r="T1" s="1358"/>
      <c r="U1" s="1359" t="s">
        <v>1074</v>
      </c>
      <c r="V1" s="1357"/>
      <c r="W1" s="1358"/>
      <c r="X1" s="1359" t="s">
        <v>1054</v>
      </c>
      <c r="Y1" s="1357"/>
      <c r="Z1" s="1366"/>
      <c r="AA1" s="1367" t="s">
        <v>1250</v>
      </c>
      <c r="AB1" s="1368"/>
      <c r="AC1" s="1369"/>
      <c r="AD1" s="1354" t="s">
        <v>12</v>
      </c>
      <c r="AE1" s="1352"/>
      <c r="AF1" s="1355"/>
    </row>
    <row r="2" spans="1:32" s="4" customFormat="1" ht="29.25" customHeight="1" x14ac:dyDescent="0.2">
      <c r="A2" s="1348"/>
      <c r="B2" s="1361"/>
      <c r="C2" s="868" t="s">
        <v>38</v>
      </c>
      <c r="D2" s="869" t="s">
        <v>39</v>
      </c>
      <c r="E2" s="343" t="s">
        <v>52</v>
      </c>
      <c r="F2" s="870" t="s">
        <v>38</v>
      </c>
      <c r="G2" s="869" t="s">
        <v>39</v>
      </c>
      <c r="H2" s="144" t="s">
        <v>52</v>
      </c>
      <c r="I2" s="868" t="s">
        <v>38</v>
      </c>
      <c r="J2" s="869" t="s">
        <v>39</v>
      </c>
      <c r="K2" s="343" t="s">
        <v>52</v>
      </c>
      <c r="L2" s="870" t="s">
        <v>38</v>
      </c>
      <c r="M2" s="869" t="s">
        <v>39</v>
      </c>
      <c r="N2" s="144" t="s">
        <v>52</v>
      </c>
      <c r="O2" s="868" t="s">
        <v>38</v>
      </c>
      <c r="P2" s="869" t="s">
        <v>39</v>
      </c>
      <c r="Q2" s="343" t="s">
        <v>52</v>
      </c>
      <c r="R2" s="870" t="s">
        <v>38</v>
      </c>
      <c r="S2" s="869" t="s">
        <v>39</v>
      </c>
      <c r="T2" s="144" t="s">
        <v>52</v>
      </c>
      <c r="U2" s="868" t="s">
        <v>38</v>
      </c>
      <c r="V2" s="869" t="s">
        <v>39</v>
      </c>
      <c r="W2" s="801" t="s">
        <v>52</v>
      </c>
      <c r="X2" s="868" t="s">
        <v>38</v>
      </c>
      <c r="Y2" s="869" t="s">
        <v>39</v>
      </c>
      <c r="Z2" s="343" t="s">
        <v>52</v>
      </c>
      <c r="AA2" s="1170" t="s">
        <v>38</v>
      </c>
      <c r="AB2" s="1150" t="s">
        <v>39</v>
      </c>
      <c r="AC2" s="1152" t="s">
        <v>52</v>
      </c>
      <c r="AD2" s="1153" t="s">
        <v>38</v>
      </c>
      <c r="AE2" s="861" t="s">
        <v>39</v>
      </c>
      <c r="AF2" s="68" t="s">
        <v>52</v>
      </c>
    </row>
    <row r="3" spans="1:32" ht="13.5" customHeight="1" x14ac:dyDescent="0.2">
      <c r="A3" s="83" t="s">
        <v>92</v>
      </c>
      <c r="B3" s="91" t="s">
        <v>53</v>
      </c>
      <c r="C3" s="115"/>
      <c r="D3" s="113"/>
      <c r="E3" s="116"/>
      <c r="F3" s="115"/>
      <c r="G3" s="113"/>
      <c r="H3" s="114"/>
      <c r="I3" s="115"/>
      <c r="J3" s="113"/>
      <c r="K3" s="116"/>
      <c r="L3" s="115"/>
      <c r="M3" s="113"/>
      <c r="N3" s="114"/>
      <c r="O3" s="115"/>
      <c r="P3" s="113"/>
      <c r="Q3" s="116"/>
      <c r="R3" s="115"/>
      <c r="S3" s="113"/>
      <c r="T3" s="114"/>
      <c r="U3" s="115"/>
      <c r="V3" s="113"/>
      <c r="W3" s="114"/>
      <c r="X3" s="115"/>
      <c r="Y3" s="113"/>
      <c r="Z3" s="116"/>
      <c r="AA3" s="1171"/>
      <c r="AB3" s="1148"/>
      <c r="AC3" s="1154"/>
      <c r="AD3" s="148"/>
      <c r="AE3" s="147"/>
      <c r="AF3" s="149"/>
    </row>
    <row r="4" spans="1:32" ht="13.5" customHeight="1" x14ac:dyDescent="0.2">
      <c r="A4" s="73" t="s">
        <v>93</v>
      </c>
      <c r="B4" s="90" t="s">
        <v>54</v>
      </c>
      <c r="C4" s="109"/>
      <c r="D4" s="109"/>
      <c r="E4" s="109"/>
      <c r="F4" s="109"/>
      <c r="G4" s="106"/>
      <c r="H4" s="108"/>
      <c r="I4" s="109"/>
      <c r="J4" s="106"/>
      <c r="K4" s="110"/>
      <c r="L4" s="109"/>
      <c r="M4" s="106"/>
      <c r="N4" s="108"/>
      <c r="O4" s="109"/>
      <c r="P4" s="106"/>
      <c r="Q4" s="110"/>
      <c r="R4" s="109"/>
      <c r="S4" s="106"/>
      <c r="T4" s="108"/>
      <c r="U4" s="109"/>
      <c r="V4" s="106">
        <f>V5</f>
        <v>0</v>
      </c>
      <c r="W4" s="108">
        <f>W5</f>
        <v>0</v>
      </c>
      <c r="X4" s="109"/>
      <c r="Y4" s="106"/>
      <c r="Z4" s="110"/>
      <c r="AA4" s="1172"/>
      <c r="AB4" s="1149"/>
      <c r="AC4" s="1155"/>
      <c r="AD4" s="111"/>
      <c r="AE4" s="106">
        <f>AE5</f>
        <v>0</v>
      </c>
      <c r="AF4" s="107">
        <f>AF5</f>
        <v>0</v>
      </c>
    </row>
    <row r="5" spans="1:32" ht="13.5" customHeight="1" x14ac:dyDescent="0.2">
      <c r="A5" s="82"/>
      <c r="B5" s="230" t="s">
        <v>55</v>
      </c>
      <c r="C5" s="123"/>
      <c r="D5" s="121"/>
      <c r="E5" s="124"/>
      <c r="F5" s="123"/>
      <c r="G5" s="121"/>
      <c r="H5" s="122"/>
      <c r="I5" s="123"/>
      <c r="J5" s="121"/>
      <c r="K5" s="124"/>
      <c r="L5" s="123"/>
      <c r="M5" s="121"/>
      <c r="N5" s="122"/>
      <c r="O5" s="123"/>
      <c r="P5" s="121"/>
      <c r="Q5" s="124"/>
      <c r="R5" s="123"/>
      <c r="S5" s="121"/>
      <c r="T5" s="122"/>
      <c r="U5" s="123"/>
      <c r="V5" s="121"/>
      <c r="W5" s="122"/>
      <c r="X5" s="123"/>
      <c r="Y5" s="121"/>
      <c r="Z5" s="124"/>
      <c r="AA5" s="1173"/>
      <c r="AB5" s="456"/>
      <c r="AC5" s="457"/>
      <c r="AD5" s="125"/>
      <c r="AE5" s="121">
        <f>+D5+G5+J5+M5+P5+S5+V5+Y5</f>
        <v>0</v>
      </c>
      <c r="AF5" s="126">
        <f>+E5+H5+K5+N5+Q5+T5+W5+Z5</f>
        <v>0</v>
      </c>
    </row>
    <row r="6" spans="1:32" s="182" customFormat="1" ht="13.5" customHeight="1" x14ac:dyDescent="0.2">
      <c r="A6" s="66" t="s">
        <v>94</v>
      </c>
      <c r="B6" s="65" t="s">
        <v>56</v>
      </c>
      <c r="C6" s="180">
        <f t="shared" ref="C6:AF6" si="0">SUM(C3:C4)</f>
        <v>0</v>
      </c>
      <c r="D6" s="165">
        <f t="shared" si="0"/>
        <v>0</v>
      </c>
      <c r="E6" s="349">
        <f t="shared" si="0"/>
        <v>0</v>
      </c>
      <c r="F6" s="180">
        <f t="shared" si="0"/>
        <v>0</v>
      </c>
      <c r="G6" s="165">
        <f t="shared" si="0"/>
        <v>0</v>
      </c>
      <c r="H6" s="451">
        <f t="shared" si="0"/>
        <v>0</v>
      </c>
      <c r="I6" s="180">
        <f t="shared" si="0"/>
        <v>0</v>
      </c>
      <c r="J6" s="165">
        <f t="shared" si="0"/>
        <v>0</v>
      </c>
      <c r="K6" s="349">
        <f t="shared" si="0"/>
        <v>0</v>
      </c>
      <c r="L6" s="180">
        <f t="shared" si="0"/>
        <v>0</v>
      </c>
      <c r="M6" s="165">
        <f t="shared" si="0"/>
        <v>0</v>
      </c>
      <c r="N6" s="451">
        <f t="shared" si="0"/>
        <v>0</v>
      </c>
      <c r="O6" s="180">
        <f t="shared" si="0"/>
        <v>0</v>
      </c>
      <c r="P6" s="165">
        <f t="shared" si="0"/>
        <v>0</v>
      </c>
      <c r="Q6" s="349">
        <f t="shared" si="0"/>
        <v>0</v>
      </c>
      <c r="R6" s="180">
        <f t="shared" si="0"/>
        <v>0</v>
      </c>
      <c r="S6" s="165">
        <f t="shared" si="0"/>
        <v>0</v>
      </c>
      <c r="T6" s="451">
        <f t="shared" si="0"/>
        <v>0</v>
      </c>
      <c r="U6" s="180">
        <f t="shared" si="0"/>
        <v>0</v>
      </c>
      <c r="V6" s="165">
        <f t="shared" si="0"/>
        <v>0</v>
      </c>
      <c r="W6" s="451">
        <f t="shared" si="0"/>
        <v>0</v>
      </c>
      <c r="X6" s="180">
        <f t="shared" si="0"/>
        <v>0</v>
      </c>
      <c r="Y6" s="165">
        <f t="shared" si="0"/>
        <v>0</v>
      </c>
      <c r="Z6" s="349">
        <f t="shared" si="0"/>
        <v>0</v>
      </c>
      <c r="AA6" s="452"/>
      <c r="AB6" s="451"/>
      <c r="AC6" s="1156"/>
      <c r="AD6" s="960">
        <f t="shared" si="0"/>
        <v>0</v>
      </c>
      <c r="AE6" s="163">
        <f t="shared" si="0"/>
        <v>0</v>
      </c>
      <c r="AF6" s="164">
        <f t="shared" si="0"/>
        <v>0</v>
      </c>
    </row>
    <row r="7" spans="1:32" ht="13.5" customHeight="1" x14ac:dyDescent="0.2">
      <c r="A7" s="83" t="s">
        <v>95</v>
      </c>
      <c r="B7" s="91" t="s">
        <v>90</v>
      </c>
      <c r="C7" s="115"/>
      <c r="D7" s="113"/>
      <c r="E7" s="116"/>
      <c r="F7" s="115"/>
      <c r="G7" s="113"/>
      <c r="H7" s="114"/>
      <c r="I7" s="115"/>
      <c r="J7" s="113"/>
      <c r="K7" s="116"/>
      <c r="L7" s="115"/>
      <c r="M7" s="113"/>
      <c r="N7" s="114"/>
      <c r="O7" s="115"/>
      <c r="P7" s="113"/>
      <c r="Q7" s="116"/>
      <c r="R7" s="115"/>
      <c r="S7" s="113"/>
      <c r="T7" s="114"/>
      <c r="U7" s="115"/>
      <c r="V7" s="113"/>
      <c r="W7" s="114"/>
      <c r="X7" s="115"/>
      <c r="Y7" s="113"/>
      <c r="Z7" s="116"/>
      <c r="AA7" s="1171"/>
      <c r="AB7" s="1148"/>
      <c r="AC7" s="1154"/>
      <c r="AD7" s="117"/>
      <c r="AE7" s="113"/>
      <c r="AF7" s="118"/>
    </row>
    <row r="8" spans="1:32" ht="13.5" customHeight="1" x14ac:dyDescent="0.2">
      <c r="A8" s="73" t="s">
        <v>96</v>
      </c>
      <c r="B8" s="90" t="s">
        <v>57</v>
      </c>
      <c r="C8" s="109"/>
      <c r="D8" s="106"/>
      <c r="E8" s="110"/>
      <c r="F8" s="109"/>
      <c r="G8" s="106"/>
      <c r="H8" s="108"/>
      <c r="I8" s="109"/>
      <c r="J8" s="106"/>
      <c r="K8" s="110"/>
      <c r="L8" s="109"/>
      <c r="M8" s="106"/>
      <c r="N8" s="108"/>
      <c r="O8" s="109"/>
      <c r="P8" s="106"/>
      <c r="Q8" s="110"/>
      <c r="R8" s="109"/>
      <c r="S8" s="106"/>
      <c r="T8" s="108"/>
      <c r="U8" s="109"/>
      <c r="V8" s="106"/>
      <c r="W8" s="108"/>
      <c r="X8" s="109"/>
      <c r="Y8" s="106"/>
      <c r="Z8" s="110"/>
      <c r="AA8" s="1172"/>
      <c r="AB8" s="1149"/>
      <c r="AC8" s="1155"/>
      <c r="AD8" s="111"/>
      <c r="AE8" s="106"/>
      <c r="AF8" s="107"/>
    </row>
    <row r="9" spans="1:32" ht="13.5" customHeight="1" x14ac:dyDescent="0.2">
      <c r="A9" s="82"/>
      <c r="B9" s="230" t="s">
        <v>55</v>
      </c>
      <c r="C9" s="123"/>
      <c r="D9" s="121"/>
      <c r="E9" s="124"/>
      <c r="F9" s="123"/>
      <c r="G9" s="121"/>
      <c r="H9" s="122"/>
      <c r="I9" s="123"/>
      <c r="J9" s="121"/>
      <c r="K9" s="124"/>
      <c r="L9" s="123"/>
      <c r="M9" s="121"/>
      <c r="N9" s="122"/>
      <c r="O9" s="123"/>
      <c r="P9" s="121"/>
      <c r="Q9" s="124"/>
      <c r="R9" s="123"/>
      <c r="S9" s="121"/>
      <c r="T9" s="122"/>
      <c r="U9" s="123"/>
      <c r="V9" s="121"/>
      <c r="W9" s="122"/>
      <c r="X9" s="123"/>
      <c r="Y9" s="121"/>
      <c r="Z9" s="124"/>
      <c r="AA9" s="1173"/>
      <c r="AB9" s="456"/>
      <c r="AC9" s="457"/>
      <c r="AD9" s="125"/>
      <c r="AE9" s="121"/>
      <c r="AF9" s="126"/>
    </row>
    <row r="10" spans="1:32" s="182" customFormat="1" ht="13.5" customHeight="1" x14ac:dyDescent="0.2">
      <c r="A10" s="66" t="s">
        <v>97</v>
      </c>
      <c r="B10" s="65" t="s">
        <v>58</v>
      </c>
      <c r="C10" s="180">
        <f>SUM(C7:C8)</f>
        <v>0</v>
      </c>
      <c r="D10" s="165">
        <f t="shared" ref="D10:E10" si="1">SUM(D7:D8)</f>
        <v>0</v>
      </c>
      <c r="E10" s="349">
        <f t="shared" si="1"/>
        <v>0</v>
      </c>
      <c r="F10" s="180">
        <f>SUM(F7:F8)</f>
        <v>0</v>
      </c>
      <c r="G10" s="165">
        <f t="shared" ref="G10" si="2">SUM(G7:G8)</f>
        <v>0</v>
      </c>
      <c r="H10" s="451">
        <f t="shared" ref="H10" si="3">SUM(H7:H8)</f>
        <v>0</v>
      </c>
      <c r="I10" s="180">
        <f>SUM(I7:I8)</f>
        <v>0</v>
      </c>
      <c r="J10" s="165">
        <f t="shared" ref="J10" si="4">SUM(J7:J8)</f>
        <v>0</v>
      </c>
      <c r="K10" s="349">
        <f t="shared" ref="K10" si="5">SUM(K7:K8)</f>
        <v>0</v>
      </c>
      <c r="L10" s="180">
        <f>SUM(L7:L8)</f>
        <v>0</v>
      </c>
      <c r="M10" s="165">
        <f t="shared" ref="M10" si="6">SUM(M7:M8)</f>
        <v>0</v>
      </c>
      <c r="N10" s="451">
        <f t="shared" ref="N10" si="7">SUM(N7:N8)</f>
        <v>0</v>
      </c>
      <c r="O10" s="180">
        <f>SUM(O7:O8)</f>
        <v>0</v>
      </c>
      <c r="P10" s="165">
        <f t="shared" ref="P10" si="8">SUM(P7:P8)</f>
        <v>0</v>
      </c>
      <c r="Q10" s="349">
        <f t="shared" ref="Q10" si="9">SUM(Q7:Q8)</f>
        <v>0</v>
      </c>
      <c r="R10" s="180">
        <f>SUM(R7:R8)</f>
        <v>0</v>
      </c>
      <c r="S10" s="165">
        <f t="shared" ref="S10" si="10">SUM(S7:S8)</f>
        <v>0</v>
      </c>
      <c r="T10" s="451">
        <f t="shared" ref="T10" si="11">SUM(T7:T8)</f>
        <v>0</v>
      </c>
      <c r="U10" s="180">
        <f>SUM(U7:U8)</f>
        <v>0</v>
      </c>
      <c r="V10" s="165">
        <f t="shared" ref="V10" si="12">SUM(V7:V8)</f>
        <v>0</v>
      </c>
      <c r="W10" s="451">
        <f t="shared" ref="W10" si="13">SUM(W7:W8)</f>
        <v>0</v>
      </c>
      <c r="X10" s="180">
        <f>SUM(X7:X8)</f>
        <v>0</v>
      </c>
      <c r="Y10" s="165">
        <f t="shared" ref="Y10" si="14">SUM(Y7:Y8)</f>
        <v>0</v>
      </c>
      <c r="Z10" s="349">
        <f t="shared" ref="Z10" si="15">SUM(Z7:Z8)</f>
        <v>0</v>
      </c>
      <c r="AA10" s="452"/>
      <c r="AB10" s="451"/>
      <c r="AC10" s="1156"/>
      <c r="AD10" s="960">
        <f>SUM(AD7:AD8)</f>
        <v>0</v>
      </c>
      <c r="AE10" s="163">
        <f t="shared" ref="AE10:AF10" si="16">SUM(AE7:AE8)</f>
        <v>0</v>
      </c>
      <c r="AF10" s="164">
        <f t="shared" si="16"/>
        <v>0</v>
      </c>
    </row>
    <row r="11" spans="1:32" ht="13.5" customHeight="1" x14ac:dyDescent="0.2">
      <c r="A11" s="83" t="s">
        <v>98</v>
      </c>
      <c r="B11" s="91" t="s">
        <v>59</v>
      </c>
      <c r="C11" s="115"/>
      <c r="D11" s="113"/>
      <c r="E11" s="116"/>
      <c r="F11" s="115"/>
      <c r="G11" s="113"/>
      <c r="H11" s="114"/>
      <c r="I11" s="115"/>
      <c r="J11" s="113"/>
      <c r="K11" s="116"/>
      <c r="L11" s="115"/>
      <c r="M11" s="113"/>
      <c r="N11" s="114"/>
      <c r="O11" s="115"/>
      <c r="P11" s="113"/>
      <c r="Q11" s="116"/>
      <c r="R11" s="115"/>
      <c r="S11" s="113"/>
      <c r="T11" s="114"/>
      <c r="U11" s="115"/>
      <c r="V11" s="113"/>
      <c r="W11" s="114"/>
      <c r="X11" s="115"/>
      <c r="Y11" s="113"/>
      <c r="Z11" s="116"/>
      <c r="AA11" s="1171"/>
      <c r="AB11" s="1148"/>
      <c r="AC11" s="1154"/>
      <c r="AD11" s="117"/>
      <c r="AE11" s="113"/>
      <c r="AF11" s="118">
        <f t="shared" ref="AF11:AF18" si="17">+E11+H11+K11+N11+Q11+T11+W11+Z11</f>
        <v>0</v>
      </c>
    </row>
    <row r="12" spans="1:32" ht="13.5" customHeight="1" x14ac:dyDescent="0.2">
      <c r="A12" s="73" t="s">
        <v>99</v>
      </c>
      <c r="B12" s="90" t="s">
        <v>60</v>
      </c>
      <c r="C12" s="109"/>
      <c r="D12" s="106"/>
      <c r="E12" s="110"/>
      <c r="F12" s="109"/>
      <c r="G12" s="106"/>
      <c r="H12" s="108"/>
      <c r="I12" s="109"/>
      <c r="J12" s="106"/>
      <c r="K12" s="110">
        <v>17</v>
      </c>
      <c r="L12" s="109"/>
      <c r="M12" s="106"/>
      <c r="N12" s="108"/>
      <c r="O12" s="109"/>
      <c r="P12" s="106"/>
      <c r="Q12" s="110">
        <v>345</v>
      </c>
      <c r="R12" s="109">
        <f>+'[7]3.SZ.TÁBL. SEGÍTŐ SZOLGÁLAT'!$S$13</f>
        <v>300</v>
      </c>
      <c r="S12" s="106">
        <f>+'[4]3.SZ.TÁBL. SEGÍTŐ SZOLGÁLAT'!$T$12</f>
        <v>300</v>
      </c>
      <c r="T12" s="108">
        <v>137</v>
      </c>
      <c r="U12" s="109"/>
      <c r="V12" s="106"/>
      <c r="W12" s="108"/>
      <c r="X12" s="109"/>
      <c r="Y12" s="106"/>
      <c r="Z12" s="110"/>
      <c r="AA12" s="1171"/>
      <c r="AB12" s="1148"/>
      <c r="AC12" s="1154"/>
      <c r="AD12" s="117">
        <f>+C12+F12+I12+L12+O12+R12+U12+X12</f>
        <v>300</v>
      </c>
      <c r="AE12" s="113">
        <f>+D12+G12+J12+M12+P12+S12+V12+Y12</f>
        <v>300</v>
      </c>
      <c r="AF12" s="118">
        <f t="shared" si="17"/>
        <v>499</v>
      </c>
    </row>
    <row r="13" spans="1:32" ht="13.5" customHeight="1" x14ac:dyDescent="0.2">
      <c r="A13" s="73" t="s">
        <v>100</v>
      </c>
      <c r="B13" s="90" t="s">
        <v>61</v>
      </c>
      <c r="C13" s="109"/>
      <c r="D13" s="106"/>
      <c r="E13" s="110"/>
      <c r="F13" s="109"/>
      <c r="G13" s="106"/>
      <c r="H13" s="108"/>
      <c r="I13" s="109"/>
      <c r="J13" s="106"/>
      <c r="K13" s="110"/>
      <c r="L13" s="109"/>
      <c r="M13" s="106"/>
      <c r="N13" s="108"/>
      <c r="O13" s="109"/>
      <c r="P13" s="106"/>
      <c r="Q13" s="110"/>
      <c r="R13" s="109"/>
      <c r="S13" s="106"/>
      <c r="T13" s="108"/>
      <c r="U13" s="109"/>
      <c r="V13" s="106"/>
      <c r="W13" s="108"/>
      <c r="X13" s="109"/>
      <c r="Y13" s="106"/>
      <c r="Z13" s="110"/>
      <c r="AA13" s="1171"/>
      <c r="AB13" s="1148"/>
      <c r="AC13" s="1154"/>
      <c r="AD13" s="117"/>
      <c r="AE13" s="113"/>
      <c r="AF13" s="118">
        <f t="shared" si="17"/>
        <v>0</v>
      </c>
    </row>
    <row r="14" spans="1:32" ht="13.5" customHeight="1" x14ac:dyDescent="0.2">
      <c r="A14" s="73" t="s">
        <v>101</v>
      </c>
      <c r="B14" s="90" t="s">
        <v>62</v>
      </c>
      <c r="C14" s="109"/>
      <c r="D14" s="106"/>
      <c r="E14" s="110"/>
      <c r="F14" s="109"/>
      <c r="G14" s="106"/>
      <c r="H14" s="108"/>
      <c r="I14" s="109"/>
      <c r="J14" s="106"/>
      <c r="K14" s="110"/>
      <c r="L14" s="109"/>
      <c r="M14" s="106"/>
      <c r="N14" s="108"/>
      <c r="O14" s="109"/>
      <c r="P14" s="106"/>
      <c r="Q14" s="110"/>
      <c r="R14" s="109"/>
      <c r="S14" s="106"/>
      <c r="T14" s="108"/>
      <c r="U14" s="109"/>
      <c r="V14" s="106"/>
      <c r="W14" s="108"/>
      <c r="X14" s="109"/>
      <c r="Y14" s="106"/>
      <c r="Z14" s="110"/>
      <c r="AA14" s="1171"/>
      <c r="AB14" s="1148"/>
      <c r="AC14" s="1154"/>
      <c r="AD14" s="117"/>
      <c r="AE14" s="113"/>
      <c r="AF14" s="118">
        <f t="shared" si="17"/>
        <v>0</v>
      </c>
    </row>
    <row r="15" spans="1:32" ht="13.5" customHeight="1" x14ac:dyDescent="0.2">
      <c r="A15" s="73" t="s">
        <v>102</v>
      </c>
      <c r="B15" s="90" t="s">
        <v>63</v>
      </c>
      <c r="C15" s="109"/>
      <c r="D15" s="106"/>
      <c r="E15" s="110">
        <v>2</v>
      </c>
      <c r="F15" s="109"/>
      <c r="G15" s="106"/>
      <c r="H15" s="108"/>
      <c r="I15" s="109">
        <f>+'[5]3.SZ.TÁBL. SEGÍTŐ SZOLGÁLAT'!$J$15</f>
        <v>2500</v>
      </c>
      <c r="J15" s="106">
        <f>+'[4]3.SZ.TÁBL. SEGÍTŐ SZOLGÁLAT'!$K$15</f>
        <v>2500</v>
      </c>
      <c r="K15" s="110">
        <v>2744</v>
      </c>
      <c r="L15" s="109"/>
      <c r="M15" s="106"/>
      <c r="N15" s="108"/>
      <c r="O15" s="109">
        <f>+'[7]3.SZ.TÁBL. SEGÍTŐ SZOLGÁLAT'!$P$16</f>
        <v>1500</v>
      </c>
      <c r="P15" s="106">
        <f>+'[4]3.SZ.TÁBL. SEGÍTŐ SZOLGÁLAT'!$Q$15</f>
        <v>1500</v>
      </c>
      <c r="Q15" s="110">
        <v>1456</v>
      </c>
      <c r="R15" s="109"/>
      <c r="S15" s="106"/>
      <c r="T15" s="108"/>
      <c r="U15" s="109">
        <f>+'[7]3.SZ.TÁBL. SEGÍTŐ SZOLGÁLAT'!$V$16</f>
        <v>7500</v>
      </c>
      <c r="V15" s="106">
        <f>+'[4]3.SZ.TÁBL. SEGÍTŐ SZOLGÁLAT'!$W$15</f>
        <v>6185</v>
      </c>
      <c r="W15" s="108">
        <v>6377</v>
      </c>
      <c r="X15" s="109">
        <f>+'[5]3.SZ.TÁBL. SEGÍTŐ SZOLGÁLAT'!$Y$15</f>
        <v>600</v>
      </c>
      <c r="Y15" s="106">
        <f>+'[4]3.SZ.TÁBL. SEGÍTŐ SZOLGÁLAT'!$Z$15</f>
        <v>600</v>
      </c>
      <c r="Z15" s="110">
        <v>1183</v>
      </c>
      <c r="AA15" s="1171"/>
      <c r="AB15" s="1148"/>
      <c r="AC15" s="1154"/>
      <c r="AD15" s="117">
        <f>+C15+F15+I15+L15+O15+R15+U15+X15</f>
        <v>12100</v>
      </c>
      <c r="AE15" s="113">
        <f>+D15+G15+J15+M15+P15+S15+V15+Y15</f>
        <v>10785</v>
      </c>
      <c r="AF15" s="118">
        <f t="shared" si="17"/>
        <v>11762</v>
      </c>
    </row>
    <row r="16" spans="1:32" ht="13.5" customHeight="1" x14ac:dyDescent="0.2">
      <c r="A16" s="73" t="s">
        <v>103</v>
      </c>
      <c r="B16" s="90" t="s">
        <v>64</v>
      </c>
      <c r="C16" s="109"/>
      <c r="D16" s="106"/>
      <c r="E16" s="110"/>
      <c r="F16" s="109"/>
      <c r="G16" s="106"/>
      <c r="H16" s="108"/>
      <c r="I16" s="109"/>
      <c r="J16" s="106"/>
      <c r="K16" s="110"/>
      <c r="L16" s="109"/>
      <c r="M16" s="106"/>
      <c r="N16" s="108"/>
      <c r="O16" s="109"/>
      <c r="P16" s="106"/>
      <c r="Q16" s="110"/>
      <c r="R16" s="109"/>
      <c r="S16" s="106"/>
      <c r="T16" s="108"/>
      <c r="U16" s="109"/>
      <c r="V16" s="106"/>
      <c r="W16" s="108"/>
      <c r="X16" s="109"/>
      <c r="Y16" s="106"/>
      <c r="Z16" s="110"/>
      <c r="AA16" s="1171"/>
      <c r="AB16" s="1148"/>
      <c r="AC16" s="1154"/>
      <c r="AD16" s="117"/>
      <c r="AE16" s="113"/>
      <c r="AF16" s="118">
        <f t="shared" si="17"/>
        <v>0</v>
      </c>
    </row>
    <row r="17" spans="1:35" ht="13.5" customHeight="1" x14ac:dyDescent="0.2">
      <c r="A17" s="73" t="s">
        <v>104</v>
      </c>
      <c r="B17" s="90" t="s">
        <v>65</v>
      </c>
      <c r="C17" s="109"/>
      <c r="D17" s="106"/>
      <c r="E17" s="110"/>
      <c r="F17" s="109"/>
      <c r="G17" s="106"/>
      <c r="H17" s="108"/>
      <c r="I17" s="109"/>
      <c r="J17" s="106"/>
      <c r="K17" s="110"/>
      <c r="L17" s="109"/>
      <c r="M17" s="106"/>
      <c r="N17" s="108"/>
      <c r="O17" s="109"/>
      <c r="P17" s="106"/>
      <c r="Q17" s="110"/>
      <c r="R17" s="109"/>
      <c r="S17" s="106"/>
      <c r="T17" s="108"/>
      <c r="U17" s="109"/>
      <c r="V17" s="106"/>
      <c r="W17" s="108"/>
      <c r="X17" s="109"/>
      <c r="Y17" s="106"/>
      <c r="Z17" s="110"/>
      <c r="AA17" s="1171"/>
      <c r="AB17" s="1148"/>
      <c r="AC17" s="1154"/>
      <c r="AD17" s="117"/>
      <c r="AE17" s="113"/>
      <c r="AF17" s="118">
        <f t="shared" si="17"/>
        <v>0</v>
      </c>
    </row>
    <row r="18" spans="1:35" ht="13.5" customHeight="1" x14ac:dyDescent="0.2">
      <c r="A18" s="73" t="s">
        <v>105</v>
      </c>
      <c r="B18" s="90" t="s">
        <v>66</v>
      </c>
      <c r="C18" s="109"/>
      <c r="D18" s="106"/>
      <c r="E18" s="110"/>
      <c r="F18" s="109"/>
      <c r="G18" s="106"/>
      <c r="H18" s="108"/>
      <c r="I18" s="109"/>
      <c r="J18" s="106"/>
      <c r="K18" s="110"/>
      <c r="L18" s="109"/>
      <c r="M18" s="106"/>
      <c r="N18" s="108"/>
      <c r="O18" s="109"/>
      <c r="P18" s="106"/>
      <c r="Q18" s="110"/>
      <c r="R18" s="109"/>
      <c r="S18" s="106"/>
      <c r="T18" s="108"/>
      <c r="U18" s="109"/>
      <c r="V18" s="106"/>
      <c r="W18" s="108"/>
      <c r="X18" s="109"/>
      <c r="Y18" s="106"/>
      <c r="Z18" s="110"/>
      <c r="AA18" s="1171"/>
      <c r="AB18" s="1148"/>
      <c r="AC18" s="1154"/>
      <c r="AD18" s="117"/>
      <c r="AE18" s="113"/>
      <c r="AF18" s="118">
        <f t="shared" si="17"/>
        <v>0</v>
      </c>
    </row>
    <row r="19" spans="1:35" ht="13.5" customHeight="1" x14ac:dyDescent="0.2">
      <c r="A19" s="84" t="s">
        <v>1234</v>
      </c>
      <c r="B19" s="92" t="s">
        <v>67</v>
      </c>
      <c r="C19" s="109"/>
      <c r="D19" s="106"/>
      <c r="E19" s="124"/>
      <c r="F19" s="109"/>
      <c r="G19" s="106"/>
      <c r="H19" s="122">
        <v>3</v>
      </c>
      <c r="I19" s="109"/>
      <c r="J19" s="106"/>
      <c r="K19" s="124"/>
      <c r="L19" s="109"/>
      <c r="M19" s="106"/>
      <c r="N19" s="122"/>
      <c r="O19" s="109"/>
      <c r="P19" s="106"/>
      <c r="Q19" s="124">
        <v>343</v>
      </c>
      <c r="R19" s="109"/>
      <c r="S19" s="106"/>
      <c r="T19" s="122"/>
      <c r="U19" s="109"/>
      <c r="V19" s="106"/>
      <c r="W19" s="122"/>
      <c r="X19" s="109"/>
      <c r="Y19" s="106"/>
      <c r="Z19" s="124"/>
      <c r="AA19" s="1174"/>
      <c r="AB19" s="347"/>
      <c r="AC19" s="1157">
        <v>2</v>
      </c>
      <c r="AD19" s="117"/>
      <c r="AE19" s="113"/>
      <c r="AF19" s="118">
        <f>+E19+H19+K19+N19+Q19+T19+W19+Z19+AC19</f>
        <v>348</v>
      </c>
    </row>
    <row r="20" spans="1:35" s="182" customFormat="1" ht="13.5" customHeight="1" x14ac:dyDescent="0.2">
      <c r="A20" s="66" t="s">
        <v>106</v>
      </c>
      <c r="B20" s="65" t="s">
        <v>68</v>
      </c>
      <c r="C20" s="180">
        <f>SUM(C11:C19)</f>
        <v>0</v>
      </c>
      <c r="D20" s="165">
        <f>SUM(D11:D19)</f>
        <v>0</v>
      </c>
      <c r="E20" s="349">
        <f t="shared" ref="E20" si="18">SUM(E11:E19)</f>
        <v>2</v>
      </c>
      <c r="F20" s="180">
        <f>SUM(F11:F19)</f>
        <v>0</v>
      </c>
      <c r="G20" s="165">
        <f>SUM(G11:G19)</f>
        <v>0</v>
      </c>
      <c r="H20" s="451">
        <f t="shared" ref="H20" si="19">SUM(H11:H19)</f>
        <v>3</v>
      </c>
      <c r="I20" s="180">
        <f>SUM(I11:I19)</f>
        <v>2500</v>
      </c>
      <c r="J20" s="165">
        <f>SUM(J11:J19)</f>
        <v>2500</v>
      </c>
      <c r="K20" s="349">
        <f t="shared" ref="K20" si="20">SUM(K11:K19)</f>
        <v>2761</v>
      </c>
      <c r="L20" s="180">
        <f>SUM(L11:L19)</f>
        <v>0</v>
      </c>
      <c r="M20" s="165">
        <f>SUM(M11:M19)</f>
        <v>0</v>
      </c>
      <c r="N20" s="451">
        <f t="shared" ref="N20" si="21">SUM(N11:N19)</f>
        <v>0</v>
      </c>
      <c r="O20" s="180">
        <f>SUM(O11:O19)</f>
        <v>1500</v>
      </c>
      <c r="P20" s="165">
        <f>SUM(P11:P19)</f>
        <v>1500</v>
      </c>
      <c r="Q20" s="349">
        <f t="shared" ref="Q20" si="22">SUM(Q11:Q19)</f>
        <v>2144</v>
      </c>
      <c r="R20" s="180">
        <f>SUM(R11:R19)</f>
        <v>300</v>
      </c>
      <c r="S20" s="165">
        <f>SUM(S11:S19)</f>
        <v>300</v>
      </c>
      <c r="T20" s="451">
        <f t="shared" ref="T20" si="23">SUM(T11:T19)</f>
        <v>137</v>
      </c>
      <c r="U20" s="180">
        <f>SUM(U11:U19)</f>
        <v>7500</v>
      </c>
      <c r="V20" s="165">
        <f>SUM(V11:V19)</f>
        <v>6185</v>
      </c>
      <c r="W20" s="451">
        <f t="shared" ref="W20" si="24">SUM(W11:W19)</f>
        <v>6377</v>
      </c>
      <c r="X20" s="180">
        <f>SUM(X11:X19)</f>
        <v>600</v>
      </c>
      <c r="Y20" s="165">
        <f>SUM(Y11:Y19)</f>
        <v>600</v>
      </c>
      <c r="Z20" s="349">
        <f t="shared" ref="Z20" si="25">SUM(Z11:Z19)</f>
        <v>1183</v>
      </c>
      <c r="AA20" s="452"/>
      <c r="AB20" s="451"/>
      <c r="AC20" s="1156">
        <f t="shared" ref="AC20" si="26">SUM(AC11:AC19)</f>
        <v>2</v>
      </c>
      <c r="AD20" s="960">
        <f>SUM(AD11:AD19)</f>
        <v>12400</v>
      </c>
      <c r="AE20" s="163">
        <f t="shared" ref="AE20:AF20" si="27">SUM(AE11:AE19)</f>
        <v>11085</v>
      </c>
      <c r="AF20" s="164">
        <f t="shared" si="27"/>
        <v>12609</v>
      </c>
    </row>
    <row r="21" spans="1:35" s="182" customFormat="1" ht="13.5" customHeight="1" x14ac:dyDescent="0.2">
      <c r="A21" s="66" t="s">
        <v>107</v>
      </c>
      <c r="B21" s="65" t="s">
        <v>69</v>
      </c>
      <c r="C21" s="180">
        <v>0</v>
      </c>
      <c r="D21" s="163">
        <v>0</v>
      </c>
      <c r="E21" s="181">
        <v>0</v>
      </c>
      <c r="F21" s="180"/>
      <c r="G21" s="163"/>
      <c r="H21" s="166"/>
      <c r="I21" s="180"/>
      <c r="J21" s="163"/>
      <c r="K21" s="181"/>
      <c r="L21" s="180"/>
      <c r="M21" s="163"/>
      <c r="N21" s="166"/>
      <c r="O21" s="180"/>
      <c r="P21" s="163"/>
      <c r="Q21" s="181"/>
      <c r="R21" s="180"/>
      <c r="S21" s="163"/>
      <c r="T21" s="166"/>
      <c r="U21" s="180"/>
      <c r="V21" s="163"/>
      <c r="W21" s="802"/>
      <c r="X21" s="180"/>
      <c r="Y21" s="163"/>
      <c r="Z21" s="181"/>
      <c r="AA21" s="452"/>
      <c r="AB21" s="451"/>
      <c r="AC21" s="1156"/>
      <c r="AD21" s="960"/>
      <c r="AE21" s="163"/>
      <c r="AF21" s="164"/>
    </row>
    <row r="22" spans="1:35" ht="13.5" customHeight="1" x14ac:dyDescent="0.2">
      <c r="A22" s="85" t="s">
        <v>1232</v>
      </c>
      <c r="B22" s="93" t="s">
        <v>70</v>
      </c>
      <c r="C22" s="109"/>
      <c r="D22" s="106"/>
      <c r="E22" s="132"/>
      <c r="F22" s="109"/>
      <c r="G22" s="106"/>
      <c r="H22" s="131"/>
      <c r="I22" s="109"/>
      <c r="J22" s="106">
        <f>+'[8]3.SZ.TÁBL. SEGÍTŐ SZOLGÁLAT'!$K23</f>
        <v>0</v>
      </c>
      <c r="K22" s="132"/>
      <c r="L22" s="109"/>
      <c r="M22" s="106"/>
      <c r="N22" s="131"/>
      <c r="O22" s="109"/>
      <c r="P22" s="106"/>
      <c r="Q22" s="132"/>
      <c r="R22" s="109"/>
      <c r="S22" s="106"/>
      <c r="T22" s="131"/>
      <c r="U22" s="109"/>
      <c r="V22" s="106"/>
      <c r="W22" s="131"/>
      <c r="X22" s="109"/>
      <c r="Y22" s="106"/>
      <c r="Z22" s="132"/>
      <c r="AA22" s="1174"/>
      <c r="AB22" s="347"/>
      <c r="AC22" s="1157"/>
      <c r="AD22" s="117"/>
      <c r="AE22" s="113"/>
      <c r="AF22" s="118">
        <f>+E22+H22+K22+N22+Q22+T22+W22+Z22</f>
        <v>0</v>
      </c>
    </row>
    <row r="23" spans="1:35" s="182" customFormat="1" ht="13.5" customHeight="1" x14ac:dyDescent="0.2">
      <c r="A23" s="66" t="s">
        <v>108</v>
      </c>
      <c r="B23" s="65" t="s">
        <v>1223</v>
      </c>
      <c r="C23" s="180">
        <f>+C22</f>
        <v>0</v>
      </c>
      <c r="D23" s="165">
        <f t="shared" ref="D23:E23" si="28">+D22</f>
        <v>0</v>
      </c>
      <c r="E23" s="349">
        <f t="shared" si="28"/>
        <v>0</v>
      </c>
      <c r="F23" s="180">
        <f>+F22</f>
        <v>0</v>
      </c>
      <c r="G23" s="165">
        <f t="shared" ref="G23" si="29">+G22</f>
        <v>0</v>
      </c>
      <c r="H23" s="451">
        <f t="shared" ref="H23" si="30">+H22</f>
        <v>0</v>
      </c>
      <c r="I23" s="180">
        <f>+I22</f>
        <v>0</v>
      </c>
      <c r="J23" s="165">
        <f t="shared" ref="J23" si="31">+J22</f>
        <v>0</v>
      </c>
      <c r="K23" s="349">
        <f t="shared" ref="K23" si="32">+K22</f>
        <v>0</v>
      </c>
      <c r="L23" s="180">
        <f>+L22</f>
        <v>0</v>
      </c>
      <c r="M23" s="165">
        <f t="shared" ref="M23" si="33">+M22</f>
        <v>0</v>
      </c>
      <c r="N23" s="451">
        <f t="shared" ref="N23" si="34">+N22</f>
        <v>0</v>
      </c>
      <c r="O23" s="180">
        <f>+O22</f>
        <v>0</v>
      </c>
      <c r="P23" s="165">
        <f t="shared" ref="P23" si="35">+P22</f>
        <v>0</v>
      </c>
      <c r="Q23" s="349">
        <f t="shared" ref="Q23" si="36">+Q22</f>
        <v>0</v>
      </c>
      <c r="R23" s="180">
        <f>+R22</f>
        <v>0</v>
      </c>
      <c r="S23" s="165">
        <f t="shared" ref="S23" si="37">+S22</f>
        <v>0</v>
      </c>
      <c r="T23" s="451">
        <f t="shared" ref="T23" si="38">+T22</f>
        <v>0</v>
      </c>
      <c r="U23" s="180">
        <f>+U22</f>
        <v>0</v>
      </c>
      <c r="V23" s="165">
        <f t="shared" ref="V23" si="39">+V22</f>
        <v>0</v>
      </c>
      <c r="W23" s="451">
        <f t="shared" ref="W23" si="40">+W22</f>
        <v>0</v>
      </c>
      <c r="X23" s="180">
        <f>+X22</f>
        <v>0</v>
      </c>
      <c r="Y23" s="165">
        <f t="shared" ref="Y23" si="41">+Y22</f>
        <v>0</v>
      </c>
      <c r="Z23" s="349">
        <f t="shared" ref="Z23" si="42">+Z22</f>
        <v>0</v>
      </c>
      <c r="AA23" s="452"/>
      <c r="AB23" s="451"/>
      <c r="AC23" s="1156"/>
      <c r="AD23" s="960">
        <f>+AD22</f>
        <v>0</v>
      </c>
      <c r="AE23" s="163">
        <f t="shared" ref="AE23:AF23" si="43">+AE22</f>
        <v>0</v>
      </c>
      <c r="AF23" s="164">
        <f t="shared" si="43"/>
        <v>0</v>
      </c>
    </row>
    <row r="24" spans="1:35" ht="13.5" customHeight="1" x14ac:dyDescent="0.2">
      <c r="A24" s="85" t="s">
        <v>1233</v>
      </c>
      <c r="B24" s="93" t="s">
        <v>71</v>
      </c>
      <c r="C24" s="109"/>
      <c r="D24" s="106"/>
      <c r="E24" s="132"/>
      <c r="F24" s="109"/>
      <c r="G24" s="106"/>
      <c r="H24" s="131"/>
      <c r="I24" s="109"/>
      <c r="J24" s="106">
        <f>+'[8]3.SZ.TÁBL. SEGÍTŐ SZOLGÁLAT'!$K25</f>
        <v>0</v>
      </c>
      <c r="K24" s="132"/>
      <c r="L24" s="109"/>
      <c r="M24" s="106"/>
      <c r="N24" s="131"/>
      <c r="O24" s="109"/>
      <c r="P24" s="106">
        <f>+'[8]3.SZ.TÁBL. SEGÍTŐ SZOLGÁLAT'!$Q25</f>
        <v>0</v>
      </c>
      <c r="Q24" s="132"/>
      <c r="R24" s="109"/>
      <c r="S24" s="106"/>
      <c r="T24" s="131"/>
      <c r="U24" s="109"/>
      <c r="V24" s="106"/>
      <c r="W24" s="131"/>
      <c r="X24" s="109"/>
      <c r="Y24" s="106"/>
      <c r="Z24" s="132"/>
      <c r="AA24" s="1174"/>
      <c r="AB24" s="347"/>
      <c r="AC24" s="1157"/>
      <c r="AD24" s="133"/>
      <c r="AE24" s="130"/>
      <c r="AF24" s="134"/>
    </row>
    <row r="25" spans="1:35" s="182" customFormat="1" ht="13.5" customHeight="1" x14ac:dyDescent="0.2">
      <c r="A25" s="66" t="s">
        <v>109</v>
      </c>
      <c r="B25" s="65" t="s">
        <v>1230</v>
      </c>
      <c r="C25" s="180">
        <f t="shared" ref="C25:AD25" si="44">+C24</f>
        <v>0</v>
      </c>
      <c r="D25" s="165">
        <f t="shared" si="44"/>
        <v>0</v>
      </c>
      <c r="E25" s="349">
        <f t="shared" si="44"/>
        <v>0</v>
      </c>
      <c r="F25" s="180">
        <f t="shared" ref="F25:G25" si="45">+F24</f>
        <v>0</v>
      </c>
      <c r="G25" s="165">
        <f t="shared" si="45"/>
        <v>0</v>
      </c>
      <c r="H25" s="451">
        <f t="shared" ref="H25:J25" si="46">+H24</f>
        <v>0</v>
      </c>
      <c r="I25" s="180">
        <f t="shared" si="46"/>
        <v>0</v>
      </c>
      <c r="J25" s="165">
        <f t="shared" si="46"/>
        <v>0</v>
      </c>
      <c r="K25" s="349">
        <f t="shared" ref="K25:M25" si="47">+K24</f>
        <v>0</v>
      </c>
      <c r="L25" s="180">
        <f t="shared" si="47"/>
        <v>0</v>
      </c>
      <c r="M25" s="165">
        <f t="shared" si="47"/>
        <v>0</v>
      </c>
      <c r="N25" s="451">
        <f t="shared" ref="N25:P25" si="48">+N24</f>
        <v>0</v>
      </c>
      <c r="O25" s="180">
        <f t="shared" si="48"/>
        <v>0</v>
      </c>
      <c r="P25" s="165">
        <f t="shared" si="48"/>
        <v>0</v>
      </c>
      <c r="Q25" s="349">
        <f t="shared" ref="Q25:S25" si="49">+Q24</f>
        <v>0</v>
      </c>
      <c r="R25" s="180">
        <f t="shared" si="49"/>
        <v>0</v>
      </c>
      <c r="S25" s="165">
        <f t="shared" si="49"/>
        <v>0</v>
      </c>
      <c r="T25" s="451">
        <f t="shared" ref="T25:V25" si="50">+T24</f>
        <v>0</v>
      </c>
      <c r="U25" s="180">
        <f t="shared" si="50"/>
        <v>0</v>
      </c>
      <c r="V25" s="165">
        <f t="shared" si="50"/>
        <v>0</v>
      </c>
      <c r="W25" s="451">
        <f t="shared" ref="W25:Y25" si="51">+W24</f>
        <v>0</v>
      </c>
      <c r="X25" s="180">
        <f t="shared" si="51"/>
        <v>0</v>
      </c>
      <c r="Y25" s="165">
        <f t="shared" si="51"/>
        <v>0</v>
      </c>
      <c r="Z25" s="349">
        <f t="shared" ref="Z25" si="52">+Z24</f>
        <v>0</v>
      </c>
      <c r="AA25" s="452"/>
      <c r="AB25" s="451"/>
      <c r="AC25" s="1156"/>
      <c r="AD25" s="960">
        <f t="shared" si="44"/>
        <v>0</v>
      </c>
      <c r="AE25" s="163">
        <f t="shared" ref="AE25:AF25" si="53">+AE24</f>
        <v>0</v>
      </c>
      <c r="AF25" s="164">
        <f t="shared" si="53"/>
        <v>0</v>
      </c>
    </row>
    <row r="26" spans="1:35" s="182" customFormat="1" ht="13.5" customHeight="1" x14ac:dyDescent="0.2">
      <c r="A26" s="66" t="s">
        <v>110</v>
      </c>
      <c r="B26" s="65" t="s">
        <v>72</v>
      </c>
      <c r="C26" s="180">
        <f>+C6+C10+C20+C21+C23+C25</f>
        <v>0</v>
      </c>
      <c r="D26" s="165">
        <f t="shared" ref="D26:E26" si="54">+D6+D10+D20+D21+D23+D25</f>
        <v>0</v>
      </c>
      <c r="E26" s="349">
        <f t="shared" si="54"/>
        <v>2</v>
      </c>
      <c r="F26" s="180">
        <f>+F6+F10+F20+F21+F23+F25</f>
        <v>0</v>
      </c>
      <c r="G26" s="165">
        <f t="shared" ref="G26" si="55">+G6+G10+G20+G21+G23+G25</f>
        <v>0</v>
      </c>
      <c r="H26" s="451">
        <f t="shared" ref="H26" si="56">+H6+H10+H20+H21+H23+H25</f>
        <v>3</v>
      </c>
      <c r="I26" s="180">
        <f>+I6+I10+I20+I21+I23+I25</f>
        <v>2500</v>
      </c>
      <c r="J26" s="165">
        <f t="shared" ref="J26" si="57">+J6+J10+J20+J21+J23+J25</f>
        <v>2500</v>
      </c>
      <c r="K26" s="349">
        <f t="shared" ref="K26" si="58">+K6+K10+K20+K21+K23+K25</f>
        <v>2761</v>
      </c>
      <c r="L26" s="180">
        <f>+L6+L10+L20+L21+L23+L25</f>
        <v>0</v>
      </c>
      <c r="M26" s="165">
        <f t="shared" ref="M26" si="59">+M6+M10+M20+M21+M23+M25</f>
        <v>0</v>
      </c>
      <c r="N26" s="451">
        <f t="shared" ref="N26" si="60">+N6+N10+N20+N21+N23+N25</f>
        <v>0</v>
      </c>
      <c r="O26" s="180">
        <f>+O6+O10+O20+O21+O23+O25</f>
        <v>1500</v>
      </c>
      <c r="P26" s="165">
        <f t="shared" ref="P26" si="61">+P6+P10+P20+P21+P23+P25</f>
        <v>1500</v>
      </c>
      <c r="Q26" s="349">
        <f t="shared" ref="Q26" si="62">+Q6+Q10+Q20+Q21+Q23+Q25</f>
        <v>2144</v>
      </c>
      <c r="R26" s="180">
        <f>+R6+R10+R20+R21+R23+R25</f>
        <v>300</v>
      </c>
      <c r="S26" s="165">
        <f t="shared" ref="S26" si="63">+S6+S10+S20+S21+S23+S25</f>
        <v>300</v>
      </c>
      <c r="T26" s="451">
        <f t="shared" ref="T26" si="64">+T6+T10+T20+T21+T23+T25</f>
        <v>137</v>
      </c>
      <c r="U26" s="180">
        <f>+U6+U10+U20+U21+U23+U25</f>
        <v>7500</v>
      </c>
      <c r="V26" s="165">
        <f t="shared" ref="V26" si="65">+V6+V10+V20+V21+V23+V25</f>
        <v>6185</v>
      </c>
      <c r="W26" s="451">
        <f t="shared" ref="W26" si="66">+W6+W10+W20+W21+W23+W25</f>
        <v>6377</v>
      </c>
      <c r="X26" s="180">
        <f>+X6+X10+X20+X21+X23+X25</f>
        <v>600</v>
      </c>
      <c r="Y26" s="165">
        <f t="shared" ref="Y26" si="67">+Y6+Y10+Y20+Y21+Y23+Y25</f>
        <v>600</v>
      </c>
      <c r="Z26" s="349">
        <f t="shared" ref="Z26" si="68">+Z6+Z10+Z20+Z21+Z23+Z25</f>
        <v>1183</v>
      </c>
      <c r="AA26" s="452"/>
      <c r="AB26" s="451"/>
      <c r="AC26" s="1156">
        <f t="shared" ref="AC26" si="69">+AC6+AC10+AC20+AC21+AC23+AC25</f>
        <v>2</v>
      </c>
      <c r="AD26" s="960">
        <f>+AD6+AD10+AD20+AD21+AD23+AD25</f>
        <v>12400</v>
      </c>
      <c r="AE26" s="163">
        <f t="shared" ref="AE26" si="70">+AE6+AE10+AE20+AE21+AE23+AE25</f>
        <v>11085</v>
      </c>
      <c r="AF26" s="164">
        <f>+AF6+AF10+AF20+AF21+AF23+AF25</f>
        <v>12609</v>
      </c>
    </row>
    <row r="27" spans="1:35" s="182" customFormat="1" ht="13.5" customHeight="1" x14ac:dyDescent="0.2">
      <c r="A27" s="135" t="s">
        <v>111</v>
      </c>
      <c r="B27" s="65" t="s">
        <v>73</v>
      </c>
      <c r="C27" s="109"/>
      <c r="D27" s="1135"/>
      <c r="E27" s="181"/>
      <c r="F27" s="1136"/>
      <c r="G27" s="1135">
        <f>+'[4]3.SZ.TÁBL. SEGÍTŐ SZOLGÁLAT'!$H$27</f>
        <v>9665</v>
      </c>
      <c r="H27" s="166">
        <v>9665</v>
      </c>
      <c r="I27" s="1136"/>
      <c r="J27" s="1135">
        <f>+'[4]3.SZ.TÁBL. SEGÍTŐ SZOLGÁLAT'!$K$27</f>
        <v>0</v>
      </c>
      <c r="K27" s="181"/>
      <c r="L27" s="109"/>
      <c r="M27" s="106">
        <f>+'[4]3.SZ.TÁBL. SEGÍTŐ SZOLGÁLAT'!$N$27</f>
        <v>0</v>
      </c>
      <c r="N27" s="166"/>
      <c r="O27" s="109"/>
      <c r="P27" s="106">
        <f>+'[9]3.SZ.TÁBL. SEGÍTŐ SZOLGÁLAT'!$Q$27</f>
        <v>0</v>
      </c>
      <c r="Q27" s="181"/>
      <c r="R27" s="109"/>
      <c r="S27" s="106"/>
      <c r="T27" s="166"/>
      <c r="U27" s="109">
        <f>+'[5]3.SZ.TÁBL. SEGÍTŐ SZOLGÁLAT'!$V$27</f>
        <v>889</v>
      </c>
      <c r="V27" s="1135">
        <f>+'[4]3.SZ.TÁBL. SEGÍTŐ SZOLGÁLAT'!$W$27</f>
        <v>2394</v>
      </c>
      <c r="W27" s="802">
        <v>2394</v>
      </c>
      <c r="X27" s="109"/>
      <c r="Y27" s="106"/>
      <c r="Z27" s="181"/>
      <c r="AA27" s="1175"/>
      <c r="AB27" s="227"/>
      <c r="AC27" s="1158"/>
      <c r="AD27" s="803">
        <f>+C27+F27+I27+L27+O27+R27+U27+X27</f>
        <v>889</v>
      </c>
      <c r="AE27" s="804">
        <f>+D27+G27+J27+M27+P27+S27+V27+Y27</f>
        <v>12059</v>
      </c>
      <c r="AF27" s="805">
        <f>+E27+H27+K27+N27+Q27+T27+W27+Z27</f>
        <v>12059</v>
      </c>
    </row>
    <row r="28" spans="1:35" s="182" customFormat="1" ht="13.5" customHeight="1" x14ac:dyDescent="0.2">
      <c r="A28" s="135" t="s">
        <v>223</v>
      </c>
      <c r="B28" s="65" t="s">
        <v>224</v>
      </c>
      <c r="C28" s="180">
        <f t="shared" ref="C28:AE28" si="71">+SUM(C29:C31)+SUM(C39:C39)</f>
        <v>0</v>
      </c>
      <c r="D28" s="165">
        <f t="shared" si="71"/>
        <v>0</v>
      </c>
      <c r="E28" s="349">
        <f t="shared" si="71"/>
        <v>-2</v>
      </c>
      <c r="F28" s="180">
        <f t="shared" ref="F28" si="72">+SUM(F29:F31)+SUM(F39:F39)</f>
        <v>36847</v>
      </c>
      <c r="G28" s="165">
        <f t="shared" ref="G28" si="73">+SUM(G29:G31)+SUM(G39:G39)</f>
        <v>37148</v>
      </c>
      <c r="H28" s="451">
        <f t="shared" si="71"/>
        <v>34542</v>
      </c>
      <c r="I28" s="180">
        <f t="shared" si="71"/>
        <v>30583</v>
      </c>
      <c r="J28" s="165">
        <f t="shared" si="71"/>
        <v>35895</v>
      </c>
      <c r="K28" s="349">
        <f t="shared" si="71"/>
        <v>36957</v>
      </c>
      <c r="L28" s="180">
        <f t="shared" ref="L28" si="74">+SUM(L29:L31)+SUM(L39:L39)</f>
        <v>22554</v>
      </c>
      <c r="M28" s="165">
        <f t="shared" ref="M28" si="75">+SUM(M29:M31)+SUM(M39:M39)</f>
        <v>30522</v>
      </c>
      <c r="N28" s="451">
        <f t="shared" si="71"/>
        <v>32343</v>
      </c>
      <c r="O28" s="180">
        <f t="shared" si="71"/>
        <v>17650</v>
      </c>
      <c r="P28" s="165">
        <f t="shared" si="71"/>
        <v>21729</v>
      </c>
      <c r="Q28" s="349">
        <f t="shared" si="71"/>
        <v>21105</v>
      </c>
      <c r="R28" s="180">
        <f t="shared" ref="R28" si="76">+SUM(R29:R31)+SUM(R39:R39)</f>
        <v>7281</v>
      </c>
      <c r="S28" s="165">
        <f t="shared" ref="S28" si="77">+SUM(S29:S31)+SUM(S39:S39)</f>
        <v>7557</v>
      </c>
      <c r="T28" s="451">
        <f t="shared" si="71"/>
        <v>7019</v>
      </c>
      <c r="U28" s="180">
        <f t="shared" si="71"/>
        <v>12740</v>
      </c>
      <c r="V28" s="165">
        <f t="shared" si="71"/>
        <v>18023</v>
      </c>
      <c r="W28" s="451">
        <f t="shared" si="71"/>
        <v>18190</v>
      </c>
      <c r="X28" s="180">
        <f t="shared" ref="X28" si="78">+SUM(X29:X31)+SUM(X39:X39)</f>
        <v>2448</v>
      </c>
      <c r="Y28" s="165">
        <f t="shared" ref="Y28" si="79">+SUM(Y29:Y31)+SUM(Y39:Y39)</f>
        <v>2448</v>
      </c>
      <c r="Z28" s="349">
        <f t="shared" si="71"/>
        <v>1981</v>
      </c>
      <c r="AA28" s="452"/>
      <c r="AB28" s="451"/>
      <c r="AC28" s="1156">
        <f t="shared" si="71"/>
        <v>1187</v>
      </c>
      <c r="AD28" s="960">
        <f t="shared" si="71"/>
        <v>130103</v>
      </c>
      <c r="AE28" s="163">
        <f t="shared" si="71"/>
        <v>153322</v>
      </c>
      <c r="AF28" s="164">
        <f>+SUM(AF29:AF31)+SUM(AF39:AF39)</f>
        <v>153322</v>
      </c>
      <c r="AG28" s="2">
        <v>153322</v>
      </c>
      <c r="AH28" s="227">
        <f>AG28-AF28</f>
        <v>0</v>
      </c>
      <c r="AI28" s="227"/>
    </row>
    <row r="29" spans="1:35" ht="13.5" customHeight="1" x14ac:dyDescent="0.2">
      <c r="A29" s="150"/>
      <c r="B29" s="89" t="s">
        <v>228</v>
      </c>
      <c r="C29" s="109"/>
      <c r="D29" s="106"/>
      <c r="E29" s="110"/>
      <c r="F29" s="109">
        <f>+'[5]3.SZ.TÁBL. SEGÍTŐ SZOLGÁLAT'!$G$29</f>
        <v>25633</v>
      </c>
      <c r="G29" s="106">
        <f>+'[4]3.SZ.TÁBL. SEGÍTŐ SZOLGÁLAT'!$H$29</f>
        <v>35023</v>
      </c>
      <c r="H29" s="108">
        <f>+'5.SZ.TÁBL. SZOCIÁLIS NORMATÍVA'!H4+'5.SZ.TÁBL. SZOCIÁLIS NORMATÍVA'!H17+'5.SZ.TÁBL. SZOCIÁLIS NORMATÍVA'!H28+'5.SZ.TÁBL. SZOCIÁLIS NORMATÍVA'!H5</f>
        <v>36893</v>
      </c>
      <c r="I29" s="109">
        <f>+'[5]3.SZ.TÁBL. SEGÍTŐ SZOLGÁLAT'!$J$29</f>
        <v>24503</v>
      </c>
      <c r="J29" s="106">
        <f>+'[4]3.SZ.TÁBL. SEGÍTŐ SZOLGÁLAT'!$K$29</f>
        <v>28722</v>
      </c>
      <c r="K29" s="110">
        <f>+'5.SZ.TÁBL. SZOCIÁLIS NORMATÍVA'!H7+'5.SZ.TÁBL. SZOCIÁLIS NORMATÍVA'!H8+'5.SZ.TÁBL. SZOCIÁLIS NORMATÍVA'!H18+'5.SZ.TÁBL. SZOCIÁLIS NORMATÍVA'!H29</f>
        <v>31167</v>
      </c>
      <c r="L29" s="109">
        <f>+'[5]3.SZ.TÁBL. SEGÍTŐ SZOLGÁLAT'!$M$29</f>
        <v>17000</v>
      </c>
      <c r="M29" s="106">
        <f>+'[4]3.SZ.TÁBL. SEGÍTŐ SZOLGÁLAT'!$N$29</f>
        <v>24335</v>
      </c>
      <c r="N29" s="108">
        <f>+'5.SZ.TÁBL. SZOCIÁLIS NORMATÍVA'!H3+'5.SZ.TÁBL. SZOCIÁLIS NORMATÍVA'!H19+'5.SZ.TÁBL. SZOCIÁLIS NORMATÍVA'!H30</f>
        <v>27836</v>
      </c>
      <c r="O29" s="109">
        <f>+'[5]3.SZ.TÁBL. SEGÍTŐ SZOLGÁLAT'!$P$29</f>
        <v>11250</v>
      </c>
      <c r="P29" s="106">
        <f>+'[4]3.SZ.TÁBL. SEGÍTŐ SZOLGÁLAT'!$Q$29</f>
        <v>14927</v>
      </c>
      <c r="Q29" s="110">
        <f>+'5.SZ.TÁBL. SZOCIÁLIS NORMATÍVA'!H12+'5.SZ.TÁBL. SZOCIÁLIS NORMATÍVA'!H20+'5.SZ.TÁBL. SZOCIÁLIS NORMATÍVA'!H31</f>
        <v>15916</v>
      </c>
      <c r="R29" s="109">
        <f>+'[5]3.SZ.TÁBL. SEGÍTŐ SZOLGÁLAT'!$S$29</f>
        <v>4250</v>
      </c>
      <c r="S29" s="106">
        <f>+'[4]3.SZ.TÁBL. SEGÍTŐ SZOLGÁLAT'!$T$29</f>
        <v>4401</v>
      </c>
      <c r="T29" s="108">
        <f>+'5.SZ.TÁBL. SZOCIÁLIS NORMATÍVA'!H10+'5.SZ.TÁBL. SZOCIÁLIS NORMATÍVA'!H21+'5.SZ.TÁBL. SZOCIÁLIS NORMATÍVA'!H32</f>
        <v>4631</v>
      </c>
      <c r="U29" s="109">
        <f>+'[5]3.SZ.TÁBL. SEGÍTŐ SZOLGÁLAT'!$V$29</f>
        <v>12740</v>
      </c>
      <c r="V29" s="106">
        <f>+'[4]3.SZ.TÁBL. SEGÍTŐ SZOLGÁLAT'!$W$29</f>
        <v>16831</v>
      </c>
      <c r="W29" s="108">
        <f>+'5.SZ.TÁBL. SZOCIÁLIS NORMATÍVA'!H11+'5.SZ.TÁBL. SZOCIÁLIS NORMATÍVA'!H16+'5.SZ.TÁBL. SZOCIÁLIS NORMATÍVA'!H27</f>
        <v>17886</v>
      </c>
      <c r="X29" s="109">
        <f>+'[5]3.SZ.TÁBL. SEGÍTŐ SZOLGÁLAT'!$Y$29</f>
        <v>863</v>
      </c>
      <c r="Y29" s="106">
        <f>+'[4]3.SZ.TÁBL. SEGÍTŐ SZOLGÁLAT'!$Z$29</f>
        <v>863</v>
      </c>
      <c r="Z29" s="110">
        <f>+'5.SZ.TÁBL. SZOCIÁLIS NORMATÍVA'!H6</f>
        <v>876</v>
      </c>
      <c r="AA29" s="1171"/>
      <c r="AB29" s="1148"/>
      <c r="AC29" s="1154"/>
      <c r="AD29" s="117">
        <f>+C29+F29+I29+L29+O29+R29+U29+X29</f>
        <v>96239</v>
      </c>
      <c r="AE29" s="113">
        <f>+D29+G29+J29+M29+P29+S29+V29+Y29</f>
        <v>125102</v>
      </c>
      <c r="AF29" s="118">
        <f>+E29+H29+K29+N29+Q29+T29+W29+Z29</f>
        <v>135205</v>
      </c>
    </row>
    <row r="30" spans="1:35" ht="13.5" customHeight="1" x14ac:dyDescent="0.2">
      <c r="A30" s="754"/>
      <c r="B30" s="74" t="s">
        <v>1090</v>
      </c>
      <c r="C30" s="109"/>
      <c r="D30" s="106"/>
      <c r="E30" s="110"/>
      <c r="F30" s="109"/>
      <c r="G30" s="106">
        <f>+'[4]3.SZ.TÁBL. SEGÍTŐ SZOLGÁLAT'!$H$30</f>
        <v>-9089</v>
      </c>
      <c r="H30" s="108">
        <v>-9089</v>
      </c>
      <c r="I30" s="109"/>
      <c r="J30" s="106">
        <f>+'[4]3.SZ.TÁBL. SEGÍTŐ SZOLGÁLAT'!$K$30</f>
        <v>1093</v>
      </c>
      <c r="K30" s="110">
        <v>1093</v>
      </c>
      <c r="L30" s="109"/>
      <c r="M30" s="106">
        <f>+'[4]3.SZ.TÁBL. SEGÍTŐ SZOLGÁLAT'!$N$30</f>
        <v>633</v>
      </c>
      <c r="N30" s="108">
        <v>633</v>
      </c>
      <c r="O30" s="109"/>
      <c r="P30" s="106">
        <f>+'[4]3.SZ.TÁBL. SEGÍTŐ SZOLGÁLAT'!$Q$30</f>
        <v>402</v>
      </c>
      <c r="Q30" s="110">
        <v>402</v>
      </c>
      <c r="R30" s="109"/>
      <c r="S30" s="106">
        <f>+'[4]3.SZ.TÁBL. SEGÍTŐ SZOLGÁLAT'!$T$30</f>
        <v>125</v>
      </c>
      <c r="T30" s="108">
        <v>125</v>
      </c>
      <c r="U30" s="109"/>
      <c r="V30" s="106">
        <f>+'[4]3.SZ.TÁBL. SEGÍTŐ SZOLGÁLAT'!$W$30</f>
        <v>1192</v>
      </c>
      <c r="W30" s="108">
        <v>1192</v>
      </c>
      <c r="X30" s="109"/>
      <c r="Y30" s="106"/>
      <c r="Z30" s="110"/>
      <c r="AA30" s="1171"/>
      <c r="AB30" s="1148"/>
      <c r="AC30" s="1154"/>
      <c r="AD30" s="117"/>
      <c r="AE30" s="113">
        <f>+D30+G30+J30+M30+P30+S30+V30+Y30</f>
        <v>-5644</v>
      </c>
      <c r="AF30" s="118">
        <f>+E30+H30+K30+N30+Q30+T30+W30+Z30</f>
        <v>-5644</v>
      </c>
    </row>
    <row r="31" spans="1:35" ht="13.5" customHeight="1" x14ac:dyDescent="0.2">
      <c r="A31" s="151"/>
      <c r="B31" s="90" t="s">
        <v>229</v>
      </c>
      <c r="C31" s="109">
        <f t="shared" ref="C31:AD31" si="80">+SUM(C32:C38)</f>
        <v>0</v>
      </c>
      <c r="D31" s="106">
        <f t="shared" ref="D31" si="81">+SUM(D32:D38)</f>
        <v>0</v>
      </c>
      <c r="E31" s="110">
        <f t="shared" si="80"/>
        <v>0</v>
      </c>
      <c r="F31" s="109">
        <f t="shared" ref="F31" si="82">+SUM(F32:F38)</f>
        <v>11214</v>
      </c>
      <c r="G31" s="106">
        <f t="shared" ref="G31" si="83">+SUM(G32:G38)</f>
        <v>11214</v>
      </c>
      <c r="H31" s="108">
        <f t="shared" si="80"/>
        <v>11214</v>
      </c>
      <c r="I31" s="109">
        <f t="shared" si="80"/>
        <v>6080</v>
      </c>
      <c r="J31" s="106">
        <f t="shared" ref="J31" si="84">+SUM(J32:J38)</f>
        <v>6080</v>
      </c>
      <c r="K31" s="110">
        <f t="shared" si="80"/>
        <v>6080</v>
      </c>
      <c r="L31" s="109">
        <f t="shared" ref="L31:N31" si="85">+SUM(L32:L38)</f>
        <v>5554</v>
      </c>
      <c r="M31" s="109">
        <f t="shared" si="85"/>
        <v>5554</v>
      </c>
      <c r="N31" s="109">
        <f t="shared" si="85"/>
        <v>5554</v>
      </c>
      <c r="O31" s="109">
        <f t="shared" si="80"/>
        <v>6400</v>
      </c>
      <c r="P31" s="106">
        <f t="shared" ref="P31:Q31" si="86">+SUM(P32:P38)</f>
        <v>6400</v>
      </c>
      <c r="Q31" s="110">
        <f t="shared" si="86"/>
        <v>6400</v>
      </c>
      <c r="R31" s="109">
        <f t="shared" ref="R31" si="87">+SUM(R32:R38)</f>
        <v>3031</v>
      </c>
      <c r="S31" s="106">
        <f t="shared" ref="S31" si="88">+SUM(S32:S38)</f>
        <v>3031</v>
      </c>
      <c r="T31" s="108">
        <f t="shared" si="80"/>
        <v>3031</v>
      </c>
      <c r="U31" s="109"/>
      <c r="V31" s="106"/>
      <c r="W31" s="108"/>
      <c r="X31" s="109">
        <f t="shared" ref="X31" si="89">+SUM(X32:X38)</f>
        <v>1585</v>
      </c>
      <c r="Y31" s="106">
        <f t="shared" ref="Y31" si="90">+SUM(Y32:Y38)</f>
        <v>1585</v>
      </c>
      <c r="Z31" s="110">
        <v>1585</v>
      </c>
      <c r="AA31" s="1172"/>
      <c r="AB31" s="1149"/>
      <c r="AC31" s="1155"/>
      <c r="AD31" s="111">
        <f t="shared" si="80"/>
        <v>33864</v>
      </c>
      <c r="AE31" s="106">
        <f t="shared" ref="AE31" si="91">+SUM(AE32:AE38)</f>
        <v>33864</v>
      </c>
      <c r="AF31" s="107">
        <f>+SUM(AF32:AF38)</f>
        <v>33864</v>
      </c>
    </row>
    <row r="32" spans="1:35" s="155" customFormat="1" ht="13.5" customHeight="1" x14ac:dyDescent="0.2">
      <c r="A32" s="152"/>
      <c r="B32" s="229" t="s">
        <v>4</v>
      </c>
      <c r="C32" s="109"/>
      <c r="D32" s="106"/>
      <c r="E32" s="110"/>
      <c r="F32" s="109">
        <f>+'[5]3.SZ.TÁBL. SEGÍTŐ SZOLGÁLAT'!$G32</f>
        <v>1632</v>
      </c>
      <c r="G32" s="106">
        <f>+'[4]3.SZ.TÁBL. SEGÍTŐ SZOLGÁLAT'!$H32</f>
        <v>1632</v>
      </c>
      <c r="H32" s="108">
        <v>1632</v>
      </c>
      <c r="I32" s="109">
        <f>+'[5]3.SZ.TÁBL. SEGÍTŐ SZOLGÁLAT'!$J32</f>
        <v>885</v>
      </c>
      <c r="J32" s="106">
        <f>+'[4]3.SZ.TÁBL. SEGÍTŐ SZOLGÁLAT'!$K32</f>
        <v>885</v>
      </c>
      <c r="K32" s="110">
        <v>885</v>
      </c>
      <c r="L32" s="109">
        <f>+'[5]3.SZ.TÁBL. SEGÍTŐ SZOLGÁLAT'!$M32</f>
        <v>808</v>
      </c>
      <c r="M32" s="106">
        <f>+'[4]3.SZ.TÁBL. SEGÍTŐ SZOLGÁLAT'!$N32</f>
        <v>808</v>
      </c>
      <c r="N32" s="108">
        <v>808</v>
      </c>
      <c r="O32" s="109">
        <f>+'[5]3.SZ.TÁBL. SEGÍTŐ SZOLGÁLAT'!$P32</f>
        <v>1077</v>
      </c>
      <c r="P32" s="106">
        <f>+'[4]3.SZ.TÁBL. SEGÍTŐ SZOLGÁLAT'!$Q32</f>
        <v>1077</v>
      </c>
      <c r="Q32" s="110">
        <v>1077</v>
      </c>
      <c r="R32" s="109">
        <f>+'[5]3.SZ.TÁBL. SEGÍTŐ SZOLGÁLAT'!$S$32</f>
        <v>3031</v>
      </c>
      <c r="S32" s="106">
        <f>+'[4]3.SZ.TÁBL. SEGÍTŐ SZOLGÁLAT'!$T$32</f>
        <v>3031</v>
      </c>
      <c r="T32" s="108">
        <v>3031</v>
      </c>
      <c r="U32" s="109"/>
      <c r="V32" s="106"/>
      <c r="W32" s="108"/>
      <c r="X32" s="109"/>
      <c r="Y32" s="106"/>
      <c r="Z32" s="110"/>
      <c r="AA32" s="1171"/>
      <c r="AB32" s="1148"/>
      <c r="AC32" s="1154"/>
      <c r="AD32" s="174">
        <f t="shared" ref="AD32:AF38" si="92">+C32+F32+I32+L32+O32+R32+U32+X32</f>
        <v>7433</v>
      </c>
      <c r="AE32" s="175">
        <f t="shared" si="92"/>
        <v>7433</v>
      </c>
      <c r="AF32" s="176">
        <f t="shared" si="92"/>
        <v>7433</v>
      </c>
    </row>
    <row r="33" spans="1:34" s="155" customFormat="1" ht="13.5" customHeight="1" x14ac:dyDescent="0.2">
      <c r="A33" s="152"/>
      <c r="B33" s="229" t="s">
        <v>6</v>
      </c>
      <c r="C33" s="109"/>
      <c r="D33" s="106"/>
      <c r="E33" s="110"/>
      <c r="F33" s="109">
        <f>+'[5]3.SZ.TÁBL. SEGÍTŐ SZOLGÁLAT'!$G33</f>
        <v>755</v>
      </c>
      <c r="G33" s="106">
        <f>+'[4]3.SZ.TÁBL. SEGÍTŐ SZOLGÁLAT'!$H33</f>
        <v>755</v>
      </c>
      <c r="H33" s="108">
        <v>755</v>
      </c>
      <c r="I33" s="109">
        <f>+'[5]3.SZ.TÁBL. SEGÍTŐ SZOLGÁLAT'!$J33</f>
        <v>409</v>
      </c>
      <c r="J33" s="106">
        <f>+'[4]3.SZ.TÁBL. SEGÍTŐ SZOLGÁLAT'!$K33</f>
        <v>409</v>
      </c>
      <c r="K33" s="110">
        <v>409</v>
      </c>
      <c r="L33" s="109">
        <f>+'[5]3.SZ.TÁBL. SEGÍTŐ SZOLGÁLAT'!$M33</f>
        <v>374</v>
      </c>
      <c r="M33" s="106">
        <f>+'[4]3.SZ.TÁBL. SEGÍTŐ SZOLGÁLAT'!$N33</f>
        <v>374</v>
      </c>
      <c r="N33" s="108">
        <v>374</v>
      </c>
      <c r="O33" s="109">
        <f>+'[5]3.SZ.TÁBL. SEGÍTŐ SZOLGÁLAT'!$P33</f>
        <v>498</v>
      </c>
      <c r="P33" s="106">
        <f>+'[4]3.SZ.TÁBL. SEGÍTŐ SZOLGÁLAT'!$Q33</f>
        <v>498</v>
      </c>
      <c r="Q33" s="110">
        <v>498</v>
      </c>
      <c r="R33" s="109"/>
      <c r="S33" s="106"/>
      <c r="T33" s="108"/>
      <c r="U33" s="109"/>
      <c r="V33" s="106"/>
      <c r="W33" s="108"/>
      <c r="X33" s="109"/>
      <c r="Y33" s="106"/>
      <c r="Z33" s="110"/>
      <c r="AA33" s="1171"/>
      <c r="AB33" s="1148"/>
      <c r="AC33" s="1154"/>
      <c r="AD33" s="174">
        <f t="shared" si="92"/>
        <v>2036</v>
      </c>
      <c r="AE33" s="175">
        <f t="shared" si="92"/>
        <v>2036</v>
      </c>
      <c r="AF33" s="176">
        <f t="shared" si="92"/>
        <v>2036</v>
      </c>
    </row>
    <row r="34" spans="1:34" s="155" customFormat="1" ht="13.5" customHeight="1" x14ac:dyDescent="0.2">
      <c r="A34" s="152"/>
      <c r="B34" s="229" t="s">
        <v>7</v>
      </c>
      <c r="C34" s="109"/>
      <c r="D34" s="106"/>
      <c r="E34" s="110"/>
      <c r="F34" s="109">
        <f>+'[5]3.SZ.TÁBL. SEGÍTŐ SZOLGÁLAT'!$G34</f>
        <v>658</v>
      </c>
      <c r="G34" s="106">
        <f>+'[4]3.SZ.TÁBL. SEGÍTŐ SZOLGÁLAT'!$H34</f>
        <v>658</v>
      </c>
      <c r="H34" s="108">
        <v>658</v>
      </c>
      <c r="I34" s="109">
        <f>+'[5]3.SZ.TÁBL. SEGÍTŐ SZOLGÁLAT'!$J34</f>
        <v>357</v>
      </c>
      <c r="J34" s="106">
        <f>+'[4]3.SZ.TÁBL. SEGÍTŐ SZOLGÁLAT'!$K34</f>
        <v>357</v>
      </c>
      <c r="K34" s="110">
        <v>357</v>
      </c>
      <c r="L34" s="109">
        <f>+'[5]3.SZ.TÁBL. SEGÍTŐ SZOLGÁLAT'!$M34</f>
        <v>326</v>
      </c>
      <c r="M34" s="106">
        <f>+'[4]3.SZ.TÁBL. SEGÍTŐ SZOLGÁLAT'!$N34</f>
        <v>326</v>
      </c>
      <c r="N34" s="108">
        <v>326</v>
      </c>
      <c r="O34" s="109">
        <f>+'[5]3.SZ.TÁBL. SEGÍTŐ SZOLGÁLAT'!$P34</f>
        <v>435</v>
      </c>
      <c r="P34" s="106">
        <f>+'[4]3.SZ.TÁBL. SEGÍTŐ SZOLGÁLAT'!$Q34</f>
        <v>435</v>
      </c>
      <c r="Q34" s="110">
        <v>435</v>
      </c>
      <c r="R34" s="109"/>
      <c r="S34" s="106"/>
      <c r="T34" s="108"/>
      <c r="U34" s="109"/>
      <c r="V34" s="106"/>
      <c r="W34" s="108"/>
      <c r="X34" s="109"/>
      <c r="Y34" s="106"/>
      <c r="Z34" s="110"/>
      <c r="AA34" s="1171"/>
      <c r="AB34" s="1148"/>
      <c r="AC34" s="1154"/>
      <c r="AD34" s="174">
        <f t="shared" si="92"/>
        <v>1776</v>
      </c>
      <c r="AE34" s="175">
        <f t="shared" si="92"/>
        <v>1776</v>
      </c>
      <c r="AF34" s="176">
        <f t="shared" si="92"/>
        <v>1776</v>
      </c>
    </row>
    <row r="35" spans="1:34" s="155" customFormat="1" ht="13.5" customHeight="1" x14ac:dyDescent="0.2">
      <c r="A35" s="152"/>
      <c r="B35" s="229" t="s">
        <v>8</v>
      </c>
      <c r="C35" s="109"/>
      <c r="D35" s="106"/>
      <c r="E35" s="110"/>
      <c r="F35" s="109">
        <f>+'[5]3.SZ.TÁBL. SEGÍTŐ SZOLGÁLAT'!$G35</f>
        <v>3364</v>
      </c>
      <c r="G35" s="106">
        <f>+'[4]3.SZ.TÁBL. SEGÍTŐ SZOLGÁLAT'!$H35</f>
        <v>3364</v>
      </c>
      <c r="H35" s="108">
        <v>3364</v>
      </c>
      <c r="I35" s="109">
        <f>+'[5]3.SZ.TÁBL. SEGÍTŐ SZOLGÁLAT'!$J35</f>
        <v>1824</v>
      </c>
      <c r="J35" s="106">
        <f>+'[4]3.SZ.TÁBL. SEGÍTŐ SZOLGÁLAT'!$K35</f>
        <v>1824</v>
      </c>
      <c r="K35" s="110">
        <v>1824</v>
      </c>
      <c r="L35" s="109">
        <f>+'[5]3.SZ.TÁBL. SEGÍTŐ SZOLGÁLAT'!$M35</f>
        <v>1666</v>
      </c>
      <c r="M35" s="106">
        <f>+'[4]3.SZ.TÁBL. SEGÍTŐ SZOLGÁLAT'!$N35</f>
        <v>1666</v>
      </c>
      <c r="N35" s="108">
        <v>1666</v>
      </c>
      <c r="O35" s="109">
        <f>+'[5]3.SZ.TÁBL. SEGÍTŐ SZOLGÁLAT'!$P35</f>
        <v>2220</v>
      </c>
      <c r="P35" s="106">
        <f>+'[4]3.SZ.TÁBL. SEGÍTŐ SZOLGÁLAT'!$Q35</f>
        <v>2220</v>
      </c>
      <c r="Q35" s="110">
        <v>2220</v>
      </c>
      <c r="R35" s="109"/>
      <c r="S35" s="106"/>
      <c r="T35" s="108"/>
      <c r="U35" s="109"/>
      <c r="V35" s="106"/>
      <c r="W35" s="108"/>
      <c r="X35" s="109">
        <f>+'[5]3.SZ.TÁBL. SEGÍTŐ SZOLGÁLAT'!$Y$35</f>
        <v>1585</v>
      </c>
      <c r="Y35" s="106">
        <f>+'[4]3.SZ.TÁBL. SEGÍTŐ SZOLGÁLAT'!$Z$35</f>
        <v>1585</v>
      </c>
      <c r="Z35" s="110">
        <v>1585</v>
      </c>
      <c r="AA35" s="1171"/>
      <c r="AB35" s="1148"/>
      <c r="AC35" s="1154"/>
      <c r="AD35" s="174">
        <f t="shared" si="92"/>
        <v>10659</v>
      </c>
      <c r="AE35" s="175">
        <f t="shared" si="92"/>
        <v>10659</v>
      </c>
      <c r="AF35" s="176">
        <f t="shared" si="92"/>
        <v>10659</v>
      </c>
    </row>
    <row r="36" spans="1:34" s="155" customFormat="1" ht="13.5" customHeight="1" x14ac:dyDescent="0.2">
      <c r="A36" s="152"/>
      <c r="B36" s="229" t="s">
        <v>9</v>
      </c>
      <c r="C36" s="109"/>
      <c r="D36" s="106"/>
      <c r="E36" s="110"/>
      <c r="F36" s="109">
        <f>+'[5]3.SZ.TÁBL. SEGÍTŐ SZOLGÁLAT'!$G36</f>
        <v>2063</v>
      </c>
      <c r="G36" s="106">
        <f>+'[4]3.SZ.TÁBL. SEGÍTŐ SZOLGÁLAT'!$H36</f>
        <v>2063</v>
      </c>
      <c r="H36" s="108">
        <v>2063</v>
      </c>
      <c r="I36" s="109">
        <f>+'[5]3.SZ.TÁBL. SEGÍTŐ SZOLGÁLAT'!$J36</f>
        <v>1118</v>
      </c>
      <c r="J36" s="106">
        <f>+'[4]3.SZ.TÁBL. SEGÍTŐ SZOLGÁLAT'!$K36</f>
        <v>1118</v>
      </c>
      <c r="K36" s="110">
        <v>1118</v>
      </c>
      <c r="L36" s="109">
        <f>+'[5]3.SZ.TÁBL. SEGÍTŐ SZOLGÁLAT'!$M36</f>
        <v>1022</v>
      </c>
      <c r="M36" s="106">
        <f>+'[4]3.SZ.TÁBL. SEGÍTŐ SZOLGÁLAT'!$N36</f>
        <v>1022</v>
      </c>
      <c r="N36" s="108">
        <v>1022</v>
      </c>
      <c r="O36" s="109">
        <f>+'[5]3.SZ.TÁBL. SEGÍTŐ SZOLGÁLAT'!$P36</f>
        <v>1361</v>
      </c>
      <c r="P36" s="106">
        <f>+'[4]3.SZ.TÁBL. SEGÍTŐ SZOLGÁLAT'!$Q36</f>
        <v>1361</v>
      </c>
      <c r="Q36" s="110">
        <v>1361</v>
      </c>
      <c r="R36" s="109"/>
      <c r="S36" s="106"/>
      <c r="T36" s="108"/>
      <c r="U36" s="109"/>
      <c r="V36" s="106"/>
      <c r="W36" s="108"/>
      <c r="X36" s="109"/>
      <c r="Y36" s="106"/>
      <c r="Z36" s="110"/>
      <c r="AA36" s="1171"/>
      <c r="AB36" s="1148"/>
      <c r="AC36" s="1154"/>
      <c r="AD36" s="174">
        <f t="shared" si="92"/>
        <v>5564</v>
      </c>
      <c r="AE36" s="175">
        <f t="shared" si="92"/>
        <v>5564</v>
      </c>
      <c r="AF36" s="176">
        <f t="shared" si="92"/>
        <v>5564</v>
      </c>
    </row>
    <row r="37" spans="1:34" s="155" customFormat="1" ht="13.5" customHeight="1" x14ac:dyDescent="0.2">
      <c r="A37" s="152"/>
      <c r="B37" s="229" t="s">
        <v>10</v>
      </c>
      <c r="C37" s="109"/>
      <c r="D37" s="106"/>
      <c r="E37" s="110"/>
      <c r="F37" s="109">
        <f>+'[5]3.SZ.TÁBL. SEGÍTŐ SZOLGÁLAT'!$G37</f>
        <v>1226</v>
      </c>
      <c r="G37" s="106">
        <f>+'[4]3.SZ.TÁBL. SEGÍTŐ SZOLGÁLAT'!$H37</f>
        <v>1226</v>
      </c>
      <c r="H37" s="108">
        <v>1226</v>
      </c>
      <c r="I37" s="109">
        <f>+'[5]3.SZ.TÁBL. SEGÍTŐ SZOLGÁLAT'!$J37</f>
        <v>665</v>
      </c>
      <c r="J37" s="106">
        <f>+'[4]3.SZ.TÁBL. SEGÍTŐ SZOLGÁLAT'!$K37</f>
        <v>665</v>
      </c>
      <c r="K37" s="110">
        <v>665</v>
      </c>
      <c r="L37" s="109">
        <f>+'[5]3.SZ.TÁBL. SEGÍTŐ SZOLGÁLAT'!$M37</f>
        <v>607</v>
      </c>
      <c r="M37" s="106">
        <f>+'[4]3.SZ.TÁBL. SEGÍTŐ SZOLGÁLAT'!$N37</f>
        <v>607</v>
      </c>
      <c r="N37" s="108">
        <v>607</v>
      </c>
      <c r="O37" s="109">
        <f>+'[5]3.SZ.TÁBL. SEGÍTŐ SZOLGÁLAT'!$P37</f>
        <v>809</v>
      </c>
      <c r="P37" s="106">
        <f>+'[4]3.SZ.TÁBL. SEGÍTŐ SZOLGÁLAT'!$Q37</f>
        <v>809</v>
      </c>
      <c r="Q37" s="110">
        <v>809</v>
      </c>
      <c r="R37" s="109"/>
      <c r="S37" s="106"/>
      <c r="T37" s="108"/>
      <c r="U37" s="109"/>
      <c r="V37" s="106"/>
      <c r="W37" s="108"/>
      <c r="X37" s="109"/>
      <c r="Y37" s="106"/>
      <c r="Z37" s="110"/>
      <c r="AA37" s="1171"/>
      <c r="AB37" s="1148"/>
      <c r="AC37" s="1154"/>
      <c r="AD37" s="174">
        <f t="shared" si="92"/>
        <v>3307</v>
      </c>
      <c r="AE37" s="175">
        <f t="shared" si="92"/>
        <v>3307</v>
      </c>
      <c r="AF37" s="176">
        <f t="shared" si="92"/>
        <v>3307</v>
      </c>
    </row>
    <row r="38" spans="1:34" s="155" customFormat="1" ht="13.5" customHeight="1" x14ac:dyDescent="0.2">
      <c r="A38" s="370"/>
      <c r="B38" s="230" t="s">
        <v>230</v>
      </c>
      <c r="C38" s="109"/>
      <c r="D38" s="106"/>
      <c r="E38" s="124"/>
      <c r="F38" s="109">
        <f>+'[5]3.SZ.TÁBL. SEGÍTŐ SZOLGÁLAT'!$G38</f>
        <v>1516</v>
      </c>
      <c r="G38" s="106">
        <f>+'[4]3.SZ.TÁBL. SEGÍTŐ SZOLGÁLAT'!$H38</f>
        <v>1516</v>
      </c>
      <c r="H38" s="122">
        <v>1516</v>
      </c>
      <c r="I38" s="109">
        <f>+'[5]3.SZ.TÁBL. SEGÍTŐ SZOLGÁLAT'!$J38</f>
        <v>822</v>
      </c>
      <c r="J38" s="106">
        <f>+'[4]3.SZ.TÁBL. SEGÍTŐ SZOLGÁLAT'!$K38</f>
        <v>822</v>
      </c>
      <c r="K38" s="124">
        <v>822</v>
      </c>
      <c r="L38" s="109">
        <f>+'[5]3.SZ.TÁBL. SEGÍTŐ SZOLGÁLAT'!$M38</f>
        <v>751</v>
      </c>
      <c r="M38" s="106">
        <f>+'[4]3.SZ.TÁBL. SEGÍTŐ SZOLGÁLAT'!$N38</f>
        <v>751</v>
      </c>
      <c r="N38" s="122">
        <v>751</v>
      </c>
      <c r="O38" s="109"/>
      <c r="P38" s="106"/>
      <c r="Q38" s="124"/>
      <c r="R38" s="109"/>
      <c r="S38" s="106"/>
      <c r="T38" s="122"/>
      <c r="U38" s="109"/>
      <c r="V38" s="106"/>
      <c r="W38" s="122"/>
      <c r="X38" s="109"/>
      <c r="Y38" s="106"/>
      <c r="Z38" s="124"/>
      <c r="AA38" s="1174"/>
      <c r="AB38" s="347"/>
      <c r="AC38" s="1157"/>
      <c r="AD38" s="174">
        <f t="shared" si="92"/>
        <v>3089</v>
      </c>
      <c r="AE38" s="175">
        <f t="shared" si="92"/>
        <v>3089</v>
      </c>
      <c r="AF38" s="176">
        <f t="shared" si="92"/>
        <v>3089</v>
      </c>
    </row>
    <row r="39" spans="1:34" s="155" customFormat="1" ht="13.5" customHeight="1" x14ac:dyDescent="0.2">
      <c r="A39" s="370"/>
      <c r="B39" s="92" t="s">
        <v>334</v>
      </c>
      <c r="C39" s="454"/>
      <c r="D39" s="120"/>
      <c r="E39" s="455">
        <v>-2</v>
      </c>
      <c r="F39" s="454"/>
      <c r="G39" s="120"/>
      <c r="H39" s="456">
        <v>-4476</v>
      </c>
      <c r="I39" s="454"/>
      <c r="J39" s="120"/>
      <c r="K39" s="455">
        <v>-1383</v>
      </c>
      <c r="L39" s="454"/>
      <c r="M39" s="120"/>
      <c r="N39" s="456">
        <v>-1680</v>
      </c>
      <c r="O39" s="454"/>
      <c r="P39" s="120"/>
      <c r="Q39" s="455">
        <v>-1613</v>
      </c>
      <c r="R39" s="454"/>
      <c r="S39" s="120"/>
      <c r="T39" s="456">
        <v>-768</v>
      </c>
      <c r="U39" s="454"/>
      <c r="V39" s="120"/>
      <c r="W39" s="456">
        <v>-888</v>
      </c>
      <c r="X39" s="454"/>
      <c r="Y39" s="120"/>
      <c r="Z39" s="455">
        <v>-480</v>
      </c>
      <c r="AA39" s="1174"/>
      <c r="AB39" s="347"/>
      <c r="AC39" s="1157">
        <v>1187</v>
      </c>
      <c r="AD39" s="117"/>
      <c r="AE39" s="113">
        <f>+D39+G39+J39+M39+P39+S39+V39+Y39</f>
        <v>0</v>
      </c>
      <c r="AF39" s="118">
        <f>+E39+H39+K39+N39+Q39+T39+W39+Z39+AC39</f>
        <v>-10103</v>
      </c>
    </row>
    <row r="40" spans="1:34" s="182" customFormat="1" ht="13.5" customHeight="1" thickBot="1" x14ac:dyDescent="0.25">
      <c r="A40" s="158" t="s">
        <v>112</v>
      </c>
      <c r="B40" s="159" t="s">
        <v>74</v>
      </c>
      <c r="C40" s="471">
        <f>SUM(C27:C28)</f>
        <v>0</v>
      </c>
      <c r="D40" s="471">
        <f t="shared" ref="D40" si="93">SUM(D27:D28)</f>
        <v>0</v>
      </c>
      <c r="E40" s="472">
        <f>SUM(E27:E28)</f>
        <v>-2</v>
      </c>
      <c r="F40" s="471">
        <f>SUM(F27:F28)</f>
        <v>36847</v>
      </c>
      <c r="G40" s="471">
        <f t="shared" ref="G40" si="94">SUM(G27:G28)</f>
        <v>46813</v>
      </c>
      <c r="H40" s="473">
        <f>SUM(H27:H28)</f>
        <v>44207</v>
      </c>
      <c r="I40" s="471">
        <f>SUM(I27:I28)</f>
        <v>30583</v>
      </c>
      <c r="J40" s="471">
        <f t="shared" ref="J40" si="95">SUM(J27:J28)</f>
        <v>35895</v>
      </c>
      <c r="K40" s="472">
        <f t="shared" ref="K40" si="96">SUM(K27:K28)</f>
        <v>36957</v>
      </c>
      <c r="L40" s="471">
        <f>SUM(L27:L28)</f>
        <v>22554</v>
      </c>
      <c r="M40" s="471">
        <f t="shared" ref="M40" si="97">SUM(M27:M28)</f>
        <v>30522</v>
      </c>
      <c r="N40" s="473">
        <f t="shared" ref="N40" si="98">SUM(N27:N28)</f>
        <v>32343</v>
      </c>
      <c r="O40" s="471">
        <f>SUM(O27:O28)</f>
        <v>17650</v>
      </c>
      <c r="P40" s="471">
        <f t="shared" ref="P40" si="99">SUM(P27:P28)</f>
        <v>21729</v>
      </c>
      <c r="Q40" s="472">
        <f t="shared" ref="Q40" si="100">SUM(Q27:Q28)</f>
        <v>21105</v>
      </c>
      <c r="R40" s="471">
        <f>SUM(R27:R28)</f>
        <v>7281</v>
      </c>
      <c r="S40" s="471">
        <f t="shared" ref="S40" si="101">SUM(S27:S28)</f>
        <v>7557</v>
      </c>
      <c r="T40" s="473">
        <f t="shared" ref="T40" si="102">SUM(T27:T28)</f>
        <v>7019</v>
      </c>
      <c r="U40" s="471">
        <f>SUM(U27:U28)</f>
        <v>13629</v>
      </c>
      <c r="V40" s="471">
        <f t="shared" ref="V40" si="103">SUM(V27:V28)</f>
        <v>20417</v>
      </c>
      <c r="W40" s="473">
        <f t="shared" ref="W40" si="104">SUM(W27:W28)</f>
        <v>20584</v>
      </c>
      <c r="X40" s="471">
        <f>SUM(X27:X28)</f>
        <v>2448</v>
      </c>
      <c r="Y40" s="471">
        <f t="shared" ref="Y40" si="105">SUM(Y27:Y28)</f>
        <v>2448</v>
      </c>
      <c r="Z40" s="472">
        <f t="shared" ref="Z40" si="106">SUM(Z27:Z28)</f>
        <v>1981</v>
      </c>
      <c r="AA40" s="473"/>
      <c r="AB40" s="1151"/>
      <c r="AC40" s="1159">
        <f t="shared" ref="AC40" si="107">SUM(AC27:AC28)</f>
        <v>1187</v>
      </c>
      <c r="AD40" s="167">
        <f>SUM(AD27:AD28)</f>
        <v>130992</v>
      </c>
      <c r="AE40" s="168">
        <f t="shared" ref="AE40:AF40" si="108">SUM(AE27:AE28)</f>
        <v>165381</v>
      </c>
      <c r="AF40" s="169">
        <f t="shared" si="108"/>
        <v>165381</v>
      </c>
      <c r="AH40" s="227"/>
    </row>
    <row r="41" spans="1:34" s="182" customFormat="1" ht="13.5" customHeight="1" thickBot="1" x14ac:dyDescent="0.25">
      <c r="A41" s="1318" t="s">
        <v>0</v>
      </c>
      <c r="B41" s="1362"/>
      <c r="C41" s="185">
        <f t="shared" ref="C41:AF41" si="109">+C26+C40</f>
        <v>0</v>
      </c>
      <c r="D41" s="173">
        <f t="shared" si="109"/>
        <v>0</v>
      </c>
      <c r="E41" s="350">
        <f t="shared" si="109"/>
        <v>0</v>
      </c>
      <c r="F41" s="185">
        <f t="shared" ref="F41:G41" si="110">+F26+F40</f>
        <v>36847</v>
      </c>
      <c r="G41" s="173">
        <f t="shared" si="110"/>
        <v>46813</v>
      </c>
      <c r="H41" s="371">
        <f>+H26+H40</f>
        <v>44210</v>
      </c>
      <c r="I41" s="185">
        <f t="shared" si="109"/>
        <v>33083</v>
      </c>
      <c r="J41" s="173">
        <f t="shared" si="109"/>
        <v>38395</v>
      </c>
      <c r="K41" s="350">
        <f t="shared" si="109"/>
        <v>39718</v>
      </c>
      <c r="L41" s="185">
        <f t="shared" ref="L41:M41" si="111">+L26+L40</f>
        <v>22554</v>
      </c>
      <c r="M41" s="173">
        <f t="shared" si="111"/>
        <v>30522</v>
      </c>
      <c r="N41" s="371">
        <f t="shared" si="109"/>
        <v>32343</v>
      </c>
      <c r="O41" s="185">
        <f t="shared" si="109"/>
        <v>19150</v>
      </c>
      <c r="P41" s="173">
        <f t="shared" si="109"/>
        <v>23229</v>
      </c>
      <c r="Q41" s="350">
        <f t="shared" si="109"/>
        <v>23249</v>
      </c>
      <c r="R41" s="185">
        <f t="shared" ref="R41:S41" si="112">+R26+R40</f>
        <v>7581</v>
      </c>
      <c r="S41" s="173">
        <f t="shared" si="112"/>
        <v>7857</v>
      </c>
      <c r="T41" s="371">
        <f t="shared" si="109"/>
        <v>7156</v>
      </c>
      <c r="U41" s="185">
        <f t="shared" si="109"/>
        <v>21129</v>
      </c>
      <c r="V41" s="173">
        <f t="shared" si="109"/>
        <v>26602</v>
      </c>
      <c r="W41" s="371">
        <f t="shared" si="109"/>
        <v>26961</v>
      </c>
      <c r="X41" s="185">
        <f t="shared" ref="X41:Y41" si="113">+X26+X40</f>
        <v>3048</v>
      </c>
      <c r="Y41" s="173">
        <f t="shared" si="113"/>
        <v>3048</v>
      </c>
      <c r="Z41" s="350">
        <f t="shared" si="109"/>
        <v>3164</v>
      </c>
      <c r="AA41" s="1176"/>
      <c r="AB41" s="371"/>
      <c r="AC41" s="1160">
        <f t="shared" si="109"/>
        <v>1189</v>
      </c>
      <c r="AD41" s="170">
        <f t="shared" si="109"/>
        <v>143392</v>
      </c>
      <c r="AE41" s="171">
        <f t="shared" si="109"/>
        <v>176466</v>
      </c>
      <c r="AF41" s="172">
        <f t="shared" si="109"/>
        <v>177990</v>
      </c>
    </row>
    <row r="42" spans="1:34" ht="13.5" customHeight="1" x14ac:dyDescent="0.2">
      <c r="A42" s="98" t="s">
        <v>130</v>
      </c>
      <c r="B42" s="137" t="s">
        <v>131</v>
      </c>
      <c r="C42" s="109"/>
      <c r="D42" s="106"/>
      <c r="E42" s="110"/>
      <c r="F42" s="109">
        <f>+'[5]3.SZ.TÁBL. SEGÍTŐ SZOLGÁLAT'!$G41</f>
        <v>20407</v>
      </c>
      <c r="G42" s="106">
        <f>+'[4]3.SZ.TÁBL. SEGÍTŐ SZOLGÁLAT'!$H41</f>
        <v>27235</v>
      </c>
      <c r="H42" s="108">
        <v>22852</v>
      </c>
      <c r="I42" s="109">
        <f>+'[5]3.SZ.TÁBL. SEGÍTŐ SZOLGÁLAT'!$J41</f>
        <v>22949</v>
      </c>
      <c r="J42" s="106">
        <f>+'[4]3.SZ.TÁBL. SEGÍTŐ SZOLGÁLAT'!$K41</f>
        <v>26406</v>
      </c>
      <c r="K42" s="110">
        <v>26407</v>
      </c>
      <c r="L42" s="109">
        <f>+'[5]3.SZ.TÁBL. SEGÍTŐ SZOLGÁLAT'!$M41</f>
        <v>14396</v>
      </c>
      <c r="M42" s="106">
        <f>+'[4]3.SZ.TÁBL. SEGÍTŐ SZOLGÁLAT'!$N41</f>
        <v>20018</v>
      </c>
      <c r="N42" s="108">
        <v>20018</v>
      </c>
      <c r="O42" s="109">
        <f>+'[5]3.SZ.TÁBL. SEGÍTŐ SZOLGÁLAT'!$P41</f>
        <v>9491</v>
      </c>
      <c r="P42" s="106">
        <f>+'[4]3.SZ.TÁBL. SEGÍTŐ SZOLGÁLAT'!$Q41</f>
        <v>12387</v>
      </c>
      <c r="Q42" s="110">
        <v>12102</v>
      </c>
      <c r="R42" s="109">
        <f>+'[5]3.SZ.TÁBL. SEGÍTŐ SZOLGÁLAT'!$S$41</f>
        <v>2752</v>
      </c>
      <c r="S42" s="106">
        <f>+'[4]3.SZ.TÁBL. SEGÍTŐ SZOLGÁLAT'!$T41</f>
        <v>1216</v>
      </c>
      <c r="T42" s="108">
        <v>789</v>
      </c>
      <c r="U42" s="109">
        <f>+'[5]3.SZ.TÁBL. SEGÍTŐ SZOLGÁLAT'!$V41</f>
        <v>15359</v>
      </c>
      <c r="V42" s="106">
        <f>+'[4]3.SZ.TÁBL. SEGÍTŐ SZOLGÁLAT'!$W41</f>
        <v>18251</v>
      </c>
      <c r="W42" s="108">
        <v>18246</v>
      </c>
      <c r="X42" s="109"/>
      <c r="Y42" s="106"/>
      <c r="Z42" s="110"/>
      <c r="AA42" s="1171"/>
      <c r="AB42" s="1148"/>
      <c r="AC42" s="1154"/>
      <c r="AD42" s="117">
        <f>+C42+F42+I42+L42+O42+R42+U42+X42</f>
        <v>85354</v>
      </c>
      <c r="AE42" s="113">
        <f>+D42+G42+J42+M42+P42+S42+V42+Y42</f>
        <v>105513</v>
      </c>
      <c r="AF42" s="118">
        <f>+E42+H42+K42+N42+Q42+T42+W42+Z42</f>
        <v>100414</v>
      </c>
    </row>
    <row r="43" spans="1:34" ht="13.5" customHeight="1" x14ac:dyDescent="0.2">
      <c r="A43" s="99" t="s">
        <v>132</v>
      </c>
      <c r="B43" s="138" t="s">
        <v>133</v>
      </c>
      <c r="C43" s="109"/>
      <c r="D43" s="106"/>
      <c r="E43" s="110"/>
      <c r="F43" s="109"/>
      <c r="G43" s="106">
        <f>+'[4]3.SZ.TÁBL. SEGÍTŐ SZOLGÁLAT'!$H42</f>
        <v>850</v>
      </c>
      <c r="H43" s="108">
        <v>850</v>
      </c>
      <c r="I43" s="109"/>
      <c r="J43" s="106">
        <f>+'[4]3.SZ.TÁBL. SEGÍTŐ SZOLGÁLAT'!$K42</f>
        <v>900</v>
      </c>
      <c r="K43" s="110">
        <v>900</v>
      </c>
      <c r="L43" s="109"/>
      <c r="M43" s="106">
        <f>+'[4]3.SZ.TÁBL. SEGÍTŐ SZOLGÁLAT'!$N42</f>
        <v>350</v>
      </c>
      <c r="N43" s="108">
        <v>350</v>
      </c>
      <c r="O43" s="109"/>
      <c r="P43" s="106">
        <f>+'[4]3.SZ.TÁBL. SEGÍTŐ SZOLGÁLAT'!$Q42</f>
        <v>350</v>
      </c>
      <c r="Q43" s="110">
        <v>350</v>
      </c>
      <c r="R43" s="109"/>
      <c r="S43" s="106">
        <f>+'[4]3.SZ.TÁBL. SEGÍTŐ SZOLGÁLAT'!$T42</f>
        <v>100</v>
      </c>
      <c r="T43" s="108">
        <v>100</v>
      </c>
      <c r="U43" s="109"/>
      <c r="V43" s="106">
        <f>+'[4]3.SZ.TÁBL. SEGÍTŐ SZOLGÁLAT'!$W42</f>
        <v>550</v>
      </c>
      <c r="W43" s="108">
        <v>550</v>
      </c>
      <c r="X43" s="109"/>
      <c r="Y43" s="106"/>
      <c r="Z43" s="110"/>
      <c r="AA43" s="1171"/>
      <c r="AB43" s="1148"/>
      <c r="AC43" s="1154"/>
      <c r="AD43" s="117"/>
      <c r="AE43" s="113">
        <f t="shared" ref="AE43:AE55" si="114">+D43+G43+J43+M43+P43+S43+V43+Y43</f>
        <v>3100</v>
      </c>
      <c r="AF43" s="118">
        <f t="shared" ref="AF43:AF54" si="115">+E43+H43+K43+N43+Q43+T43+W43+Z43</f>
        <v>3100</v>
      </c>
    </row>
    <row r="44" spans="1:34" ht="13.5" customHeight="1" x14ac:dyDescent="0.2">
      <c r="A44" s="99" t="s">
        <v>134</v>
      </c>
      <c r="B44" s="138" t="s">
        <v>135</v>
      </c>
      <c r="C44" s="109"/>
      <c r="D44" s="106"/>
      <c r="E44" s="110"/>
      <c r="F44" s="109"/>
      <c r="G44" s="106"/>
      <c r="H44" s="108"/>
      <c r="I44" s="109"/>
      <c r="J44" s="106"/>
      <c r="K44" s="110"/>
      <c r="L44" s="109"/>
      <c r="M44" s="106"/>
      <c r="N44" s="108"/>
      <c r="O44" s="109"/>
      <c r="P44" s="106"/>
      <c r="Q44" s="110"/>
      <c r="R44" s="109"/>
      <c r="S44" s="106"/>
      <c r="T44" s="108"/>
      <c r="U44" s="109"/>
      <c r="V44" s="106"/>
      <c r="W44" s="108"/>
      <c r="X44" s="109"/>
      <c r="Y44" s="106"/>
      <c r="Z44" s="110"/>
      <c r="AA44" s="1171"/>
      <c r="AB44" s="1148"/>
      <c r="AC44" s="1154"/>
      <c r="AD44" s="117"/>
      <c r="AE44" s="113">
        <f t="shared" si="114"/>
        <v>0</v>
      </c>
      <c r="AF44" s="118">
        <f t="shared" si="115"/>
        <v>0</v>
      </c>
    </row>
    <row r="45" spans="1:34" ht="13.5" customHeight="1" x14ac:dyDescent="0.2">
      <c r="A45" s="99" t="s">
        <v>136</v>
      </c>
      <c r="B45" s="138" t="s">
        <v>137</v>
      </c>
      <c r="C45" s="109"/>
      <c r="D45" s="106"/>
      <c r="E45" s="110"/>
      <c r="F45" s="109">
        <f>+'[5]3.SZ.TÁBL. SEGÍTŐ SZOLGÁLAT'!$G44</f>
        <v>900</v>
      </c>
      <c r="G45" s="106">
        <f>+'[4]3.SZ.TÁBL. SEGÍTŐ SZOLGÁLAT'!$H44</f>
        <v>900</v>
      </c>
      <c r="H45" s="108">
        <v>359</v>
      </c>
      <c r="I45" s="109">
        <f>+'[5]3.SZ.TÁBL. SEGÍTŐ SZOLGÁLAT'!$J44</f>
        <v>100</v>
      </c>
      <c r="J45" s="106">
        <f>+'[4]3.SZ.TÁBL. SEGÍTŐ SZOLGÁLAT'!$K44</f>
        <v>18</v>
      </c>
      <c r="K45" s="110">
        <v>18</v>
      </c>
      <c r="L45" s="109"/>
      <c r="M45" s="106">
        <f>+'[4]3.SZ.TÁBL. SEGÍTŐ SZOLGÁLAT'!$N44</f>
        <v>503</v>
      </c>
      <c r="N45" s="108">
        <v>503</v>
      </c>
      <c r="O45" s="109"/>
      <c r="P45" s="106"/>
      <c r="Q45" s="110"/>
      <c r="R45" s="109"/>
      <c r="S45" s="106"/>
      <c r="T45" s="108"/>
      <c r="U45" s="109">
        <f>+'[5]3.SZ.TÁBL. SEGÍTŐ SZOLGÁLAT'!$V44</f>
        <v>100</v>
      </c>
      <c r="V45" s="106">
        <f>+'[4]3.SZ.TÁBL. SEGÍTŐ SZOLGÁLAT'!$W44</f>
        <v>84</v>
      </c>
      <c r="W45" s="108">
        <v>19</v>
      </c>
      <c r="X45" s="109"/>
      <c r="Y45" s="106"/>
      <c r="Z45" s="110"/>
      <c r="AA45" s="1171"/>
      <c r="AB45" s="1148"/>
      <c r="AC45" s="1154"/>
      <c r="AD45" s="117">
        <f>+C45+F45+I45+L45+O45+R45+U45+X45</f>
        <v>1100</v>
      </c>
      <c r="AE45" s="113">
        <f t="shared" si="114"/>
        <v>1505</v>
      </c>
      <c r="AF45" s="118">
        <f t="shared" si="115"/>
        <v>899</v>
      </c>
    </row>
    <row r="46" spans="1:34" ht="13.5" customHeight="1" x14ac:dyDescent="0.2">
      <c r="A46" s="99" t="s">
        <v>138</v>
      </c>
      <c r="B46" s="138" t="s">
        <v>139</v>
      </c>
      <c r="C46" s="109"/>
      <c r="D46" s="106"/>
      <c r="E46" s="110"/>
      <c r="F46" s="109"/>
      <c r="G46" s="106"/>
      <c r="H46" s="108"/>
      <c r="I46" s="109"/>
      <c r="J46" s="106"/>
      <c r="K46" s="110"/>
      <c r="L46" s="109"/>
      <c r="M46" s="106"/>
      <c r="N46" s="108"/>
      <c r="O46" s="109"/>
      <c r="P46" s="106"/>
      <c r="Q46" s="110"/>
      <c r="R46" s="109"/>
      <c r="S46" s="106"/>
      <c r="T46" s="108"/>
      <c r="U46" s="109"/>
      <c r="V46" s="106"/>
      <c r="W46" s="108"/>
      <c r="X46" s="109"/>
      <c r="Y46" s="106"/>
      <c r="Z46" s="110"/>
      <c r="AA46" s="1171"/>
      <c r="AB46" s="1148"/>
      <c r="AC46" s="1154"/>
      <c r="AD46" s="117"/>
      <c r="AE46" s="113">
        <f t="shared" si="114"/>
        <v>0</v>
      </c>
      <c r="AF46" s="118">
        <f t="shared" si="115"/>
        <v>0</v>
      </c>
    </row>
    <row r="47" spans="1:34" ht="13.5" customHeight="1" x14ac:dyDescent="0.2">
      <c r="A47" s="99" t="s">
        <v>140</v>
      </c>
      <c r="B47" s="138" t="s">
        <v>1</v>
      </c>
      <c r="C47" s="109"/>
      <c r="D47" s="106"/>
      <c r="E47" s="110"/>
      <c r="F47" s="109"/>
      <c r="G47" s="106"/>
      <c r="H47" s="108"/>
      <c r="I47" s="109">
        <f>+'[5]3.SZ.TÁBL. SEGÍTŐ SZOLGÁLAT'!$J46</f>
        <v>211</v>
      </c>
      <c r="J47" s="106">
        <f>+'[4]3.SZ.TÁBL. SEGÍTŐ SZOLGÁLAT'!$K46</f>
        <v>211</v>
      </c>
      <c r="K47" s="110">
        <v>211</v>
      </c>
      <c r="L47" s="109"/>
      <c r="M47" s="106"/>
      <c r="N47" s="108"/>
      <c r="O47" s="109">
        <f>+'[5]3.SZ.TÁBL. SEGÍTŐ SZOLGÁLAT'!$P46</f>
        <v>692</v>
      </c>
      <c r="P47" s="106">
        <f>+'[4]3.SZ.TÁBL. SEGÍTŐ SZOLGÁLAT'!$Q46</f>
        <v>692</v>
      </c>
      <c r="Q47" s="110">
        <v>692</v>
      </c>
      <c r="R47" s="109"/>
      <c r="S47" s="106"/>
      <c r="T47" s="108"/>
      <c r="U47" s="109"/>
      <c r="V47" s="106"/>
      <c r="W47" s="108"/>
      <c r="X47" s="109"/>
      <c r="Y47" s="106"/>
      <c r="Z47" s="110"/>
      <c r="AA47" s="1171"/>
      <c r="AB47" s="1148"/>
      <c r="AC47" s="1154"/>
      <c r="AD47" s="117">
        <f>+C47+F47+I47+L47+O47+R47+U47+X47</f>
        <v>903</v>
      </c>
      <c r="AE47" s="113">
        <f t="shared" si="114"/>
        <v>903</v>
      </c>
      <c r="AF47" s="118">
        <f t="shared" si="115"/>
        <v>903</v>
      </c>
    </row>
    <row r="48" spans="1:34" ht="13.5" customHeight="1" x14ac:dyDescent="0.2">
      <c r="A48" s="99" t="s">
        <v>141</v>
      </c>
      <c r="B48" s="138" t="s">
        <v>142</v>
      </c>
      <c r="C48" s="109"/>
      <c r="D48" s="106"/>
      <c r="E48" s="110"/>
      <c r="F48" s="109">
        <f>+'[5]3.SZ.TÁBL. SEGÍTŐ SZOLGÁLAT'!$G47</f>
        <v>420</v>
      </c>
      <c r="G48" s="106">
        <f>+'[4]3.SZ.TÁBL. SEGÍTŐ SZOLGÁLAT'!$H47</f>
        <v>920</v>
      </c>
      <c r="H48" s="108">
        <v>730</v>
      </c>
      <c r="I48" s="109">
        <f>+'[5]3.SZ.TÁBL. SEGÍTŐ SZOLGÁLAT'!$J47</f>
        <v>570</v>
      </c>
      <c r="J48" s="106">
        <f>+'[4]3.SZ.TÁBL. SEGÍTŐ SZOLGÁLAT'!$K47</f>
        <v>1520</v>
      </c>
      <c r="K48" s="110">
        <v>1520</v>
      </c>
      <c r="L48" s="109">
        <f>+'[5]3.SZ.TÁBL. SEGÍTŐ SZOLGÁLAT'!$M47</f>
        <v>330</v>
      </c>
      <c r="M48" s="106">
        <f>+'[4]3.SZ.TÁBL. SEGÍTŐ SZOLGÁLAT'!$N47</f>
        <v>880</v>
      </c>
      <c r="N48" s="108">
        <v>850</v>
      </c>
      <c r="O48" s="109">
        <f>+'[5]3.SZ.TÁBL. SEGÍTŐ SZOLGÁLAT'!$P47</f>
        <v>210</v>
      </c>
      <c r="P48" s="106">
        <f>+'[4]3.SZ.TÁBL. SEGÍTŐ SZOLGÁLAT'!$Q47</f>
        <v>560</v>
      </c>
      <c r="Q48" s="110">
        <v>560</v>
      </c>
      <c r="R48" s="109">
        <f>+'[5]3.SZ.TÁBL. SEGÍTŐ SZOLGÁLAT'!$S$47</f>
        <v>60</v>
      </c>
      <c r="S48" s="106">
        <f>+'[4]3.SZ.TÁBL. SEGÍTŐ SZOLGÁLAT'!$T47</f>
        <v>160</v>
      </c>
      <c r="T48" s="108"/>
      <c r="U48" s="109">
        <f>+'[5]3.SZ.TÁBL. SEGÍTŐ SZOLGÁLAT'!$V47</f>
        <v>390</v>
      </c>
      <c r="V48" s="106">
        <f>+'[4]3.SZ.TÁBL. SEGÍTŐ SZOLGÁLAT'!$W47</f>
        <v>1040</v>
      </c>
      <c r="W48" s="108">
        <v>1030</v>
      </c>
      <c r="X48" s="109"/>
      <c r="Y48" s="106"/>
      <c r="Z48" s="110"/>
      <c r="AA48" s="1171"/>
      <c r="AB48" s="1148"/>
      <c r="AC48" s="1154"/>
      <c r="AD48" s="117">
        <f>+C48+F48+I48+L48+O48+R48+U48+X48</f>
        <v>1980</v>
      </c>
      <c r="AE48" s="113">
        <f t="shared" si="114"/>
        <v>5080</v>
      </c>
      <c r="AF48" s="118">
        <f t="shared" si="115"/>
        <v>4690</v>
      </c>
    </row>
    <row r="49" spans="1:32" ht="13.5" customHeight="1" x14ac:dyDescent="0.2">
      <c r="A49" s="99" t="s">
        <v>143</v>
      </c>
      <c r="B49" s="138" t="s">
        <v>144</v>
      </c>
      <c r="C49" s="109"/>
      <c r="D49" s="106"/>
      <c r="E49" s="110"/>
      <c r="F49" s="109"/>
      <c r="G49" s="106"/>
      <c r="H49" s="108"/>
      <c r="I49" s="109"/>
      <c r="J49" s="106"/>
      <c r="K49" s="110"/>
      <c r="L49" s="109"/>
      <c r="M49" s="106"/>
      <c r="N49" s="108"/>
      <c r="O49" s="109"/>
      <c r="P49" s="106"/>
      <c r="Q49" s="110"/>
      <c r="R49" s="109"/>
      <c r="S49" s="106"/>
      <c r="T49" s="108"/>
      <c r="U49" s="109"/>
      <c r="V49" s="106"/>
      <c r="W49" s="108"/>
      <c r="X49" s="109"/>
      <c r="Y49" s="106"/>
      <c r="Z49" s="110"/>
      <c r="AA49" s="1171"/>
      <c r="AB49" s="1148"/>
      <c r="AC49" s="1154"/>
      <c r="AD49" s="117"/>
      <c r="AE49" s="113">
        <f t="shared" si="114"/>
        <v>0</v>
      </c>
      <c r="AF49" s="118">
        <f t="shared" si="115"/>
        <v>0</v>
      </c>
    </row>
    <row r="50" spans="1:32" ht="13.5" customHeight="1" x14ac:dyDescent="0.2">
      <c r="A50" s="99" t="s">
        <v>145</v>
      </c>
      <c r="B50" s="138" t="s">
        <v>2</v>
      </c>
      <c r="C50" s="109"/>
      <c r="D50" s="106"/>
      <c r="E50" s="110"/>
      <c r="F50" s="109"/>
      <c r="G50" s="106">
        <f>+'[4]3.SZ.TÁBL. SEGÍTŐ SZOLGÁLAT'!$H49</f>
        <v>137</v>
      </c>
      <c r="H50" s="108">
        <v>136</v>
      </c>
      <c r="I50" s="109">
        <f>+'[5]3.SZ.TÁBL. SEGÍTŐ SZOLGÁLAT'!$J49</f>
        <v>50</v>
      </c>
      <c r="J50" s="106">
        <f>+'[4]3.SZ.TÁBL. SEGÍTŐ SZOLGÁLAT'!$K49</f>
        <v>50</v>
      </c>
      <c r="K50" s="110">
        <v>37</v>
      </c>
      <c r="L50" s="109">
        <f>+'[5]3.SZ.TÁBL. SEGÍTŐ SZOLGÁLAT'!$M49</f>
        <v>201</v>
      </c>
      <c r="M50" s="106">
        <f>+'[4]3.SZ.TÁBL. SEGÍTŐ SZOLGÁLAT'!$N49</f>
        <v>201</v>
      </c>
      <c r="N50" s="108">
        <v>167</v>
      </c>
      <c r="O50" s="109">
        <f>+'[5]3.SZ.TÁBL. SEGÍTŐ SZOLGÁLAT'!$P49</f>
        <v>250</v>
      </c>
      <c r="P50" s="106">
        <f>+'[4]3.SZ.TÁBL. SEGÍTŐ SZOLGÁLAT'!$Q49</f>
        <v>250</v>
      </c>
      <c r="Q50" s="110">
        <v>173</v>
      </c>
      <c r="R50" s="109"/>
      <c r="S50" s="106"/>
      <c r="T50" s="108"/>
      <c r="U50" s="109">
        <f>+'[5]3.SZ.TÁBL. SEGÍTŐ SZOLGÁLAT'!$V49</f>
        <v>407</v>
      </c>
      <c r="V50" s="106">
        <f>+'[4]3.SZ.TÁBL. SEGÍTŐ SZOLGÁLAT'!$W49</f>
        <v>407</v>
      </c>
      <c r="W50" s="108">
        <v>321</v>
      </c>
      <c r="X50" s="109"/>
      <c r="Y50" s="106"/>
      <c r="Z50" s="110"/>
      <c r="AA50" s="1171"/>
      <c r="AB50" s="1148"/>
      <c r="AC50" s="1154"/>
      <c r="AD50" s="117">
        <f>+C50+F50+I50+L50+O50+R50+U50+X50</f>
        <v>908</v>
      </c>
      <c r="AE50" s="113">
        <f t="shared" si="114"/>
        <v>1045</v>
      </c>
      <c r="AF50" s="118">
        <f t="shared" si="115"/>
        <v>834</v>
      </c>
    </row>
    <row r="51" spans="1:32" ht="13.5" customHeight="1" x14ac:dyDescent="0.2">
      <c r="A51" s="99" t="s">
        <v>146</v>
      </c>
      <c r="B51" s="138" t="s">
        <v>147</v>
      </c>
      <c r="C51" s="109"/>
      <c r="D51" s="106"/>
      <c r="E51" s="110"/>
      <c r="F51" s="109"/>
      <c r="G51" s="106"/>
      <c r="H51" s="108"/>
      <c r="I51" s="109"/>
      <c r="J51" s="106"/>
      <c r="K51" s="110"/>
      <c r="L51" s="109"/>
      <c r="M51" s="106"/>
      <c r="N51" s="108"/>
      <c r="O51" s="109"/>
      <c r="P51" s="106"/>
      <c r="Q51" s="110"/>
      <c r="R51" s="109"/>
      <c r="S51" s="106"/>
      <c r="T51" s="108"/>
      <c r="U51" s="109"/>
      <c r="V51" s="106"/>
      <c r="W51" s="108"/>
      <c r="X51" s="109"/>
      <c r="Y51" s="106"/>
      <c r="Z51" s="110"/>
      <c r="AA51" s="1171"/>
      <c r="AB51" s="1148"/>
      <c r="AC51" s="1154"/>
      <c r="AD51" s="117"/>
      <c r="AE51" s="113">
        <f t="shared" si="114"/>
        <v>0</v>
      </c>
      <c r="AF51" s="118">
        <f t="shared" si="115"/>
        <v>0</v>
      </c>
    </row>
    <row r="52" spans="1:32" ht="13.5" customHeight="1" x14ac:dyDescent="0.2">
      <c r="A52" s="99" t="s">
        <v>148</v>
      </c>
      <c r="B52" s="138" t="s">
        <v>149</v>
      </c>
      <c r="C52" s="109"/>
      <c r="D52" s="106"/>
      <c r="E52" s="110"/>
      <c r="F52" s="109"/>
      <c r="G52" s="106"/>
      <c r="H52" s="108"/>
      <c r="I52" s="109"/>
      <c r="J52" s="106"/>
      <c r="K52" s="110"/>
      <c r="L52" s="109"/>
      <c r="M52" s="106"/>
      <c r="N52" s="108"/>
      <c r="O52" s="109"/>
      <c r="P52" s="106"/>
      <c r="Q52" s="110"/>
      <c r="R52" s="109"/>
      <c r="S52" s="106"/>
      <c r="T52" s="108"/>
      <c r="U52" s="109"/>
      <c r="V52" s="106"/>
      <c r="W52" s="108"/>
      <c r="X52" s="109"/>
      <c r="Y52" s="106"/>
      <c r="Z52" s="110"/>
      <c r="AA52" s="1171"/>
      <c r="AB52" s="1148"/>
      <c r="AC52" s="1154"/>
      <c r="AD52" s="117"/>
      <c r="AE52" s="113">
        <f t="shared" si="114"/>
        <v>0</v>
      </c>
      <c r="AF52" s="118">
        <f t="shared" si="115"/>
        <v>0</v>
      </c>
    </row>
    <row r="53" spans="1:32" ht="13.5" customHeight="1" x14ac:dyDescent="0.2">
      <c r="A53" s="99" t="s">
        <v>150</v>
      </c>
      <c r="B53" s="138" t="s">
        <v>151</v>
      </c>
      <c r="C53" s="109"/>
      <c r="D53" s="106"/>
      <c r="E53" s="110"/>
      <c r="F53" s="109"/>
      <c r="G53" s="106"/>
      <c r="H53" s="108"/>
      <c r="I53" s="109"/>
      <c r="J53" s="106"/>
      <c r="K53" s="110"/>
      <c r="L53" s="109"/>
      <c r="M53" s="106"/>
      <c r="N53" s="108"/>
      <c r="O53" s="109"/>
      <c r="P53" s="106"/>
      <c r="Q53" s="110"/>
      <c r="R53" s="109"/>
      <c r="S53" s="106"/>
      <c r="T53" s="108"/>
      <c r="U53" s="109"/>
      <c r="V53" s="106"/>
      <c r="W53" s="108"/>
      <c r="X53" s="109"/>
      <c r="Y53" s="106"/>
      <c r="Z53" s="110"/>
      <c r="AA53" s="1171"/>
      <c r="AB53" s="1148"/>
      <c r="AC53" s="1154"/>
      <c r="AD53" s="117"/>
      <c r="AE53" s="113">
        <f t="shared" si="114"/>
        <v>0</v>
      </c>
      <c r="AF53" s="118">
        <f t="shared" si="115"/>
        <v>0</v>
      </c>
    </row>
    <row r="54" spans="1:32" ht="13.5" customHeight="1" x14ac:dyDescent="0.2">
      <c r="A54" s="99" t="s">
        <v>152</v>
      </c>
      <c r="B54" s="138" t="s">
        <v>287</v>
      </c>
      <c r="C54" s="109"/>
      <c r="D54" s="106"/>
      <c r="E54" s="110"/>
      <c r="F54" s="109"/>
      <c r="G54" s="106">
        <f>+'[4]3.SZ.TÁBL. SEGÍTŐ SZOLGÁLAT'!$H53</f>
        <v>241</v>
      </c>
      <c r="H54" s="108">
        <v>239</v>
      </c>
      <c r="I54" s="109"/>
      <c r="J54" s="106">
        <f>+'[4]3.SZ.TÁBL. SEGÍTŐ SZOLGÁLAT'!$K53</f>
        <v>382</v>
      </c>
      <c r="K54" s="110">
        <v>383</v>
      </c>
      <c r="L54" s="109"/>
      <c r="M54" s="106">
        <f>+'[4]3.SZ.TÁBL. SEGÍTŐ SZOLGÁLAT'!$N$53</f>
        <v>307</v>
      </c>
      <c r="N54" s="108">
        <v>309</v>
      </c>
      <c r="O54" s="109"/>
      <c r="P54" s="106">
        <f>+'[4]3.SZ.TÁBL. SEGÍTŐ SZOLGÁLAT'!$Q$53</f>
        <v>258</v>
      </c>
      <c r="Q54" s="110">
        <v>255</v>
      </c>
      <c r="R54" s="109"/>
      <c r="S54" s="106">
        <f>+'[4]3.SZ.TÁBL. SEGÍTŐ SZOLGÁLAT'!$T$53</f>
        <v>4</v>
      </c>
      <c r="T54" s="108">
        <v>4</v>
      </c>
      <c r="U54" s="109"/>
      <c r="V54" s="106">
        <f>+'[4]3.SZ.TÁBL. SEGÍTŐ SZOLGÁLAT'!$W$53</f>
        <v>412</v>
      </c>
      <c r="W54" s="108">
        <v>412</v>
      </c>
      <c r="X54" s="109"/>
      <c r="Y54" s="106"/>
      <c r="Z54" s="110"/>
      <c r="AA54" s="1171"/>
      <c r="AB54" s="1148"/>
      <c r="AC54" s="1154"/>
      <c r="AD54" s="117"/>
      <c r="AE54" s="113">
        <f t="shared" si="114"/>
        <v>1604</v>
      </c>
      <c r="AF54" s="118">
        <f t="shared" si="115"/>
        <v>1602</v>
      </c>
    </row>
    <row r="55" spans="1:32" ht="13.5" customHeight="1" x14ac:dyDescent="0.2">
      <c r="A55" s="100" t="s">
        <v>152</v>
      </c>
      <c r="B55" s="139" t="s">
        <v>153</v>
      </c>
      <c r="C55" s="109"/>
      <c r="D55" s="106"/>
      <c r="E55" s="110"/>
      <c r="F55" s="109"/>
      <c r="G55" s="106"/>
      <c r="H55" s="108"/>
      <c r="I55" s="109"/>
      <c r="J55" s="106"/>
      <c r="K55" s="110"/>
      <c r="L55" s="109"/>
      <c r="M55" s="106"/>
      <c r="N55" s="108"/>
      <c r="O55" s="109"/>
      <c r="P55" s="106"/>
      <c r="Q55" s="110"/>
      <c r="R55" s="109"/>
      <c r="S55" s="106"/>
      <c r="T55" s="108"/>
      <c r="U55" s="109"/>
      <c r="V55" s="106"/>
      <c r="W55" s="108"/>
      <c r="X55" s="109"/>
      <c r="Y55" s="106"/>
      <c r="Z55" s="110"/>
      <c r="AA55" s="1171"/>
      <c r="AB55" s="1148"/>
      <c r="AC55" s="1154"/>
      <c r="AD55" s="117"/>
      <c r="AE55" s="113">
        <f t="shared" si="114"/>
        <v>0</v>
      </c>
      <c r="AF55" s="118">
        <f>+E55+H55+K55+N55+Q55+T55+W55+Z55</f>
        <v>0</v>
      </c>
    </row>
    <row r="56" spans="1:32" s="182" customFormat="1" ht="13.5" customHeight="1" x14ac:dyDescent="0.2">
      <c r="A56" s="101" t="s">
        <v>114</v>
      </c>
      <c r="B56" s="140" t="s">
        <v>75</v>
      </c>
      <c r="C56" s="180">
        <f>+SUM(C42:C54)</f>
        <v>0</v>
      </c>
      <c r="D56" s="165">
        <f t="shared" ref="D56:E56" si="116">+SUM(D42:D54)</f>
        <v>0</v>
      </c>
      <c r="E56" s="349">
        <f t="shared" si="116"/>
        <v>0</v>
      </c>
      <c r="F56" s="180">
        <f>+SUM(F42:F54)</f>
        <v>21727</v>
      </c>
      <c r="G56" s="165">
        <f t="shared" ref="G56" si="117">+SUM(G42:G54)</f>
        <v>30283</v>
      </c>
      <c r="H56" s="451">
        <f t="shared" ref="H56" si="118">+SUM(H42:H54)</f>
        <v>25166</v>
      </c>
      <c r="I56" s="180">
        <f>+SUM(I42:I54)</f>
        <v>23880</v>
      </c>
      <c r="J56" s="165">
        <f t="shared" ref="J56" si="119">+SUM(J42:J54)</f>
        <v>29487</v>
      </c>
      <c r="K56" s="349">
        <f t="shared" ref="K56" si="120">+SUM(K42:K54)</f>
        <v>29476</v>
      </c>
      <c r="L56" s="180">
        <f>+SUM(L42:L54)</f>
        <v>14927</v>
      </c>
      <c r="M56" s="165">
        <f t="shared" ref="M56" si="121">+SUM(M42:M54)</f>
        <v>22259</v>
      </c>
      <c r="N56" s="451">
        <f t="shared" ref="N56" si="122">+SUM(N42:N54)</f>
        <v>22197</v>
      </c>
      <c r="O56" s="180">
        <f>+SUM(O42:O54)</f>
        <v>10643</v>
      </c>
      <c r="P56" s="165">
        <f t="shared" ref="P56" si="123">+SUM(P42:P54)</f>
        <v>14497</v>
      </c>
      <c r="Q56" s="349">
        <f t="shared" ref="Q56" si="124">+SUM(Q42:Q54)</f>
        <v>14132</v>
      </c>
      <c r="R56" s="180">
        <f>+SUM(R42:R54)</f>
        <v>2812</v>
      </c>
      <c r="S56" s="165">
        <f t="shared" ref="S56" si="125">+SUM(S42:S54)</f>
        <v>1480</v>
      </c>
      <c r="T56" s="451">
        <f t="shared" ref="T56" si="126">+SUM(T42:T54)</f>
        <v>893</v>
      </c>
      <c r="U56" s="180">
        <f>+SUM(U42:U54)</f>
        <v>16256</v>
      </c>
      <c r="V56" s="165">
        <f t="shared" ref="V56" si="127">+SUM(V42:V54)</f>
        <v>20744</v>
      </c>
      <c r="W56" s="451">
        <f t="shared" ref="W56" si="128">+SUM(W42:W54)</f>
        <v>20578</v>
      </c>
      <c r="X56" s="180">
        <f>+SUM(X42:X54)</f>
        <v>0</v>
      </c>
      <c r="Y56" s="165">
        <f t="shared" ref="Y56" si="129">+SUM(Y42:Y54)</f>
        <v>0</v>
      </c>
      <c r="Z56" s="349">
        <f t="shared" ref="Z56" si="130">+SUM(Z42:Z54)</f>
        <v>0</v>
      </c>
      <c r="AA56" s="452"/>
      <c r="AB56" s="451"/>
      <c r="AC56" s="1156"/>
      <c r="AD56" s="960">
        <f>+SUM(AD42:AD54)</f>
        <v>90245</v>
      </c>
      <c r="AE56" s="163">
        <f t="shared" ref="AE56:AF56" si="131">+SUM(AE42:AE54)</f>
        <v>118750</v>
      </c>
      <c r="AF56" s="164">
        <f t="shared" si="131"/>
        <v>112442</v>
      </c>
    </row>
    <row r="57" spans="1:32" ht="13.5" customHeight="1" x14ac:dyDescent="0.2">
      <c r="A57" s="98" t="s">
        <v>154</v>
      </c>
      <c r="B57" s="137" t="s">
        <v>155</v>
      </c>
      <c r="C57" s="109"/>
      <c r="D57" s="106"/>
      <c r="E57" s="110"/>
      <c r="F57" s="109"/>
      <c r="G57" s="106">
        <f>+'[8]3.SZ.TÁBL. SEGÍTŐ SZOLGÁLAT'!$H57</f>
        <v>0</v>
      </c>
      <c r="H57" s="108"/>
      <c r="I57" s="109"/>
      <c r="J57" s="106">
        <f>+'[8]3.SZ.TÁBL. SEGÍTŐ SZOLGÁLAT'!$K57</f>
        <v>0</v>
      </c>
      <c r="K57" s="110"/>
      <c r="L57" s="109"/>
      <c r="M57" s="106">
        <f>+'[8]3.SZ.TÁBL. SEGÍTŐ SZOLGÁLAT'!$N57</f>
        <v>0</v>
      </c>
      <c r="N57" s="108"/>
      <c r="O57" s="109"/>
      <c r="P57" s="106">
        <f>+'[8]3.SZ.TÁBL. SEGÍTŐ SZOLGÁLAT'!$Q57</f>
        <v>0</v>
      </c>
      <c r="Q57" s="110"/>
      <c r="R57" s="109"/>
      <c r="S57" s="106"/>
      <c r="T57" s="108"/>
      <c r="U57" s="109"/>
      <c r="V57" s="106"/>
      <c r="W57" s="108"/>
      <c r="X57" s="109"/>
      <c r="Y57" s="106"/>
      <c r="Z57" s="110"/>
      <c r="AA57" s="1171"/>
      <c r="AB57" s="1148"/>
      <c r="AC57" s="1154"/>
      <c r="AD57" s="117"/>
      <c r="AE57" s="113">
        <f t="shared" ref="AE57:AF59" si="132">+D57+G57+J57+M57+P57+S57+V57+Y57</f>
        <v>0</v>
      </c>
      <c r="AF57" s="118">
        <f t="shared" si="132"/>
        <v>0</v>
      </c>
    </row>
    <row r="58" spans="1:32" ht="23.25" customHeight="1" x14ac:dyDescent="0.2">
      <c r="A58" s="99" t="s">
        <v>156</v>
      </c>
      <c r="B58" s="138" t="s">
        <v>157</v>
      </c>
      <c r="C58" s="109"/>
      <c r="D58" s="106"/>
      <c r="E58" s="110"/>
      <c r="F58" s="109">
        <f>+'[5]3.SZ.TÁBL. SEGÍTŐ SZOLGÁLAT'!$G57</f>
        <v>4200</v>
      </c>
      <c r="G58" s="106">
        <f>+'[4]3.SZ.TÁBL. SEGÍTŐ SZOLGÁLAT'!$H$57</f>
        <v>4200</v>
      </c>
      <c r="H58" s="108">
        <v>3487</v>
      </c>
      <c r="I58" s="109"/>
      <c r="J58" s="106">
        <f>+'[8]3.SZ.TÁBL. SEGÍTŐ SZOLGÁLAT'!$K58</f>
        <v>0</v>
      </c>
      <c r="K58" s="110"/>
      <c r="L58" s="109">
        <f>+'[5]3.SZ.TÁBL. SEGÍTŐ SZOLGÁLAT'!$M$57</f>
        <v>400</v>
      </c>
      <c r="M58" s="106">
        <f>+'[4]3.SZ.TÁBL. SEGÍTŐ SZOLGÁLAT'!$N$57</f>
        <v>900</v>
      </c>
      <c r="N58" s="108">
        <v>852</v>
      </c>
      <c r="O58" s="109">
        <f>+'[5]3.SZ.TÁBL. SEGÍTŐ SZOLGÁLAT'!$P$57</f>
        <v>800</v>
      </c>
      <c r="P58" s="106">
        <f>+'[4]3.SZ.TÁBL. SEGÍTŐ SZOLGÁLAT'!$Q$57</f>
        <v>450</v>
      </c>
      <c r="Q58" s="110">
        <v>112</v>
      </c>
      <c r="R58" s="109">
        <f>+'[5]3.SZ.TÁBL. SEGÍTŐ SZOLGÁLAT'!$S$57</f>
        <v>800</v>
      </c>
      <c r="S58" s="106">
        <f>+'[4]3.SZ.TÁBL. SEGÍTŐ SZOLGÁLAT'!$T$57</f>
        <v>2219</v>
      </c>
      <c r="T58" s="108">
        <v>2219</v>
      </c>
      <c r="U58" s="109"/>
      <c r="V58" s="106">
        <f>+'[4]3.SZ.TÁBL. SEGÍTŐ SZOLGÁLAT'!$W$57</f>
        <v>215</v>
      </c>
      <c r="W58" s="108">
        <v>215</v>
      </c>
      <c r="X58" s="109"/>
      <c r="Y58" s="106"/>
      <c r="Z58" s="110"/>
      <c r="AA58" s="1171"/>
      <c r="AB58" s="1148"/>
      <c r="AC58" s="1154"/>
      <c r="AD58" s="117">
        <f>+C58+F58+I58+L58+O58+R58+U58+X58</f>
        <v>6200</v>
      </c>
      <c r="AE58" s="113">
        <f t="shared" si="132"/>
        <v>7984</v>
      </c>
      <c r="AF58" s="118">
        <f t="shared" si="132"/>
        <v>6885</v>
      </c>
    </row>
    <row r="59" spans="1:32" ht="13.5" customHeight="1" x14ac:dyDescent="0.2">
      <c r="A59" s="100" t="s">
        <v>158</v>
      </c>
      <c r="B59" s="139" t="s">
        <v>159</v>
      </c>
      <c r="C59" s="109"/>
      <c r="D59" s="106"/>
      <c r="E59" s="110"/>
      <c r="F59" s="109">
        <f>+'[5]3.SZ.TÁBL. SEGÍTŐ SZOLGÁLAT'!$G58</f>
        <v>50</v>
      </c>
      <c r="G59" s="106">
        <f>+'[4]3.SZ.TÁBL. SEGÍTŐ SZOLGÁLAT'!$H$58</f>
        <v>50</v>
      </c>
      <c r="H59" s="108">
        <v>38</v>
      </c>
      <c r="I59" s="109">
        <f>+'[5]3.SZ.TÁBL. SEGÍTŐ SZOLGÁLAT'!$J$58</f>
        <v>30</v>
      </c>
      <c r="J59" s="106">
        <f>+'[4]3.SZ.TÁBL. SEGÍTŐ SZOLGÁLAT'!$K$58</f>
        <v>30</v>
      </c>
      <c r="K59" s="110">
        <v>5</v>
      </c>
      <c r="L59" s="109">
        <f>+'[5]3.SZ.TÁBL. SEGÍTŐ SZOLGÁLAT'!$M$58</f>
        <v>50</v>
      </c>
      <c r="M59" s="106">
        <f>+'[4]3.SZ.TÁBL. SEGÍTŐ SZOLGÁLAT'!$N$58</f>
        <v>50</v>
      </c>
      <c r="N59" s="108">
        <v>17</v>
      </c>
      <c r="O59" s="109">
        <f>+'[5]3.SZ.TÁBL. SEGÍTŐ SZOLGÁLAT'!$P$58</f>
        <v>20</v>
      </c>
      <c r="P59" s="106">
        <f>+'[4]3.SZ.TÁBL. SEGÍTŐ SZOLGÁLAT'!$Q$58</f>
        <v>20</v>
      </c>
      <c r="Q59" s="110">
        <v>0</v>
      </c>
      <c r="R59" s="109"/>
      <c r="S59" s="106">
        <f>+'[4]3.SZ.TÁBL. SEGÍTŐ SZOLGÁLAT'!$T$58</f>
        <v>12</v>
      </c>
      <c r="T59" s="108">
        <v>12</v>
      </c>
      <c r="U59" s="109"/>
      <c r="V59" s="106"/>
      <c r="W59" s="108"/>
      <c r="X59" s="109"/>
      <c r="Y59" s="106"/>
      <c r="Z59" s="110"/>
      <c r="AA59" s="1171"/>
      <c r="AB59" s="1148"/>
      <c r="AC59" s="1154"/>
      <c r="AD59" s="117">
        <f>+C59+F59+I59+L59+O59+R59+U59+X59</f>
        <v>150</v>
      </c>
      <c r="AE59" s="113">
        <f t="shared" si="132"/>
        <v>162</v>
      </c>
      <c r="AF59" s="118">
        <f t="shared" si="132"/>
        <v>72</v>
      </c>
    </row>
    <row r="60" spans="1:32" s="182" customFormat="1" ht="13.5" customHeight="1" x14ac:dyDescent="0.2">
      <c r="A60" s="101" t="s">
        <v>115</v>
      </c>
      <c r="B60" s="140" t="s">
        <v>76</v>
      </c>
      <c r="C60" s="180">
        <f>SUM(C57:C59)</f>
        <v>0</v>
      </c>
      <c r="D60" s="165">
        <f t="shared" ref="D60:E60" si="133">SUM(D57:D59)</f>
        <v>0</v>
      </c>
      <c r="E60" s="349">
        <f t="shared" si="133"/>
        <v>0</v>
      </c>
      <c r="F60" s="180">
        <f>SUM(F57:F59)</f>
        <v>4250</v>
      </c>
      <c r="G60" s="165">
        <f t="shared" ref="G60" si="134">SUM(G57:G59)</f>
        <v>4250</v>
      </c>
      <c r="H60" s="451">
        <f t="shared" ref="H60" si="135">SUM(H57:H59)</f>
        <v>3525</v>
      </c>
      <c r="I60" s="180">
        <f>SUM(I57:I59)</f>
        <v>30</v>
      </c>
      <c r="J60" s="165">
        <f t="shared" ref="J60" si="136">SUM(J57:J59)</f>
        <v>30</v>
      </c>
      <c r="K60" s="349">
        <f t="shared" ref="K60" si="137">SUM(K57:K59)</f>
        <v>5</v>
      </c>
      <c r="L60" s="180">
        <f>SUM(L57:L59)</f>
        <v>450</v>
      </c>
      <c r="M60" s="165">
        <f t="shared" ref="M60" si="138">SUM(M57:M59)</f>
        <v>950</v>
      </c>
      <c r="N60" s="451">
        <f t="shared" ref="N60" si="139">SUM(N57:N59)</f>
        <v>869</v>
      </c>
      <c r="O60" s="180">
        <f>SUM(O57:O59)</f>
        <v>820</v>
      </c>
      <c r="P60" s="165">
        <f t="shared" ref="P60" si="140">SUM(P57:P59)</f>
        <v>470</v>
      </c>
      <c r="Q60" s="349">
        <f t="shared" ref="Q60" si="141">SUM(Q57:Q59)</f>
        <v>112</v>
      </c>
      <c r="R60" s="180">
        <f>SUM(R57:R59)</f>
        <v>800</v>
      </c>
      <c r="S60" s="165">
        <f t="shared" ref="S60" si="142">SUM(S57:S59)</f>
        <v>2231</v>
      </c>
      <c r="T60" s="451">
        <f t="shared" ref="T60" si="143">SUM(T57:T59)</f>
        <v>2231</v>
      </c>
      <c r="U60" s="180">
        <f>SUM(U57:U59)</f>
        <v>0</v>
      </c>
      <c r="V60" s="165">
        <f t="shared" ref="V60" si="144">SUM(V57:V59)</f>
        <v>215</v>
      </c>
      <c r="W60" s="451">
        <f t="shared" ref="W60" si="145">SUM(W57:W59)</f>
        <v>215</v>
      </c>
      <c r="X60" s="180">
        <f>SUM(X57:X59)</f>
        <v>0</v>
      </c>
      <c r="Y60" s="165">
        <f t="shared" ref="Y60" si="146">SUM(Y57:Y59)</f>
        <v>0</v>
      </c>
      <c r="Z60" s="349">
        <f t="shared" ref="Z60" si="147">SUM(Z57:Z59)</f>
        <v>0</v>
      </c>
      <c r="AA60" s="452"/>
      <c r="AB60" s="451"/>
      <c r="AC60" s="1156"/>
      <c r="AD60" s="960">
        <f>SUM(AD57:AD59)</f>
        <v>6350</v>
      </c>
      <c r="AE60" s="163">
        <f t="shared" ref="AE60:AF60" si="148">SUM(AE57:AE59)</f>
        <v>8146</v>
      </c>
      <c r="AF60" s="164">
        <f t="shared" si="148"/>
        <v>6957</v>
      </c>
    </row>
    <row r="61" spans="1:32" s="182" customFormat="1" ht="13.5" customHeight="1" x14ac:dyDescent="0.2">
      <c r="A61" s="101" t="s">
        <v>116</v>
      </c>
      <c r="B61" s="140" t="s">
        <v>77</v>
      </c>
      <c r="C61" s="180">
        <f>+C56+C60</f>
        <v>0</v>
      </c>
      <c r="D61" s="165">
        <f t="shared" ref="D61" si="149">+D56+D60</f>
        <v>0</v>
      </c>
      <c r="E61" s="349">
        <f>+E56+E60</f>
        <v>0</v>
      </c>
      <c r="F61" s="180">
        <f>+F56+F60</f>
        <v>25977</v>
      </c>
      <c r="G61" s="165">
        <f t="shared" ref="G61" si="150">+G56+G60</f>
        <v>34533</v>
      </c>
      <c r="H61" s="451">
        <f t="shared" ref="H61" si="151">+H56+H60</f>
        <v>28691</v>
      </c>
      <c r="I61" s="180">
        <f>+I56+I60</f>
        <v>23910</v>
      </c>
      <c r="J61" s="165">
        <f t="shared" ref="J61" si="152">+J56+J60</f>
        <v>29517</v>
      </c>
      <c r="K61" s="349">
        <f t="shared" ref="K61" si="153">+K56+K60</f>
        <v>29481</v>
      </c>
      <c r="L61" s="180">
        <f>+L56+L60</f>
        <v>15377</v>
      </c>
      <c r="M61" s="165">
        <f t="shared" ref="M61" si="154">+M56+M60</f>
        <v>23209</v>
      </c>
      <c r="N61" s="451">
        <f t="shared" ref="N61" si="155">+N56+N60</f>
        <v>23066</v>
      </c>
      <c r="O61" s="180">
        <f>+O56+O60</f>
        <v>11463</v>
      </c>
      <c r="P61" s="165">
        <f t="shared" ref="P61" si="156">+P56+P60</f>
        <v>14967</v>
      </c>
      <c r="Q61" s="349">
        <f t="shared" ref="Q61" si="157">+Q56+Q60</f>
        <v>14244</v>
      </c>
      <c r="R61" s="180">
        <f>+R56+R60</f>
        <v>3612</v>
      </c>
      <c r="S61" s="165">
        <f t="shared" ref="S61" si="158">+S56+S60</f>
        <v>3711</v>
      </c>
      <c r="T61" s="451">
        <f t="shared" ref="T61" si="159">+T56+T60</f>
        <v>3124</v>
      </c>
      <c r="U61" s="180">
        <f>+U56+U60</f>
        <v>16256</v>
      </c>
      <c r="V61" s="165">
        <f t="shared" ref="V61" si="160">+V56+V60</f>
        <v>20959</v>
      </c>
      <c r="W61" s="451">
        <f t="shared" ref="W61" si="161">+W56+W60</f>
        <v>20793</v>
      </c>
      <c r="X61" s="180">
        <f>+X56+X60</f>
        <v>0</v>
      </c>
      <c r="Y61" s="165">
        <f t="shared" ref="Y61" si="162">+Y56+Y60</f>
        <v>0</v>
      </c>
      <c r="Z61" s="349">
        <f t="shared" ref="Z61" si="163">+Z56+Z60</f>
        <v>0</v>
      </c>
      <c r="AA61" s="452"/>
      <c r="AB61" s="451"/>
      <c r="AC61" s="1156"/>
      <c r="AD61" s="960">
        <f>+AD56+AD60</f>
        <v>96595</v>
      </c>
      <c r="AE61" s="163">
        <f t="shared" ref="AE61:AF61" si="164">+AE56+AE60</f>
        <v>126896</v>
      </c>
      <c r="AF61" s="164">
        <f t="shared" si="164"/>
        <v>119399</v>
      </c>
    </row>
    <row r="62" spans="1:32" s="182" customFormat="1" ht="13.5" customHeight="1" x14ac:dyDescent="0.2">
      <c r="A62" s="101" t="s">
        <v>117</v>
      </c>
      <c r="B62" s="140" t="s">
        <v>78</v>
      </c>
      <c r="C62" s="180">
        <f>+SUM(C63:C67)</f>
        <v>0</v>
      </c>
      <c r="D62" s="180">
        <f t="shared" ref="D62:E62" si="165">+SUM(D63:D67)</f>
        <v>0</v>
      </c>
      <c r="E62" s="351">
        <f t="shared" si="165"/>
        <v>0</v>
      </c>
      <c r="F62" s="180">
        <f>+SUM(F63:F67)</f>
        <v>5239</v>
      </c>
      <c r="G62" s="180">
        <f t="shared" ref="G62" si="166">+SUM(G63:G67)</f>
        <v>6648</v>
      </c>
      <c r="H62" s="452">
        <f t="shared" ref="H62" si="167">+SUM(H63:H67)</f>
        <v>5072</v>
      </c>
      <c r="I62" s="180">
        <f>+SUM(I63:I67)</f>
        <v>5066</v>
      </c>
      <c r="J62" s="180">
        <f t="shared" ref="J62" si="168">+SUM(J63:J67)</f>
        <v>5425</v>
      </c>
      <c r="K62" s="351">
        <f t="shared" ref="K62" si="169">+SUM(K63:K67)</f>
        <v>5424</v>
      </c>
      <c r="L62" s="180">
        <f>+SUM(L63:L67)</f>
        <v>3211</v>
      </c>
      <c r="M62" s="180">
        <f t="shared" ref="M62" si="170">+SUM(M63:M67)</f>
        <v>4133</v>
      </c>
      <c r="N62" s="452">
        <f t="shared" ref="N62" si="171">+SUM(N63:N67)</f>
        <v>4132</v>
      </c>
      <c r="O62" s="180">
        <f>+SUM(O63:O67)</f>
        <v>2308</v>
      </c>
      <c r="P62" s="180">
        <f t="shared" ref="P62" si="172">+SUM(P63:P67)</f>
        <v>2885</v>
      </c>
      <c r="Q62" s="351">
        <f t="shared" ref="Q62" si="173">+SUM(Q63:Q67)</f>
        <v>2540</v>
      </c>
      <c r="R62" s="180">
        <f>+SUM(R63:R67)</f>
        <v>730</v>
      </c>
      <c r="S62" s="180">
        <f t="shared" ref="S62" si="174">+SUM(S63:S67)</f>
        <v>910</v>
      </c>
      <c r="T62" s="452">
        <f t="shared" ref="T62" si="175">+SUM(T63:T67)</f>
        <v>910</v>
      </c>
      <c r="U62" s="180">
        <f>+SUM(U63:U67)</f>
        <v>3454</v>
      </c>
      <c r="V62" s="180">
        <f t="shared" ref="V62" si="176">+SUM(V63:V67)</f>
        <v>4036</v>
      </c>
      <c r="W62" s="452">
        <f t="shared" ref="W62" si="177">+SUM(W63:W67)</f>
        <v>3797</v>
      </c>
      <c r="X62" s="180">
        <f>+SUM(X63:X67)</f>
        <v>0</v>
      </c>
      <c r="Y62" s="180">
        <f t="shared" ref="Y62" si="178">+SUM(Y63:Y67)</f>
        <v>0</v>
      </c>
      <c r="Z62" s="1177">
        <f t="shared" ref="Z62" si="179">+SUM(Z63:Z67)</f>
        <v>0</v>
      </c>
      <c r="AA62" s="452"/>
      <c r="AB62" s="451"/>
      <c r="AC62" s="1156"/>
      <c r="AD62" s="960">
        <f>+SUM(AD63:AD67)</f>
        <v>20008</v>
      </c>
      <c r="AE62" s="163">
        <f t="shared" ref="AE62:AF62" si="180">+SUM(AE63:AE67)</f>
        <v>24037</v>
      </c>
      <c r="AF62" s="164">
        <f t="shared" si="180"/>
        <v>21875</v>
      </c>
    </row>
    <row r="63" spans="1:32" ht="13.5" customHeight="1" x14ac:dyDescent="0.2">
      <c r="A63" s="102" t="s">
        <v>117</v>
      </c>
      <c r="B63" s="141" t="s">
        <v>217</v>
      </c>
      <c r="C63" s="109"/>
      <c r="D63" s="106"/>
      <c r="E63" s="110"/>
      <c r="F63" s="109">
        <f>+'[5]3.SZ.TÁBL. SEGÍTŐ SZOLGÁLAT'!$G62</f>
        <v>4463</v>
      </c>
      <c r="G63" s="106">
        <f>+'[4]3.SZ.TÁBL. SEGÍTŐ SZOLGÁLAT'!$H62</f>
        <v>5872</v>
      </c>
      <c r="H63" s="108">
        <v>4609</v>
      </c>
      <c r="I63" s="109">
        <f>+'[5]3.SZ.TÁBL. SEGÍTŐ SZOLGÁLAT'!$J62</f>
        <v>4071</v>
      </c>
      <c r="J63" s="106">
        <f>+'[4]3.SZ.TÁBL. SEGÍTŐ SZOLGÁLAT'!$K62</f>
        <v>4430</v>
      </c>
      <c r="K63" s="110">
        <v>4740</v>
      </c>
      <c r="L63" s="109">
        <f>+'[5]3.SZ.TÁBL. SEGÍTŐ SZOLGÁLAT'!$M62</f>
        <v>2598</v>
      </c>
      <c r="M63" s="106">
        <f>+'[4]3.SZ.TÁBL. SEGÍTŐ SZOLGÁLAT'!$N62</f>
        <v>3520</v>
      </c>
      <c r="N63" s="108">
        <v>3720</v>
      </c>
      <c r="O63" s="109">
        <f>+'[5]3.SZ.TÁBL. SEGÍTŐ SZOLGÁLAT'!$P62</f>
        <v>1922</v>
      </c>
      <c r="P63" s="106">
        <f>+'[4]3.SZ.TÁBL. SEGÍTŐ SZOLGÁLAT'!$Q62</f>
        <v>2499</v>
      </c>
      <c r="Q63" s="110">
        <v>2284</v>
      </c>
      <c r="R63" s="109">
        <f>+'[5]3.SZ.TÁBL. SEGÍTŐ SZOLGÁLAT'!$S62</f>
        <v>621</v>
      </c>
      <c r="S63" s="106">
        <f>+'[4]3.SZ.TÁBL. SEGÍTŐ SZOLGÁLAT'!$T62</f>
        <v>801</v>
      </c>
      <c r="T63" s="108">
        <v>432</v>
      </c>
      <c r="U63" s="109">
        <f>+'[5]3.SZ.TÁBL. SEGÍTŐ SZOLGÁLAT'!$V62</f>
        <v>2706</v>
      </c>
      <c r="V63" s="106">
        <f>+'[4]3.SZ.TÁBL. SEGÍTŐ SZOLGÁLAT'!$W62</f>
        <v>3288</v>
      </c>
      <c r="W63" s="108">
        <v>3304</v>
      </c>
      <c r="X63" s="109"/>
      <c r="Y63" s="106"/>
      <c r="Z63" s="110"/>
      <c r="AA63" s="1171"/>
      <c r="AB63" s="1148"/>
      <c r="AC63" s="1154"/>
      <c r="AD63" s="117">
        <f t="shared" ref="AD63:AF66" si="181">+C63+F63+I63+L63+O63+R63+U63+X63</f>
        <v>16381</v>
      </c>
      <c r="AE63" s="113">
        <f t="shared" si="181"/>
        <v>20410</v>
      </c>
      <c r="AF63" s="118">
        <f t="shared" si="181"/>
        <v>19089</v>
      </c>
    </row>
    <row r="64" spans="1:32" ht="13.5" customHeight="1" x14ac:dyDescent="0.2">
      <c r="A64" s="103" t="s">
        <v>117</v>
      </c>
      <c r="B64" s="142" t="s">
        <v>218</v>
      </c>
      <c r="C64" s="109"/>
      <c r="D64" s="106"/>
      <c r="E64" s="110"/>
      <c r="F64" s="109">
        <f>+'[5]3.SZ.TÁBL. SEGÍTŐ SZOLGÁLAT'!$G63</f>
        <v>615</v>
      </c>
      <c r="G64" s="106">
        <f>+'[4]3.SZ.TÁBL. SEGÍTŐ SZOLGÁLAT'!$H63</f>
        <v>615</v>
      </c>
      <c r="H64" s="108">
        <v>345</v>
      </c>
      <c r="I64" s="109">
        <f>+'[5]3.SZ.TÁBL. SEGÍTŐ SZOLGÁLAT'!$J63</f>
        <v>790</v>
      </c>
      <c r="J64" s="106">
        <f>+'[4]3.SZ.TÁBL. SEGÍTŐ SZOLGÁLAT'!$K63</f>
        <v>790</v>
      </c>
      <c r="K64" s="110">
        <v>444</v>
      </c>
      <c r="L64" s="109">
        <f>+'[5]3.SZ.TÁBL. SEGÍTŐ SZOLGÁLAT'!$M63</f>
        <v>483</v>
      </c>
      <c r="M64" s="106">
        <f>+'[4]3.SZ.TÁBL. SEGÍTŐ SZOLGÁLAT'!$N63</f>
        <v>483</v>
      </c>
      <c r="N64" s="108">
        <v>273</v>
      </c>
      <c r="O64" s="109">
        <f>+'[5]3.SZ.TÁBL. SEGÍTŐ SZOLGÁLAT'!$P63</f>
        <v>307</v>
      </c>
      <c r="P64" s="106">
        <f>+'[4]3.SZ.TÁBL. SEGÍTŐ SZOLGÁLAT'!$Q63</f>
        <v>307</v>
      </c>
      <c r="Q64" s="110">
        <v>174</v>
      </c>
      <c r="R64" s="109">
        <f>+'[5]3.SZ.TÁBL. SEGÍTŐ SZOLGÁLAT'!$S63</f>
        <v>88</v>
      </c>
      <c r="S64" s="106">
        <f>+'[4]3.SZ.TÁBL. SEGÍTŐ SZOLGÁLAT'!$T63</f>
        <v>88</v>
      </c>
      <c r="T64" s="108">
        <v>48</v>
      </c>
      <c r="U64" s="109">
        <f>+'[5]3.SZ.TÁBL. SEGÍTŐ SZOLGÁLAT'!$V63</f>
        <v>615</v>
      </c>
      <c r="V64" s="106">
        <f>+'[4]3.SZ.TÁBL. SEGÍTŐ SZOLGÁLAT'!$W63</f>
        <v>615</v>
      </c>
      <c r="W64" s="108">
        <v>345</v>
      </c>
      <c r="X64" s="109"/>
      <c r="Y64" s="106"/>
      <c r="Z64" s="110"/>
      <c r="AA64" s="1171"/>
      <c r="AB64" s="1148"/>
      <c r="AC64" s="1154"/>
      <c r="AD64" s="117">
        <f t="shared" si="181"/>
        <v>2898</v>
      </c>
      <c r="AE64" s="113">
        <f t="shared" si="181"/>
        <v>2898</v>
      </c>
      <c r="AF64" s="118">
        <f t="shared" si="181"/>
        <v>1629</v>
      </c>
    </row>
    <row r="65" spans="1:32" ht="13.5" customHeight="1" x14ac:dyDescent="0.2">
      <c r="A65" s="103" t="s">
        <v>117</v>
      </c>
      <c r="B65" s="142" t="s">
        <v>219</v>
      </c>
      <c r="C65" s="109"/>
      <c r="D65" s="106"/>
      <c r="E65" s="110"/>
      <c r="F65" s="109">
        <f>+'[5]3.SZ.TÁBL. SEGÍTŐ SZOLGÁLAT'!$G64</f>
        <v>78</v>
      </c>
      <c r="G65" s="106">
        <f>+'[4]3.SZ.TÁBL. SEGÍTŐ SZOLGÁLAT'!$H64</f>
        <v>78</v>
      </c>
      <c r="H65" s="108"/>
      <c r="I65" s="109">
        <f>+'[5]3.SZ.TÁBL. SEGÍTŐ SZOLGÁLAT'!$J64</f>
        <v>99</v>
      </c>
      <c r="J65" s="106">
        <f>+'[4]3.SZ.TÁBL. SEGÍTŐ SZOLGÁLAT'!$K64</f>
        <v>99</v>
      </c>
      <c r="K65" s="110"/>
      <c r="L65" s="109">
        <f>+'[5]3.SZ.TÁBL. SEGÍTŐ SZOLGÁLAT'!$M64</f>
        <v>63</v>
      </c>
      <c r="M65" s="106">
        <f>+'[4]3.SZ.TÁBL. SEGÍTŐ SZOLGÁLAT'!$N64</f>
        <v>63</v>
      </c>
      <c r="N65" s="108"/>
      <c r="O65" s="109">
        <f>+'[5]3.SZ.TÁBL. SEGÍTŐ SZOLGÁLAT'!$P64</f>
        <v>38</v>
      </c>
      <c r="P65" s="106">
        <f>+'[4]3.SZ.TÁBL. SEGÍTŐ SZOLGÁLAT'!$Q64</f>
        <v>38</v>
      </c>
      <c r="Q65" s="110">
        <v>5</v>
      </c>
      <c r="R65" s="109">
        <f>+'[5]3.SZ.TÁBL. SEGÍTŐ SZOLGÁLAT'!$S64</f>
        <v>10</v>
      </c>
      <c r="S65" s="106">
        <f>+'[4]3.SZ.TÁBL. SEGÍTŐ SZOLGÁLAT'!$T64</f>
        <v>10</v>
      </c>
      <c r="T65" s="108">
        <v>427</v>
      </c>
      <c r="U65" s="109">
        <f>+'[5]3.SZ.TÁBL. SEGÍTŐ SZOLGÁLAT'!$V64</f>
        <v>64</v>
      </c>
      <c r="V65" s="106">
        <f>+'[4]3.SZ.TÁBL. SEGÍTŐ SZOLGÁLAT'!$W64</f>
        <v>64</v>
      </c>
      <c r="W65" s="108">
        <v>1</v>
      </c>
      <c r="X65" s="109"/>
      <c r="Y65" s="106"/>
      <c r="Z65" s="110"/>
      <c r="AA65" s="1171"/>
      <c r="AB65" s="1148"/>
      <c r="AC65" s="1154"/>
      <c r="AD65" s="117">
        <f t="shared" si="181"/>
        <v>352</v>
      </c>
      <c r="AE65" s="113">
        <f t="shared" si="181"/>
        <v>352</v>
      </c>
      <c r="AF65" s="118">
        <f t="shared" si="181"/>
        <v>433</v>
      </c>
    </row>
    <row r="66" spans="1:32" ht="13.5" customHeight="1" x14ac:dyDescent="0.2">
      <c r="A66" s="103" t="s">
        <v>117</v>
      </c>
      <c r="B66" s="77" t="s">
        <v>289</v>
      </c>
      <c r="C66" s="109"/>
      <c r="D66" s="106"/>
      <c r="E66" s="110"/>
      <c r="F66" s="109"/>
      <c r="G66" s="106"/>
      <c r="H66" s="108"/>
      <c r="I66" s="109"/>
      <c r="J66" s="106"/>
      <c r="K66" s="110">
        <v>4</v>
      </c>
      <c r="L66" s="109"/>
      <c r="M66" s="106"/>
      <c r="N66" s="108"/>
      <c r="O66" s="109"/>
      <c r="P66" s="106"/>
      <c r="Q66" s="110"/>
      <c r="R66" s="109"/>
      <c r="S66" s="106"/>
      <c r="T66" s="108"/>
      <c r="U66" s="109"/>
      <c r="V66" s="106"/>
      <c r="W66" s="108"/>
      <c r="X66" s="109"/>
      <c r="Y66" s="106"/>
      <c r="Z66" s="110"/>
      <c r="AA66" s="1171"/>
      <c r="AB66" s="1148"/>
      <c r="AC66" s="1154"/>
      <c r="AD66" s="117">
        <f t="shared" si="181"/>
        <v>0</v>
      </c>
      <c r="AE66" s="113">
        <f t="shared" si="181"/>
        <v>0</v>
      </c>
      <c r="AF66" s="118">
        <f t="shared" si="181"/>
        <v>4</v>
      </c>
    </row>
    <row r="67" spans="1:32" ht="13.5" customHeight="1" x14ac:dyDescent="0.2">
      <c r="A67" s="103" t="s">
        <v>117</v>
      </c>
      <c r="B67" s="142" t="s">
        <v>220</v>
      </c>
      <c r="C67" s="109"/>
      <c r="D67" s="106"/>
      <c r="E67" s="110"/>
      <c r="F67" s="109">
        <f>+'[5]3.SZ.TÁBL. SEGÍTŐ SZOLGÁLAT'!$G66</f>
        <v>83</v>
      </c>
      <c r="G67" s="106">
        <f>+'[4]3.SZ.TÁBL. SEGÍTŐ SZOLGÁLAT'!$H66</f>
        <v>83</v>
      </c>
      <c r="H67" s="108">
        <v>118</v>
      </c>
      <c r="I67" s="109">
        <f>+'[5]3.SZ.TÁBL. SEGÍTŐ SZOLGÁLAT'!$J66</f>
        <v>106</v>
      </c>
      <c r="J67" s="106">
        <f>+'[4]3.SZ.TÁBL. SEGÍTŐ SZOLGÁLAT'!$K66</f>
        <v>106</v>
      </c>
      <c r="K67" s="110">
        <v>236</v>
      </c>
      <c r="L67" s="109">
        <f>+'[5]3.SZ.TÁBL. SEGÍTŐ SZOLGÁLAT'!$M66</f>
        <v>67</v>
      </c>
      <c r="M67" s="106">
        <f>+'[4]3.SZ.TÁBL. SEGÍTŐ SZOLGÁLAT'!$N66</f>
        <v>67</v>
      </c>
      <c r="N67" s="108">
        <v>139</v>
      </c>
      <c r="O67" s="109">
        <f>+'[5]3.SZ.TÁBL. SEGÍTŐ SZOLGÁLAT'!$P66</f>
        <v>41</v>
      </c>
      <c r="P67" s="106">
        <f>+'[4]3.SZ.TÁBL. SEGÍTŐ SZOLGÁLAT'!$Q66</f>
        <v>41</v>
      </c>
      <c r="Q67" s="110">
        <v>77</v>
      </c>
      <c r="R67" s="109">
        <f>+'[5]3.SZ.TÁBL. SEGÍTŐ SZOLGÁLAT'!$S66</f>
        <v>11</v>
      </c>
      <c r="S67" s="106">
        <f>+'[4]3.SZ.TÁBL. SEGÍTŐ SZOLGÁLAT'!$T$66</f>
        <v>11</v>
      </c>
      <c r="T67" s="108">
        <v>3</v>
      </c>
      <c r="U67" s="109">
        <f>+'[5]3.SZ.TÁBL. SEGÍTŐ SZOLGÁLAT'!$V66</f>
        <v>69</v>
      </c>
      <c r="V67" s="106">
        <f>+'[4]3.SZ.TÁBL. SEGÍTŐ SZOLGÁLAT'!$W66</f>
        <v>69</v>
      </c>
      <c r="W67" s="108">
        <v>147</v>
      </c>
      <c r="X67" s="109"/>
      <c r="Y67" s="106"/>
      <c r="Z67" s="110"/>
      <c r="AA67" s="1171"/>
      <c r="AB67" s="1148"/>
      <c r="AC67" s="1154"/>
      <c r="AD67" s="117">
        <f>+C67+F67+I67+L67+O67+R67+U67+X67</f>
        <v>377</v>
      </c>
      <c r="AE67" s="113">
        <f>+D67+G67+J67+M67+P67+S67+V67+Y67+AB67</f>
        <v>377</v>
      </c>
      <c r="AF67" s="118">
        <f>+E67+H67+K67+N67+Q67+T67+W67+Z67</f>
        <v>720</v>
      </c>
    </row>
    <row r="68" spans="1:32" ht="13.5" customHeight="1" x14ac:dyDescent="0.2">
      <c r="A68" s="98" t="s">
        <v>160</v>
      </c>
      <c r="B68" s="137" t="s">
        <v>161</v>
      </c>
      <c r="C68" s="109"/>
      <c r="D68" s="106"/>
      <c r="E68" s="110"/>
      <c r="F68" s="109">
        <f>+'[5]3.SZ.TÁBL. SEGÍTŐ SZOLGÁLAT'!$G$67</f>
        <v>60</v>
      </c>
      <c r="G68" s="106">
        <f>+'[4]3.SZ.TÁBL. SEGÍTŐ SZOLGÁLAT'!$H$67</f>
        <v>84</v>
      </c>
      <c r="H68" s="108">
        <v>83</v>
      </c>
      <c r="I68" s="109">
        <f>+'[5]3.SZ.TÁBL. SEGÍTŐ SZOLGÁLAT'!$J$67</f>
        <v>45</v>
      </c>
      <c r="J68" s="106">
        <f>+'[4]3.SZ.TÁBL. SEGÍTŐ SZOLGÁLAT'!$K$67</f>
        <v>54</v>
      </c>
      <c r="K68" s="110">
        <v>54</v>
      </c>
      <c r="L68" s="109">
        <f>+'[5]3.SZ.TÁBL. SEGÍTŐ SZOLGÁLAT'!$M$67</f>
        <v>12</v>
      </c>
      <c r="M68" s="106">
        <f>+'[4]3.SZ.TÁBL. SEGÍTŐ SZOLGÁLAT'!$N$67</f>
        <v>10</v>
      </c>
      <c r="N68" s="108">
        <v>10</v>
      </c>
      <c r="O68" s="109">
        <f>+'[5]3.SZ.TÁBL. SEGÍTŐ SZOLGÁLAT'!$P$67</f>
        <v>13</v>
      </c>
      <c r="P68" s="106">
        <f>+'[4]3.SZ.TÁBL. SEGÍTŐ SZOLGÁLAT'!$Q$67</f>
        <v>0</v>
      </c>
      <c r="Q68" s="110"/>
      <c r="R68" s="109"/>
      <c r="S68" s="106"/>
      <c r="T68" s="108"/>
      <c r="U68" s="109">
        <f>+'[5]3.SZ.TÁBL. SEGÍTŐ SZOLGÁLAT'!$V$67</f>
        <v>100</v>
      </c>
      <c r="V68" s="106">
        <f>+'[4]3.SZ.TÁBL. SEGÍTŐ SZOLGÁLAT'!$W$67</f>
        <v>112</v>
      </c>
      <c r="W68" s="108">
        <v>112</v>
      </c>
      <c r="X68" s="109"/>
      <c r="Y68" s="106"/>
      <c r="Z68" s="110"/>
      <c r="AA68" s="1171"/>
      <c r="AB68" s="1148">
        <f>+'[4]3.SZ.TÁBL. SEGÍTŐ SZOLGÁLAT'!$AC$67</f>
        <v>408</v>
      </c>
      <c r="AC68" s="1154">
        <v>408</v>
      </c>
      <c r="AD68" s="117">
        <f>+C68+F68+I68+L68+O68+R68+U68+X68</f>
        <v>230</v>
      </c>
      <c r="AE68" s="113">
        <f>+D68+G68+J68+M68+P68+S68+V68+Y68+AB68</f>
        <v>668</v>
      </c>
      <c r="AF68" s="118">
        <f>+E68+H68+K68+N68+Q68+T68+W68+Z68+AC68</f>
        <v>667</v>
      </c>
    </row>
    <row r="69" spans="1:32" ht="15.75" customHeight="1" x14ac:dyDescent="0.2">
      <c r="A69" s="99" t="s">
        <v>162</v>
      </c>
      <c r="B69" s="138" t="s">
        <v>284</v>
      </c>
      <c r="C69" s="109"/>
      <c r="D69" s="106"/>
      <c r="E69" s="110"/>
      <c r="F69" s="109">
        <f>+'[5]3.SZ.TÁBL. SEGÍTŐ SZOLGÁLAT'!$G$68</f>
        <v>818</v>
      </c>
      <c r="G69" s="106">
        <f>+'[4]3.SZ.TÁBL. SEGÍTŐ SZOLGÁLAT'!$H$68</f>
        <v>754</v>
      </c>
      <c r="H69" s="108">
        <v>559</v>
      </c>
      <c r="I69" s="109">
        <f>+'[5]3.SZ.TÁBL. SEGÍTŐ SZOLGÁLAT'!$J$68</f>
        <v>921</v>
      </c>
      <c r="J69" s="106">
        <f>+'[4]3.SZ.TÁBL. SEGÍTŐ SZOLGÁLAT'!$K$68</f>
        <v>781</v>
      </c>
      <c r="K69" s="110">
        <v>781</v>
      </c>
      <c r="L69" s="109">
        <f>+'[5]3.SZ.TÁBL. SEGÍTŐ SZOLGÁLAT'!$M$68</f>
        <v>322</v>
      </c>
      <c r="M69" s="106">
        <f>+'[4]3.SZ.TÁBL. SEGÍTŐ SZOLGÁLAT'!$N$68</f>
        <v>441</v>
      </c>
      <c r="N69" s="108">
        <v>441</v>
      </c>
      <c r="O69" s="109">
        <f>+'[5]3.SZ.TÁBL. SEGÍTŐ SZOLGÁLAT'!$P$68</f>
        <v>1534</v>
      </c>
      <c r="P69" s="106">
        <f>+'[4]3.SZ.TÁBL. SEGÍTŐ SZOLGÁLAT'!$Q$68</f>
        <v>1480</v>
      </c>
      <c r="Q69" s="110">
        <v>1225</v>
      </c>
      <c r="R69" s="109">
        <f>+'[5]3.SZ.TÁBL. SEGÍTŐ SZOLGÁLAT'!$S$68</f>
        <v>1049</v>
      </c>
      <c r="S69" s="106">
        <f>+'[4]3.SZ.TÁBL. SEGÍTŐ SZOLGÁLAT'!$T$68</f>
        <v>1049</v>
      </c>
      <c r="T69" s="108">
        <v>886</v>
      </c>
      <c r="U69" s="109">
        <f>+'[5]3.SZ.TÁBL. SEGÍTŐ SZOLGÁLAT'!$V$68</f>
        <v>396</v>
      </c>
      <c r="V69" s="106">
        <f>+'[4]3.SZ.TÁBL. SEGÍTŐ SZOLGÁLAT'!$W$68</f>
        <v>382</v>
      </c>
      <c r="W69" s="108">
        <v>357</v>
      </c>
      <c r="X69" s="109"/>
      <c r="Y69" s="106"/>
      <c r="Z69" s="110"/>
      <c r="AA69" s="1171"/>
      <c r="AB69" s="1148">
        <f>+'[4]3.SZ.TÁBL. SEGÍTŐ SZOLGÁLAT'!$AC$68</f>
        <v>117</v>
      </c>
      <c r="AC69" s="1154">
        <v>117</v>
      </c>
      <c r="AD69" s="117">
        <f>+C69+F69+I69+L69+O69+R69+U69+X69</f>
        <v>5040</v>
      </c>
      <c r="AE69" s="113">
        <f>+D69+G69+J69+M69+P69+S69+V69+Y69+AB69</f>
        <v>5004</v>
      </c>
      <c r="AF69" s="118">
        <f>+E69+H69+K69+N69+Q69+T69+W69+Z69+AC69</f>
        <v>4366</v>
      </c>
    </row>
    <row r="70" spans="1:32" ht="13.5" customHeight="1" x14ac:dyDescent="0.2">
      <c r="A70" s="100" t="s">
        <v>164</v>
      </c>
      <c r="B70" s="139" t="s">
        <v>165</v>
      </c>
      <c r="C70" s="109"/>
      <c r="D70" s="106"/>
      <c r="E70" s="110"/>
      <c r="F70" s="109"/>
      <c r="G70" s="106"/>
      <c r="H70" s="108"/>
      <c r="I70" s="109"/>
      <c r="J70" s="106"/>
      <c r="K70" s="110"/>
      <c r="L70" s="109"/>
      <c r="M70" s="106">
        <f>+'[8]3.SZ.TÁBL. SEGÍTŐ SZOLGÁLAT'!$N70</f>
        <v>0</v>
      </c>
      <c r="N70" s="108"/>
      <c r="O70" s="109"/>
      <c r="P70" s="106"/>
      <c r="Q70" s="110"/>
      <c r="R70" s="109">
        <f>+'[6]3.SZ.TÁBL. SEGÍTŐ SZOLGÁLAT'!$S69</f>
        <v>0</v>
      </c>
      <c r="S70" s="106"/>
      <c r="T70" s="108"/>
      <c r="U70" s="109"/>
      <c r="V70" s="106"/>
      <c r="W70" s="108"/>
      <c r="X70" s="109"/>
      <c r="Y70" s="106"/>
      <c r="Z70" s="110"/>
      <c r="AA70" s="1171"/>
      <c r="AB70" s="1148"/>
      <c r="AC70" s="1154"/>
      <c r="AD70" s="117">
        <f>+C70+F70+I70+L70+O70+R70+U70+X70</f>
        <v>0</v>
      </c>
      <c r="AE70" s="113">
        <f>+D70+G70+J70+M70+P70+S70+V70+Y70</f>
        <v>0</v>
      </c>
      <c r="AF70" s="118">
        <f>+E70+H70+K70+N70+Q70+T70+W70+Z70</f>
        <v>0</v>
      </c>
    </row>
    <row r="71" spans="1:32" s="182" customFormat="1" ht="13.5" customHeight="1" x14ac:dyDescent="0.2">
      <c r="A71" s="101" t="s">
        <v>118</v>
      </c>
      <c r="B71" s="140" t="s">
        <v>79</v>
      </c>
      <c r="C71" s="180">
        <f>SUM(C68:C70)</f>
        <v>0</v>
      </c>
      <c r="D71" s="165">
        <f t="shared" ref="D71:E71" si="182">SUM(D68:D70)</f>
        <v>0</v>
      </c>
      <c r="E71" s="349">
        <f t="shared" si="182"/>
        <v>0</v>
      </c>
      <c r="F71" s="180">
        <f>SUM(F68:F70)</f>
        <v>878</v>
      </c>
      <c r="G71" s="165">
        <f t="shared" ref="G71" si="183">SUM(G68:G70)</f>
        <v>838</v>
      </c>
      <c r="H71" s="451">
        <f t="shared" ref="H71" si="184">SUM(H68:H70)</f>
        <v>642</v>
      </c>
      <c r="I71" s="180">
        <f>SUM(I68:I70)</f>
        <v>966</v>
      </c>
      <c r="J71" s="165">
        <f t="shared" ref="J71" si="185">SUM(J68:J70)</f>
        <v>835</v>
      </c>
      <c r="K71" s="349">
        <f t="shared" ref="K71" si="186">SUM(K68:K70)</f>
        <v>835</v>
      </c>
      <c r="L71" s="180">
        <f>SUM(L68:L70)</f>
        <v>334</v>
      </c>
      <c r="M71" s="165">
        <f t="shared" ref="M71" si="187">SUM(M68:M70)</f>
        <v>451</v>
      </c>
      <c r="N71" s="451">
        <f t="shared" ref="N71" si="188">SUM(N68:N70)</f>
        <v>451</v>
      </c>
      <c r="O71" s="180">
        <f>SUM(O68:O70)</f>
        <v>1547</v>
      </c>
      <c r="P71" s="165">
        <f t="shared" ref="P71" si="189">SUM(P68:P70)</f>
        <v>1480</v>
      </c>
      <c r="Q71" s="349">
        <f t="shared" ref="Q71" si="190">SUM(Q68:Q70)</f>
        <v>1225</v>
      </c>
      <c r="R71" s="180">
        <f>SUM(R68:R70)</f>
        <v>1049</v>
      </c>
      <c r="S71" s="165">
        <f t="shared" ref="S71" si="191">SUM(S68:S70)</f>
        <v>1049</v>
      </c>
      <c r="T71" s="451">
        <f t="shared" ref="T71" si="192">SUM(T68:T70)</f>
        <v>886</v>
      </c>
      <c r="U71" s="180">
        <f>SUM(U68:U70)</f>
        <v>496</v>
      </c>
      <c r="V71" s="165">
        <f t="shared" ref="V71" si="193">SUM(V68:V70)</f>
        <v>494</v>
      </c>
      <c r="W71" s="451">
        <f t="shared" ref="W71" si="194">SUM(W68:W70)</f>
        <v>469</v>
      </c>
      <c r="X71" s="180">
        <f>SUM(X68:X70)</f>
        <v>0</v>
      </c>
      <c r="Y71" s="165">
        <f t="shared" ref="Y71" si="195">SUM(Y68:Y70)</f>
        <v>0</v>
      </c>
      <c r="Z71" s="349">
        <f t="shared" ref="Z71" si="196">SUM(Z68:Z70)</f>
        <v>0</v>
      </c>
      <c r="AA71" s="452"/>
      <c r="AB71" s="451">
        <f t="shared" ref="AB71:AC71" si="197">SUM(AB68:AB70)</f>
        <v>525</v>
      </c>
      <c r="AC71" s="1156">
        <f t="shared" si="197"/>
        <v>525</v>
      </c>
      <c r="AD71" s="960">
        <f>SUM(AD68:AD70)</f>
        <v>5270</v>
      </c>
      <c r="AE71" s="163">
        <f t="shared" ref="AE71:AF71" si="198">SUM(AE68:AE70)</f>
        <v>5672</v>
      </c>
      <c r="AF71" s="164">
        <f t="shared" si="198"/>
        <v>5033</v>
      </c>
    </row>
    <row r="72" spans="1:32" ht="13.5" customHeight="1" x14ac:dyDescent="0.2">
      <c r="A72" s="98" t="s">
        <v>166</v>
      </c>
      <c r="B72" s="137" t="s">
        <v>167</v>
      </c>
      <c r="C72" s="109"/>
      <c r="D72" s="106"/>
      <c r="E72" s="110"/>
      <c r="F72" s="109">
        <f>+'[5]3.SZ.TÁBL. SEGÍTŐ SZOLGÁLAT'!$G$71</f>
        <v>46</v>
      </c>
      <c r="G72" s="106">
        <f>+'[4]3.SZ.TÁBL. SEGÍTŐ SZOLGÁLAT'!$H$71</f>
        <v>46</v>
      </c>
      <c r="H72" s="108">
        <v>39</v>
      </c>
      <c r="I72" s="109">
        <f>+'[5]3.SZ.TÁBL. SEGÍTŐ SZOLGÁLAT'!$J$71</f>
        <v>24</v>
      </c>
      <c r="J72" s="106">
        <f>+'[4]3.SZ.TÁBL. SEGÍTŐ SZOLGÁLAT'!$K$71</f>
        <v>17</v>
      </c>
      <c r="K72" s="110">
        <v>13</v>
      </c>
      <c r="L72" s="109">
        <f>+'[5]3.SZ.TÁBL. SEGÍTŐ SZOLGÁLAT'!$M$71</f>
        <v>756</v>
      </c>
      <c r="M72" s="106">
        <f>+'[4]3.SZ.TÁBL. SEGÍTŐ SZOLGÁLAT'!$N$71</f>
        <v>739</v>
      </c>
      <c r="N72" s="108">
        <v>723</v>
      </c>
      <c r="O72" s="109">
        <f>+'[5]3.SZ.TÁBL. SEGÍTŐ SZOLGÁLAT'!$P$71</f>
        <v>34</v>
      </c>
      <c r="P72" s="106">
        <f>+'[4]3.SZ.TÁBL. SEGÍTŐ SZOLGÁLAT'!$Q$71</f>
        <v>34</v>
      </c>
      <c r="Q72" s="110">
        <v>13</v>
      </c>
      <c r="R72" s="109"/>
      <c r="S72" s="106"/>
      <c r="T72" s="108"/>
      <c r="U72" s="109">
        <f>+'[5]3.SZ.TÁBL. SEGÍTŐ SZOLGÁLAT'!$V$71</f>
        <v>20</v>
      </c>
      <c r="V72" s="106">
        <f>+'[4]3.SZ.TÁBL. SEGÍTŐ SZOLGÁLAT'!$W$71</f>
        <v>20</v>
      </c>
      <c r="W72" s="108">
        <v>2</v>
      </c>
      <c r="X72" s="109"/>
      <c r="Y72" s="106"/>
      <c r="Z72" s="110"/>
      <c r="AA72" s="1171"/>
      <c r="AB72" s="1148"/>
      <c r="AC72" s="1154"/>
      <c r="AD72" s="117">
        <f t="shared" ref="AD72:AF73" si="199">+C72+F72+I72+L72+O72+R72+U72+X72</f>
        <v>880</v>
      </c>
      <c r="AE72" s="113">
        <f t="shared" si="199"/>
        <v>856</v>
      </c>
      <c r="AF72" s="118">
        <f t="shared" si="199"/>
        <v>790</v>
      </c>
    </row>
    <row r="73" spans="1:32" ht="13.5" customHeight="1" x14ac:dyDescent="0.2">
      <c r="A73" s="100" t="s">
        <v>168</v>
      </c>
      <c r="B73" s="139" t="s">
        <v>169</v>
      </c>
      <c r="C73" s="109"/>
      <c r="D73" s="106"/>
      <c r="E73" s="110"/>
      <c r="F73" s="109">
        <f>+'[5]3.SZ.TÁBL. SEGÍTŐ SZOLGÁLAT'!$G$72</f>
        <v>104</v>
      </c>
      <c r="G73" s="106">
        <f>+'[4]3.SZ.TÁBL. SEGÍTŐ SZOLGÁLAT'!$H$72</f>
        <v>104</v>
      </c>
      <c r="H73" s="108">
        <v>72</v>
      </c>
      <c r="I73" s="109">
        <f>+'[5]3.SZ.TÁBL. SEGÍTŐ SZOLGÁLAT'!$J$72</f>
        <v>50</v>
      </c>
      <c r="J73" s="106">
        <f>+'[4]3.SZ.TÁBL. SEGÍTŐ SZOLGÁLAT'!$K$72</f>
        <v>27</v>
      </c>
      <c r="K73" s="110">
        <v>27</v>
      </c>
      <c r="L73" s="109">
        <f>+'[5]3.SZ.TÁBL. SEGÍTŐ SZOLGÁLAT'!$M$72</f>
        <v>114</v>
      </c>
      <c r="M73" s="106">
        <f>+'[4]3.SZ.TÁBL. SEGÍTŐ SZOLGÁLAT'!$N$72</f>
        <v>54</v>
      </c>
      <c r="N73" s="108">
        <v>28</v>
      </c>
      <c r="O73" s="109">
        <f>+'[5]3.SZ.TÁBL. SEGÍTŐ SZOLGÁLAT'!$P$72</f>
        <v>50</v>
      </c>
      <c r="P73" s="106">
        <f>+'[4]3.SZ.TÁBL. SEGÍTŐ SZOLGÁLAT'!$Q$72</f>
        <v>50</v>
      </c>
      <c r="Q73" s="110">
        <v>26</v>
      </c>
      <c r="R73" s="109">
        <f>+'[5]3.SZ.TÁBL. SEGÍTŐ SZOLGÁLAT'!$S$72</f>
        <v>40</v>
      </c>
      <c r="S73" s="106">
        <f>+'[4]3.SZ.TÁBL. SEGÍTŐ SZOLGÁLAT'!$T$72</f>
        <v>40</v>
      </c>
      <c r="T73" s="108">
        <v>12</v>
      </c>
      <c r="U73" s="109">
        <f>+'[5]3.SZ.TÁBL. SEGÍTŐ SZOLGÁLAT'!$V$72</f>
        <v>40</v>
      </c>
      <c r="V73" s="106">
        <f>+'[4]3.SZ.TÁBL. SEGÍTŐ SZOLGÁLAT'!$W$72</f>
        <v>40</v>
      </c>
      <c r="W73" s="108">
        <v>10</v>
      </c>
      <c r="X73" s="109">
        <f>+'[5]3.SZ.TÁBL. SEGÍTŐ SZOLGÁLAT'!$Y$72</f>
        <v>0</v>
      </c>
      <c r="Y73" s="106">
        <v>0</v>
      </c>
      <c r="Z73" s="110"/>
      <c r="AA73" s="1171"/>
      <c r="AB73" s="1148"/>
      <c r="AC73" s="1154"/>
      <c r="AD73" s="117">
        <f t="shared" si="199"/>
        <v>398</v>
      </c>
      <c r="AE73" s="113">
        <f t="shared" si="199"/>
        <v>315</v>
      </c>
      <c r="AF73" s="118">
        <f t="shared" si="199"/>
        <v>175</v>
      </c>
    </row>
    <row r="74" spans="1:32" s="182" customFormat="1" ht="13.5" customHeight="1" x14ac:dyDescent="0.2">
      <c r="A74" s="101" t="s">
        <v>119</v>
      </c>
      <c r="B74" s="140" t="s">
        <v>80</v>
      </c>
      <c r="C74" s="180">
        <f>SUM(C72:C73)</f>
        <v>0</v>
      </c>
      <c r="D74" s="165">
        <f t="shared" ref="D74:E74" si="200">SUM(D72:D73)</f>
        <v>0</v>
      </c>
      <c r="E74" s="349">
        <f t="shared" si="200"/>
        <v>0</v>
      </c>
      <c r="F74" s="180">
        <f>SUM(F72:F73)</f>
        <v>150</v>
      </c>
      <c r="G74" s="165">
        <f t="shared" ref="G74" si="201">SUM(G72:G73)</f>
        <v>150</v>
      </c>
      <c r="H74" s="451">
        <f t="shared" ref="H74" si="202">SUM(H72:H73)</f>
        <v>111</v>
      </c>
      <c r="I74" s="180">
        <f>SUM(I72:I73)</f>
        <v>74</v>
      </c>
      <c r="J74" s="165">
        <f t="shared" ref="J74" si="203">SUM(J72:J73)</f>
        <v>44</v>
      </c>
      <c r="K74" s="349">
        <f t="shared" ref="K74" si="204">SUM(K72:K73)</f>
        <v>40</v>
      </c>
      <c r="L74" s="180">
        <f>SUM(L72:L73)</f>
        <v>870</v>
      </c>
      <c r="M74" s="165">
        <f t="shared" ref="M74" si="205">SUM(M72:M73)</f>
        <v>793</v>
      </c>
      <c r="N74" s="451">
        <f t="shared" ref="N74" si="206">SUM(N72:N73)</f>
        <v>751</v>
      </c>
      <c r="O74" s="180">
        <f>SUM(O72:O73)</f>
        <v>84</v>
      </c>
      <c r="P74" s="165">
        <f t="shared" ref="P74" si="207">SUM(P72:P73)</f>
        <v>84</v>
      </c>
      <c r="Q74" s="349">
        <f t="shared" ref="Q74" si="208">SUM(Q72:Q73)</f>
        <v>39</v>
      </c>
      <c r="R74" s="180">
        <f>SUM(R72:R73)</f>
        <v>40</v>
      </c>
      <c r="S74" s="165">
        <f t="shared" ref="S74" si="209">SUM(S72:S73)</f>
        <v>40</v>
      </c>
      <c r="T74" s="451">
        <f t="shared" ref="T74" si="210">SUM(T72:T73)</f>
        <v>12</v>
      </c>
      <c r="U74" s="180">
        <f>SUM(U72:U73)</f>
        <v>60</v>
      </c>
      <c r="V74" s="165">
        <f t="shared" ref="V74" si="211">SUM(V72:V73)</f>
        <v>60</v>
      </c>
      <c r="W74" s="451">
        <f t="shared" ref="W74" si="212">SUM(W72:W73)</f>
        <v>12</v>
      </c>
      <c r="X74" s="180">
        <f>SUM(X72:X73)</f>
        <v>0</v>
      </c>
      <c r="Y74" s="165">
        <f t="shared" ref="Y74" si="213">SUM(Y72:Y73)</f>
        <v>0</v>
      </c>
      <c r="Z74" s="349">
        <f t="shared" ref="Z74" si="214">SUM(Z72:Z73)</f>
        <v>0</v>
      </c>
      <c r="AA74" s="452"/>
      <c r="AB74" s="451"/>
      <c r="AC74" s="1156"/>
      <c r="AD74" s="960">
        <f>SUM(AD72:AD73)</f>
        <v>1278</v>
      </c>
      <c r="AE74" s="163">
        <f t="shared" ref="AE74:AF74" si="215">SUM(AE72:AE73)</f>
        <v>1171</v>
      </c>
      <c r="AF74" s="164">
        <f t="shared" si="215"/>
        <v>965</v>
      </c>
    </row>
    <row r="75" spans="1:32" ht="13.5" customHeight="1" x14ac:dyDescent="0.2">
      <c r="A75" s="98" t="s">
        <v>170</v>
      </c>
      <c r="B75" s="137" t="s">
        <v>171</v>
      </c>
      <c r="C75" s="109"/>
      <c r="D75" s="106"/>
      <c r="E75" s="110"/>
      <c r="F75" s="109">
        <f>+'[5]3.SZ.TÁBL. SEGÍTŐ SZOLGÁLAT'!$G$74</f>
        <v>425</v>
      </c>
      <c r="G75" s="106">
        <f>+'[4]3.SZ.TÁBL. SEGÍTŐ SZOLGÁLAT'!$H$74</f>
        <v>425</v>
      </c>
      <c r="H75" s="108">
        <v>253</v>
      </c>
      <c r="I75" s="109">
        <f>+'[5]3.SZ.TÁBL. SEGÍTŐ SZOLGÁLAT'!$J74</f>
        <v>536</v>
      </c>
      <c r="J75" s="106">
        <f>+'[4]3.SZ.TÁBL. SEGÍTŐ SZOLGÁLAT'!$K74</f>
        <v>306</v>
      </c>
      <c r="K75" s="110">
        <v>306</v>
      </c>
      <c r="L75" s="109">
        <f>+'[5]3.SZ.TÁBL. SEGÍTŐ SZOLGÁLAT'!$M74</f>
        <v>419</v>
      </c>
      <c r="M75" s="106">
        <f>+'[4]3.SZ.TÁBL. SEGÍTŐ SZOLGÁLAT'!$N$74</f>
        <v>391</v>
      </c>
      <c r="N75" s="108">
        <v>253</v>
      </c>
      <c r="O75" s="109">
        <f>+'[5]3.SZ.TÁBL. SEGÍTŐ SZOLGÁLAT'!$P$74</f>
        <v>527</v>
      </c>
      <c r="P75" s="106">
        <f>+'[4]3.SZ.TÁBL. SEGÍTŐ SZOLGÁLAT'!$Q$74</f>
        <v>527</v>
      </c>
      <c r="Q75" s="110">
        <v>285</v>
      </c>
      <c r="R75" s="109"/>
      <c r="S75" s="106"/>
      <c r="T75" s="108"/>
      <c r="U75" s="109">
        <f>+'[5]3.SZ.TÁBL. SEGÍTŐ SZOLGÁLAT'!$V$74</f>
        <v>231</v>
      </c>
      <c r="V75" s="106">
        <f>+'[9]3.SZ.TÁBL. SEGÍTŐ SZOLGÁLAT'!$W74</f>
        <v>231</v>
      </c>
      <c r="W75" s="108">
        <v>90</v>
      </c>
      <c r="X75" s="109"/>
      <c r="Y75" s="106"/>
      <c r="Z75" s="110"/>
      <c r="AA75" s="1171"/>
      <c r="AB75" s="1148"/>
      <c r="AC75" s="1154"/>
      <c r="AD75" s="117">
        <f t="shared" ref="AD75:AF76" si="216">+C75+F75+I75+L75+O75+R75+U75+X75</f>
        <v>2138</v>
      </c>
      <c r="AE75" s="113">
        <f t="shared" si="216"/>
        <v>1880</v>
      </c>
      <c r="AF75" s="118">
        <f t="shared" si="216"/>
        <v>1187</v>
      </c>
    </row>
    <row r="76" spans="1:32" ht="13.5" customHeight="1" x14ac:dyDescent="0.2">
      <c r="A76" s="99" t="s">
        <v>172</v>
      </c>
      <c r="B76" s="138" t="s">
        <v>3</v>
      </c>
      <c r="C76" s="109"/>
      <c r="D76" s="106"/>
      <c r="E76" s="110"/>
      <c r="F76" s="109"/>
      <c r="G76" s="106"/>
      <c r="H76" s="108"/>
      <c r="I76" s="109"/>
      <c r="J76" s="106"/>
      <c r="K76" s="110"/>
      <c r="L76" s="109">
        <f>+'[5]3.SZ.TÁBL. SEGÍTŐ SZOLGÁLAT'!$M75</f>
        <v>60</v>
      </c>
      <c r="M76" s="106">
        <f>+'[4]3.SZ.TÁBL. SEGÍTŐ SZOLGÁLAT'!$N$75</f>
        <v>2</v>
      </c>
      <c r="N76" s="108"/>
      <c r="O76" s="109"/>
      <c r="P76" s="106"/>
      <c r="Q76" s="110"/>
      <c r="R76" s="109"/>
      <c r="S76" s="106"/>
      <c r="T76" s="108"/>
      <c r="U76" s="109"/>
      <c r="V76" s="106"/>
      <c r="W76" s="108"/>
      <c r="X76" s="109">
        <f>+'[5]3.SZ.TÁBL. SEGÍTŐ SZOLGÁLAT'!$Y$75</f>
        <v>2400</v>
      </c>
      <c r="Y76" s="106">
        <f>+'[4]3.SZ.TÁBL. SEGÍTŐ SZOLGÁLAT'!$Z$75</f>
        <v>2293</v>
      </c>
      <c r="Z76" s="110">
        <v>1948</v>
      </c>
      <c r="AA76" s="1171"/>
      <c r="AB76" s="1148"/>
      <c r="AC76" s="1154"/>
      <c r="AD76" s="117">
        <f t="shared" si="216"/>
        <v>2460</v>
      </c>
      <c r="AE76" s="113">
        <f t="shared" si="216"/>
        <v>2295</v>
      </c>
      <c r="AF76" s="118">
        <f t="shared" si="216"/>
        <v>1948</v>
      </c>
    </row>
    <row r="77" spans="1:32" ht="13.5" customHeight="1" x14ac:dyDescent="0.2">
      <c r="A77" s="99" t="s">
        <v>173</v>
      </c>
      <c r="B77" s="138" t="s">
        <v>174</v>
      </c>
      <c r="C77" s="109"/>
      <c r="D77" s="106"/>
      <c r="E77" s="110"/>
      <c r="F77" s="109"/>
      <c r="G77" s="106"/>
      <c r="H77" s="108"/>
      <c r="I77" s="109"/>
      <c r="J77" s="106"/>
      <c r="K77" s="110"/>
      <c r="L77" s="109"/>
      <c r="M77" s="106"/>
      <c r="N77" s="108"/>
      <c r="O77" s="109"/>
      <c r="P77" s="106"/>
      <c r="Q77" s="110"/>
      <c r="R77" s="109"/>
      <c r="S77" s="106"/>
      <c r="T77" s="108"/>
      <c r="U77" s="109"/>
      <c r="V77" s="106"/>
      <c r="W77" s="108"/>
      <c r="X77" s="109"/>
      <c r="Y77" s="106"/>
      <c r="Z77" s="110"/>
      <c r="AA77" s="1171"/>
      <c r="AB77" s="1148"/>
      <c r="AC77" s="1154"/>
      <c r="AD77" s="117"/>
      <c r="AE77" s="113"/>
      <c r="AF77" s="118">
        <f>+E77+H77+K77+N77+Q77+T77+W77+Z77</f>
        <v>0</v>
      </c>
    </row>
    <row r="78" spans="1:32" ht="13.5" customHeight="1" x14ac:dyDescent="0.2">
      <c r="A78" s="99" t="s">
        <v>175</v>
      </c>
      <c r="B78" s="138" t="s">
        <v>176</v>
      </c>
      <c r="C78" s="109"/>
      <c r="D78" s="106"/>
      <c r="E78" s="110"/>
      <c r="F78" s="109">
        <f>+'[5]3.SZ.TÁBL. SEGÍTŐ SZOLGÁLAT'!$G$77</f>
        <v>350</v>
      </c>
      <c r="G78" s="106">
        <f>+'[4]3.SZ.TÁBL. SEGÍTŐ SZOLGÁLAT'!$H$77</f>
        <v>350</v>
      </c>
      <c r="H78" s="108">
        <v>187</v>
      </c>
      <c r="I78" s="109">
        <f>+'[5]3.SZ.TÁBL. SEGÍTŐ SZOLGÁLAT'!$J77</f>
        <v>450</v>
      </c>
      <c r="J78" s="106">
        <f>+'[4]3.SZ.TÁBL. SEGÍTŐ SZOLGÁLAT'!$K77</f>
        <v>151</v>
      </c>
      <c r="K78" s="110">
        <v>150</v>
      </c>
      <c r="L78" s="109"/>
      <c r="M78" s="106"/>
      <c r="N78" s="108"/>
      <c r="O78" s="109">
        <f>+'[5]3.SZ.TÁBL. SEGÍTŐ SZOLGÁLAT'!$P$77</f>
        <v>800</v>
      </c>
      <c r="P78" s="106">
        <f>+'[4]3.SZ.TÁBL. SEGÍTŐ SZOLGÁLAT'!$Q$77</f>
        <v>818</v>
      </c>
      <c r="Q78" s="110">
        <v>818</v>
      </c>
      <c r="R78" s="109">
        <f>+'[5]3.SZ.TÁBL. SEGÍTŐ SZOLGÁLAT'!$S$77</f>
        <v>1000</v>
      </c>
      <c r="S78" s="106">
        <f>+'[4]3.SZ.TÁBL. SEGÍTŐ SZOLGÁLAT'!$T$77</f>
        <v>992</v>
      </c>
      <c r="T78" s="108">
        <v>319</v>
      </c>
      <c r="U78" s="109"/>
      <c r="V78" s="106"/>
      <c r="W78" s="108"/>
      <c r="X78" s="109"/>
      <c r="Y78" s="106"/>
      <c r="Z78" s="110"/>
      <c r="AA78" s="1171"/>
      <c r="AB78" s="1148"/>
      <c r="AC78" s="1154"/>
      <c r="AD78" s="117">
        <f>+C78+F78+I78+L78+O78+R78+U78+X78</f>
        <v>2600</v>
      </c>
      <c r="AE78" s="113">
        <f>+D78+G78+J78+M78+P78+S78+V78+Y78</f>
        <v>2311</v>
      </c>
      <c r="AF78" s="118">
        <f>+E78+H78+K78+N78+Q78+T78+W78+Z78</f>
        <v>1474</v>
      </c>
    </row>
    <row r="79" spans="1:32" ht="13.5" customHeight="1" x14ac:dyDescent="0.2">
      <c r="A79" s="99" t="s">
        <v>177</v>
      </c>
      <c r="B79" s="138" t="s">
        <v>178</v>
      </c>
      <c r="C79" s="109"/>
      <c r="D79" s="106"/>
      <c r="E79" s="110"/>
      <c r="F79" s="109"/>
      <c r="G79" s="106"/>
      <c r="H79" s="108"/>
      <c r="I79" s="109"/>
      <c r="J79" s="106"/>
      <c r="K79" s="110"/>
      <c r="L79" s="109"/>
      <c r="M79" s="106"/>
      <c r="N79" s="108"/>
      <c r="O79" s="109"/>
      <c r="P79" s="106"/>
      <c r="Q79" s="110"/>
      <c r="R79" s="109"/>
      <c r="S79" s="106"/>
      <c r="T79" s="108"/>
      <c r="U79" s="109"/>
      <c r="V79" s="106"/>
      <c r="W79" s="108"/>
      <c r="X79" s="109"/>
      <c r="Y79" s="106"/>
      <c r="Z79" s="110"/>
      <c r="AA79" s="1172"/>
      <c r="AB79" s="1149"/>
      <c r="AC79" s="1155"/>
      <c r="AD79" s="111"/>
      <c r="AE79" s="106"/>
      <c r="AF79" s="107">
        <f>+SUM(AF80:AF81)</f>
        <v>0</v>
      </c>
    </row>
    <row r="80" spans="1:32" ht="13.5" customHeight="1" x14ac:dyDescent="0.2">
      <c r="A80" s="103" t="s">
        <v>177</v>
      </c>
      <c r="B80" s="142" t="s">
        <v>221</v>
      </c>
      <c r="C80" s="109"/>
      <c r="D80" s="106"/>
      <c r="E80" s="110"/>
      <c r="F80" s="109"/>
      <c r="G80" s="106"/>
      <c r="H80" s="108"/>
      <c r="I80" s="109"/>
      <c r="J80" s="106"/>
      <c r="K80" s="110"/>
      <c r="L80" s="109"/>
      <c r="M80" s="106"/>
      <c r="N80" s="108"/>
      <c r="O80" s="109"/>
      <c r="P80" s="106"/>
      <c r="Q80" s="110"/>
      <c r="R80" s="109"/>
      <c r="S80" s="106"/>
      <c r="T80" s="108"/>
      <c r="U80" s="109"/>
      <c r="V80" s="106"/>
      <c r="W80" s="108"/>
      <c r="X80" s="109"/>
      <c r="Y80" s="106"/>
      <c r="Z80" s="110"/>
      <c r="AA80" s="1171"/>
      <c r="AB80" s="1148"/>
      <c r="AC80" s="1154"/>
      <c r="AD80" s="117"/>
      <c r="AE80" s="113"/>
      <c r="AF80" s="118">
        <f>+E80+H80+K80+N80+Q80+T80+W80+Z80</f>
        <v>0</v>
      </c>
    </row>
    <row r="81" spans="1:32" ht="13.5" customHeight="1" x14ac:dyDescent="0.2">
      <c r="A81" s="103" t="s">
        <v>177</v>
      </c>
      <c r="B81" s="142" t="s">
        <v>222</v>
      </c>
      <c r="C81" s="109"/>
      <c r="D81" s="106"/>
      <c r="E81" s="110"/>
      <c r="F81" s="109"/>
      <c r="G81" s="106"/>
      <c r="H81" s="108"/>
      <c r="I81" s="109"/>
      <c r="J81" s="106"/>
      <c r="K81" s="110"/>
      <c r="L81" s="109"/>
      <c r="M81" s="106"/>
      <c r="N81" s="108"/>
      <c r="O81" s="109"/>
      <c r="P81" s="106"/>
      <c r="Q81" s="110"/>
      <c r="R81" s="109"/>
      <c r="S81" s="106"/>
      <c r="T81" s="108"/>
      <c r="U81" s="109"/>
      <c r="V81" s="106"/>
      <c r="W81" s="108"/>
      <c r="X81" s="109"/>
      <c r="Y81" s="106"/>
      <c r="Z81" s="110"/>
      <c r="AA81" s="1171"/>
      <c r="AB81" s="1148"/>
      <c r="AC81" s="1154"/>
      <c r="AD81" s="117"/>
      <c r="AE81" s="113"/>
      <c r="AF81" s="118">
        <f>+E81+H81+K81+N81+Q81+T81+W81+Z81</f>
        <v>0</v>
      </c>
    </row>
    <row r="82" spans="1:32" ht="13.5" customHeight="1" x14ac:dyDescent="0.2">
      <c r="A82" s="99" t="s">
        <v>179</v>
      </c>
      <c r="B82" s="138" t="s">
        <v>180</v>
      </c>
      <c r="C82" s="109"/>
      <c r="D82" s="106"/>
      <c r="E82" s="110"/>
      <c r="F82" s="109">
        <f>+'[5]3.SZ.TÁBL. SEGÍTŐ SZOLGÁLAT'!$G$81</f>
        <v>300</v>
      </c>
      <c r="G82" s="106">
        <f>+'[4]3.SZ.TÁBL. SEGÍTŐ SZOLGÁLAT'!$H$81</f>
        <v>65</v>
      </c>
      <c r="H82" s="108"/>
      <c r="I82" s="109"/>
      <c r="J82" s="106"/>
      <c r="K82" s="110"/>
      <c r="L82" s="109">
        <f>+'[5]3.SZ.TÁBL. SEGÍTŐ SZOLGÁLAT'!$M$81</f>
        <v>500</v>
      </c>
      <c r="M82" s="106">
        <f>+'[4]3.SZ.TÁBL. SEGÍTŐ SZOLGÁLAT'!$N$81</f>
        <v>0</v>
      </c>
      <c r="N82" s="108"/>
      <c r="O82" s="109">
        <f>+'[5]3.SZ.TÁBL. SEGÍTŐ SZOLGÁLAT'!$P$81</f>
        <v>65</v>
      </c>
      <c r="P82" s="106">
        <f>+'[4]3.SZ.TÁBL. SEGÍTŐ SZOLGÁLAT'!$Q$81</f>
        <v>47</v>
      </c>
      <c r="Q82" s="110"/>
      <c r="R82" s="109"/>
      <c r="S82" s="106"/>
      <c r="T82" s="108"/>
      <c r="U82" s="109">
        <f>+'[5]3.SZ.TÁBL. SEGÍTŐ SZOLGÁLAT'!$V$81</f>
        <v>60</v>
      </c>
      <c r="V82" s="106">
        <f>+'[4]3.SZ.TÁBL. SEGÍTŐ SZOLGÁLAT'!$W$81</f>
        <v>8</v>
      </c>
      <c r="W82" s="108"/>
      <c r="X82" s="109"/>
      <c r="Y82" s="106"/>
      <c r="Z82" s="110"/>
      <c r="AA82" s="1171"/>
      <c r="AB82" s="1148"/>
      <c r="AC82" s="1154"/>
      <c r="AD82" s="117">
        <f>+C82+F82+I82+L82+O82+R82+U82+X82</f>
        <v>925</v>
      </c>
      <c r="AE82" s="113">
        <f>+D82+G82+J82+M82+P82+S82+V82+Y82</f>
        <v>120</v>
      </c>
      <c r="AF82" s="118">
        <f>+E82+H82+K82+N82+Q82+T82+W82+Z82</f>
        <v>0</v>
      </c>
    </row>
    <row r="83" spans="1:32" ht="13.5" customHeight="1" x14ac:dyDescent="0.2">
      <c r="A83" s="100" t="s">
        <v>181</v>
      </c>
      <c r="B83" s="139" t="s">
        <v>282</v>
      </c>
      <c r="C83" s="109"/>
      <c r="D83" s="106"/>
      <c r="E83" s="110"/>
      <c r="F83" s="109">
        <f>+'[5]3.SZ.TÁBL. SEGÍTŐ SZOLGÁLAT'!$G$82</f>
        <v>1816</v>
      </c>
      <c r="G83" s="106">
        <f>+'[4]3.SZ.TÁBL. SEGÍTŐ SZOLGÁLAT'!$H$82</f>
        <v>1763</v>
      </c>
      <c r="H83" s="108">
        <v>1648</v>
      </c>
      <c r="I83" s="109">
        <f>+'[5]3.SZ.TÁBL. SEGÍTŐ SZOLGÁLAT'!$J$82</f>
        <v>881</v>
      </c>
      <c r="J83" s="106">
        <f>+'[4]3.SZ.TÁBL. SEGÍTŐ SZOLGÁLAT'!$K$82</f>
        <v>820</v>
      </c>
      <c r="K83" s="110">
        <v>819</v>
      </c>
      <c r="L83" s="109">
        <f>+'[5]3.SZ.TÁBL. SEGÍTŐ SZOLGÁLAT'!$M$82</f>
        <v>723</v>
      </c>
      <c r="M83" s="106">
        <f>+'[4]3.SZ.TÁBL. SEGÍTŐ SZOLGÁLAT'!$N$82</f>
        <v>700</v>
      </c>
      <c r="N83" s="108">
        <v>611</v>
      </c>
      <c r="O83" s="109">
        <f>+'[5]3.SZ.TÁBL. SEGÍTŐ SZOLGÁLAT'!$P$82</f>
        <v>1090</v>
      </c>
      <c r="P83" s="106">
        <f>+'[4]3.SZ.TÁBL. SEGÍTŐ SZOLGÁLAT'!$Q$82</f>
        <v>1074</v>
      </c>
      <c r="Q83" s="110">
        <v>953</v>
      </c>
      <c r="R83" s="109">
        <f>+'[5]3.SZ.TÁBL. SEGÍTŐ SZOLGÁLAT'!$S$82</f>
        <v>406</v>
      </c>
      <c r="S83" s="106">
        <f>+'[4]3.SZ.TÁBL. SEGÍTŐ SZOLGÁLAT'!$T$82</f>
        <v>485</v>
      </c>
      <c r="T83" s="108">
        <v>475</v>
      </c>
      <c r="U83" s="109">
        <f>+'[5]3.SZ.TÁBL. SEGÍTŐ SZOLGÁLAT'!$V$82</f>
        <v>210</v>
      </c>
      <c r="V83" s="106">
        <f>+'[4]3.SZ.TÁBL. SEGÍTŐ SZOLGÁLAT'!$W$82</f>
        <v>282</v>
      </c>
      <c r="W83" s="108">
        <v>282</v>
      </c>
      <c r="X83" s="109"/>
      <c r="Y83" s="106"/>
      <c r="Z83" s="110"/>
      <c r="AA83" s="1171"/>
      <c r="AB83" s="1148">
        <f>+'[4]3.SZ.TÁBL. SEGÍTŐ SZOLGÁLAT'!$AC$82</f>
        <v>438</v>
      </c>
      <c r="AC83" s="1154">
        <v>438</v>
      </c>
      <c r="AD83" s="117">
        <f>+C83+F83+I83+L83+O83+R83+U83+X83</f>
        <v>5126</v>
      </c>
      <c r="AE83" s="113">
        <f>+D83+G83+J83+M83+P83+S83+V83+Y83+AB83</f>
        <v>5562</v>
      </c>
      <c r="AF83" s="118">
        <f>+E83+H83+K83+N83+Q83+T83+W83+Z83+AC83</f>
        <v>5226</v>
      </c>
    </row>
    <row r="84" spans="1:32" s="182" customFormat="1" ht="13.5" customHeight="1" x14ac:dyDescent="0.2">
      <c r="A84" s="101" t="s">
        <v>120</v>
      </c>
      <c r="B84" s="140" t="s">
        <v>81</v>
      </c>
      <c r="C84" s="180">
        <f>+SUM(C75:C79,C82:C83)</f>
        <v>0</v>
      </c>
      <c r="D84" s="165">
        <f t="shared" ref="D84:E84" si="217">+SUM(D75:D79,D82:D83)</f>
        <v>0</v>
      </c>
      <c r="E84" s="349">
        <f t="shared" si="217"/>
        <v>0</v>
      </c>
      <c r="F84" s="180">
        <f>+SUM(F75:F79,F82:F83)</f>
        <v>2891</v>
      </c>
      <c r="G84" s="165">
        <f t="shared" ref="G84" si="218">+SUM(G75:G79,G82:G83)</f>
        <v>2603</v>
      </c>
      <c r="H84" s="451">
        <f t="shared" ref="H84" si="219">+SUM(H75:H79,H82:H83)</f>
        <v>2088</v>
      </c>
      <c r="I84" s="180">
        <f>+SUM(I75:I79,I82:I83)</f>
        <v>1867</v>
      </c>
      <c r="J84" s="165">
        <f t="shared" ref="J84" si="220">+SUM(J75:J79,J82:J83)</f>
        <v>1277</v>
      </c>
      <c r="K84" s="349">
        <f t="shared" ref="K84" si="221">+SUM(K75:K79,K82:K83)</f>
        <v>1275</v>
      </c>
      <c r="L84" s="180">
        <f>+SUM(L75:L79,L82:L83)</f>
        <v>1702</v>
      </c>
      <c r="M84" s="165">
        <f t="shared" ref="M84" si="222">+SUM(M75:M79,M82:M83)</f>
        <v>1093</v>
      </c>
      <c r="N84" s="451">
        <f t="shared" ref="N84" si="223">+SUM(N75:N79,N82:N83)</f>
        <v>864</v>
      </c>
      <c r="O84" s="180">
        <f>+SUM(O75:O79,O82:O83)</f>
        <v>2482</v>
      </c>
      <c r="P84" s="165">
        <f t="shared" ref="P84" si="224">+SUM(P75:P79,P82:P83)</f>
        <v>2466</v>
      </c>
      <c r="Q84" s="349">
        <f t="shared" ref="Q84" si="225">+SUM(Q75:Q79,Q82:Q83)</f>
        <v>2056</v>
      </c>
      <c r="R84" s="180">
        <f>+SUM(R75:R79,R82:R83)</f>
        <v>1406</v>
      </c>
      <c r="S84" s="165">
        <f t="shared" ref="S84" si="226">+SUM(S75:S79,S82:S83)</f>
        <v>1477</v>
      </c>
      <c r="T84" s="451">
        <f t="shared" ref="T84" si="227">+SUM(T75:T79,T82:T83)</f>
        <v>794</v>
      </c>
      <c r="U84" s="180">
        <f>+SUM(U75:U79,U82:U83)</f>
        <v>501</v>
      </c>
      <c r="V84" s="165">
        <f t="shared" ref="V84" si="228">+SUM(V75:V79,V82:V83)</f>
        <v>521</v>
      </c>
      <c r="W84" s="451">
        <f t="shared" ref="W84" si="229">+SUM(W75:W79,W82:W83)</f>
        <v>372</v>
      </c>
      <c r="X84" s="180">
        <f>+SUM(X75:X79,X82:X83)</f>
        <v>2400</v>
      </c>
      <c r="Y84" s="165">
        <f t="shared" ref="Y84" si="230">+SUM(Y75:Y79,Y82:Y83)</f>
        <v>2293</v>
      </c>
      <c r="Z84" s="349">
        <f t="shared" ref="Z84" si="231">+SUM(Z75:Z79,Z82:Z83)</f>
        <v>1948</v>
      </c>
      <c r="AA84" s="452"/>
      <c r="AB84" s="451">
        <f t="shared" ref="AB84:AC84" si="232">+SUM(AB75:AB79,AB82:AB83)</f>
        <v>438</v>
      </c>
      <c r="AC84" s="1156">
        <f t="shared" si="232"/>
        <v>438</v>
      </c>
      <c r="AD84" s="960">
        <f>+SUM(AD75:AD79,AD82:AD83)</f>
        <v>13249</v>
      </c>
      <c r="AE84" s="163">
        <f t="shared" ref="AE84" si="233">+SUM(AE75:AE79,AE82:AE83)</f>
        <v>12168</v>
      </c>
      <c r="AF84" s="164">
        <f>+SUM(AF75:AF79,AF82:AF83)</f>
        <v>9835</v>
      </c>
    </row>
    <row r="85" spans="1:32" ht="13.5" customHeight="1" x14ac:dyDescent="0.2">
      <c r="A85" s="98" t="s">
        <v>182</v>
      </c>
      <c r="B85" s="137" t="s">
        <v>183</v>
      </c>
      <c r="C85" s="109"/>
      <c r="D85" s="106"/>
      <c r="E85" s="110"/>
      <c r="F85" s="109">
        <f>+'[5]3.SZ.TÁBL. SEGÍTŐ SZOLGÁLAT'!$G$84</f>
        <v>350</v>
      </c>
      <c r="G85" s="106">
        <f>+'[4]3.SZ.TÁBL. SEGÍTŐ SZOLGÁLAT'!$H$84</f>
        <v>350</v>
      </c>
      <c r="H85" s="108">
        <v>253</v>
      </c>
      <c r="I85" s="109">
        <f>+'[5]3.SZ.TÁBL. SEGÍTŐ SZOLGÁLAT'!$J$84</f>
        <v>60</v>
      </c>
      <c r="J85" s="106">
        <f>+'[4]3.SZ.TÁBL. SEGÍTŐ SZOLGÁLAT'!$K$84</f>
        <v>115</v>
      </c>
      <c r="K85" s="110">
        <v>115</v>
      </c>
      <c r="L85" s="109">
        <f>+'[5]3.SZ.TÁBL. SEGÍTŐ SZOLGÁLAT'!$M$84</f>
        <v>410</v>
      </c>
      <c r="M85" s="106">
        <f>+'[4]3.SZ.TÁBL. SEGÍTŐ SZOLGÁLAT'!$N$84</f>
        <v>410</v>
      </c>
      <c r="N85" s="108">
        <v>378</v>
      </c>
      <c r="O85" s="109">
        <f>+'[5]3.SZ.TÁBL. SEGÍTŐ SZOLGÁLAT'!$P$84</f>
        <v>80</v>
      </c>
      <c r="P85" s="106">
        <f>+'[4]3.SZ.TÁBL. SEGÍTŐ SZOLGÁLAT'!$Q$84</f>
        <v>80</v>
      </c>
      <c r="Q85" s="110">
        <v>23</v>
      </c>
      <c r="R85" s="109"/>
      <c r="S85" s="106"/>
      <c r="T85" s="108"/>
      <c r="U85" s="109"/>
      <c r="V85" s="106">
        <f>+'[4]3.SZ.TÁBL. SEGÍTŐ SZOLGÁLAT'!$W$84</f>
        <v>7</v>
      </c>
      <c r="W85" s="108">
        <v>7</v>
      </c>
      <c r="X85" s="109"/>
      <c r="Y85" s="106"/>
      <c r="Z85" s="110"/>
      <c r="AA85" s="1171"/>
      <c r="AB85" s="1148"/>
      <c r="AC85" s="1154"/>
      <c r="AD85" s="117">
        <f>+C85+F85+I85+L85+O85+R85+U85+X85</f>
        <v>900</v>
      </c>
      <c r="AE85" s="113">
        <f>+D85+G85+J85+M85+P85+S85+V85+Y85</f>
        <v>962</v>
      </c>
      <c r="AF85" s="118">
        <f>+E85+H85+K85+N85+Q85+T85+W85+Z85</f>
        <v>776</v>
      </c>
    </row>
    <row r="86" spans="1:32" ht="13.5" customHeight="1" x14ac:dyDescent="0.2">
      <c r="A86" s="100" t="s">
        <v>184</v>
      </c>
      <c r="B86" s="139" t="s">
        <v>185</v>
      </c>
      <c r="C86" s="109"/>
      <c r="D86" s="106"/>
      <c r="E86" s="110"/>
      <c r="F86" s="109"/>
      <c r="G86" s="106"/>
      <c r="H86" s="108"/>
      <c r="I86" s="109"/>
      <c r="J86" s="106"/>
      <c r="K86" s="110"/>
      <c r="L86" s="109"/>
      <c r="M86" s="106"/>
      <c r="N86" s="108"/>
      <c r="O86" s="109"/>
      <c r="P86" s="106"/>
      <c r="Q86" s="110"/>
      <c r="R86" s="109"/>
      <c r="S86" s="106"/>
      <c r="T86" s="108"/>
      <c r="U86" s="109"/>
      <c r="V86" s="106"/>
      <c r="W86" s="108"/>
      <c r="X86" s="109"/>
      <c r="Y86" s="106"/>
      <c r="Z86" s="110"/>
      <c r="AA86" s="1171"/>
      <c r="AB86" s="1148"/>
      <c r="AC86" s="1154"/>
      <c r="AD86" s="117"/>
      <c r="AE86" s="113"/>
      <c r="AF86" s="118">
        <f>+E86+H86+K86+N86+Q86+T86+W86+Z86</f>
        <v>0</v>
      </c>
    </row>
    <row r="87" spans="1:32" s="182" customFormat="1" ht="13.5" customHeight="1" x14ac:dyDescent="0.2">
      <c r="A87" s="101" t="s">
        <v>121</v>
      </c>
      <c r="B87" s="140" t="s">
        <v>82</v>
      </c>
      <c r="C87" s="180">
        <f>+SUM(C85:C86)</f>
        <v>0</v>
      </c>
      <c r="D87" s="165">
        <f t="shared" ref="D87:E87" si="234">+SUM(D85:D86)</f>
        <v>0</v>
      </c>
      <c r="E87" s="349">
        <f t="shared" si="234"/>
        <v>0</v>
      </c>
      <c r="F87" s="180">
        <f>+SUM(F85:F86)</f>
        <v>350</v>
      </c>
      <c r="G87" s="165">
        <f t="shared" ref="G87" si="235">+SUM(G85:G86)</f>
        <v>350</v>
      </c>
      <c r="H87" s="451">
        <f t="shared" ref="H87" si="236">+SUM(H85:H86)</f>
        <v>253</v>
      </c>
      <c r="I87" s="180">
        <f>+SUM(I85:I86)</f>
        <v>60</v>
      </c>
      <c r="J87" s="165">
        <f t="shared" ref="J87" si="237">+SUM(J85:J86)</f>
        <v>115</v>
      </c>
      <c r="K87" s="349">
        <f t="shared" ref="K87" si="238">+SUM(K85:K86)</f>
        <v>115</v>
      </c>
      <c r="L87" s="180">
        <f>+SUM(L85:L86)</f>
        <v>410</v>
      </c>
      <c r="M87" s="165">
        <f t="shared" ref="M87" si="239">+SUM(M85:M86)</f>
        <v>410</v>
      </c>
      <c r="N87" s="451">
        <f t="shared" ref="N87" si="240">+SUM(N85:N86)</f>
        <v>378</v>
      </c>
      <c r="O87" s="180">
        <f>+SUM(O85:O86)</f>
        <v>80</v>
      </c>
      <c r="P87" s="165">
        <f t="shared" ref="P87" si="241">+SUM(P85:P86)</f>
        <v>80</v>
      </c>
      <c r="Q87" s="349">
        <f t="shared" ref="Q87" si="242">+SUM(Q85:Q86)</f>
        <v>23</v>
      </c>
      <c r="R87" s="180">
        <f>+SUM(R85:R86)</f>
        <v>0</v>
      </c>
      <c r="S87" s="165">
        <f t="shared" ref="S87" si="243">+SUM(S85:S86)</f>
        <v>0</v>
      </c>
      <c r="T87" s="451">
        <f t="shared" ref="T87" si="244">+SUM(T85:T86)</f>
        <v>0</v>
      </c>
      <c r="U87" s="180">
        <f>+SUM(U85:U86)</f>
        <v>0</v>
      </c>
      <c r="V87" s="165">
        <f t="shared" ref="V87" si="245">+SUM(V85:V86)</f>
        <v>7</v>
      </c>
      <c r="W87" s="451">
        <f t="shared" ref="W87" si="246">+SUM(W85:W86)</f>
        <v>7</v>
      </c>
      <c r="X87" s="180">
        <f>+SUM(X85:X86)</f>
        <v>0</v>
      </c>
      <c r="Y87" s="165">
        <f t="shared" ref="Y87" si="247">+SUM(Y85:Y86)</f>
        <v>0</v>
      </c>
      <c r="Z87" s="349">
        <f t="shared" ref="Z87" si="248">+SUM(Z85:Z86)</f>
        <v>0</v>
      </c>
      <c r="AA87" s="452"/>
      <c r="AB87" s="451"/>
      <c r="AC87" s="1156"/>
      <c r="AD87" s="960">
        <f>+SUM(AD85:AD86)</f>
        <v>900</v>
      </c>
      <c r="AE87" s="163">
        <f t="shared" ref="AE87:AF87" si="249">+SUM(AE85:AE86)</f>
        <v>962</v>
      </c>
      <c r="AF87" s="164">
        <f t="shared" si="249"/>
        <v>776</v>
      </c>
    </row>
    <row r="88" spans="1:32" ht="13.5" customHeight="1" x14ac:dyDescent="0.2">
      <c r="A88" s="98" t="s">
        <v>186</v>
      </c>
      <c r="B88" s="137" t="s">
        <v>187</v>
      </c>
      <c r="C88" s="109"/>
      <c r="D88" s="106"/>
      <c r="E88" s="110"/>
      <c r="F88" s="109">
        <f>+'[5]3.SZ.TÁBL. SEGÍTŐ SZOLGÁLAT'!$G$87</f>
        <v>1058.1300000000001</v>
      </c>
      <c r="G88" s="106">
        <f>+'[4]3.SZ.TÁBL. SEGÍTŐ SZOLGÁLAT'!$H$87</f>
        <v>1047.1300000000001</v>
      </c>
      <c r="H88" s="108">
        <v>524</v>
      </c>
      <c r="I88" s="109">
        <f>+'[5]3.SZ.TÁBL. SEGÍTŐ SZOLGÁLAT'!$J$87</f>
        <v>784.8900000000001</v>
      </c>
      <c r="J88" s="106">
        <f>+'[4]3.SZ.TÁBL. SEGÍTŐ SZOLGÁLAT'!$K$87</f>
        <v>414.8900000000001</v>
      </c>
      <c r="K88" s="110">
        <v>415</v>
      </c>
      <c r="L88" s="109">
        <f>+'[5]3.SZ.TÁBL. SEGÍTŐ SZOLGÁLAT'!$M$87</f>
        <v>649.62</v>
      </c>
      <c r="M88" s="106">
        <f>+'[4]3.SZ.TÁBL. SEGÍTŐ SZOLGÁLAT'!$N$87</f>
        <v>351.62</v>
      </c>
      <c r="N88" s="108">
        <v>283</v>
      </c>
      <c r="O88" s="109">
        <f>+'[5]3.SZ.TÁBL. SEGÍTŐ SZOLGÁLAT'!$P$87</f>
        <v>1110.51</v>
      </c>
      <c r="P88" s="106">
        <f>+'[4]3.SZ.TÁBL. SEGÍTŐ SZOLGÁLAT'!$Q$87</f>
        <v>1091.51</v>
      </c>
      <c r="Q88" s="110">
        <v>762</v>
      </c>
      <c r="R88" s="109">
        <f>+'[5]3.SZ.TÁBL. SEGÍTŐ SZOLGÁLAT'!$S$87</f>
        <v>673.65000000000009</v>
      </c>
      <c r="S88" s="106">
        <f>+'[4]3.SZ.TÁBL. SEGÍTŐ SZOLGÁLAT'!$T$87</f>
        <v>608.65000000000009</v>
      </c>
      <c r="T88" s="108">
        <v>324</v>
      </c>
      <c r="U88" s="109">
        <f>+'[5]3.SZ.TÁBL. SEGÍTŐ SZOLGÁLAT'!$V$87</f>
        <v>273.39000000000004</v>
      </c>
      <c r="V88" s="106">
        <f>+'[4]3.SZ.TÁBL. SEGÍTŐ SZOLGÁLAT'!$W$87</f>
        <v>238.39000000000004</v>
      </c>
      <c r="W88" s="108">
        <v>131</v>
      </c>
      <c r="X88" s="109">
        <f>+'[5]3.SZ.TÁBL. SEGÍTŐ SZOLGÁLAT'!$Y$87</f>
        <v>648</v>
      </c>
      <c r="Y88" s="106">
        <f>+'[4]3.SZ.TÁBL. SEGÍTŐ SZOLGÁLAT'!$Z$87</f>
        <v>620</v>
      </c>
      <c r="Z88" s="110">
        <v>526</v>
      </c>
      <c r="AA88" s="1171"/>
      <c r="AB88" s="1148">
        <f>+'[4]3.SZ.TÁBL. SEGÍTŐ SZOLGÁLAT'!$AC$87</f>
        <v>168</v>
      </c>
      <c r="AC88" s="1154">
        <v>168</v>
      </c>
      <c r="AD88" s="117">
        <f>+C88+F88+I88+L88+O88+R88+U88+X88+1</f>
        <v>5199.1900000000014</v>
      </c>
      <c r="AE88" s="113">
        <f>+D88+G88+J88+M88+P88+S88+V88+Y88+AB88+1</f>
        <v>4541.1900000000005</v>
      </c>
      <c r="AF88" s="118">
        <f>+E88+H88+K88+N88+Q88+T88+W88+Z88+AC88</f>
        <v>3133</v>
      </c>
    </row>
    <row r="89" spans="1:32" ht="13.5" customHeight="1" x14ac:dyDescent="0.2">
      <c r="A89" s="99" t="s">
        <v>188</v>
      </c>
      <c r="B89" s="138" t="s">
        <v>189</v>
      </c>
      <c r="C89" s="109"/>
      <c r="D89" s="106"/>
      <c r="E89" s="110"/>
      <c r="F89" s="109"/>
      <c r="G89" s="106"/>
      <c r="H89" s="108"/>
      <c r="I89" s="109"/>
      <c r="J89" s="106"/>
      <c r="K89" s="110"/>
      <c r="L89" s="109"/>
      <c r="M89" s="106"/>
      <c r="N89" s="108"/>
      <c r="O89" s="109"/>
      <c r="P89" s="106"/>
      <c r="Q89" s="110"/>
      <c r="R89" s="109"/>
      <c r="S89" s="106"/>
      <c r="T89" s="108"/>
      <c r="U89" s="109"/>
      <c r="V89" s="106"/>
      <c r="W89" s="108"/>
      <c r="X89" s="109"/>
      <c r="Y89" s="106"/>
      <c r="Z89" s="110"/>
      <c r="AA89" s="1171"/>
      <c r="AB89" s="1148"/>
      <c r="AC89" s="1154"/>
      <c r="AD89" s="117"/>
      <c r="AE89" s="113"/>
      <c r="AF89" s="118">
        <f>+E89+H89+K89+N89+Q89+T89+W89+Z89</f>
        <v>0</v>
      </c>
    </row>
    <row r="90" spans="1:32" ht="13.5" customHeight="1" x14ac:dyDescent="0.2">
      <c r="A90" s="99" t="s">
        <v>190</v>
      </c>
      <c r="B90" s="138" t="s">
        <v>191</v>
      </c>
      <c r="C90" s="109"/>
      <c r="D90" s="106">
        <f>+'[8]3.SZ.TÁBL. SEGÍTŐ SZOLGÁLAT'!$E90</f>
        <v>0</v>
      </c>
      <c r="E90" s="110"/>
      <c r="F90" s="109"/>
      <c r="G90" s="106"/>
      <c r="H90" s="108"/>
      <c r="I90" s="109"/>
      <c r="J90" s="106"/>
      <c r="K90" s="110"/>
      <c r="L90" s="109"/>
      <c r="M90" s="106"/>
      <c r="N90" s="108"/>
      <c r="O90" s="109"/>
      <c r="P90" s="106"/>
      <c r="Q90" s="110"/>
      <c r="R90" s="109"/>
      <c r="S90" s="106"/>
      <c r="T90" s="108"/>
      <c r="U90" s="109"/>
      <c r="V90" s="106"/>
      <c r="W90" s="108"/>
      <c r="X90" s="109"/>
      <c r="Y90" s="106"/>
      <c r="Z90" s="110"/>
      <c r="AA90" s="1171"/>
      <c r="AB90" s="1148"/>
      <c r="AC90" s="1154"/>
      <c r="AD90" s="117"/>
      <c r="AE90" s="113"/>
      <c r="AF90" s="118">
        <f>+E90+H90+K90+N90+Q90+T90+W90+Z90</f>
        <v>0</v>
      </c>
    </row>
    <row r="91" spans="1:32" ht="13.5" customHeight="1" x14ac:dyDescent="0.2">
      <c r="A91" s="99" t="s">
        <v>192</v>
      </c>
      <c r="B91" s="138" t="s">
        <v>193</v>
      </c>
      <c r="C91" s="109"/>
      <c r="D91" s="106">
        <f>+'[8]3.SZ.TÁBL. SEGÍTŐ SZOLGÁLAT'!$E91</f>
        <v>0</v>
      </c>
      <c r="E91" s="110"/>
      <c r="F91" s="109"/>
      <c r="G91" s="106"/>
      <c r="H91" s="108"/>
      <c r="I91" s="109"/>
      <c r="J91" s="106"/>
      <c r="K91" s="110"/>
      <c r="L91" s="109"/>
      <c r="M91" s="106"/>
      <c r="N91" s="108"/>
      <c r="O91" s="109"/>
      <c r="P91" s="106"/>
      <c r="Q91" s="110"/>
      <c r="R91" s="109"/>
      <c r="S91" s="106"/>
      <c r="T91" s="108"/>
      <c r="U91" s="109"/>
      <c r="V91" s="106"/>
      <c r="W91" s="108"/>
      <c r="X91" s="109"/>
      <c r="Y91" s="106"/>
      <c r="Z91" s="110"/>
      <c r="AA91" s="1171"/>
      <c r="AB91" s="1148"/>
      <c r="AC91" s="1154"/>
      <c r="AD91" s="117"/>
      <c r="AE91" s="113"/>
      <c r="AF91" s="118">
        <f>+E91+H91+K91+N91+Q91+T91+W91+Z91</f>
        <v>0</v>
      </c>
    </row>
    <row r="92" spans="1:32" ht="13.5" customHeight="1" x14ac:dyDescent="0.2">
      <c r="A92" s="100" t="s">
        <v>194</v>
      </c>
      <c r="B92" s="139" t="s">
        <v>283</v>
      </c>
      <c r="C92" s="109"/>
      <c r="D92" s="106">
        <f>+'[8]3.SZ.TÁBL. SEGÍTŐ SZOLGÁLAT'!$E92</f>
        <v>0</v>
      </c>
      <c r="E92" s="110"/>
      <c r="F92" s="109">
        <f>+'[5]3.SZ.TÁBL. SEGÍTŐ SZOLGÁLAT'!$G$91</f>
        <v>50</v>
      </c>
      <c r="G92" s="106">
        <f>+'[4]3.SZ.TÁBL. SEGÍTŐ SZOLGÁLAT'!$H$91</f>
        <v>51</v>
      </c>
      <c r="H92" s="108">
        <v>13</v>
      </c>
      <c r="I92" s="109">
        <f>+'[5]3.SZ.TÁBL. SEGÍTŐ SZOLGÁLAT'!$J$91</f>
        <v>50</v>
      </c>
      <c r="J92" s="106">
        <f>+'[4]3.SZ.TÁBL. SEGÍTŐ SZOLGÁLAT'!$K$91</f>
        <v>50</v>
      </c>
      <c r="K92" s="110">
        <v>4</v>
      </c>
      <c r="L92" s="109"/>
      <c r="M92" s="106"/>
      <c r="N92" s="108"/>
      <c r="O92" s="109">
        <f>+'[5]3.SZ.TÁBL. SEGÍTŐ SZOLGÁLAT'!$P$91</f>
        <v>75</v>
      </c>
      <c r="P92" s="106">
        <f>+'[4]3.SZ.TÁBL. SEGÍTŐ SZOLGÁLAT'!$Q$91</f>
        <v>75</v>
      </c>
      <c r="Q92" s="110">
        <v>39</v>
      </c>
      <c r="R92" s="109">
        <f>+'[5]3.SZ.TÁBL. SEGÍTŐ SZOLGÁLAT'!$S$91</f>
        <v>70</v>
      </c>
      <c r="S92" s="106">
        <f>+'[4]3.SZ.TÁBL. SEGÍTŐ SZOLGÁLAT'!$T$91</f>
        <v>54</v>
      </c>
      <c r="T92" s="108">
        <v>1</v>
      </c>
      <c r="U92" s="109"/>
      <c r="V92" s="106"/>
      <c r="W92" s="108"/>
      <c r="X92" s="109"/>
      <c r="Y92" s="106"/>
      <c r="Z92" s="110"/>
      <c r="AA92" s="1171"/>
      <c r="AB92" s="1148"/>
      <c r="AC92" s="1154"/>
      <c r="AD92" s="117">
        <f>+C92+F92+I92+L92+O92+R92+U92+X92</f>
        <v>245</v>
      </c>
      <c r="AE92" s="113">
        <f>+D92+G92+J92+M92+P92+S92+V92+Y92</f>
        <v>230</v>
      </c>
      <c r="AF92" s="118">
        <f>+E92+H92+K92+N92+Q92+T92+W92+Z92</f>
        <v>57</v>
      </c>
    </row>
    <row r="93" spans="1:32" s="182" customFormat="1" ht="13.5" customHeight="1" x14ac:dyDescent="0.2">
      <c r="A93" s="101" t="s">
        <v>122</v>
      </c>
      <c r="B93" s="140" t="s">
        <v>83</v>
      </c>
      <c r="C93" s="180">
        <f>SUM(C88:C92)</f>
        <v>0</v>
      </c>
      <c r="D93" s="165">
        <f t="shared" ref="D93:E93" si="250">SUM(D88:D92)</f>
        <v>0</v>
      </c>
      <c r="E93" s="349">
        <f t="shared" si="250"/>
        <v>0</v>
      </c>
      <c r="F93" s="180">
        <f>SUM(F88:F92)</f>
        <v>1108.1300000000001</v>
      </c>
      <c r="G93" s="165">
        <f t="shared" ref="G93" si="251">SUM(G88:G92)</f>
        <v>1098.1300000000001</v>
      </c>
      <c r="H93" s="451">
        <f t="shared" ref="H93" si="252">SUM(H88:H92)</f>
        <v>537</v>
      </c>
      <c r="I93" s="180">
        <f>SUM(I88:I92)</f>
        <v>834.8900000000001</v>
      </c>
      <c r="J93" s="165">
        <f t="shared" ref="J93" si="253">SUM(J88:J92)</f>
        <v>464.8900000000001</v>
      </c>
      <c r="K93" s="349">
        <f t="shared" ref="K93" si="254">SUM(K88:K92)</f>
        <v>419</v>
      </c>
      <c r="L93" s="180">
        <f>SUM(L88:L92)</f>
        <v>649.62</v>
      </c>
      <c r="M93" s="165">
        <f t="shared" ref="M93" si="255">SUM(M88:M92)</f>
        <v>351.62</v>
      </c>
      <c r="N93" s="451">
        <f t="shared" ref="N93" si="256">SUM(N88:N92)</f>
        <v>283</v>
      </c>
      <c r="O93" s="180">
        <f>SUM(O88:O92)</f>
        <v>1185.51</v>
      </c>
      <c r="P93" s="165">
        <f t="shared" ref="P93" si="257">SUM(P88:P92)</f>
        <v>1166.51</v>
      </c>
      <c r="Q93" s="349">
        <f t="shared" ref="Q93" si="258">SUM(Q88:Q92)</f>
        <v>801</v>
      </c>
      <c r="R93" s="180">
        <f>SUM(R88:R92)</f>
        <v>743.65000000000009</v>
      </c>
      <c r="S93" s="165">
        <f t="shared" ref="S93" si="259">SUM(S88:S92)</f>
        <v>662.65000000000009</v>
      </c>
      <c r="T93" s="165">
        <f t="shared" ref="T93" si="260">SUM(T88:T92)</f>
        <v>325</v>
      </c>
      <c r="U93" s="180">
        <f>SUM(U88:U92)</f>
        <v>273.39000000000004</v>
      </c>
      <c r="V93" s="165">
        <f t="shared" ref="V93" si="261">SUM(V88:V92)</f>
        <v>238.39000000000004</v>
      </c>
      <c r="W93" s="451">
        <f t="shared" ref="W93" si="262">SUM(W88:W92)</f>
        <v>131</v>
      </c>
      <c r="X93" s="180">
        <f>SUM(X88:X92)</f>
        <v>648</v>
      </c>
      <c r="Y93" s="165">
        <f t="shared" ref="Y93" si="263">SUM(Y88:Y92)</f>
        <v>620</v>
      </c>
      <c r="Z93" s="349">
        <f t="shared" ref="Z93" si="264">SUM(Z88:Z92)</f>
        <v>526</v>
      </c>
      <c r="AA93" s="452"/>
      <c r="AB93" s="451">
        <f t="shared" ref="AB93:AC93" si="265">SUM(AB88:AB92)</f>
        <v>168</v>
      </c>
      <c r="AC93" s="1156">
        <f t="shared" si="265"/>
        <v>168</v>
      </c>
      <c r="AD93" s="960">
        <f>SUM(AD88:AD92)</f>
        <v>5444.1900000000014</v>
      </c>
      <c r="AE93" s="163">
        <f t="shared" ref="AE93:AF93" si="266">SUM(AE88:AE92)</f>
        <v>4771.1900000000005</v>
      </c>
      <c r="AF93" s="164">
        <f t="shared" si="266"/>
        <v>3190</v>
      </c>
    </row>
    <row r="94" spans="1:32" s="182" customFormat="1" ht="13.5" customHeight="1" x14ac:dyDescent="0.2">
      <c r="A94" s="101" t="s">
        <v>123</v>
      </c>
      <c r="B94" s="140" t="s">
        <v>84</v>
      </c>
      <c r="C94" s="180">
        <f>+C71+C74+C84+C87+C93</f>
        <v>0</v>
      </c>
      <c r="D94" s="165">
        <f t="shared" ref="D94:E94" si="267">+D71+D74+D84+D87+D93</f>
        <v>0</v>
      </c>
      <c r="E94" s="349">
        <f t="shared" si="267"/>
        <v>0</v>
      </c>
      <c r="F94" s="180">
        <f>+F71+F74+F84+F87+F93</f>
        <v>5377.13</v>
      </c>
      <c r="G94" s="165">
        <f t="shared" ref="G94" si="268">+G71+G74+G84+G87+G93</f>
        <v>5039.13</v>
      </c>
      <c r="H94" s="451">
        <f t="shared" ref="H94" si="269">+H71+H74+H84+H87+H93</f>
        <v>3631</v>
      </c>
      <c r="I94" s="180">
        <f>+I71+I74+I84+I87+I93</f>
        <v>3801.8900000000003</v>
      </c>
      <c r="J94" s="165">
        <f t="shared" ref="J94" si="270">+J71+J74+J84+J87+J93</f>
        <v>2735.8900000000003</v>
      </c>
      <c r="K94" s="349">
        <f t="shared" ref="K94" si="271">+K71+K74+K84+K87+K93</f>
        <v>2684</v>
      </c>
      <c r="L94" s="180">
        <f>+L71+L74+L84+L87+L93</f>
        <v>3965.62</v>
      </c>
      <c r="M94" s="165">
        <f t="shared" ref="M94" si="272">+M71+M74+M84+M87+M93</f>
        <v>3098.62</v>
      </c>
      <c r="N94" s="451">
        <f t="shared" ref="N94" si="273">+N71+N74+N84+N87+N93</f>
        <v>2727</v>
      </c>
      <c r="O94" s="180">
        <f>+O71+O74+O84+O87+O93</f>
        <v>5378.51</v>
      </c>
      <c r="P94" s="165">
        <f t="shared" ref="P94" si="274">+P71+P74+P84+P87+P93</f>
        <v>5276.51</v>
      </c>
      <c r="Q94" s="349">
        <f t="shared" ref="Q94" si="275">+Q71+Q74+Q84+Q87+Q93</f>
        <v>4144</v>
      </c>
      <c r="R94" s="180">
        <f>+R71+R74+R84+R87+R93</f>
        <v>3238.65</v>
      </c>
      <c r="S94" s="165">
        <f t="shared" ref="S94:T94" si="276">+S71+S74+S84+S87+S93</f>
        <v>3228.65</v>
      </c>
      <c r="T94" s="165">
        <f t="shared" si="276"/>
        <v>2017</v>
      </c>
      <c r="U94" s="180">
        <f>+U71+U74+U84+U87+U93</f>
        <v>1330.39</v>
      </c>
      <c r="V94" s="165">
        <f t="shared" ref="V94" si="277">+V71+V74+V84+V87+V93</f>
        <v>1320.39</v>
      </c>
      <c r="W94" s="451">
        <f t="shared" ref="W94" si="278">+W71+W74+W84+W87+W93</f>
        <v>991</v>
      </c>
      <c r="X94" s="180">
        <f>+X71+X74+X84+X87+X93</f>
        <v>3048</v>
      </c>
      <c r="Y94" s="165">
        <f t="shared" ref="Y94" si="279">+Y71+Y74+Y84+Y87+Y93</f>
        <v>2913</v>
      </c>
      <c r="Z94" s="349">
        <f t="shared" ref="Z94" si="280">+Z71+Z74+Z84+Z87+Z93</f>
        <v>2474</v>
      </c>
      <c r="AA94" s="452"/>
      <c r="AB94" s="451">
        <f>+AB71+AB74+AB84+AB87+AB93</f>
        <v>1131</v>
      </c>
      <c r="AC94" s="1156">
        <f>+AC71+AC74+AC84+AC87+AC93</f>
        <v>1131</v>
      </c>
      <c r="AD94" s="960">
        <f>+AD71+AD74+AD84+AD87+AD93</f>
        <v>26141.190000000002</v>
      </c>
      <c r="AE94" s="163">
        <f t="shared" ref="AE94" si="281">+AE71+AE74+AE84+AE87+AE93</f>
        <v>24744.190000000002</v>
      </c>
      <c r="AF94" s="164">
        <f>+AF71+AF74+AF84+AF87+AF93</f>
        <v>19799</v>
      </c>
    </row>
    <row r="95" spans="1:32" ht="13.5" customHeight="1" x14ac:dyDescent="0.2">
      <c r="A95" s="98" t="s">
        <v>232</v>
      </c>
      <c r="B95" s="448" t="s">
        <v>233</v>
      </c>
      <c r="C95" s="115"/>
      <c r="D95" s="106">
        <f>D96</f>
        <v>0</v>
      </c>
      <c r="E95" s="116">
        <f>E96</f>
        <v>0</v>
      </c>
      <c r="F95" s="115"/>
      <c r="G95" s="106">
        <f>G96</f>
        <v>0</v>
      </c>
      <c r="H95" s="114">
        <f>H96</f>
        <v>0</v>
      </c>
      <c r="I95" s="115"/>
      <c r="J95" s="106">
        <f>J96</f>
        <v>0</v>
      </c>
      <c r="K95" s="106">
        <f>K96</f>
        <v>0</v>
      </c>
      <c r="L95" s="115"/>
      <c r="M95" s="106"/>
      <c r="N95" s="114"/>
      <c r="O95" s="115"/>
      <c r="P95" s="106"/>
      <c r="Q95" s="116"/>
      <c r="R95" s="115"/>
      <c r="S95" s="106"/>
      <c r="T95" s="114"/>
      <c r="U95" s="115"/>
      <c r="V95" s="106"/>
      <c r="W95" s="114"/>
      <c r="X95" s="115"/>
      <c r="Y95" s="106"/>
      <c r="Z95" s="116">
        <f>Z96</f>
        <v>0</v>
      </c>
      <c r="AA95" s="1171"/>
      <c r="AB95" s="1148"/>
      <c r="AC95" s="1154"/>
      <c r="AD95" s="117"/>
      <c r="AE95" s="113">
        <f t="shared" ref="AE95:AF95" si="282">+AE96</f>
        <v>0</v>
      </c>
      <c r="AF95" s="118">
        <f t="shared" si="282"/>
        <v>0</v>
      </c>
    </row>
    <row r="96" spans="1:32" ht="13.5" customHeight="1" x14ac:dyDescent="0.2">
      <c r="A96" s="104" t="s">
        <v>232</v>
      </c>
      <c r="B96" s="449" t="s">
        <v>55</v>
      </c>
      <c r="C96" s="115"/>
      <c r="D96" s="106"/>
      <c r="E96" s="124"/>
      <c r="F96" s="115"/>
      <c r="G96" s="106"/>
      <c r="H96" s="122"/>
      <c r="I96" s="115"/>
      <c r="J96" s="106"/>
      <c r="K96" s="124"/>
      <c r="L96" s="115"/>
      <c r="M96" s="106"/>
      <c r="N96" s="122"/>
      <c r="O96" s="115"/>
      <c r="P96" s="106"/>
      <c r="Q96" s="124"/>
      <c r="R96" s="115"/>
      <c r="S96" s="106"/>
      <c r="T96" s="122"/>
      <c r="U96" s="115"/>
      <c r="V96" s="106"/>
      <c r="W96" s="122"/>
      <c r="X96" s="115"/>
      <c r="Y96" s="106"/>
      <c r="Z96" s="124"/>
      <c r="AA96" s="1174"/>
      <c r="AB96" s="347"/>
      <c r="AC96" s="1157"/>
      <c r="AD96" s="117"/>
      <c r="AE96" s="113">
        <f>+D96+G96+J96+M96+P96+S96+V96+Y96</f>
        <v>0</v>
      </c>
      <c r="AF96" s="118">
        <f>+E96+H96+K96+N96+Q96+T96+W96+Z96</f>
        <v>0</v>
      </c>
    </row>
    <row r="97" spans="1:32" ht="13.5" customHeight="1" x14ac:dyDescent="0.2">
      <c r="A97" s="179" t="s">
        <v>1231</v>
      </c>
      <c r="B97" s="450" t="s">
        <v>235</v>
      </c>
      <c r="C97" s="115"/>
      <c r="D97" s="106">
        <f>+'[8]3.SZ.TÁBL. SEGÍTŐ SZOLGÁLAT'!$E97</f>
        <v>0</v>
      </c>
      <c r="E97" s="146"/>
      <c r="F97" s="115"/>
      <c r="G97" s="106">
        <f>+'[8]3.SZ.TÁBL. SEGÍTŐ SZOLGÁLAT'!$H97</f>
        <v>0</v>
      </c>
      <c r="H97" s="145"/>
      <c r="I97" s="115"/>
      <c r="J97" s="106">
        <f>+'[8]3.SZ.TÁBL. SEGÍTŐ SZOLGÁLAT'!$K97</f>
        <v>0</v>
      </c>
      <c r="K97" s="146">
        <v>0</v>
      </c>
      <c r="L97" s="115"/>
      <c r="M97" s="106"/>
      <c r="N97" s="145"/>
      <c r="O97" s="115"/>
      <c r="P97" s="106"/>
      <c r="Q97" s="146"/>
      <c r="R97" s="115"/>
      <c r="S97" s="106"/>
      <c r="T97" s="145"/>
      <c r="U97" s="115"/>
      <c r="V97" s="106"/>
      <c r="W97" s="145"/>
      <c r="X97" s="115"/>
      <c r="Y97" s="106"/>
      <c r="Z97" s="146"/>
      <c r="AA97" s="1174"/>
      <c r="AB97" s="347"/>
      <c r="AC97" s="1157"/>
      <c r="AD97" s="117"/>
      <c r="AE97" s="113"/>
      <c r="AF97" s="118">
        <f>+E97+H97+K97+N97+Q97+T97+W97+Z97</f>
        <v>0</v>
      </c>
    </row>
    <row r="98" spans="1:32" s="182" customFormat="1" ht="13.5" customHeight="1" x14ac:dyDescent="0.2">
      <c r="A98" s="101" t="s">
        <v>124</v>
      </c>
      <c r="B98" s="140" t="s">
        <v>85</v>
      </c>
      <c r="C98" s="180">
        <f t="shared" ref="C98:AF98" si="283">+SUM(C95:C97)-C96</f>
        <v>0</v>
      </c>
      <c r="D98" s="165">
        <f t="shared" si="283"/>
        <v>0</v>
      </c>
      <c r="E98" s="349">
        <f t="shared" si="283"/>
        <v>0</v>
      </c>
      <c r="F98" s="180">
        <f t="shared" ref="F98" si="284">+SUM(F95:F97)-F96</f>
        <v>0</v>
      </c>
      <c r="G98" s="165">
        <f t="shared" ref="G98" si="285">+SUM(G95:G97)-G96</f>
        <v>0</v>
      </c>
      <c r="H98" s="451">
        <f t="shared" si="283"/>
        <v>0</v>
      </c>
      <c r="I98" s="180">
        <f t="shared" si="283"/>
        <v>0</v>
      </c>
      <c r="J98" s="165">
        <f t="shared" si="283"/>
        <v>0</v>
      </c>
      <c r="K98" s="165">
        <f t="shared" si="283"/>
        <v>0</v>
      </c>
      <c r="L98" s="180">
        <f t="shared" ref="L98" si="286">+SUM(L95:L97)-L96</f>
        <v>0</v>
      </c>
      <c r="M98" s="165">
        <f t="shared" ref="M98" si="287">+SUM(M95:M97)-M96</f>
        <v>0</v>
      </c>
      <c r="N98" s="451">
        <f t="shared" si="283"/>
        <v>0</v>
      </c>
      <c r="O98" s="180">
        <f t="shared" si="283"/>
        <v>0</v>
      </c>
      <c r="P98" s="165">
        <f t="shared" si="283"/>
        <v>0</v>
      </c>
      <c r="Q98" s="349">
        <f t="shared" si="283"/>
        <v>0</v>
      </c>
      <c r="R98" s="180">
        <f t="shared" ref="R98" si="288">+SUM(R95:R97)-R96</f>
        <v>0</v>
      </c>
      <c r="S98" s="165">
        <f t="shared" ref="S98" si="289">+SUM(S95:S97)-S96</f>
        <v>0</v>
      </c>
      <c r="T98" s="451">
        <f t="shared" si="283"/>
        <v>0</v>
      </c>
      <c r="U98" s="180">
        <f t="shared" si="283"/>
        <v>0</v>
      </c>
      <c r="V98" s="165">
        <f t="shared" si="283"/>
        <v>0</v>
      </c>
      <c r="W98" s="451">
        <f t="shared" si="283"/>
        <v>0</v>
      </c>
      <c r="X98" s="180">
        <f t="shared" ref="X98" si="290">+SUM(X95:X97)-X96</f>
        <v>0</v>
      </c>
      <c r="Y98" s="165">
        <f t="shared" ref="Y98" si="291">+SUM(Y95:Y97)-Y96</f>
        <v>0</v>
      </c>
      <c r="Z98" s="349">
        <f t="shared" si="283"/>
        <v>0</v>
      </c>
      <c r="AA98" s="452"/>
      <c r="AB98" s="451"/>
      <c r="AC98" s="1156"/>
      <c r="AD98" s="960">
        <f t="shared" si="283"/>
        <v>0</v>
      </c>
      <c r="AE98" s="163">
        <f t="shared" si="283"/>
        <v>0</v>
      </c>
      <c r="AF98" s="164">
        <f t="shared" si="283"/>
        <v>0</v>
      </c>
    </row>
    <row r="99" spans="1:32" ht="13.5" customHeight="1" x14ac:dyDescent="0.2">
      <c r="A99" s="98" t="s">
        <v>195</v>
      </c>
      <c r="B99" s="137" t="s">
        <v>196</v>
      </c>
      <c r="C99" s="115"/>
      <c r="D99" s="106">
        <f>+'[8]3.SZ.TÁBL. SEGÍTŐ SZOLGÁLAT'!$E99</f>
        <v>0</v>
      </c>
      <c r="E99" s="116"/>
      <c r="F99" s="115"/>
      <c r="G99" s="106"/>
      <c r="H99" s="114"/>
      <c r="I99" s="115"/>
      <c r="J99" s="106">
        <f>+'[8]3.SZ.TÁBL. SEGÍTŐ SZOLGÁLAT'!$K99</f>
        <v>0</v>
      </c>
      <c r="K99" s="116"/>
      <c r="L99" s="115"/>
      <c r="M99" s="106"/>
      <c r="N99" s="114"/>
      <c r="O99" s="115"/>
      <c r="P99" s="106"/>
      <c r="Q99" s="116"/>
      <c r="R99" s="115"/>
      <c r="S99" s="106"/>
      <c r="T99" s="114"/>
      <c r="U99" s="115"/>
      <c r="V99" s="106"/>
      <c r="W99" s="114"/>
      <c r="X99" s="115"/>
      <c r="Y99" s="106"/>
      <c r="Z99" s="116"/>
      <c r="AA99" s="1171"/>
      <c r="AB99" s="1148"/>
      <c r="AC99" s="1154"/>
      <c r="AD99" s="117"/>
      <c r="AE99" s="113"/>
      <c r="AF99" s="118">
        <f t="shared" ref="AF99:AF104" si="292">+E99+H99+K99+N99+Q99+T99+W99+Z99</f>
        <v>0</v>
      </c>
    </row>
    <row r="100" spans="1:32" ht="13.5" customHeight="1" x14ac:dyDescent="0.2">
      <c r="A100" s="99" t="s">
        <v>197</v>
      </c>
      <c r="B100" s="138" t="s">
        <v>198</v>
      </c>
      <c r="C100" s="115"/>
      <c r="D100" s="106">
        <f>+'[8]3.SZ.TÁBL. SEGÍTŐ SZOLGÁLAT'!$E100</f>
        <v>0</v>
      </c>
      <c r="E100" s="110"/>
      <c r="F100" s="115"/>
      <c r="G100" s="106"/>
      <c r="H100" s="108"/>
      <c r="I100" s="115"/>
      <c r="J100" s="106">
        <f>+'[8]3.SZ.TÁBL. SEGÍTŐ SZOLGÁLAT'!$K100</f>
        <v>0</v>
      </c>
      <c r="K100" s="110"/>
      <c r="L100" s="115"/>
      <c r="M100" s="106"/>
      <c r="N100" s="108"/>
      <c r="O100" s="115"/>
      <c r="P100" s="106"/>
      <c r="Q100" s="110"/>
      <c r="R100" s="115"/>
      <c r="S100" s="106"/>
      <c r="T100" s="108"/>
      <c r="U100" s="115"/>
      <c r="V100" s="106"/>
      <c r="W100" s="108"/>
      <c r="X100" s="115"/>
      <c r="Y100" s="106"/>
      <c r="Z100" s="110"/>
      <c r="AA100" s="1171"/>
      <c r="AB100" s="1148"/>
      <c r="AC100" s="1154"/>
      <c r="AD100" s="117"/>
      <c r="AE100" s="113"/>
      <c r="AF100" s="118">
        <f t="shared" si="292"/>
        <v>0</v>
      </c>
    </row>
    <row r="101" spans="1:32" ht="13.5" customHeight="1" x14ac:dyDescent="0.2">
      <c r="A101" s="99" t="s">
        <v>199</v>
      </c>
      <c r="B101" s="138" t="s">
        <v>200</v>
      </c>
      <c r="C101" s="115"/>
      <c r="D101" s="106">
        <f>+'[8]3.SZ.TÁBL. SEGÍTŐ SZOLGÁLAT'!$E101</f>
        <v>0</v>
      </c>
      <c r="E101" s="110"/>
      <c r="F101" s="115">
        <f>+'[5]3.SZ.TÁBL. SEGÍTŐ SZOLGÁLAT'!$G$100</f>
        <v>200</v>
      </c>
      <c r="G101" s="106">
        <v>230</v>
      </c>
      <c r="H101" s="108">
        <v>185</v>
      </c>
      <c r="I101" s="115"/>
      <c r="J101" s="106">
        <f>+'[8]3.SZ.TÁBL. SEGÍTŐ SZOLGÁLAT'!$K101</f>
        <v>0</v>
      </c>
      <c r="K101" s="110"/>
      <c r="L101" s="115"/>
      <c r="M101" s="106"/>
      <c r="N101" s="108"/>
      <c r="O101" s="115"/>
      <c r="P101" s="106"/>
      <c r="Q101" s="110"/>
      <c r="R101" s="115"/>
      <c r="S101" s="106"/>
      <c r="T101" s="108"/>
      <c r="U101" s="115"/>
      <c r="V101" s="106"/>
      <c r="W101" s="108"/>
      <c r="X101" s="115"/>
      <c r="Y101" s="106"/>
      <c r="Z101" s="110"/>
      <c r="AA101" s="1171"/>
      <c r="AB101" s="1148"/>
      <c r="AC101" s="1154"/>
      <c r="AD101" s="117">
        <f>+C101+F101+I101+L101+O101+R101+U101+X101</f>
        <v>200</v>
      </c>
      <c r="AE101" s="113">
        <f>+D101+G101+J101+M101+P101+S101+V101+Y101+AB101</f>
        <v>230</v>
      </c>
      <c r="AF101" s="118">
        <f t="shared" si="292"/>
        <v>185</v>
      </c>
    </row>
    <row r="102" spans="1:32" ht="13.5" customHeight="1" x14ac:dyDescent="0.2">
      <c r="A102" s="99" t="s">
        <v>201</v>
      </c>
      <c r="B102" s="138" t="s">
        <v>202</v>
      </c>
      <c r="C102" s="115"/>
      <c r="D102" s="106">
        <f>+'[8]3.SZ.TÁBL. SEGÍTŐ SZOLGÁLAT'!$E102</f>
        <v>0</v>
      </c>
      <c r="E102" s="110"/>
      <c r="F102" s="115"/>
      <c r="G102" s="106">
        <v>109</v>
      </c>
      <c r="H102" s="108">
        <v>109</v>
      </c>
      <c r="I102" s="115">
        <f>+'[5]3.SZ.TÁBL. SEGÍTŐ SZOLGÁLAT'!$J$101</f>
        <v>240</v>
      </c>
      <c r="J102" s="106">
        <f>+'[4]3.SZ.TÁBL. SEGÍTŐ SZOLGÁLAT'!$K$101</f>
        <v>131</v>
      </c>
      <c r="K102" s="110">
        <v>110</v>
      </c>
      <c r="L102" s="115"/>
      <c r="M102" s="106"/>
      <c r="N102" s="108"/>
      <c r="O102" s="115"/>
      <c r="P102" s="106"/>
      <c r="Q102" s="110"/>
      <c r="R102" s="115"/>
      <c r="S102" s="106"/>
      <c r="T102" s="108"/>
      <c r="U102" s="115">
        <f>+'[5]3.SZ.TÁBL. SEGÍTŐ SZOLGÁLAT'!$V$101</f>
        <v>70</v>
      </c>
      <c r="V102" s="106">
        <f>+'[4]3.SZ.TÁBL. SEGÍTŐ SZOLGÁLAT'!$W$101</f>
        <v>82</v>
      </c>
      <c r="W102" s="108">
        <v>82</v>
      </c>
      <c r="X102" s="115"/>
      <c r="Y102" s="106"/>
      <c r="Z102" s="110"/>
      <c r="AA102" s="1171"/>
      <c r="AB102" s="1148">
        <f>+'[4]3.SZ.TÁBL. SEGÍTŐ SZOLGÁLAT'!$AC$101</f>
        <v>46</v>
      </c>
      <c r="AC102" s="1154">
        <v>46</v>
      </c>
      <c r="AD102" s="117">
        <f>+C102+F102+I102+L102+O102+R102+U102+X102</f>
        <v>310</v>
      </c>
      <c r="AE102" s="113">
        <f>+D102+G102+J102+M102+P102+S102+V102+Y102+AB102</f>
        <v>368</v>
      </c>
      <c r="AF102" s="118">
        <f>+E102+H102+K102+N102+Q102+T102+W102+Z102+AC102</f>
        <v>347</v>
      </c>
    </row>
    <row r="103" spans="1:32" ht="13.5" customHeight="1" x14ac:dyDescent="0.2">
      <c r="A103" s="99" t="s">
        <v>203</v>
      </c>
      <c r="B103" s="138" t="s">
        <v>204</v>
      </c>
      <c r="C103" s="115"/>
      <c r="D103" s="106">
        <f>+'[8]3.SZ.TÁBL. SEGÍTŐ SZOLGÁLAT'!$E103</f>
        <v>0</v>
      </c>
      <c r="E103" s="110"/>
      <c r="F103" s="115"/>
      <c r="G103" s="106"/>
      <c r="H103" s="108"/>
      <c r="I103" s="115"/>
      <c r="J103" s="106">
        <f>+'[8]3.SZ.TÁBL. SEGÍTŐ SZOLGÁLAT'!$K103</f>
        <v>0</v>
      </c>
      <c r="K103" s="110"/>
      <c r="L103" s="115"/>
      <c r="M103" s="106"/>
      <c r="N103" s="108"/>
      <c r="O103" s="115"/>
      <c r="P103" s="106"/>
      <c r="Q103" s="110"/>
      <c r="R103" s="115"/>
      <c r="S103" s="106"/>
      <c r="T103" s="108"/>
      <c r="U103" s="115"/>
      <c r="V103" s="106"/>
      <c r="W103" s="108"/>
      <c r="X103" s="115"/>
      <c r="Y103" s="106"/>
      <c r="Z103" s="110"/>
      <c r="AA103" s="1171"/>
      <c r="AB103" s="1148"/>
      <c r="AC103" s="1154"/>
      <c r="AD103" s="117"/>
      <c r="AE103" s="113"/>
      <c r="AF103" s="118">
        <f t="shared" si="292"/>
        <v>0</v>
      </c>
    </row>
    <row r="104" spans="1:32" ht="13.5" customHeight="1" x14ac:dyDescent="0.2">
      <c r="A104" s="99" t="s">
        <v>205</v>
      </c>
      <c r="B104" s="138" t="s">
        <v>206</v>
      </c>
      <c r="C104" s="115"/>
      <c r="D104" s="106">
        <f>+'[8]3.SZ.TÁBL. SEGÍTŐ SZOLGÁLAT'!$E104</f>
        <v>0</v>
      </c>
      <c r="E104" s="110"/>
      <c r="F104" s="115"/>
      <c r="G104" s="106"/>
      <c r="H104" s="108"/>
      <c r="I104" s="115"/>
      <c r="J104" s="106">
        <f>+'[8]3.SZ.TÁBL. SEGÍTŐ SZOLGÁLAT'!$K104</f>
        <v>0</v>
      </c>
      <c r="K104" s="110"/>
      <c r="L104" s="115"/>
      <c r="M104" s="106"/>
      <c r="N104" s="108"/>
      <c r="O104" s="115"/>
      <c r="P104" s="106"/>
      <c r="Q104" s="110"/>
      <c r="R104" s="115"/>
      <c r="S104" s="106"/>
      <c r="T104" s="108"/>
      <c r="U104" s="115"/>
      <c r="V104" s="106"/>
      <c r="W104" s="108"/>
      <c r="X104" s="115"/>
      <c r="Y104" s="106"/>
      <c r="Z104" s="110"/>
      <c r="AA104" s="1171"/>
      <c r="AB104" s="1148"/>
      <c r="AC104" s="1154"/>
      <c r="AD104" s="117"/>
      <c r="AE104" s="113"/>
      <c r="AF104" s="118">
        <f t="shared" si="292"/>
        <v>0</v>
      </c>
    </row>
    <row r="105" spans="1:32" ht="13.5" customHeight="1" x14ac:dyDescent="0.2">
      <c r="A105" s="100" t="s">
        <v>207</v>
      </c>
      <c r="B105" s="139" t="s">
        <v>208</v>
      </c>
      <c r="C105" s="115"/>
      <c r="D105" s="106">
        <f>+'[8]3.SZ.TÁBL. SEGÍTŐ SZOLGÁLAT'!$E105</f>
        <v>0</v>
      </c>
      <c r="E105" s="124"/>
      <c r="F105" s="115">
        <f>+'[5]3.SZ.TÁBL. SEGÍTŐ SZOLGÁLAT'!$G$104</f>
        <v>54</v>
      </c>
      <c r="G105" s="106">
        <f>+'[4]3.SZ.TÁBL. SEGÍTŐ SZOLGÁLAT'!$H$104</f>
        <v>92</v>
      </c>
      <c r="H105" s="122">
        <v>79</v>
      </c>
      <c r="I105" s="115">
        <f>+'[5]3.SZ.TÁBL. SEGÍTŐ SZOLGÁLAT'!$J$104</f>
        <v>65</v>
      </c>
      <c r="J105" s="106">
        <f>+'[4]3.SZ.TÁBL. SEGÍTŐ SZOLGÁLAT'!$K$104</f>
        <v>65</v>
      </c>
      <c r="K105" s="124">
        <v>30</v>
      </c>
      <c r="L105" s="115"/>
      <c r="M105" s="106"/>
      <c r="N105" s="122"/>
      <c r="O105" s="115"/>
      <c r="P105" s="106"/>
      <c r="Q105" s="124"/>
      <c r="R105" s="115"/>
      <c r="S105" s="106"/>
      <c r="T105" s="122"/>
      <c r="U105" s="115">
        <f>+'[5]3.SZ.TÁBL. SEGÍTŐ SZOLGÁLAT'!$V$104</f>
        <v>19</v>
      </c>
      <c r="V105" s="106">
        <f>+'[4]3.SZ.TÁBL. SEGÍTŐ SZOLGÁLAT'!$W$104</f>
        <v>22</v>
      </c>
      <c r="W105" s="122">
        <v>22</v>
      </c>
      <c r="X105" s="115"/>
      <c r="Y105" s="106"/>
      <c r="Z105" s="124"/>
      <c r="AA105" s="1174"/>
      <c r="AB105" s="347">
        <f>+'[4]3.SZ.TÁBL. SEGÍTŐ SZOLGÁLAT'!$AC$104</f>
        <v>12</v>
      </c>
      <c r="AC105" s="1157">
        <v>12</v>
      </c>
      <c r="AD105" s="117">
        <f>+C105+F105+I105+L105+O105+R105+U105+X105</f>
        <v>138</v>
      </c>
      <c r="AE105" s="113">
        <f>+D105+G105+J105+M105+P105+S105+V105+Y105+AB105</f>
        <v>191</v>
      </c>
      <c r="AF105" s="118">
        <f>+E105+H105+K105+N105+Q105+T105+W105+Z105+AC105</f>
        <v>143</v>
      </c>
    </row>
    <row r="106" spans="1:32" s="182" customFormat="1" ht="13.5" customHeight="1" x14ac:dyDescent="0.2">
      <c r="A106" s="101" t="s">
        <v>125</v>
      </c>
      <c r="B106" s="140" t="s">
        <v>43</v>
      </c>
      <c r="C106" s="180">
        <f>SUM(C99:C105)</f>
        <v>0</v>
      </c>
      <c r="D106" s="165">
        <f t="shared" ref="D106:E106" si="293">SUM(D99:D105)</f>
        <v>0</v>
      </c>
      <c r="E106" s="349">
        <f t="shared" si="293"/>
        <v>0</v>
      </c>
      <c r="F106" s="180">
        <f>SUM(F99:F105)</f>
        <v>254</v>
      </c>
      <c r="G106" s="165">
        <f t="shared" ref="G106" si="294">SUM(G99:G105)</f>
        <v>431</v>
      </c>
      <c r="H106" s="451">
        <f t="shared" ref="H106" si="295">SUM(H99:H105)</f>
        <v>373</v>
      </c>
      <c r="I106" s="180">
        <f>SUM(I99:I105)</f>
        <v>305</v>
      </c>
      <c r="J106" s="165">
        <f t="shared" ref="J106" si="296">SUM(J99:J105)</f>
        <v>196</v>
      </c>
      <c r="K106" s="349">
        <f t="shared" ref="K106" si="297">SUM(K99:K105)</f>
        <v>140</v>
      </c>
      <c r="L106" s="180">
        <f>SUM(L99:L105)</f>
        <v>0</v>
      </c>
      <c r="M106" s="165">
        <f t="shared" ref="M106" si="298">SUM(M99:M105)</f>
        <v>0</v>
      </c>
      <c r="N106" s="451">
        <f t="shared" ref="N106" si="299">SUM(N99:N105)</f>
        <v>0</v>
      </c>
      <c r="O106" s="180">
        <f>SUM(O99:O105)</f>
        <v>0</v>
      </c>
      <c r="P106" s="165">
        <f t="shared" ref="P106" si="300">SUM(P99:P105)</f>
        <v>0</v>
      </c>
      <c r="Q106" s="349">
        <f t="shared" ref="Q106" si="301">SUM(Q99:Q105)</f>
        <v>0</v>
      </c>
      <c r="R106" s="180">
        <f>SUM(R99:R105)</f>
        <v>0</v>
      </c>
      <c r="S106" s="165">
        <f t="shared" ref="S106" si="302">SUM(S99:S105)</f>
        <v>0</v>
      </c>
      <c r="T106" s="451">
        <f t="shared" ref="T106" si="303">SUM(T99:T105)</f>
        <v>0</v>
      </c>
      <c r="U106" s="180">
        <f>SUM(U99:U105)</f>
        <v>89</v>
      </c>
      <c r="V106" s="165">
        <f t="shared" ref="V106" si="304">SUM(V99:V105)</f>
        <v>104</v>
      </c>
      <c r="W106" s="451">
        <f t="shared" ref="W106" si="305">SUM(W99:W105)</f>
        <v>104</v>
      </c>
      <c r="X106" s="180">
        <f>SUM(X99:X105)</f>
        <v>0</v>
      </c>
      <c r="Y106" s="165">
        <f t="shared" ref="Y106" si="306">SUM(Y99:Y105)</f>
        <v>0</v>
      </c>
      <c r="Z106" s="349">
        <f t="shared" ref="Z106" si="307">SUM(Z99:Z105)</f>
        <v>0</v>
      </c>
      <c r="AA106" s="452">
        <f>SUM(AA99:AA105)</f>
        <v>0</v>
      </c>
      <c r="AB106" s="451">
        <f t="shared" ref="AB106:AC106" si="308">SUM(AB99:AB105)</f>
        <v>58</v>
      </c>
      <c r="AC106" s="1156">
        <f t="shared" si="308"/>
        <v>58</v>
      </c>
      <c r="AD106" s="960">
        <f>SUM(AD99:AD105)</f>
        <v>648</v>
      </c>
      <c r="AE106" s="163">
        <f>SUM(AE99:AE105)</f>
        <v>789</v>
      </c>
      <c r="AF106" s="164">
        <f t="shared" ref="AF106" si="309">SUM(AF99:AF105)</f>
        <v>675</v>
      </c>
    </row>
    <row r="107" spans="1:32" ht="13.5" customHeight="1" x14ac:dyDescent="0.2">
      <c r="A107" s="98" t="s">
        <v>209</v>
      </c>
      <c r="B107" s="137" t="s">
        <v>210</v>
      </c>
      <c r="C107" s="115"/>
      <c r="D107" s="106">
        <f>+'[8]3.SZ.TÁBL. SEGÍTŐ SZOLGÁLAT'!$E107</f>
        <v>0</v>
      </c>
      <c r="E107" s="116"/>
      <c r="F107" s="115"/>
      <c r="G107" s="106">
        <f>+'[8]3.SZ.TÁBL. SEGÍTŐ SZOLGÁLAT'!$H107</f>
        <v>0</v>
      </c>
      <c r="H107" s="114"/>
      <c r="I107" s="115"/>
      <c r="J107" s="106">
        <f>+'[8]3.SZ.TÁBL. SEGÍTŐ SZOLGÁLAT'!$K107</f>
        <v>0</v>
      </c>
      <c r="K107" s="116"/>
      <c r="L107" s="115"/>
      <c r="M107" s="106"/>
      <c r="N107" s="114"/>
      <c r="O107" s="115"/>
      <c r="P107" s="106"/>
      <c r="Q107" s="116"/>
      <c r="R107" s="115"/>
      <c r="S107" s="106"/>
      <c r="T107" s="114"/>
      <c r="U107" s="115"/>
      <c r="V107" s="106"/>
      <c r="W107" s="114"/>
      <c r="X107" s="115"/>
      <c r="Y107" s="106"/>
      <c r="Z107" s="116"/>
      <c r="AA107" s="1171"/>
      <c r="AB107" s="1148"/>
      <c r="AC107" s="1154"/>
      <c r="AD107" s="117"/>
      <c r="AE107" s="113"/>
      <c r="AF107" s="118">
        <f>+E107+H107+K107+N107+Q107+T107+W107+Z107</f>
        <v>0</v>
      </c>
    </row>
    <row r="108" spans="1:32" ht="13.5" customHeight="1" x14ac:dyDescent="0.2">
      <c r="A108" s="99" t="s">
        <v>211</v>
      </c>
      <c r="B108" s="138" t="s">
        <v>212</v>
      </c>
      <c r="C108" s="115"/>
      <c r="D108" s="106">
        <f>+'[8]3.SZ.TÁBL. SEGÍTŐ SZOLGÁLAT'!$E108</f>
        <v>0</v>
      </c>
      <c r="E108" s="110"/>
      <c r="F108" s="115"/>
      <c r="G108" s="106">
        <f>+'[8]3.SZ.TÁBL. SEGÍTŐ SZOLGÁLAT'!$H108</f>
        <v>0</v>
      </c>
      <c r="H108" s="108"/>
      <c r="I108" s="115"/>
      <c r="J108" s="106">
        <f>+'[8]3.SZ.TÁBL. SEGÍTŐ SZOLGÁLAT'!$K108</f>
        <v>0</v>
      </c>
      <c r="K108" s="110"/>
      <c r="L108" s="115"/>
      <c r="M108" s="106"/>
      <c r="N108" s="108"/>
      <c r="O108" s="115"/>
      <c r="P108" s="106"/>
      <c r="Q108" s="110"/>
      <c r="R108" s="115"/>
      <c r="S108" s="106"/>
      <c r="T108" s="108"/>
      <c r="U108" s="115"/>
      <c r="V108" s="106"/>
      <c r="W108" s="108"/>
      <c r="X108" s="115"/>
      <c r="Y108" s="106"/>
      <c r="Z108" s="110"/>
      <c r="AA108" s="1171"/>
      <c r="AB108" s="1148"/>
      <c r="AC108" s="1154"/>
      <c r="AD108" s="117"/>
      <c r="AE108" s="113"/>
      <c r="AF108" s="118">
        <f>+E108+H108+K108+N108+Q108+T108+W108+Z108</f>
        <v>0</v>
      </c>
    </row>
    <row r="109" spans="1:32" ht="13.5" customHeight="1" x14ac:dyDescent="0.2">
      <c r="A109" s="99" t="s">
        <v>213</v>
      </c>
      <c r="B109" s="138" t="s">
        <v>214</v>
      </c>
      <c r="C109" s="115"/>
      <c r="D109" s="106">
        <f>+'[8]3.SZ.TÁBL. SEGÍTŐ SZOLGÁLAT'!$E109</f>
        <v>0</v>
      </c>
      <c r="E109" s="110"/>
      <c r="F109" s="115"/>
      <c r="G109" s="106">
        <f>+'[8]3.SZ.TÁBL. SEGÍTŐ SZOLGÁLAT'!$H109</f>
        <v>0</v>
      </c>
      <c r="H109" s="108"/>
      <c r="I109" s="115"/>
      <c r="J109" s="106">
        <f>+'[8]3.SZ.TÁBL. SEGÍTŐ SZOLGÁLAT'!$K109</f>
        <v>0</v>
      </c>
      <c r="K109" s="110"/>
      <c r="L109" s="115"/>
      <c r="M109" s="106"/>
      <c r="N109" s="108"/>
      <c r="O109" s="115"/>
      <c r="P109" s="106"/>
      <c r="Q109" s="110"/>
      <c r="R109" s="115"/>
      <c r="S109" s="106"/>
      <c r="T109" s="108"/>
      <c r="U109" s="115"/>
      <c r="V109" s="106"/>
      <c r="W109" s="108"/>
      <c r="X109" s="115"/>
      <c r="Y109" s="106"/>
      <c r="Z109" s="110"/>
      <c r="AA109" s="1171"/>
      <c r="AB109" s="1148"/>
      <c r="AC109" s="1154"/>
      <c r="AD109" s="117"/>
      <c r="AE109" s="113"/>
      <c r="AF109" s="118">
        <f>+E109+H109+K109+N109+Q109+T109+W109+Z109</f>
        <v>0</v>
      </c>
    </row>
    <row r="110" spans="1:32" ht="13.5" customHeight="1" x14ac:dyDescent="0.2">
      <c r="A110" s="100" t="s">
        <v>215</v>
      </c>
      <c r="B110" s="139" t="s">
        <v>216</v>
      </c>
      <c r="C110" s="115"/>
      <c r="D110" s="106">
        <f>+'[8]3.SZ.TÁBL. SEGÍTŐ SZOLGÁLAT'!$E110</f>
        <v>0</v>
      </c>
      <c r="E110" s="124"/>
      <c r="F110" s="115"/>
      <c r="G110" s="106">
        <f>+'[8]3.SZ.TÁBL. SEGÍTŐ SZOLGÁLAT'!$H110</f>
        <v>0</v>
      </c>
      <c r="H110" s="122"/>
      <c r="I110" s="115"/>
      <c r="J110" s="106">
        <f>+'[8]3.SZ.TÁBL. SEGÍTŐ SZOLGÁLAT'!$K110</f>
        <v>0</v>
      </c>
      <c r="K110" s="124"/>
      <c r="L110" s="115"/>
      <c r="M110" s="106"/>
      <c r="N110" s="122"/>
      <c r="O110" s="115"/>
      <c r="P110" s="106"/>
      <c r="Q110" s="124"/>
      <c r="R110" s="115"/>
      <c r="S110" s="106"/>
      <c r="T110" s="122"/>
      <c r="U110" s="115"/>
      <c r="V110" s="106"/>
      <c r="W110" s="122"/>
      <c r="X110" s="115"/>
      <c r="Y110" s="106"/>
      <c r="Z110" s="124"/>
      <c r="AA110" s="1174"/>
      <c r="AB110" s="347"/>
      <c r="AC110" s="1157"/>
      <c r="AD110" s="117"/>
      <c r="AE110" s="113"/>
      <c r="AF110" s="118">
        <f>+E110+H110+K110+N110+Q110+T110+W110+Z110</f>
        <v>0</v>
      </c>
    </row>
    <row r="111" spans="1:32" s="182" customFormat="1" ht="13.5" customHeight="1" x14ac:dyDescent="0.2">
      <c r="A111" s="101" t="s">
        <v>126</v>
      </c>
      <c r="B111" s="140" t="s">
        <v>86</v>
      </c>
      <c r="C111" s="180">
        <f>SUM(C107:C110)</f>
        <v>0</v>
      </c>
      <c r="D111" s="165">
        <f t="shared" ref="D111:E111" si="310">SUM(D107:D110)</f>
        <v>0</v>
      </c>
      <c r="E111" s="349">
        <f t="shared" si="310"/>
        <v>0</v>
      </c>
      <c r="F111" s="180">
        <f>SUM(F107:F110)</f>
        <v>0</v>
      </c>
      <c r="G111" s="165">
        <f t="shared" ref="G111" si="311">SUM(G107:G110)</f>
        <v>0</v>
      </c>
      <c r="H111" s="451">
        <f t="shared" ref="H111" si="312">SUM(H107:H110)</f>
        <v>0</v>
      </c>
      <c r="I111" s="180">
        <f>SUM(I107:I110)</f>
        <v>0</v>
      </c>
      <c r="J111" s="165">
        <f t="shared" ref="J111" si="313">SUM(J107:J110)</f>
        <v>0</v>
      </c>
      <c r="K111" s="349">
        <f t="shared" ref="K111" si="314">SUM(K107:K110)</f>
        <v>0</v>
      </c>
      <c r="L111" s="180">
        <f>SUM(L107:L110)</f>
        <v>0</v>
      </c>
      <c r="M111" s="165">
        <f t="shared" ref="M111" si="315">SUM(M107:M110)</f>
        <v>0</v>
      </c>
      <c r="N111" s="451">
        <f t="shared" ref="N111" si="316">SUM(N107:N110)</f>
        <v>0</v>
      </c>
      <c r="O111" s="180">
        <f>SUM(O107:O110)</f>
        <v>0</v>
      </c>
      <c r="P111" s="165">
        <f t="shared" ref="P111" si="317">SUM(P107:P110)</f>
        <v>0</v>
      </c>
      <c r="Q111" s="349">
        <f t="shared" ref="Q111" si="318">SUM(Q107:Q110)</f>
        <v>0</v>
      </c>
      <c r="R111" s="180">
        <f>SUM(R107:R110)</f>
        <v>0</v>
      </c>
      <c r="S111" s="165">
        <f t="shared" ref="S111" si="319">SUM(S107:S110)</f>
        <v>0</v>
      </c>
      <c r="T111" s="451">
        <f t="shared" ref="T111" si="320">SUM(T107:T110)</f>
        <v>0</v>
      </c>
      <c r="U111" s="180">
        <f>SUM(U107:U110)</f>
        <v>0</v>
      </c>
      <c r="V111" s="165">
        <f t="shared" ref="V111" si="321">SUM(V107:V110)</f>
        <v>0</v>
      </c>
      <c r="W111" s="451">
        <f t="shared" ref="W111" si="322">SUM(W107:W110)</f>
        <v>0</v>
      </c>
      <c r="X111" s="180">
        <f>SUM(X107:X110)</f>
        <v>0</v>
      </c>
      <c r="Y111" s="165">
        <f t="shared" ref="Y111" si="323">SUM(Y107:Y110)</f>
        <v>0</v>
      </c>
      <c r="Z111" s="349">
        <f t="shared" ref="Z111" si="324">SUM(Z107:Z110)</f>
        <v>0</v>
      </c>
      <c r="AA111" s="452"/>
      <c r="AB111" s="451"/>
      <c r="AC111" s="1156"/>
      <c r="AD111" s="960">
        <f>SUM(AD107:AD110)</f>
        <v>0</v>
      </c>
      <c r="AE111" s="163">
        <f t="shared" ref="AE111:AF111" si="325">SUM(AE107:AE110)</f>
        <v>0</v>
      </c>
      <c r="AF111" s="164">
        <f t="shared" si="325"/>
        <v>0</v>
      </c>
    </row>
    <row r="112" spans="1:32" s="182" customFormat="1" ht="13.5" customHeight="1" x14ac:dyDescent="0.2">
      <c r="A112" s="101" t="s">
        <v>127</v>
      </c>
      <c r="B112" s="140" t="s">
        <v>87</v>
      </c>
      <c r="C112" s="180"/>
      <c r="D112" s="163"/>
      <c r="E112" s="181"/>
      <c r="F112" s="180"/>
      <c r="G112" s="163"/>
      <c r="H112" s="166"/>
      <c r="I112" s="180"/>
      <c r="J112" s="163"/>
      <c r="K112" s="181"/>
      <c r="L112" s="180"/>
      <c r="M112" s="163"/>
      <c r="N112" s="166"/>
      <c r="O112" s="180"/>
      <c r="P112" s="163"/>
      <c r="Q112" s="181"/>
      <c r="R112" s="180"/>
      <c r="S112" s="163"/>
      <c r="T112" s="166"/>
      <c r="U112" s="180"/>
      <c r="V112" s="163"/>
      <c r="W112" s="802"/>
      <c r="X112" s="180"/>
      <c r="Y112" s="163"/>
      <c r="Z112" s="181"/>
      <c r="AA112" s="1175"/>
      <c r="AB112" s="227"/>
      <c r="AC112" s="1158"/>
      <c r="AD112" s="803"/>
      <c r="AE112" s="804"/>
      <c r="AF112" s="805">
        <f>+E112+H112+K112+N112+Q112+T112+W112+Z112</f>
        <v>0</v>
      </c>
    </row>
    <row r="113" spans="1:32" s="182" customFormat="1" ht="13.5" customHeight="1" x14ac:dyDescent="0.2">
      <c r="A113" s="105" t="s">
        <v>128</v>
      </c>
      <c r="B113" s="140" t="s">
        <v>88</v>
      </c>
      <c r="C113" s="180">
        <f t="shared" ref="C113:AF113" si="326">+C61+C62+C94+C98+C106+C111+C112</f>
        <v>0</v>
      </c>
      <c r="D113" s="165">
        <f t="shared" si="326"/>
        <v>0</v>
      </c>
      <c r="E113" s="349">
        <f t="shared" si="326"/>
        <v>0</v>
      </c>
      <c r="F113" s="180">
        <f t="shared" ref="F113:G113" si="327">+F61+F62+F94+F98+F106+F111+F112</f>
        <v>36847.129999999997</v>
      </c>
      <c r="G113" s="165">
        <f t="shared" si="327"/>
        <v>46651.13</v>
      </c>
      <c r="H113" s="451">
        <f t="shared" si="326"/>
        <v>37767</v>
      </c>
      <c r="I113" s="180">
        <f t="shared" si="326"/>
        <v>33082.89</v>
      </c>
      <c r="J113" s="165">
        <f t="shared" si="326"/>
        <v>37873.89</v>
      </c>
      <c r="K113" s="349">
        <f t="shared" si="326"/>
        <v>37729</v>
      </c>
      <c r="L113" s="180">
        <f t="shared" ref="L113:M113" si="328">+L61+L62+L94+L98+L106+L111+L112</f>
        <v>22553.62</v>
      </c>
      <c r="M113" s="165">
        <f t="shared" si="328"/>
        <v>30440.62</v>
      </c>
      <c r="N113" s="451">
        <f t="shared" si="326"/>
        <v>29925</v>
      </c>
      <c r="O113" s="180">
        <f t="shared" si="326"/>
        <v>19149.510000000002</v>
      </c>
      <c r="P113" s="165">
        <f t="shared" si="326"/>
        <v>23128.510000000002</v>
      </c>
      <c r="Q113" s="349">
        <f t="shared" si="326"/>
        <v>20928</v>
      </c>
      <c r="R113" s="180">
        <f t="shared" ref="R113:S113" si="329">+R61+R62+R94+R98+R106+R111+R112</f>
        <v>7580.65</v>
      </c>
      <c r="S113" s="165">
        <f t="shared" si="329"/>
        <v>7849.65</v>
      </c>
      <c r="T113" s="451">
        <f t="shared" si="326"/>
        <v>6051</v>
      </c>
      <c r="U113" s="180">
        <f t="shared" si="326"/>
        <v>21129.39</v>
      </c>
      <c r="V113" s="165">
        <f t="shared" si="326"/>
        <v>26419.39</v>
      </c>
      <c r="W113" s="451">
        <f t="shared" si="326"/>
        <v>25685</v>
      </c>
      <c r="X113" s="180">
        <f t="shared" ref="X113:Y113" si="330">+X61+X62+X94+X98+X106+X111+X112</f>
        <v>3048</v>
      </c>
      <c r="Y113" s="165">
        <f t="shared" si="330"/>
        <v>2913</v>
      </c>
      <c r="Z113" s="349">
        <f t="shared" si="326"/>
        <v>2474</v>
      </c>
      <c r="AA113" s="452"/>
      <c r="AB113" s="451">
        <f t="shared" ref="AB113" si="331">+AB61+AB62+AB94+AB98+AB106+AB111+AB112</f>
        <v>1189</v>
      </c>
      <c r="AC113" s="1156">
        <f t="shared" si="326"/>
        <v>1189</v>
      </c>
      <c r="AD113" s="960">
        <f t="shared" si="326"/>
        <v>143392.19</v>
      </c>
      <c r="AE113" s="163">
        <f t="shared" si="326"/>
        <v>176466.19</v>
      </c>
      <c r="AF113" s="164">
        <f t="shared" si="326"/>
        <v>161748</v>
      </c>
    </row>
    <row r="114" spans="1:32" s="182" customFormat="1" ht="13.5" customHeight="1" thickBot="1" x14ac:dyDescent="0.25">
      <c r="A114" s="136" t="s">
        <v>129</v>
      </c>
      <c r="B114" s="143" t="s">
        <v>89</v>
      </c>
      <c r="C114" s="183"/>
      <c r="D114" s="177"/>
      <c r="E114" s="184"/>
      <c r="F114" s="183"/>
      <c r="G114" s="177"/>
      <c r="H114" s="178"/>
      <c r="I114" s="183"/>
      <c r="J114" s="177"/>
      <c r="K114" s="184"/>
      <c r="L114" s="183"/>
      <c r="M114" s="177"/>
      <c r="N114" s="178"/>
      <c r="O114" s="183"/>
      <c r="P114" s="177"/>
      <c r="Q114" s="184"/>
      <c r="R114" s="183"/>
      <c r="S114" s="177"/>
      <c r="T114" s="178"/>
      <c r="U114" s="183"/>
      <c r="V114" s="177"/>
      <c r="W114" s="178"/>
      <c r="X114" s="183"/>
      <c r="Y114" s="177"/>
      <c r="Z114" s="184"/>
      <c r="AA114" s="1175"/>
      <c r="AB114" s="227"/>
      <c r="AC114" s="1158"/>
      <c r="AD114" s="803">
        <f>+C114+F114+I114+L114+O114+R114+U114+X114</f>
        <v>0</v>
      </c>
      <c r="AE114" s="804">
        <f>+D114+G114+J114+M114+P114+S114+V114+Y114</f>
        <v>0</v>
      </c>
      <c r="AF114" s="805">
        <f>+E114+H114+K114+N114+Q114+T114+W114+Z114</f>
        <v>0</v>
      </c>
    </row>
    <row r="115" spans="1:32" s="182" customFormat="1" ht="13.5" customHeight="1" thickBot="1" x14ac:dyDescent="0.25">
      <c r="A115" s="1320" t="s">
        <v>227</v>
      </c>
      <c r="B115" s="1322"/>
      <c r="C115" s="185">
        <f>+SUM(C113:C114)</f>
        <v>0</v>
      </c>
      <c r="D115" s="173">
        <f t="shared" ref="D115:Q115" si="332">+SUM(D113:D114)</f>
        <v>0</v>
      </c>
      <c r="E115" s="350">
        <f t="shared" si="332"/>
        <v>0</v>
      </c>
      <c r="F115" s="185">
        <f>+SUM(F113:F114)</f>
        <v>36847.129999999997</v>
      </c>
      <c r="G115" s="173">
        <f t="shared" ref="G115" si="333">+SUM(G113:G114)</f>
        <v>46651.13</v>
      </c>
      <c r="H115" s="371">
        <f>+SUM(H113:H114)</f>
        <v>37767</v>
      </c>
      <c r="I115" s="185">
        <f>+SUM(I113:I114)</f>
        <v>33082.89</v>
      </c>
      <c r="J115" s="173">
        <f t="shared" ref="J115" si="334">+SUM(J113:J114)</f>
        <v>37873.89</v>
      </c>
      <c r="K115" s="350">
        <f t="shared" si="332"/>
        <v>37729</v>
      </c>
      <c r="L115" s="185">
        <f>+SUM(L113:L114)</f>
        <v>22553.62</v>
      </c>
      <c r="M115" s="173">
        <f t="shared" ref="M115" si="335">+SUM(M113:M114)</f>
        <v>30440.62</v>
      </c>
      <c r="N115" s="371">
        <f t="shared" si="332"/>
        <v>29925</v>
      </c>
      <c r="O115" s="185">
        <f>+SUM(O113:O114)</f>
        <v>19149.510000000002</v>
      </c>
      <c r="P115" s="173">
        <f t="shared" ref="P115" si="336">+SUM(P113:P114)</f>
        <v>23128.510000000002</v>
      </c>
      <c r="Q115" s="350">
        <f t="shared" si="332"/>
        <v>20928</v>
      </c>
      <c r="R115" s="185">
        <f>+SUM(R113:R114)</f>
        <v>7580.65</v>
      </c>
      <c r="S115" s="173">
        <f t="shared" ref="S115" si="337">+SUM(S113:S114)</f>
        <v>7849.65</v>
      </c>
      <c r="T115" s="371">
        <f>+SUM(T113:T114)</f>
        <v>6051</v>
      </c>
      <c r="U115" s="185">
        <f>+SUM(U113:U114)</f>
        <v>21129.39</v>
      </c>
      <c r="V115" s="173">
        <f t="shared" ref="V115" si="338">+SUM(V113:V114)</f>
        <v>26419.39</v>
      </c>
      <c r="W115" s="371">
        <f>+SUM(W113:W114)</f>
        <v>25685</v>
      </c>
      <c r="X115" s="185">
        <f>+SUM(X113:X114)</f>
        <v>3048</v>
      </c>
      <c r="Y115" s="173">
        <f t="shared" ref="Y115" si="339">+SUM(Y113:Y114)</f>
        <v>2913</v>
      </c>
      <c r="Z115" s="350">
        <f>+SUM(Z113:Z114)</f>
        <v>2474</v>
      </c>
      <c r="AA115" s="1176"/>
      <c r="AB115" s="371">
        <f t="shared" ref="AB115" si="340">+AB63+AB64+AB96+AB100+AB108+AB113+AB114</f>
        <v>1189</v>
      </c>
      <c r="AC115" s="1160">
        <f>+SUM(AC113:AC114)</f>
        <v>1189</v>
      </c>
      <c r="AD115" s="170">
        <f>+SUM(AD113:AD114)</f>
        <v>143392.19</v>
      </c>
      <c r="AE115" s="171">
        <f t="shared" ref="AE115:AF115" si="341">+SUM(AE113:AE114)</f>
        <v>176466.19</v>
      </c>
      <c r="AF115" s="172">
        <f t="shared" si="341"/>
        <v>161748</v>
      </c>
    </row>
    <row r="116" spans="1:32" ht="13.5" customHeight="1" thickBot="1" x14ac:dyDescent="0.25">
      <c r="N116" s="23"/>
      <c r="T116" s="23"/>
      <c r="W116" s="23"/>
      <c r="X116" s="23"/>
      <c r="Y116" s="23"/>
      <c r="Z116" s="1178"/>
      <c r="AA116" s="1174"/>
      <c r="AB116" s="23"/>
      <c r="AC116" s="1157"/>
      <c r="AE116" s="348"/>
      <c r="AF116" s="347"/>
    </row>
    <row r="117" spans="1:32" s="182" customFormat="1" ht="13.5" customHeight="1" thickBot="1" x14ac:dyDescent="0.25">
      <c r="A117" s="1318" t="s">
        <v>236</v>
      </c>
      <c r="B117" s="1319"/>
      <c r="C117" s="185">
        <f t="shared" ref="C117:AE117" si="342">+C41-C115</f>
        <v>0</v>
      </c>
      <c r="D117" s="185">
        <f t="shared" si="342"/>
        <v>0</v>
      </c>
      <c r="E117" s="185">
        <f t="shared" si="342"/>
        <v>0</v>
      </c>
      <c r="F117" s="185">
        <f t="shared" si="342"/>
        <v>-0.12999999999738066</v>
      </c>
      <c r="G117" s="185">
        <f t="shared" si="342"/>
        <v>161.87000000000262</v>
      </c>
      <c r="H117" s="185">
        <f t="shared" si="342"/>
        <v>6443</v>
      </c>
      <c r="I117" s="185">
        <f t="shared" si="342"/>
        <v>0.11000000000058208</v>
      </c>
      <c r="J117" s="185">
        <f t="shared" si="342"/>
        <v>521.11000000000058</v>
      </c>
      <c r="K117" s="185">
        <f t="shared" si="342"/>
        <v>1989</v>
      </c>
      <c r="L117" s="185">
        <f t="shared" si="342"/>
        <v>0.38000000000101863</v>
      </c>
      <c r="M117" s="185">
        <f t="shared" si="342"/>
        <v>81.380000000001019</v>
      </c>
      <c r="N117" s="185">
        <f t="shared" si="342"/>
        <v>2418</v>
      </c>
      <c r="O117" s="185">
        <f t="shared" si="342"/>
        <v>0.48999999999796273</v>
      </c>
      <c r="P117" s="185">
        <f t="shared" si="342"/>
        <v>100.48999999999796</v>
      </c>
      <c r="Q117" s="185">
        <f t="shared" si="342"/>
        <v>2321</v>
      </c>
      <c r="R117" s="185">
        <f t="shared" si="342"/>
        <v>0.3500000000003638</v>
      </c>
      <c r="S117" s="185">
        <f t="shared" si="342"/>
        <v>7.3500000000003638</v>
      </c>
      <c r="T117" s="185">
        <f t="shared" si="342"/>
        <v>1105</v>
      </c>
      <c r="U117" s="185">
        <f t="shared" si="342"/>
        <v>-0.38999999999941792</v>
      </c>
      <c r="V117" s="185">
        <f t="shared" si="342"/>
        <v>182.61000000000058</v>
      </c>
      <c r="W117" s="185">
        <f t="shared" si="342"/>
        <v>1276</v>
      </c>
      <c r="X117" s="185">
        <f t="shared" si="342"/>
        <v>0</v>
      </c>
      <c r="Y117" s="185">
        <f t="shared" si="342"/>
        <v>135</v>
      </c>
      <c r="Z117" s="391">
        <f t="shared" si="342"/>
        <v>690</v>
      </c>
      <c r="AA117" s="185"/>
      <c r="AB117" s="185">
        <f t="shared" si="342"/>
        <v>-1189</v>
      </c>
      <c r="AC117" s="380">
        <f t="shared" si="342"/>
        <v>0</v>
      </c>
      <c r="AD117" s="170">
        <f>+AD41-AD115</f>
        <v>-0.19000000000232831</v>
      </c>
      <c r="AE117" s="171">
        <f t="shared" si="342"/>
        <v>-0.19000000000232831</v>
      </c>
      <c r="AF117" s="172">
        <f>+AF41-AF115</f>
        <v>16242</v>
      </c>
    </row>
    <row r="118" spans="1:32" ht="13.5" customHeight="1" x14ac:dyDescent="0.2"/>
    <row r="119" spans="1:32" ht="13.5" customHeight="1" x14ac:dyDescent="0.2"/>
    <row r="120" spans="1:32" ht="13.5" customHeight="1" x14ac:dyDescent="0.2">
      <c r="C120" s="190"/>
      <c r="F120" s="190"/>
      <c r="I120" s="190"/>
      <c r="J120" s="24"/>
      <c r="K120" s="24"/>
      <c r="L120" s="190"/>
      <c r="M120" s="24"/>
      <c r="O120" s="190"/>
      <c r="R120" s="190"/>
      <c r="S120" s="24"/>
      <c r="U120" s="190"/>
      <c r="V120" s="2"/>
      <c r="W120" s="2"/>
      <c r="X120" s="2"/>
      <c r="Y120" s="2"/>
      <c r="Z120" s="1181"/>
      <c r="AA120" s="1182"/>
      <c r="AB120" s="2"/>
      <c r="AC120" s="1163"/>
      <c r="AD120" s="1164"/>
      <c r="AE120" s="2"/>
      <c r="AF120" s="2"/>
    </row>
    <row r="121" spans="1:32" ht="13.5" customHeight="1" x14ac:dyDescent="0.2"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228"/>
      <c r="V121" s="228"/>
      <c r="W121" s="228"/>
      <c r="X121" s="228"/>
      <c r="Y121" s="228"/>
      <c r="Z121" s="1183"/>
      <c r="AA121" s="1184"/>
      <c r="AB121" s="228"/>
      <c r="AC121" s="1165"/>
      <c r="AD121" s="1166"/>
      <c r="AE121" s="228"/>
      <c r="AF121" s="228"/>
    </row>
    <row r="122" spans="1:32" ht="15" customHeight="1" x14ac:dyDescent="0.2"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183"/>
      <c r="AA122" s="1184"/>
      <c r="AB122" s="187"/>
      <c r="AC122" s="1165"/>
      <c r="AD122" s="1166"/>
      <c r="AE122" s="187"/>
      <c r="AF122" s="187"/>
    </row>
    <row r="125" spans="1:32" ht="15" customHeight="1" x14ac:dyDescent="0.2">
      <c r="B125" s="22" t="s">
        <v>262</v>
      </c>
      <c r="W125" s="188"/>
      <c r="X125" s="188"/>
      <c r="Y125" s="188"/>
      <c r="AB125" s="188"/>
    </row>
    <row r="126" spans="1:32" ht="15" customHeight="1" x14ac:dyDescent="0.2">
      <c r="B126" s="22" t="s">
        <v>4</v>
      </c>
      <c r="V126" s="189"/>
      <c r="W126" s="190"/>
      <c r="X126" s="190"/>
      <c r="Y126" s="190"/>
      <c r="Z126" s="1185"/>
      <c r="AA126" s="1186"/>
      <c r="AB126" s="190"/>
      <c r="AC126" s="1167"/>
      <c r="AE126" s="22" t="s">
        <v>4</v>
      </c>
      <c r="AF126" s="23">
        <f>E126+G136+P136+S136</f>
        <v>-3012</v>
      </c>
    </row>
    <row r="127" spans="1:32" ht="15" customHeight="1" x14ac:dyDescent="0.2">
      <c r="B127" s="22" t="s">
        <v>6</v>
      </c>
      <c r="V127" s="189"/>
      <c r="W127" s="190"/>
      <c r="X127" s="190"/>
      <c r="Y127" s="190"/>
      <c r="Z127" s="1185"/>
      <c r="AA127" s="1186"/>
      <c r="AB127" s="190"/>
      <c r="AC127" s="1167"/>
      <c r="AE127" s="22" t="s">
        <v>6</v>
      </c>
      <c r="AF127" s="23">
        <f>G137+P137</f>
        <v>-883</v>
      </c>
    </row>
    <row r="128" spans="1:32" ht="15" customHeight="1" x14ac:dyDescent="0.2">
      <c r="B128" s="22" t="s">
        <v>7</v>
      </c>
      <c r="V128" s="189"/>
      <c r="W128" s="190"/>
      <c r="X128" s="190"/>
      <c r="Y128" s="190"/>
      <c r="Z128" s="1185"/>
      <c r="AA128" s="1186"/>
      <c r="AB128" s="190"/>
      <c r="AC128" s="1167"/>
      <c r="AE128" s="22" t="s">
        <v>7</v>
      </c>
      <c r="AF128" s="23">
        <f>E128+G138+P138</f>
        <v>-769</v>
      </c>
    </row>
    <row r="129" spans="2:32" ht="15" customHeight="1" x14ac:dyDescent="0.2">
      <c r="B129" s="22" t="s">
        <v>8</v>
      </c>
      <c r="V129" s="189"/>
      <c r="W129" s="190"/>
      <c r="X129" s="190"/>
      <c r="Y129" s="190"/>
      <c r="Z129" s="1185"/>
      <c r="AA129" s="1186"/>
      <c r="AB129" s="190"/>
      <c r="AC129" s="1167"/>
      <c r="AE129" s="22" t="s">
        <v>8</v>
      </c>
      <c r="AF129" s="23">
        <f>E129+G139+P139+Z139</f>
        <v>-4621</v>
      </c>
    </row>
    <row r="130" spans="2:32" ht="15" customHeight="1" x14ac:dyDescent="0.2">
      <c r="B130" s="22" t="s">
        <v>9</v>
      </c>
      <c r="V130" s="189"/>
      <c r="W130" s="190"/>
      <c r="X130" s="190"/>
      <c r="Y130" s="190"/>
      <c r="Z130" s="1185"/>
      <c r="AA130" s="1186"/>
      <c r="AB130" s="190"/>
      <c r="AC130" s="1167"/>
      <c r="AE130" s="22" t="s">
        <v>9</v>
      </c>
      <c r="AF130" s="23">
        <f>E130+G140+P140</f>
        <v>-2411</v>
      </c>
    </row>
    <row r="131" spans="2:32" ht="15" customHeight="1" x14ac:dyDescent="0.2">
      <c r="B131" s="22" t="s">
        <v>10</v>
      </c>
      <c r="V131" s="189"/>
      <c r="W131" s="190"/>
      <c r="X131" s="190"/>
      <c r="Y131" s="190"/>
      <c r="Z131" s="1185"/>
      <c r="AA131" s="1186"/>
      <c r="AB131" s="190"/>
      <c r="AC131" s="1167"/>
      <c r="AE131" s="22" t="s">
        <v>10</v>
      </c>
      <c r="AF131" s="23">
        <f>G141+P141</f>
        <v>-1432</v>
      </c>
    </row>
    <row r="132" spans="2:32" ht="15" customHeight="1" x14ac:dyDescent="0.2">
      <c r="B132" s="22" t="s">
        <v>230</v>
      </c>
      <c r="V132" s="189"/>
      <c r="W132" s="190"/>
      <c r="X132" s="190"/>
      <c r="Y132" s="190"/>
      <c r="Z132" s="1185"/>
      <c r="AA132" s="1186"/>
      <c r="AB132" s="190"/>
      <c r="AC132" s="1167"/>
      <c r="AE132" s="22" t="s">
        <v>230</v>
      </c>
      <c r="AF132" s="23">
        <f>G142</f>
        <v>-1409</v>
      </c>
    </row>
    <row r="133" spans="2:32" ht="15" customHeight="1" x14ac:dyDescent="0.2">
      <c r="F133" s="190"/>
      <c r="V133" s="243"/>
      <c r="W133" s="190"/>
      <c r="X133" s="190"/>
      <c r="Y133" s="190"/>
      <c r="Z133" s="1185"/>
      <c r="AA133" s="1186"/>
      <c r="AB133" s="190"/>
      <c r="AC133" s="1167"/>
      <c r="AD133" s="1168"/>
      <c r="AE133" s="11" t="s">
        <v>314</v>
      </c>
      <c r="AF133" s="23">
        <f>-AE134589</f>
        <v>0</v>
      </c>
    </row>
    <row r="134" spans="2:32" ht="15" customHeight="1" x14ac:dyDescent="0.2">
      <c r="E134" s="191"/>
    </row>
    <row r="135" spans="2:32" ht="15" customHeight="1" x14ac:dyDescent="0.2">
      <c r="B135" s="22" t="s">
        <v>237</v>
      </c>
      <c r="E135" s="188"/>
      <c r="Z135" s="1187"/>
      <c r="AA135" s="1188"/>
      <c r="AB135" s="879"/>
      <c r="AC135" s="1169"/>
    </row>
    <row r="136" spans="2:32" ht="15" customHeight="1" x14ac:dyDescent="0.2">
      <c r="B136" s="25" t="s">
        <v>4</v>
      </c>
      <c r="D136" s="189"/>
      <c r="E136" s="190">
        <v>-1579</v>
      </c>
      <c r="F136" s="190"/>
      <c r="G136" s="23">
        <v>-1516</v>
      </c>
      <c r="I136" s="190"/>
      <c r="L136" s="190"/>
      <c r="O136" s="190"/>
      <c r="P136" s="23">
        <v>-391</v>
      </c>
      <c r="S136" s="23">
        <v>-1105</v>
      </c>
    </row>
    <row r="137" spans="2:32" ht="15" customHeight="1" x14ac:dyDescent="0.2">
      <c r="B137" s="25" t="s">
        <v>6</v>
      </c>
      <c r="D137" s="189"/>
      <c r="E137" s="190">
        <v>-730</v>
      </c>
      <c r="F137" s="190"/>
      <c r="G137" s="23">
        <v>-702</v>
      </c>
      <c r="I137" s="190"/>
      <c r="L137" s="190"/>
      <c r="O137" s="190"/>
      <c r="P137" s="23">
        <v>-181</v>
      </c>
    </row>
    <row r="138" spans="2:32" ht="15" customHeight="1" x14ac:dyDescent="0.2">
      <c r="B138" s="25" t="s">
        <v>7</v>
      </c>
      <c r="D138" s="189"/>
      <c r="E138" s="190">
        <v>-637</v>
      </c>
      <c r="F138" s="190"/>
      <c r="G138" s="23">
        <v>-612</v>
      </c>
      <c r="I138" s="190"/>
      <c r="L138" s="190"/>
      <c r="O138" s="190"/>
      <c r="P138" s="23">
        <v>-157</v>
      </c>
    </row>
    <row r="139" spans="2:32" ht="15" customHeight="1" x14ac:dyDescent="0.2">
      <c r="B139" s="25" t="s">
        <v>8</v>
      </c>
      <c r="D139" s="189"/>
      <c r="E139" s="190">
        <v>-3255</v>
      </c>
      <c r="F139" s="190"/>
      <c r="G139" s="23">
        <v>-3126</v>
      </c>
      <c r="I139" s="190"/>
      <c r="L139" s="190"/>
      <c r="O139" s="190"/>
      <c r="P139" s="23">
        <v>-805</v>
      </c>
      <c r="Z139" s="1187">
        <v>-690</v>
      </c>
      <c r="AA139" s="1188"/>
      <c r="AB139" s="879"/>
      <c r="AC139" s="1169"/>
    </row>
    <row r="140" spans="2:32" ht="15" customHeight="1" x14ac:dyDescent="0.2">
      <c r="B140" s="25" t="s">
        <v>9</v>
      </c>
      <c r="D140" s="189"/>
      <c r="E140" s="190">
        <v>-1996</v>
      </c>
      <c r="F140" s="190"/>
      <c r="G140" s="23">
        <v>-1917</v>
      </c>
      <c r="I140" s="190"/>
      <c r="L140" s="190"/>
      <c r="O140" s="190"/>
      <c r="P140" s="23">
        <v>-494</v>
      </c>
    </row>
    <row r="141" spans="2:32" ht="15" customHeight="1" x14ac:dyDescent="0.2">
      <c r="B141" s="25" t="s">
        <v>10</v>
      </c>
      <c r="D141" s="189"/>
      <c r="E141" s="190">
        <v>-1186</v>
      </c>
      <c r="F141" s="190"/>
      <c r="G141" s="23">
        <v>-1139</v>
      </c>
      <c r="I141" s="190"/>
      <c r="L141" s="190"/>
      <c r="O141" s="190"/>
      <c r="P141" s="23">
        <v>-293</v>
      </c>
    </row>
    <row r="142" spans="2:32" ht="15" customHeight="1" x14ac:dyDescent="0.2">
      <c r="B142" s="25" t="s">
        <v>230</v>
      </c>
      <c r="D142" s="189"/>
      <c r="E142" s="190">
        <v>-1467</v>
      </c>
      <c r="F142" s="190"/>
      <c r="G142" s="23">
        <v>-1409</v>
      </c>
      <c r="I142" s="190"/>
      <c r="L142" s="190"/>
      <c r="O142" s="190"/>
    </row>
    <row r="143" spans="2:32" ht="15" customHeight="1" x14ac:dyDescent="0.2">
      <c r="B143" s="25"/>
      <c r="D143" s="193"/>
      <c r="E143" s="190"/>
      <c r="F143" s="190"/>
      <c r="G143" s="190">
        <f>SUM(G136:G142)</f>
        <v>-10421</v>
      </c>
      <c r="I143" s="190"/>
      <c r="J143" s="190"/>
      <c r="L143" s="190"/>
      <c r="M143" s="190"/>
      <c r="O143" s="190"/>
      <c r="P143" s="190">
        <f>SUM(P136:P142)</f>
        <v>-2321</v>
      </c>
      <c r="R143" s="190"/>
    </row>
    <row r="146" spans="2:10" ht="15" customHeight="1" x14ac:dyDescent="0.2">
      <c r="B146" s="25"/>
      <c r="C146" s="192"/>
      <c r="D146" s="189"/>
    </row>
    <row r="147" spans="2:10" ht="15" customHeight="1" x14ac:dyDescent="0.2">
      <c r="B147" s="25"/>
      <c r="C147" s="192"/>
      <c r="D147" s="189"/>
      <c r="F147" s="871"/>
      <c r="G147" s="871"/>
    </row>
    <row r="148" spans="2:10" ht="15" customHeight="1" x14ac:dyDescent="0.2">
      <c r="B148" s="25"/>
      <c r="C148" s="192"/>
      <c r="D148" s="189"/>
      <c r="F148" s="872"/>
      <c r="G148" s="872"/>
    </row>
    <row r="149" spans="2:10" ht="15" customHeight="1" x14ac:dyDescent="0.2">
      <c r="B149" s="25"/>
      <c r="C149" s="192"/>
      <c r="D149" s="189"/>
      <c r="F149" s="871"/>
      <c r="G149" s="871"/>
    </row>
    <row r="150" spans="2:10" ht="15" customHeight="1" x14ac:dyDescent="0.2">
      <c r="B150" s="25"/>
      <c r="C150" s="192"/>
      <c r="D150" s="189"/>
      <c r="F150" s="872"/>
      <c r="G150" s="872"/>
      <c r="I150" s="192"/>
      <c r="J150" s="189"/>
    </row>
    <row r="151" spans="2:10" ht="15" customHeight="1" x14ac:dyDescent="0.2">
      <c r="B151" s="25"/>
      <c r="C151" s="192"/>
      <c r="D151" s="189"/>
      <c r="F151" s="871"/>
      <c r="G151" s="871"/>
      <c r="I151" s="192"/>
      <c r="J151" s="189"/>
    </row>
    <row r="152" spans="2:10" ht="15" customHeight="1" x14ac:dyDescent="0.2">
      <c r="B152" s="25"/>
      <c r="C152" s="14"/>
      <c r="D152" s="193"/>
      <c r="F152" s="872"/>
      <c r="G152" s="872"/>
      <c r="I152" s="192"/>
      <c r="J152" s="189"/>
    </row>
    <row r="153" spans="2:10" ht="15" customHeight="1" x14ac:dyDescent="0.2">
      <c r="F153" s="871"/>
      <c r="G153" s="871"/>
      <c r="I153" s="192"/>
      <c r="J153" s="189"/>
    </row>
    <row r="154" spans="2:10" ht="15" customHeight="1" x14ac:dyDescent="0.2">
      <c r="F154" s="872"/>
      <c r="G154" s="872"/>
      <c r="I154" s="192"/>
      <c r="J154" s="189"/>
    </row>
    <row r="155" spans="2:10" ht="15" customHeight="1" x14ac:dyDescent="0.2">
      <c r="F155" s="871"/>
      <c r="G155" s="871"/>
      <c r="I155" s="192"/>
      <c r="J155" s="189"/>
    </row>
    <row r="156" spans="2:10" ht="15" customHeight="1" x14ac:dyDescent="0.2">
      <c r="F156" s="872"/>
      <c r="G156" s="872"/>
      <c r="I156" s="192"/>
      <c r="J156" s="189"/>
    </row>
    <row r="157" spans="2:10" ht="15" customHeight="1" x14ac:dyDescent="0.2">
      <c r="F157" s="871"/>
      <c r="G157" s="871"/>
      <c r="I157" s="14"/>
      <c r="J157" s="193"/>
    </row>
    <row r="158" spans="2:10" ht="15" customHeight="1" x14ac:dyDescent="0.2">
      <c r="F158" s="872"/>
      <c r="G158" s="872"/>
    </row>
    <row r="159" spans="2:10" ht="15" customHeight="1" x14ac:dyDescent="0.2">
      <c r="F159" s="871"/>
      <c r="G159" s="871"/>
    </row>
    <row r="160" spans="2:10" ht="15" customHeight="1" x14ac:dyDescent="0.2">
      <c r="F160" s="872"/>
      <c r="G160" s="872"/>
    </row>
    <row r="161" spans="6:7" ht="15" customHeight="1" x14ac:dyDescent="0.2">
      <c r="F161" s="871"/>
      <c r="G161" s="871"/>
    </row>
  </sheetData>
  <mergeCells count="15">
    <mergeCell ref="A117:B117"/>
    <mergeCell ref="A115:B115"/>
    <mergeCell ref="O1:Q1"/>
    <mergeCell ref="I1:K1"/>
    <mergeCell ref="AD1:AF1"/>
    <mergeCell ref="R1:T1"/>
    <mergeCell ref="U1:W1"/>
    <mergeCell ref="L1:N1"/>
    <mergeCell ref="A1:A2"/>
    <mergeCell ref="B1:B2"/>
    <mergeCell ref="A41:B41"/>
    <mergeCell ref="F1:H1"/>
    <mergeCell ref="C1:E1"/>
    <mergeCell ref="X1:Z1"/>
    <mergeCell ref="AA1:AC1"/>
  </mergeCells>
  <phoneticPr fontId="25" type="noConversion"/>
  <printOptions horizontalCentered="1"/>
  <pageMargins left="0.15748031496062992" right="0.15748031496062992" top="1.1811023622047245" bottom="0.51181102362204722" header="0.35433070866141736" footer="0.15748031496062992"/>
  <pageSetup paperSize="8" scale="60" orientation="landscape" r:id="rId1"/>
  <headerFooter alignWithMargins="0">
    <oddHeader>&amp;L&amp;"Times New Roman,Félkövér"&amp;13Szent László Völgye TKT&amp;C&amp;"Times New Roman,Félkövér"&amp;16 2020. ÉVI ZÁRSZÁMADÁSI BESZÁMOLÓ&amp;R4. sz. táblázat
SEGÍTŐ SZOLGÁLAT
Adatok: eFt</oddHeader>
    <oddFooter>&amp;L&amp;F&amp;R&amp;P</oddFooter>
  </headerFooter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109"/>
  <sheetViews>
    <sheetView zoomScaleNormal="100" zoomScaleSheetLayoutView="85" workbookViewId="0">
      <selection activeCell="E6" sqref="E6"/>
    </sheetView>
  </sheetViews>
  <sheetFormatPr defaultColWidth="8.85546875" defaultRowHeight="15" x14ac:dyDescent="0.2"/>
  <cols>
    <col min="1" max="1" width="58.85546875" style="47" bestFit="1" customWidth="1"/>
    <col min="2" max="2" width="12.42578125" style="48" customWidth="1"/>
    <col min="3" max="3" width="14.28515625" style="49" customWidth="1"/>
    <col min="4" max="4" width="14.28515625" style="30" customWidth="1"/>
    <col min="5" max="5" width="12.28515625" style="30" customWidth="1"/>
    <col min="6" max="6" width="11.7109375" style="30" customWidth="1"/>
    <col min="7" max="7" width="11" style="30" customWidth="1"/>
    <col min="8" max="8" width="12.5703125" style="30" customWidth="1"/>
    <col min="9" max="16384" width="8.85546875" style="30"/>
  </cols>
  <sheetData>
    <row r="1" spans="1:11" ht="35.25" customHeight="1" x14ac:dyDescent="0.2">
      <c r="A1" s="79"/>
      <c r="B1" s="80"/>
      <c r="C1" s="873" t="s">
        <v>52</v>
      </c>
      <c r="D1" s="333" t="s">
        <v>544</v>
      </c>
      <c r="E1" s="333" t="s">
        <v>545</v>
      </c>
      <c r="F1" s="331" t="s">
        <v>278</v>
      </c>
      <c r="G1" s="29"/>
      <c r="H1" s="29"/>
    </row>
    <row r="2" spans="1:11" ht="28.5" customHeight="1" x14ac:dyDescent="0.2">
      <c r="A2" s="78" t="s">
        <v>35</v>
      </c>
      <c r="B2" s="42"/>
      <c r="C2" s="329"/>
      <c r="D2" s="334"/>
      <c r="E2" s="335"/>
      <c r="F2" s="332"/>
      <c r="G2" s="31"/>
      <c r="H2" s="31" t="s">
        <v>231</v>
      </c>
    </row>
    <row r="3" spans="1:11" x14ac:dyDescent="0.2">
      <c r="A3" s="32" t="s">
        <v>1063</v>
      </c>
      <c r="B3" s="33" t="s">
        <v>17</v>
      </c>
      <c r="C3" s="53">
        <f>+'[4]4.SZ.TÁBL. SZOCIÁLIS NORMATÍVA'!$D3</f>
        <v>20500000</v>
      </c>
      <c r="D3" s="337">
        <v>20500000</v>
      </c>
      <c r="E3" s="335">
        <f>+D3-C3</f>
        <v>0</v>
      </c>
      <c r="F3" s="338">
        <f>+D3/C3</f>
        <v>1</v>
      </c>
      <c r="G3" s="34"/>
      <c r="H3" s="34">
        <v>20500</v>
      </c>
      <c r="I3" s="1000"/>
      <c r="J3" s="34"/>
      <c r="K3" s="34"/>
    </row>
    <row r="4" spans="1:11" x14ac:dyDescent="0.2">
      <c r="A4" s="32" t="s">
        <v>1064</v>
      </c>
      <c r="B4" s="33" t="s">
        <v>17</v>
      </c>
      <c r="C4" s="53">
        <f>+'[4]4.SZ.TÁBL. SZOCIÁLIS NORMATÍVA'!$D4</f>
        <v>16060000</v>
      </c>
      <c r="D4" s="335">
        <v>16060000</v>
      </c>
      <c r="E4" s="335">
        <f t="shared" ref="E4:E12" si="0">+D4-C4</f>
        <v>0</v>
      </c>
      <c r="F4" s="338">
        <f t="shared" ref="F4:F35" si="1">+D4/C4</f>
        <v>1</v>
      </c>
      <c r="G4" s="34"/>
      <c r="H4" s="34">
        <v>16060</v>
      </c>
      <c r="I4" s="1000"/>
      <c r="J4" s="34"/>
      <c r="K4" s="34"/>
    </row>
    <row r="5" spans="1:11" x14ac:dyDescent="0.2">
      <c r="A5" s="32" t="s">
        <v>1192</v>
      </c>
      <c r="B5" s="33" t="s">
        <v>17</v>
      </c>
      <c r="C5" s="53">
        <f>+'[4]4.SZ.TÁBL. SZOCIÁLIS NORMATÍVA'!$D5</f>
        <v>11443092</v>
      </c>
      <c r="D5" s="335">
        <v>11443992</v>
      </c>
      <c r="E5" s="335"/>
      <c r="F5" s="338"/>
      <c r="G5" s="34"/>
      <c r="H5" s="34">
        <v>11443</v>
      </c>
      <c r="I5" s="1000"/>
      <c r="J5" s="34"/>
      <c r="K5" s="34"/>
    </row>
    <row r="6" spans="1:11" x14ac:dyDescent="0.2">
      <c r="A6" s="35" t="s">
        <v>1065</v>
      </c>
      <c r="B6" s="36" t="s">
        <v>17</v>
      </c>
      <c r="C6" s="53">
        <f>+'[4]4.SZ.TÁBL. SZOCIÁLIS NORMATÍVA'!$D6</f>
        <v>875952</v>
      </c>
      <c r="D6" s="335">
        <v>947848</v>
      </c>
      <c r="E6" s="335">
        <f t="shared" si="0"/>
        <v>71896</v>
      </c>
      <c r="F6" s="338">
        <f t="shared" si="1"/>
        <v>1.082077556761101</v>
      </c>
      <c r="G6" s="34"/>
      <c r="H6" s="34">
        <v>876</v>
      </c>
      <c r="I6" s="1000"/>
      <c r="J6" s="34"/>
      <c r="K6" s="34"/>
    </row>
    <row r="7" spans="1:11" x14ac:dyDescent="0.2">
      <c r="A7" s="35" t="s">
        <v>1077</v>
      </c>
      <c r="B7" s="36" t="s">
        <v>17</v>
      </c>
      <c r="C7" s="53">
        <f>+'[4]4.SZ.TÁBL. SZOCIÁLIS NORMATÍVA'!$D7</f>
        <v>25000</v>
      </c>
      <c r="D7" s="335">
        <v>25000</v>
      </c>
      <c r="E7" s="335">
        <f t="shared" si="0"/>
        <v>0</v>
      </c>
      <c r="F7" s="338"/>
      <c r="G7" s="34"/>
      <c r="H7" s="34">
        <v>25</v>
      </c>
      <c r="I7" s="1000"/>
      <c r="J7" s="34"/>
      <c r="K7" s="34"/>
    </row>
    <row r="8" spans="1:11" x14ac:dyDescent="0.2">
      <c r="A8" s="35" t="s">
        <v>1066</v>
      </c>
      <c r="B8" s="36" t="s">
        <v>17</v>
      </c>
      <c r="C8" s="53">
        <f>+'[4]4.SZ.TÁBL. SZOCIÁLIS NORMATÍVA'!$D8</f>
        <v>26469300</v>
      </c>
      <c r="D8" s="335">
        <v>26040300</v>
      </c>
      <c r="E8" s="335">
        <f t="shared" si="0"/>
        <v>-429000</v>
      </c>
      <c r="F8" s="338">
        <f t="shared" si="1"/>
        <v>0.98379254457050247</v>
      </c>
      <c r="G8" s="34"/>
      <c r="H8" s="34">
        <v>26469</v>
      </c>
      <c r="I8" s="1000"/>
      <c r="J8" s="34"/>
      <c r="K8" s="34"/>
    </row>
    <row r="9" spans="1:11" x14ac:dyDescent="0.2">
      <c r="A9" s="35" t="s">
        <v>1067</v>
      </c>
      <c r="B9" s="36" t="s">
        <v>17</v>
      </c>
      <c r="C9" s="53">
        <f>+'[4]4.SZ.TÁBL. SZOCIÁLIS NORMATÍVA'!$D9</f>
        <v>0</v>
      </c>
      <c r="D9" s="335">
        <v>0</v>
      </c>
      <c r="E9" s="335">
        <f t="shared" si="0"/>
        <v>0</v>
      </c>
      <c r="F9" s="338"/>
      <c r="G9" s="34"/>
      <c r="H9" s="34">
        <v>0</v>
      </c>
      <c r="I9" s="1000"/>
      <c r="J9" s="34"/>
      <c r="K9" s="34"/>
    </row>
    <row r="10" spans="1:11" x14ac:dyDescent="0.2">
      <c r="A10" s="37" t="s">
        <v>1068</v>
      </c>
      <c r="B10" s="36" t="s">
        <v>17</v>
      </c>
      <c r="C10" s="53">
        <f>+'[4]4.SZ.TÁBL. SZOCIÁLIS NORMATÍVA'!$D10</f>
        <v>4479000</v>
      </c>
      <c r="D10" s="335">
        <v>4479000</v>
      </c>
      <c r="E10" s="335">
        <f t="shared" si="0"/>
        <v>0</v>
      </c>
      <c r="F10" s="338">
        <f t="shared" si="1"/>
        <v>1</v>
      </c>
      <c r="G10" s="34"/>
      <c r="H10" s="34">
        <v>4479</v>
      </c>
      <c r="I10" s="1000"/>
      <c r="J10" s="34"/>
      <c r="K10" s="34"/>
    </row>
    <row r="11" spans="1:11" x14ac:dyDescent="0.2">
      <c r="A11" s="38" t="s">
        <v>1078</v>
      </c>
      <c r="B11" s="36" t="s">
        <v>18</v>
      </c>
      <c r="C11" s="53">
        <f>+'[4]4.SZ.TÁBL. SZOCIÁLIS NORMATÍVA'!$D11</f>
        <v>13795600</v>
      </c>
      <c r="D11" s="335">
        <v>17435600</v>
      </c>
      <c r="E11" s="335">
        <f t="shared" si="0"/>
        <v>3640000</v>
      </c>
      <c r="F11" s="338">
        <f t="shared" si="1"/>
        <v>1.2638522427440633</v>
      </c>
      <c r="G11" s="34"/>
      <c r="H11" s="34">
        <v>13796</v>
      </c>
      <c r="I11" s="1000"/>
      <c r="J11" s="34"/>
      <c r="K11" s="34"/>
    </row>
    <row r="12" spans="1:11" x14ac:dyDescent="0.2">
      <c r="A12" s="38" t="s">
        <v>1069</v>
      </c>
      <c r="B12" s="39" t="s">
        <v>17</v>
      </c>
      <c r="C12" s="53">
        <f>+'[4]4.SZ.TÁBL. SZOCIÁLIS NORMATÍVA'!$D12</f>
        <v>12240000</v>
      </c>
      <c r="D12" s="335">
        <v>17130000</v>
      </c>
      <c r="E12" s="336">
        <f t="shared" si="0"/>
        <v>4890000</v>
      </c>
      <c r="F12" s="339">
        <f t="shared" si="1"/>
        <v>1.3995098039215685</v>
      </c>
      <c r="G12" s="34"/>
      <c r="H12" s="34">
        <v>12240</v>
      </c>
      <c r="I12" s="1000"/>
      <c r="J12" s="34"/>
      <c r="K12" s="34"/>
    </row>
    <row r="13" spans="1:11" x14ac:dyDescent="0.2">
      <c r="A13" s="40" t="s">
        <v>36</v>
      </c>
      <c r="B13" s="43"/>
      <c r="C13" s="328">
        <f>SUM(C3:C12)</f>
        <v>105887944</v>
      </c>
      <c r="D13" s="328">
        <f>SUM(D3:D12)</f>
        <v>114061740</v>
      </c>
      <c r="E13" s="328">
        <f>SUM(E3:E12)</f>
        <v>8172896</v>
      </c>
      <c r="F13" s="341">
        <f t="shared" si="1"/>
        <v>1.0771928860947568</v>
      </c>
      <c r="G13" s="41"/>
      <c r="H13" s="41">
        <f>SUM(H3:H12)</f>
        <v>105888</v>
      </c>
      <c r="I13" s="41">
        <f>SUM(I3:I12)</f>
        <v>0</v>
      </c>
      <c r="J13" s="41">
        <f>SUM(J3:J12)</f>
        <v>0</v>
      </c>
      <c r="K13" s="41"/>
    </row>
    <row r="14" spans="1:11" ht="11.25" customHeight="1" x14ac:dyDescent="0.2">
      <c r="A14" s="360"/>
      <c r="B14" s="361"/>
      <c r="C14" s="362"/>
      <c r="D14" s="363"/>
      <c r="E14" s="363"/>
      <c r="F14" s="364"/>
      <c r="G14" s="41"/>
      <c r="H14" s="41"/>
      <c r="I14" s="1000"/>
      <c r="J14" s="41"/>
      <c r="K14" s="41"/>
    </row>
    <row r="15" spans="1:11" x14ac:dyDescent="0.2">
      <c r="A15" s="365" t="s">
        <v>285</v>
      </c>
      <c r="B15" s="366"/>
      <c r="C15" s="367"/>
      <c r="D15" s="368"/>
      <c r="E15" s="368"/>
      <c r="F15" s="369"/>
      <c r="G15" s="41"/>
      <c r="H15" s="41"/>
      <c r="I15" s="1000"/>
      <c r="J15" s="41"/>
      <c r="K15" s="41"/>
    </row>
    <row r="16" spans="1:11" x14ac:dyDescent="0.2">
      <c r="A16" s="35" t="s">
        <v>1078</v>
      </c>
      <c r="B16" s="366"/>
      <c r="C16" s="1104">
        <f>+'[4]4.SZ.TÁBL. SZOCIÁLIS NORMATÍVA'!$D15</f>
        <v>0</v>
      </c>
      <c r="D16" s="53">
        <v>0</v>
      </c>
      <c r="E16" s="337">
        <f t="shared" ref="E16:E22" si="2">+D16-C16</f>
        <v>0</v>
      </c>
      <c r="F16" s="338"/>
      <c r="G16" s="41"/>
      <c r="H16" s="34">
        <v>0</v>
      </c>
      <c r="I16" s="1000"/>
      <c r="J16" s="34"/>
      <c r="K16" s="34"/>
    </row>
    <row r="17" spans="1:11" x14ac:dyDescent="0.2">
      <c r="A17" s="38" t="s">
        <v>1070</v>
      </c>
      <c r="B17" s="366"/>
      <c r="C17" s="1104">
        <f>+'[4]4.SZ.TÁBL. SZOCIÁLIS NORMATÍVA'!$D16</f>
        <v>135927</v>
      </c>
      <c r="D17" s="53">
        <v>135927</v>
      </c>
      <c r="E17" s="337">
        <f t="shared" si="2"/>
        <v>0</v>
      </c>
      <c r="F17" s="338">
        <f t="shared" si="1"/>
        <v>1</v>
      </c>
      <c r="G17" s="41"/>
      <c r="H17" s="34">
        <v>136</v>
      </c>
      <c r="I17" s="1000"/>
      <c r="J17" s="34"/>
      <c r="K17" s="34"/>
    </row>
    <row r="18" spans="1:11" x14ac:dyDescent="0.2">
      <c r="A18" s="35" t="s">
        <v>290</v>
      </c>
      <c r="B18" s="366"/>
      <c r="C18" s="1104">
        <f>+'[4]4.SZ.TÁBL. SZOCIÁLIS NORMATÍVA'!$D17</f>
        <v>137141</v>
      </c>
      <c r="D18" s="53">
        <v>137141</v>
      </c>
      <c r="E18" s="337">
        <f t="shared" si="2"/>
        <v>0</v>
      </c>
      <c r="F18" s="338">
        <f t="shared" si="1"/>
        <v>1</v>
      </c>
      <c r="G18" s="41"/>
      <c r="H18" s="34">
        <v>137</v>
      </c>
      <c r="I18" s="1000"/>
      <c r="J18" s="34"/>
      <c r="K18" s="34"/>
    </row>
    <row r="19" spans="1:11" x14ac:dyDescent="0.2">
      <c r="A19" s="38" t="s">
        <v>1071</v>
      </c>
      <c r="B19" s="366"/>
      <c r="C19" s="1104">
        <f>+'[4]4.SZ.TÁBL. SZOCIÁLIS NORMATÍVA'!$D18</f>
        <v>96580</v>
      </c>
      <c r="D19" s="53">
        <v>96580</v>
      </c>
      <c r="E19" s="337">
        <f t="shared" si="2"/>
        <v>0</v>
      </c>
      <c r="F19" s="338">
        <f t="shared" si="1"/>
        <v>1</v>
      </c>
      <c r="G19" s="41"/>
      <c r="H19" s="34">
        <v>97</v>
      </c>
      <c r="I19" s="1000"/>
      <c r="J19" s="34"/>
      <c r="K19" s="34"/>
    </row>
    <row r="20" spans="1:11" x14ac:dyDescent="0.2">
      <c r="A20" s="35" t="s">
        <v>1069</v>
      </c>
      <c r="B20" s="366"/>
      <c r="C20" s="1104">
        <f>+'[4]4.SZ.TÁBL. SZOCIÁLIS NORMATÍVA'!$D19</f>
        <v>148405</v>
      </c>
      <c r="D20" s="53">
        <v>148405</v>
      </c>
      <c r="E20" s="337">
        <f t="shared" si="2"/>
        <v>0</v>
      </c>
      <c r="F20" s="338">
        <f t="shared" si="1"/>
        <v>1</v>
      </c>
      <c r="G20" s="41"/>
      <c r="H20" s="34">
        <v>148</v>
      </c>
      <c r="I20" s="1000"/>
      <c r="J20" s="34"/>
      <c r="K20" s="34"/>
    </row>
    <row r="21" spans="1:11" x14ac:dyDescent="0.2">
      <c r="A21" s="35" t="s">
        <v>1194</v>
      </c>
      <c r="B21" s="366"/>
      <c r="C21" s="1104">
        <f>+'[4]4.SZ.TÁBL. SZOCIÁLIS NORMATÍVA'!$D20</f>
        <v>4700</v>
      </c>
      <c r="D21" s="53">
        <v>4700</v>
      </c>
      <c r="E21" s="337">
        <f t="shared" si="2"/>
        <v>0</v>
      </c>
      <c r="F21" s="338">
        <f t="shared" si="1"/>
        <v>1</v>
      </c>
      <c r="G21" s="41"/>
      <c r="H21" s="34">
        <v>5</v>
      </c>
      <c r="I21" s="1000"/>
      <c r="J21" s="34"/>
      <c r="K21" s="34"/>
    </row>
    <row r="22" spans="1:11" x14ac:dyDescent="0.2">
      <c r="A22" s="37" t="s">
        <v>1193</v>
      </c>
      <c r="B22" s="366"/>
      <c r="C22" s="1104">
        <f>+'[4]4.SZ.TÁBL. SZOCIÁLIS NORMATÍVA'!$D21</f>
        <v>0</v>
      </c>
      <c r="D22" s="53"/>
      <c r="E22" s="337">
        <f t="shared" si="2"/>
        <v>0</v>
      </c>
      <c r="F22" s="338"/>
      <c r="G22" s="41"/>
      <c r="H22" s="34">
        <v>0</v>
      </c>
      <c r="I22" s="1000"/>
      <c r="J22" s="34"/>
      <c r="K22" s="34"/>
    </row>
    <row r="23" spans="1:11" x14ac:dyDescent="0.2">
      <c r="A23" s="40" t="s">
        <v>291</v>
      </c>
      <c r="B23" s="43"/>
      <c r="C23" s="1105">
        <f>+SUM(C16:C22)</f>
        <v>522753</v>
      </c>
      <c r="D23" s="1103">
        <f>+SUM(D16:D22)</f>
        <v>522753</v>
      </c>
      <c r="E23" s="81">
        <f>+SUM(E16:E22)</f>
        <v>0</v>
      </c>
      <c r="F23" s="341">
        <f t="shared" ref="F23" si="3">+D23/C23</f>
        <v>1</v>
      </c>
      <c r="G23" s="41"/>
      <c r="H23" s="41">
        <f>SUM(H16:H22)</f>
        <v>523</v>
      </c>
      <c r="I23" s="1000"/>
      <c r="J23" s="41"/>
      <c r="K23" s="41"/>
    </row>
    <row r="24" spans="1:11" ht="11.25" customHeight="1" x14ac:dyDescent="0.2">
      <c r="A24" s="360"/>
      <c r="B24" s="361"/>
      <c r="C24" s="1106"/>
      <c r="D24" s="362"/>
      <c r="E24" s="363"/>
      <c r="F24" s="364"/>
      <c r="G24" s="41"/>
      <c r="H24" s="41"/>
      <c r="I24" s="1000"/>
      <c r="J24" s="41"/>
      <c r="K24" s="41"/>
    </row>
    <row r="25" spans="1:11" x14ac:dyDescent="0.2">
      <c r="A25" s="365" t="s">
        <v>292</v>
      </c>
      <c r="B25" s="366"/>
      <c r="C25" s="1107"/>
      <c r="D25" s="367"/>
      <c r="E25" s="368"/>
      <c r="F25" s="369"/>
      <c r="G25" s="41"/>
      <c r="H25" s="41"/>
      <c r="I25" s="1000"/>
      <c r="J25" s="34"/>
      <c r="K25" s="34"/>
    </row>
    <row r="26" spans="1:11" x14ac:dyDescent="0.2">
      <c r="A26" s="35" t="s">
        <v>1193</v>
      </c>
      <c r="B26" s="366"/>
      <c r="C26" s="1104">
        <f>+'[4]4.SZ.TÁBL. SZOCIÁLIS NORMATÍVA'!$D24</f>
        <v>0</v>
      </c>
      <c r="D26" s="57">
        <v>0</v>
      </c>
      <c r="E26" s="337">
        <f t="shared" ref="E26:E28" si="4">+D26-C26</f>
        <v>0</v>
      </c>
      <c r="F26" s="338"/>
      <c r="G26" s="34"/>
      <c r="H26" s="34">
        <v>0</v>
      </c>
      <c r="I26" s="1000"/>
      <c r="J26" s="34"/>
      <c r="K26" s="34"/>
    </row>
    <row r="27" spans="1:11" x14ac:dyDescent="0.2">
      <c r="A27" s="37" t="s">
        <v>1078</v>
      </c>
      <c r="B27" s="366"/>
      <c r="C27" s="1104">
        <f>+'[4]4.SZ.TÁBL. SZOCIÁLIS NORMATÍVA'!$D25</f>
        <v>4089956</v>
      </c>
      <c r="D27" s="57">
        <v>4089956</v>
      </c>
      <c r="E27" s="337">
        <f t="shared" si="4"/>
        <v>0</v>
      </c>
      <c r="F27" s="338">
        <f t="shared" ref="F27:F33" si="5">+D27/C27</f>
        <v>1</v>
      </c>
      <c r="G27" s="34"/>
      <c r="H27" s="34">
        <v>4090</v>
      </c>
      <c r="I27" s="1000"/>
      <c r="J27" s="34"/>
      <c r="K27" s="34"/>
    </row>
    <row r="28" spans="1:11" x14ac:dyDescent="0.2">
      <c r="A28" s="38" t="s">
        <v>1070</v>
      </c>
      <c r="B28" s="366"/>
      <c r="C28" s="1104">
        <f>+'[4]4.SZ.TÁBL. SZOCIÁLIS NORMATÍVA'!$D26</f>
        <v>9254025</v>
      </c>
      <c r="D28" s="57">
        <v>9254025</v>
      </c>
      <c r="E28" s="337">
        <f t="shared" si="4"/>
        <v>0</v>
      </c>
      <c r="F28" s="338">
        <f t="shared" si="5"/>
        <v>1</v>
      </c>
      <c r="G28" s="34"/>
      <c r="H28" s="34">
        <v>9254</v>
      </c>
      <c r="I28" s="1000"/>
      <c r="J28" s="34"/>
      <c r="K28" s="34"/>
    </row>
    <row r="29" spans="1:11" x14ac:dyDescent="0.2">
      <c r="A29" s="35" t="s">
        <v>290</v>
      </c>
      <c r="B29" s="366"/>
      <c r="C29" s="1104">
        <f>+'[4]4.SZ.TÁBL. SZOCIÁLIS NORMATÍVA'!$D27</f>
        <v>4535842</v>
      </c>
      <c r="D29" s="57">
        <v>4535842</v>
      </c>
      <c r="E29" s="337">
        <f t="shared" ref="E29:E32" si="6">+D29-C29</f>
        <v>0</v>
      </c>
      <c r="F29" s="338">
        <f t="shared" si="5"/>
        <v>1</v>
      </c>
      <c r="G29" s="34"/>
      <c r="H29" s="34">
        <v>4536</v>
      </c>
      <c r="I29" s="1000"/>
      <c r="J29" s="34"/>
      <c r="K29" s="34"/>
    </row>
    <row r="30" spans="1:11" x14ac:dyDescent="0.2">
      <c r="A30" s="38" t="s">
        <v>1071</v>
      </c>
      <c r="B30" s="366"/>
      <c r="C30" s="1104">
        <f>+'[4]4.SZ.TÁBL. SZOCIÁLIS NORMATÍVA'!$D28</f>
        <v>7239114</v>
      </c>
      <c r="D30" s="57">
        <v>7239114</v>
      </c>
      <c r="E30" s="337">
        <f t="shared" si="6"/>
        <v>0</v>
      </c>
      <c r="F30" s="338">
        <f t="shared" si="5"/>
        <v>1</v>
      </c>
      <c r="G30" s="34"/>
      <c r="H30" s="34">
        <v>7239</v>
      </c>
      <c r="I30" s="1000"/>
      <c r="J30" s="34"/>
      <c r="K30" s="34"/>
    </row>
    <row r="31" spans="1:11" x14ac:dyDescent="0.2">
      <c r="A31" s="35" t="s">
        <v>1069</v>
      </c>
      <c r="B31" s="366"/>
      <c r="C31" s="1104">
        <f>+'[4]4.SZ.TÁBL. SZOCIÁLIS NORMATÍVA'!$D29</f>
        <v>3528638</v>
      </c>
      <c r="D31" s="57">
        <v>3528638</v>
      </c>
      <c r="E31" s="337">
        <f t="shared" si="6"/>
        <v>0</v>
      </c>
      <c r="F31" s="338">
        <f t="shared" si="5"/>
        <v>1</v>
      </c>
      <c r="G31" s="34"/>
      <c r="H31" s="34">
        <v>3528</v>
      </c>
      <c r="I31" s="1000"/>
      <c r="J31" s="34"/>
      <c r="K31" s="34"/>
    </row>
    <row r="32" spans="1:11" x14ac:dyDescent="0.2">
      <c r="A32" s="37" t="s">
        <v>1194</v>
      </c>
      <c r="B32" s="366"/>
      <c r="C32" s="1104">
        <f>+'[4]4.SZ.TÁBL. SZOCIÁLIS NORMATÍVA'!$D30</f>
        <v>146692</v>
      </c>
      <c r="D32" s="57">
        <v>146692</v>
      </c>
      <c r="E32" s="337">
        <f t="shared" si="6"/>
        <v>0</v>
      </c>
      <c r="F32" s="338">
        <f t="shared" si="5"/>
        <v>1</v>
      </c>
      <c r="G32" s="34"/>
      <c r="H32" s="34">
        <v>147</v>
      </c>
      <c r="I32" s="1000"/>
      <c r="J32" s="34"/>
      <c r="K32" s="34"/>
    </row>
    <row r="33" spans="1:11" x14ac:dyDescent="0.2">
      <c r="A33" s="40" t="s">
        <v>293</v>
      </c>
      <c r="B33" s="43"/>
      <c r="C33" s="1105">
        <f>+SUM(C26:C32)</f>
        <v>28794267</v>
      </c>
      <c r="D33" s="1103">
        <f>+SUM(D26:D32)</f>
        <v>28794267</v>
      </c>
      <c r="E33" s="81">
        <f>+SUM(E26:E32)</f>
        <v>0</v>
      </c>
      <c r="F33" s="341">
        <f t="shared" si="5"/>
        <v>1</v>
      </c>
      <c r="G33" s="41"/>
      <c r="H33" s="41">
        <f>SUM(H26:H32)</f>
        <v>28794</v>
      </c>
      <c r="I33" s="1000"/>
      <c r="J33" s="41"/>
      <c r="K33" s="41"/>
    </row>
    <row r="34" spans="1:11" ht="15.75" thickBot="1" x14ac:dyDescent="0.25">
      <c r="A34" s="38"/>
      <c r="B34" s="39"/>
      <c r="C34" s="1108"/>
      <c r="D34" s="26"/>
      <c r="E34" s="336"/>
      <c r="F34" s="340"/>
      <c r="G34" s="34"/>
      <c r="H34" s="34"/>
      <c r="I34" s="1000"/>
      <c r="J34" s="34"/>
      <c r="K34" s="34"/>
    </row>
    <row r="35" spans="1:11" s="44" customFormat="1" ht="29.25" thickBot="1" x14ac:dyDescent="0.25">
      <c r="A35" s="45" t="s">
        <v>19</v>
      </c>
      <c r="B35" s="46"/>
      <c r="C35" s="330">
        <f>C13+C23+C33</f>
        <v>135204964</v>
      </c>
      <c r="D35" s="812">
        <f>D13+D23+D33</f>
        <v>143378760</v>
      </c>
      <c r="E35" s="330">
        <f>E13+E23+E33</f>
        <v>8172896</v>
      </c>
      <c r="F35" s="342">
        <f t="shared" si="1"/>
        <v>1.060454851347026</v>
      </c>
      <c r="G35" s="41"/>
      <c r="H35" s="41">
        <f>+H13+H23+H33</f>
        <v>135205</v>
      </c>
      <c r="I35" s="41">
        <f t="shared" ref="I35:J35" si="7">+I13+I23+I33</f>
        <v>0</v>
      </c>
      <c r="J35" s="41">
        <f t="shared" si="7"/>
        <v>0</v>
      </c>
      <c r="K35" s="362"/>
    </row>
    <row r="36" spans="1:11" x14ac:dyDescent="0.2">
      <c r="H36" s="34"/>
      <c r="I36" s="1000"/>
    </row>
    <row r="38" spans="1:11" x14ac:dyDescent="0.2">
      <c r="J38" s="44"/>
      <c r="K38" s="44"/>
    </row>
    <row r="92" spans="1:3" x14ac:dyDescent="0.2">
      <c r="A92" s="28"/>
      <c r="B92" s="50"/>
      <c r="C92" s="30"/>
    </row>
    <row r="105" spans="1:8" x14ac:dyDescent="0.2">
      <c r="A105" s="51"/>
      <c r="B105" s="52"/>
      <c r="C105" s="53"/>
      <c r="D105" s="54"/>
      <c r="E105" s="54"/>
      <c r="F105" s="54"/>
      <c r="G105" s="54"/>
      <c r="H105" s="54"/>
    </row>
    <row r="106" spans="1:8" x14ac:dyDescent="0.2">
      <c r="A106" s="55"/>
      <c r="B106" s="56"/>
      <c r="C106" s="57"/>
      <c r="D106" s="58"/>
      <c r="E106" s="58"/>
      <c r="F106" s="58"/>
      <c r="G106" s="58"/>
      <c r="H106" s="58"/>
    </row>
    <row r="107" spans="1:8" x14ac:dyDescent="0.2">
      <c r="A107" s="55"/>
      <c r="B107" s="56"/>
      <c r="C107" s="57"/>
      <c r="D107" s="58"/>
      <c r="E107" s="58"/>
      <c r="F107" s="58"/>
      <c r="G107" s="58"/>
      <c r="H107" s="58"/>
    </row>
    <row r="108" spans="1:8" x14ac:dyDescent="0.2">
      <c r="A108" s="55"/>
      <c r="B108" s="56"/>
      <c r="C108" s="57"/>
      <c r="D108" s="58"/>
      <c r="E108" s="58"/>
      <c r="F108" s="58"/>
      <c r="G108" s="58"/>
      <c r="H108" s="58"/>
    </row>
    <row r="109" spans="1:8" x14ac:dyDescent="0.2">
      <c r="A109" s="59"/>
      <c r="B109" s="60"/>
      <c r="C109" s="61"/>
      <c r="D109" s="62"/>
      <c r="E109" s="62"/>
      <c r="F109" s="62"/>
      <c r="G109" s="62"/>
      <c r="H109" s="62"/>
    </row>
  </sheetData>
  <phoneticPr fontId="25" type="noConversion"/>
  <printOptions horizontalCentered="1"/>
  <pageMargins left="0.15748031496062992" right="0.15748031496062992" top="1.1023622047244095" bottom="0.51181102362204722" header="0.35433070866141736" footer="0.15748031496062992"/>
  <pageSetup paperSize="9" scale="99" orientation="landscape" r:id="rId1"/>
  <headerFooter alignWithMargins="0">
    <oddHeader>&amp;L&amp;"Times New Roman,Félkövér"&amp;13Szent László Völgye TKT&amp;C&amp;"Times New Roman,Félkövér"&amp;16 2020. ÉVI ZÁRSZÁMADÁSI BESZÁMOLÓ&amp;R5. sz. táblázat
SZOCIÁLIS NORMATÍVA
Adatok: Ft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24</vt:i4>
      </vt:variant>
    </vt:vector>
  </HeadingPairs>
  <TitlesOfParts>
    <vt:vector size="45" baseType="lpstr">
      <vt:lpstr>TARTALOM</vt:lpstr>
      <vt:lpstr>1.SZ.TÁBL. KONSZOLIDÁLT MÉRLEG</vt:lpstr>
      <vt:lpstr>2.SZ.TÁBL. TÁRSULÁS KV. MÉRLEG</vt:lpstr>
      <vt:lpstr>2.1.SZ.TÁBL. BEV - KIAD</vt:lpstr>
      <vt:lpstr>2.2.SZ.TÁBL. KIADÁS COFOG</vt:lpstr>
      <vt:lpstr>2.3.SZ.TÁBL. BEVÉTEL COFOG</vt:lpstr>
      <vt:lpstr>3.SZ.TÁBL. BEVÉTELEK</vt:lpstr>
      <vt:lpstr>4.SZ.TÁBL. SEGÍTŐ SZOLGÁLAT</vt:lpstr>
      <vt:lpstr>5.SZ.TÁBL. SZOCIÁLIS NORMATÍVA</vt:lpstr>
      <vt:lpstr>6.SZ.TÁBL. PÉNZE. ÁTAD - ÁTVÉT</vt:lpstr>
      <vt:lpstr>8.SZ.TÁBL. ELŐIRÁNYZAT FELHASZN</vt:lpstr>
      <vt:lpstr>7.SZ.TÁBL. MARADVÁNY</vt:lpstr>
      <vt:lpstr>8.SZ.TÁBL. LÉTSZÁMADATOK</vt:lpstr>
      <vt:lpstr>9.SZ.TÁBL. ÖNK. ELSZÁMOLÁSAI</vt:lpstr>
      <vt:lpstr>10.SZ.TÁBL. VAGYONKIMUTATÁS</vt:lpstr>
      <vt:lpstr>10.1.SZ.TÁBL. VAGYONK. ESZKÖZÖK</vt:lpstr>
      <vt:lpstr>10.2.SZ.TÁBL. VAGYONK. FORRÁSOK</vt:lpstr>
      <vt:lpstr>10.3.SZ.TÁBL. ÉRTÉK N. ESZKÖZÖK</vt:lpstr>
      <vt:lpstr>11.SZ.TÁBL. EREDMÉNYKIMUTATÁS</vt:lpstr>
      <vt:lpstr>12.SZ.TÁBL. PÉNZESZKÖZ VÁLT.</vt:lpstr>
      <vt:lpstr>Munka1</vt:lpstr>
      <vt:lpstr>'10.SZ.TÁBL. VAGYONKIMUTATÁS'!Nyomtatási_cím</vt:lpstr>
      <vt:lpstr>'2.1.SZ.TÁBL. BEV - KIAD'!Nyomtatási_cím</vt:lpstr>
      <vt:lpstr>'2.2.SZ.TÁBL. KIADÁS COFOG'!Nyomtatási_cím</vt:lpstr>
      <vt:lpstr>'2.3.SZ.TÁBL. BEVÉTEL COFOG'!Nyomtatási_cím</vt:lpstr>
      <vt:lpstr>'3.SZ.TÁBL. BEVÉTELEK'!Nyomtatási_cím</vt:lpstr>
      <vt:lpstr>'4.SZ.TÁBL. SEGÍTŐ SZOLGÁLAT'!Nyomtatási_cím</vt:lpstr>
      <vt:lpstr>'1.SZ.TÁBL. KONSZOLIDÁLT MÉRLEG'!Nyomtatási_terület</vt:lpstr>
      <vt:lpstr>'10.1.SZ.TÁBL. VAGYONK. ESZKÖZÖK'!Nyomtatási_terület</vt:lpstr>
      <vt:lpstr>'10.2.SZ.TÁBL. VAGYONK. FORRÁSOK'!Nyomtatási_terület</vt:lpstr>
      <vt:lpstr>'10.3.SZ.TÁBL. ÉRTÉK N. ESZKÖZÖK'!Nyomtatási_terület</vt:lpstr>
      <vt:lpstr>'10.SZ.TÁBL. VAGYONKIMUTATÁS'!Nyomtatási_terület</vt:lpstr>
      <vt:lpstr>'11.SZ.TÁBL. EREDMÉNYKIMUTATÁS'!Nyomtatási_terület</vt:lpstr>
      <vt:lpstr>'12.SZ.TÁBL. PÉNZESZKÖZ VÁLT.'!Nyomtatási_terület</vt:lpstr>
      <vt:lpstr>'2.1.SZ.TÁBL. BEV - KIAD'!Nyomtatási_terület</vt:lpstr>
      <vt:lpstr>'2.SZ.TÁBL. TÁRSULÁS KV. MÉRLEG'!Nyomtatási_terület</vt:lpstr>
      <vt:lpstr>'3.SZ.TÁBL. BEVÉTELEK'!Nyomtatási_terület</vt:lpstr>
      <vt:lpstr>'4.SZ.TÁBL. SEGÍTŐ SZOLGÁLAT'!Nyomtatási_terület</vt:lpstr>
      <vt:lpstr>'5.SZ.TÁBL. SZOCIÁLIS NORMATÍVA'!Nyomtatási_terület</vt:lpstr>
      <vt:lpstr>'6.SZ.TÁBL. PÉNZE. ÁTAD - ÁTVÉT'!Nyomtatási_terület</vt:lpstr>
      <vt:lpstr>'7.SZ.TÁBL. MARADVÁNY'!Nyomtatási_terület</vt:lpstr>
      <vt:lpstr>'8.SZ.TÁBL. ELŐIRÁNYZAT FELHASZN'!Nyomtatási_terület</vt:lpstr>
      <vt:lpstr>'8.SZ.TÁBL. LÉTSZÁMADATOK'!Nyomtatási_terület</vt:lpstr>
      <vt:lpstr>'9.SZ.TÁBL. ÖNK. ELSZÁMOLÁSAI'!Nyomtatási_terület</vt:lpstr>
      <vt:lpstr>TARTALOM!Nyomtatási_terület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SzSKatalinE</cp:lastModifiedBy>
  <cp:lastPrinted>2021-04-06T06:34:15Z</cp:lastPrinted>
  <dcterms:created xsi:type="dcterms:W3CDTF">2011-02-23T07:11:55Z</dcterms:created>
  <dcterms:modified xsi:type="dcterms:W3CDTF">2021-04-12T07:05:10Z</dcterms:modified>
</cp:coreProperties>
</file>