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ársulás\2024\20240925\"/>
    </mc:Choice>
  </mc:AlternateContent>
  <bookViews>
    <workbookView xWindow="0" yWindow="0" windowWidth="24000" windowHeight="10425" firstSheet="4" activeTab="6"/>
  </bookViews>
  <sheets>
    <sheet name="1.SZ.TÁBL. TÁRSULÁS KON. MÉRLEG" sheetId="22" r:id="rId1"/>
    <sheet name="1.1.SZ.TÁBL. BEV - KIAD" sheetId="1" r:id="rId2"/>
    <sheet name="2.SZ.TÁBL. BEVÉTELEK" sheetId="2" r:id="rId3"/>
    <sheet name="3.SZ.TÁBL. SEGÍTŐ SZOLGÁLAT" sheetId="9" r:id="rId4"/>
    <sheet name="4.SZ.TÁBL. SZOCIÁLIS NORMATÍVA" sheetId="18" r:id="rId5"/>
    <sheet name="5.SZ.TÁBL. PÉNZE. ÁTAD - ÁTVÉT" sheetId="21" r:id="rId6"/>
    <sheet name="6.SZ.TÁBL. LÉTSZÁMADATOK" sheetId="13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5" hidden="1">'5.SZ.TÁBL. PÉNZE. ÁTAD - ÁTVÉT'!$A$1:$O$15</definedName>
    <definedName name="_xlnm.Print_Titles" localSheetId="1">'1.1.SZ.TÁBL. BEV - KIAD'!$1:$2</definedName>
    <definedName name="_xlnm.Print_Titles" localSheetId="2">'2.SZ.TÁBL. BEVÉTELEK'!$1:$2</definedName>
    <definedName name="_xlnm.Print_Titles" localSheetId="3">'3.SZ.TÁBL. SEGÍTŐ SZOLGÁLAT'!$1:$2</definedName>
    <definedName name="_xlnm.Print_Area" localSheetId="1">'1.1.SZ.TÁBL. BEV - KIAD'!$A$1:$N$115</definedName>
    <definedName name="_xlnm.Print_Area" localSheetId="0">'1.SZ.TÁBL. TÁRSULÁS KON. MÉRLEG'!$A$1:$J$17</definedName>
    <definedName name="_xlnm.Print_Area" localSheetId="2">'2.SZ.TÁBL. BEVÉTELEK'!$A$3:$F$123</definedName>
    <definedName name="_xlnm.Print_Area" localSheetId="3">'3.SZ.TÁBL. SEGÍTŐ SZOLGÁLAT'!$A$1:$AF$122</definedName>
    <definedName name="_xlnm.Print_Area" localSheetId="4">'4.SZ.TÁBL. SZOCIÁLIS NORMATÍVA'!$A$1:$D$24</definedName>
    <definedName name="_xlnm.Print_Area" localSheetId="5">'5.SZ.TÁBL. PÉNZE. ÁTAD - ÁTVÉT'!$A$1:$O$30</definedName>
    <definedName name="_xlnm.Print_Area" localSheetId="6">'6.SZ.TÁBL. LÉTSZÁMADATOK'!$A$1:$D$11</definedName>
    <definedName name="onev" localSheetId="6">[1]kod!$BT$34:$BT$3184</definedName>
    <definedName name="onev">[2]kod!$BT$34:$BT$3184</definedName>
  </definedNames>
  <calcPr calcId="152511"/>
</workbook>
</file>

<file path=xl/calcChain.xml><?xml version="1.0" encoding="utf-8"?>
<calcChain xmlns="http://schemas.openxmlformats.org/spreadsheetml/2006/main">
  <c r="AF26" i="9" l="1"/>
  <c r="E26" i="1" s="1"/>
  <c r="M26" i="1" l="1"/>
  <c r="Z31" i="9"/>
  <c r="W31" i="9"/>
  <c r="T31" i="9"/>
  <c r="Q31" i="9"/>
  <c r="N31" i="9"/>
  <c r="K31" i="9"/>
  <c r="H31" i="9"/>
  <c r="T33" i="9"/>
  <c r="Z33" i="9"/>
  <c r="E117" i="2" l="1"/>
  <c r="F117" i="2" s="1"/>
  <c r="D108" i="2"/>
  <c r="D103" i="2"/>
  <c r="G88" i="9"/>
  <c r="G18" i="9"/>
  <c r="G13" i="9"/>
  <c r="AE26" i="9" l="1"/>
  <c r="D26" i="1" s="1"/>
  <c r="F33" i="9"/>
  <c r="C9" i="18"/>
  <c r="F26" i="1" l="1"/>
  <c r="L26" i="1"/>
  <c r="N26" i="1" s="1"/>
  <c r="H30" i="21"/>
  <c r="N77" i="9" l="1"/>
  <c r="I92" i="1" l="1"/>
  <c r="I31" i="1"/>
  <c r="C72" i="2" l="1"/>
  <c r="D72" i="2"/>
  <c r="I78" i="1"/>
  <c r="H78" i="1"/>
  <c r="G78" i="1"/>
  <c r="Z89" i="9"/>
  <c r="Y89" i="9"/>
  <c r="X89" i="9"/>
  <c r="W89" i="9"/>
  <c r="V89" i="9"/>
  <c r="U89" i="9"/>
  <c r="T89" i="9"/>
  <c r="S89" i="9"/>
  <c r="R89" i="9"/>
  <c r="Q89" i="9"/>
  <c r="P89" i="9"/>
  <c r="O89" i="9"/>
  <c r="N89" i="9"/>
  <c r="M89" i="9"/>
  <c r="L89" i="9"/>
  <c r="K89" i="9"/>
  <c r="J89" i="9"/>
  <c r="I89" i="9"/>
  <c r="H89" i="9"/>
  <c r="G89" i="9"/>
  <c r="F89" i="9"/>
  <c r="AF80" i="9"/>
  <c r="E69" i="1" s="1"/>
  <c r="M69" i="1" s="1"/>
  <c r="AF79" i="9"/>
  <c r="E68" i="1" s="1"/>
  <c r="M68" i="1" s="1"/>
  <c r="AF78" i="9"/>
  <c r="AE80" i="9"/>
  <c r="D69" i="1" s="1"/>
  <c r="AE79" i="9"/>
  <c r="D68" i="1" s="1"/>
  <c r="AE78" i="9"/>
  <c r="D67" i="1" s="1"/>
  <c r="AD80" i="9"/>
  <c r="C69" i="1" s="1"/>
  <c r="K69" i="1" s="1"/>
  <c r="AD79" i="9"/>
  <c r="C68" i="1" s="1"/>
  <c r="K68" i="1" s="1"/>
  <c r="AD78" i="9"/>
  <c r="W77" i="9"/>
  <c r="V77" i="9"/>
  <c r="U77" i="9"/>
  <c r="Q77" i="9"/>
  <c r="P77" i="9"/>
  <c r="O77" i="9"/>
  <c r="M77" i="9"/>
  <c r="L77" i="9"/>
  <c r="K77" i="9"/>
  <c r="J77" i="9"/>
  <c r="I77" i="9"/>
  <c r="H77" i="9"/>
  <c r="G77" i="9"/>
  <c r="F77" i="9"/>
  <c r="AF77" i="9" l="1"/>
  <c r="E67" i="1"/>
  <c r="M67" i="1" s="1"/>
  <c r="F69" i="1"/>
  <c r="L69" i="1"/>
  <c r="N69" i="1" s="1"/>
  <c r="L68" i="1"/>
  <c r="N68" i="1" s="1"/>
  <c r="F68" i="1"/>
  <c r="AE77" i="9"/>
  <c r="L67" i="1"/>
  <c r="AD77" i="9"/>
  <c r="C67" i="1"/>
  <c r="K67" i="1" l="1"/>
  <c r="F67" i="1"/>
  <c r="N67" i="1"/>
  <c r="B27" i="21"/>
  <c r="B30" i="21" s="1"/>
  <c r="G13" i="21" l="1"/>
  <c r="M90" i="1" l="1"/>
  <c r="M89" i="1" s="1"/>
  <c r="J94" i="1" l="1"/>
  <c r="J95" i="1"/>
  <c r="J93" i="1"/>
  <c r="F89" i="2"/>
  <c r="E87" i="2"/>
  <c r="F8" i="2"/>
  <c r="F9" i="2"/>
  <c r="F90" i="2"/>
  <c r="F91" i="2"/>
  <c r="F92" i="2"/>
  <c r="F93" i="2"/>
  <c r="F88" i="2"/>
  <c r="J74" i="2"/>
  <c r="I89" i="1" l="1"/>
  <c r="J71" i="1"/>
  <c r="K90" i="1"/>
  <c r="K94" i="1"/>
  <c r="K95" i="1"/>
  <c r="K93" i="1"/>
  <c r="K91" i="1"/>
  <c r="M71" i="1"/>
  <c r="N71" i="1" s="1"/>
  <c r="L71" i="1"/>
  <c r="K71" i="1"/>
  <c r="D87" i="2"/>
  <c r="F87" i="2" s="1"/>
  <c r="C87" i="2"/>
  <c r="K92" i="1" l="1"/>
  <c r="G7" i="22" s="1"/>
  <c r="B13" i="21"/>
  <c r="AC30" i="9" l="1"/>
  <c r="J83" i="1" l="1"/>
  <c r="O19" i="21" l="1"/>
  <c r="O28" i="21" l="1"/>
  <c r="AF53" i="9" l="1"/>
  <c r="AF54" i="9"/>
  <c r="AF55" i="9"/>
  <c r="AF56" i="9"/>
  <c r="AF57" i="9"/>
  <c r="AE93" i="9" l="1"/>
  <c r="D82" i="1" s="1"/>
  <c r="G92" i="1" l="1"/>
  <c r="H92" i="1" l="1"/>
  <c r="J92" i="1" s="1"/>
  <c r="L95" i="1"/>
  <c r="N95" i="1" s="1"/>
  <c r="U29" i="9" l="1"/>
  <c r="AD93" i="9"/>
  <c r="C82" i="1" s="1"/>
  <c r="B5" i="13"/>
  <c r="B7" i="13"/>
  <c r="B8" i="13"/>
  <c r="B9" i="13"/>
  <c r="B4" i="13"/>
  <c r="B9" i="18"/>
  <c r="AF41" i="9" l="1"/>
  <c r="AF40" i="9"/>
  <c r="AC42" i="9"/>
  <c r="AC28" i="9"/>
  <c r="AB42" i="9"/>
  <c r="AA42" i="9"/>
  <c r="AF88" i="9"/>
  <c r="AF83" i="9"/>
  <c r="AF71" i="9"/>
  <c r="AF70" i="9"/>
  <c r="AF93" i="9"/>
  <c r="AF110" i="9"/>
  <c r="E103" i="1" s="1"/>
  <c r="M103" i="1" s="1"/>
  <c r="AF107" i="9"/>
  <c r="E100" i="1" s="1"/>
  <c r="M100" i="1" s="1"/>
  <c r="AC43" i="9" l="1"/>
  <c r="AF16" i="9" l="1"/>
  <c r="E77" i="2"/>
  <c r="E54" i="2"/>
  <c r="E63" i="2"/>
  <c r="E47" i="2"/>
  <c r="C27" i="21" l="1"/>
  <c r="C30" i="21" s="1"/>
  <c r="D27" i="21"/>
  <c r="D30" i="21" s="1"/>
  <c r="E27" i="21"/>
  <c r="E30" i="21" s="1"/>
  <c r="F27" i="21"/>
  <c r="F30" i="21" s="1"/>
  <c r="G27" i="21"/>
  <c r="G30" i="21" s="1"/>
  <c r="I27" i="21"/>
  <c r="I30" i="21" s="1"/>
  <c r="J27" i="21"/>
  <c r="J30" i="21" s="1"/>
  <c r="K27" i="21"/>
  <c r="K30" i="21" s="1"/>
  <c r="L27" i="21"/>
  <c r="L30" i="21" s="1"/>
  <c r="M27" i="21"/>
  <c r="M30" i="21" s="1"/>
  <c r="N27" i="21"/>
  <c r="N30" i="21" s="1"/>
  <c r="O27" i="21" l="1"/>
  <c r="AC111" i="9"/>
  <c r="AB111" i="9"/>
  <c r="AA111" i="9"/>
  <c r="AC98" i="9"/>
  <c r="AA98" i="9"/>
  <c r="AC89" i="9"/>
  <c r="AA89" i="9"/>
  <c r="AC73" i="9"/>
  <c r="AA73" i="9"/>
  <c r="AA99" i="9" s="1"/>
  <c r="AA118" i="9" s="1"/>
  <c r="AA120" i="9" s="1"/>
  <c r="AA122" i="9" s="1"/>
  <c r="AB98" i="9"/>
  <c r="AB89" i="9"/>
  <c r="AB73" i="9"/>
  <c r="AE110" i="9"/>
  <c r="D103" i="1" s="1"/>
  <c r="AE107" i="9"/>
  <c r="D100" i="1" s="1"/>
  <c r="L100" i="1" s="1"/>
  <c r="G101" i="9"/>
  <c r="AE70" i="9"/>
  <c r="D59" i="1" s="1"/>
  <c r="AB99" i="9" l="1"/>
  <c r="AB118" i="9" s="1"/>
  <c r="AB120" i="9" s="1"/>
  <c r="AB122" i="9" s="1"/>
  <c r="AE71" i="9"/>
  <c r="D60" i="1" s="1"/>
  <c r="AE88" i="9"/>
  <c r="D77" i="1" s="1"/>
  <c r="AC99" i="9"/>
  <c r="AC118" i="9" s="1"/>
  <c r="AC120" i="9" s="1"/>
  <c r="AC122" i="9" s="1"/>
  <c r="I92" i="9"/>
  <c r="F79" i="2" l="1"/>
  <c r="F80" i="2"/>
  <c r="F81" i="2"/>
  <c r="F82" i="2"/>
  <c r="F83" i="2"/>
  <c r="F84" i="2"/>
  <c r="F85" i="2"/>
  <c r="F65" i="2"/>
  <c r="F66" i="2"/>
  <c r="F67" i="2"/>
  <c r="F68" i="2"/>
  <c r="F69" i="2"/>
  <c r="F70" i="2"/>
  <c r="F56" i="2"/>
  <c r="F57" i="2"/>
  <c r="F58" i="2"/>
  <c r="F59" i="2"/>
  <c r="F60" i="2"/>
  <c r="F61" i="2"/>
  <c r="F55" i="2"/>
  <c r="F49" i="2"/>
  <c r="F50" i="2"/>
  <c r="F51" i="2"/>
  <c r="H103" i="1"/>
  <c r="L94" i="1"/>
  <c r="N94" i="1" s="1"/>
  <c r="G89" i="1"/>
  <c r="K89" i="1" s="1"/>
  <c r="G6" i="22" s="1"/>
  <c r="L90" i="1" l="1"/>
  <c r="N90" i="1" s="1"/>
  <c r="J90" i="1"/>
  <c r="D47" i="2"/>
  <c r="D63" i="2"/>
  <c r="F63" i="2" s="1"/>
  <c r="F64" i="2"/>
  <c r="L60" i="1"/>
  <c r="D77" i="2"/>
  <c r="H89" i="1"/>
  <c r="D40" i="2"/>
  <c r="D54" i="2" l="1"/>
  <c r="E40" i="2"/>
  <c r="F40" i="2" s="1"/>
  <c r="F43" i="2"/>
  <c r="F44" i="2"/>
  <c r="F45" i="2"/>
  <c r="F48" i="2"/>
  <c r="F52" i="2"/>
  <c r="C54" i="2" l="1"/>
  <c r="C77" i="2"/>
  <c r="F47" i="2"/>
  <c r="C63" i="2"/>
  <c r="F41" i="2"/>
  <c r="C40" i="2"/>
  <c r="C30" i="2"/>
  <c r="C47" i="2"/>
  <c r="F42" i="2"/>
  <c r="AF101" i="9" l="1"/>
  <c r="AF4" i="9" l="1"/>
  <c r="O29" i="21"/>
  <c r="O21" i="21"/>
  <c r="O22" i="21"/>
  <c r="O23" i="21"/>
  <c r="O24" i="21"/>
  <c r="O25" i="21"/>
  <c r="O26" i="21"/>
  <c r="E7" i="1" l="1"/>
  <c r="Y29" i="9"/>
  <c r="AE6" i="9"/>
  <c r="D7" i="1" s="1"/>
  <c r="F54" i="2" l="1"/>
  <c r="AE4" i="9"/>
  <c r="L89" i="1" l="1"/>
  <c r="O14" i="21"/>
  <c r="F30" i="9" l="1"/>
  <c r="I27" i="1"/>
  <c r="AF13" i="9" l="1"/>
  <c r="F78" i="2" l="1"/>
  <c r="F38" i="2"/>
  <c r="F37" i="2"/>
  <c r="F36" i="2"/>
  <c r="F35" i="2"/>
  <c r="F34" i="2"/>
  <c r="F33" i="2"/>
  <c r="F32" i="2"/>
  <c r="F31" i="2"/>
  <c r="F19" i="2"/>
  <c r="F18" i="2"/>
  <c r="F17" i="2"/>
  <c r="F16" i="2"/>
  <c r="F15" i="2"/>
  <c r="F14" i="2"/>
  <c r="F11" i="2"/>
  <c r="F10" i="2"/>
  <c r="F7" i="2"/>
  <c r="F6" i="2"/>
  <c r="F5" i="2"/>
  <c r="J91" i="1"/>
  <c r="J82" i="1"/>
  <c r="J77" i="1"/>
  <c r="J76" i="1"/>
  <c r="J29" i="1"/>
  <c r="Y116" i="9" l="1"/>
  <c r="Y98" i="9"/>
  <c r="Y76" i="9"/>
  <c r="Y62" i="9"/>
  <c r="Y22" i="9"/>
  <c r="Y27" i="9"/>
  <c r="Y25" i="9"/>
  <c r="Y11" i="9"/>
  <c r="Y7" i="9"/>
  <c r="V92" i="9"/>
  <c r="V76" i="9"/>
  <c r="V73" i="9"/>
  <c r="V64" i="9"/>
  <c r="V62" i="9"/>
  <c r="V58" i="9"/>
  <c r="V27" i="9"/>
  <c r="V25" i="9"/>
  <c r="V11" i="9"/>
  <c r="V7" i="9"/>
  <c r="S76" i="9"/>
  <c r="S73" i="9"/>
  <c r="S64" i="9"/>
  <c r="S58" i="9"/>
  <c r="S27" i="9"/>
  <c r="S25" i="9"/>
  <c r="S11" i="9"/>
  <c r="S7" i="9"/>
  <c r="P92" i="9"/>
  <c r="P76" i="9"/>
  <c r="P73" i="9"/>
  <c r="P62" i="9"/>
  <c r="P58" i="9"/>
  <c r="P33" i="9"/>
  <c r="P64" i="9"/>
  <c r="P27" i="9"/>
  <c r="P25" i="9"/>
  <c r="P11" i="9"/>
  <c r="P7" i="9"/>
  <c r="M92" i="9"/>
  <c r="M73" i="9"/>
  <c r="M33" i="9"/>
  <c r="M27" i="9"/>
  <c r="M25" i="9"/>
  <c r="M11" i="9"/>
  <c r="M7" i="9"/>
  <c r="J92" i="9"/>
  <c r="J73" i="9"/>
  <c r="J62" i="9"/>
  <c r="J33" i="9"/>
  <c r="J76" i="9"/>
  <c r="J64" i="9"/>
  <c r="J58" i="9"/>
  <c r="J27" i="9"/>
  <c r="J25" i="9"/>
  <c r="J11" i="9"/>
  <c r="J7" i="9"/>
  <c r="G102" i="9"/>
  <c r="G92" i="9"/>
  <c r="G76" i="9"/>
  <c r="G73" i="9"/>
  <c r="G64" i="9"/>
  <c r="G62" i="9"/>
  <c r="G58" i="9"/>
  <c r="G33" i="9"/>
  <c r="G22" i="9"/>
  <c r="G100" i="9"/>
  <c r="G27" i="9"/>
  <c r="G25" i="9"/>
  <c r="G11" i="9"/>
  <c r="G7" i="9"/>
  <c r="AF31" i="9" l="1"/>
  <c r="P98" i="9"/>
  <c r="V98" i="9"/>
  <c r="J22" i="9"/>
  <c r="J28" i="9" s="1"/>
  <c r="J98" i="9"/>
  <c r="J111" i="9"/>
  <c r="V22" i="9"/>
  <c r="V28" i="9" s="1"/>
  <c r="P22" i="9"/>
  <c r="P28" i="9" s="1"/>
  <c r="S22" i="9"/>
  <c r="S28" i="9" s="1"/>
  <c r="S62" i="9"/>
  <c r="S63" i="9" s="1"/>
  <c r="S98" i="9"/>
  <c r="S116" i="9"/>
  <c r="G98" i="9"/>
  <c r="M62" i="9"/>
  <c r="S33" i="9"/>
  <c r="S30" i="9" s="1"/>
  <c r="S42" i="9" s="1"/>
  <c r="G28" i="9"/>
  <c r="G116" i="9"/>
  <c r="M103" i="9"/>
  <c r="P116" i="9"/>
  <c r="S92" i="9"/>
  <c r="Y92" i="9"/>
  <c r="M116" i="9"/>
  <c r="S111" i="9"/>
  <c r="Y58" i="9"/>
  <c r="Y63" i="9" s="1"/>
  <c r="Y111" i="9"/>
  <c r="G111" i="9"/>
  <c r="J116" i="9"/>
  <c r="P111" i="9"/>
  <c r="V116" i="9"/>
  <c r="Y33" i="9"/>
  <c r="Y30" i="9" s="1"/>
  <c r="Y42" i="9" s="1"/>
  <c r="Y73" i="9"/>
  <c r="V111" i="9"/>
  <c r="Y64" i="9"/>
  <c r="Y28" i="9"/>
  <c r="J30" i="9"/>
  <c r="J42" i="9" s="1"/>
  <c r="G30" i="9"/>
  <c r="G42" i="9" s="1"/>
  <c r="G63" i="9"/>
  <c r="P30" i="9"/>
  <c r="P42" i="9" s="1"/>
  <c r="V30" i="9"/>
  <c r="V42" i="9" s="1"/>
  <c r="V63" i="9"/>
  <c r="J103" i="9"/>
  <c r="M22" i="9"/>
  <c r="M28" i="9" s="1"/>
  <c r="M30" i="9"/>
  <c r="M42" i="9" s="1"/>
  <c r="M58" i="9"/>
  <c r="M64" i="9"/>
  <c r="M76" i="9"/>
  <c r="M98" i="9"/>
  <c r="M111" i="9"/>
  <c r="Y103" i="9"/>
  <c r="V103" i="9"/>
  <c r="S103" i="9"/>
  <c r="P63" i="9"/>
  <c r="P103" i="9"/>
  <c r="J63" i="9"/>
  <c r="G103" i="9"/>
  <c r="G43" i="9" l="1"/>
  <c r="V99" i="9"/>
  <c r="V118" i="9" s="1"/>
  <c r="V120" i="9" s="1"/>
  <c r="S99" i="9"/>
  <c r="S118" i="9" s="1"/>
  <c r="S120" i="9" s="1"/>
  <c r="S43" i="9"/>
  <c r="P99" i="9"/>
  <c r="P118" i="9" s="1"/>
  <c r="P120" i="9" s="1"/>
  <c r="M63" i="9"/>
  <c r="G99" i="9"/>
  <c r="G118" i="9" s="1"/>
  <c r="G120" i="9" s="1"/>
  <c r="J99" i="9"/>
  <c r="J118" i="9" s="1"/>
  <c r="J120" i="9" s="1"/>
  <c r="Y99" i="9"/>
  <c r="Y118" i="9" s="1"/>
  <c r="Y120" i="9" s="1"/>
  <c r="V43" i="9"/>
  <c r="J43" i="9"/>
  <c r="Y43" i="9"/>
  <c r="P43" i="9"/>
  <c r="M99" i="9"/>
  <c r="M43" i="9"/>
  <c r="G29" i="1"/>
  <c r="X33" i="9"/>
  <c r="X29" i="9"/>
  <c r="X27" i="9"/>
  <c r="X25" i="9"/>
  <c r="X11" i="9"/>
  <c r="X7" i="9"/>
  <c r="U92" i="9"/>
  <c r="U76" i="9"/>
  <c r="U73" i="9"/>
  <c r="U64" i="9"/>
  <c r="U58" i="9"/>
  <c r="U30" i="9"/>
  <c r="U22" i="9"/>
  <c r="U27" i="9"/>
  <c r="U25" i="9"/>
  <c r="U11" i="9"/>
  <c r="U7" i="9"/>
  <c r="R76" i="9"/>
  <c r="R58" i="9"/>
  <c r="R29" i="9"/>
  <c r="R64" i="9"/>
  <c r="R27" i="9"/>
  <c r="R25" i="9"/>
  <c r="R11" i="9"/>
  <c r="R7" i="9"/>
  <c r="O92" i="9"/>
  <c r="O73" i="9"/>
  <c r="O29" i="9"/>
  <c r="O22" i="9"/>
  <c r="O33" i="9"/>
  <c r="O30" i="9" s="1"/>
  <c r="O27" i="9"/>
  <c r="O25" i="9"/>
  <c r="O11" i="9"/>
  <c r="O7" i="9"/>
  <c r="L92" i="9"/>
  <c r="L73" i="9"/>
  <c r="L64" i="9"/>
  <c r="L58" i="9"/>
  <c r="L33" i="9"/>
  <c r="L29" i="9"/>
  <c r="L22" i="9"/>
  <c r="L76" i="9"/>
  <c r="L27" i="9"/>
  <c r="L25" i="9"/>
  <c r="L11" i="9"/>
  <c r="L7" i="9"/>
  <c r="I116" i="9"/>
  <c r="I76" i="9"/>
  <c r="I73" i="9"/>
  <c r="I64" i="9"/>
  <c r="I62" i="9"/>
  <c r="I58" i="9"/>
  <c r="I33" i="9"/>
  <c r="I30" i="9" s="1"/>
  <c r="I29" i="9"/>
  <c r="I27" i="9"/>
  <c r="I25" i="9"/>
  <c r="I22" i="9"/>
  <c r="I11" i="9"/>
  <c r="I7" i="9"/>
  <c r="F98" i="9"/>
  <c r="F76" i="9"/>
  <c r="F73" i="9"/>
  <c r="F64" i="9"/>
  <c r="F58" i="9"/>
  <c r="F29" i="9"/>
  <c r="F92" i="9"/>
  <c r="F62" i="9"/>
  <c r="F27" i="9"/>
  <c r="F25" i="9"/>
  <c r="F22" i="9"/>
  <c r="F11" i="9"/>
  <c r="F7" i="9"/>
  <c r="C29" i="9"/>
  <c r="M118" i="9" l="1"/>
  <c r="M120" i="9" s="1"/>
  <c r="R98" i="9"/>
  <c r="F28" i="9"/>
  <c r="O116" i="9"/>
  <c r="R73" i="9"/>
  <c r="X92" i="9"/>
  <c r="F116" i="9"/>
  <c r="L98" i="9"/>
  <c r="R22" i="9"/>
  <c r="R28" i="9" s="1"/>
  <c r="R111" i="9"/>
  <c r="R116" i="9"/>
  <c r="I98" i="9"/>
  <c r="O103" i="9"/>
  <c r="U98" i="9"/>
  <c r="U116" i="9"/>
  <c r="F99" i="9"/>
  <c r="L111" i="9"/>
  <c r="L116" i="9"/>
  <c r="O62" i="9"/>
  <c r="R62" i="9"/>
  <c r="R63" i="9" s="1"/>
  <c r="X103" i="9"/>
  <c r="X116" i="9"/>
  <c r="U28" i="9"/>
  <c r="U111" i="9"/>
  <c r="I111" i="9"/>
  <c r="F111" i="9"/>
  <c r="L103" i="9"/>
  <c r="R92" i="9"/>
  <c r="X62" i="9"/>
  <c r="R33" i="9"/>
  <c r="R30" i="9" s="1"/>
  <c r="R42" i="9" s="1"/>
  <c r="U62" i="9"/>
  <c r="U63" i="9" s="1"/>
  <c r="X73" i="9"/>
  <c r="I42" i="9"/>
  <c r="L62" i="9"/>
  <c r="L63" i="9" s="1"/>
  <c r="I28" i="9"/>
  <c r="F63" i="9"/>
  <c r="F103" i="9"/>
  <c r="I103" i="9"/>
  <c r="O28" i="9"/>
  <c r="O58" i="9"/>
  <c r="O64" i="9"/>
  <c r="O76" i="9"/>
  <c r="O98" i="9"/>
  <c r="O111" i="9"/>
  <c r="R103" i="9"/>
  <c r="U103" i="9"/>
  <c r="X22" i="9"/>
  <c r="X28" i="9" s="1"/>
  <c r="X58" i="9"/>
  <c r="X64" i="9"/>
  <c r="X76" i="9"/>
  <c r="X98" i="9"/>
  <c r="X111" i="9"/>
  <c r="L30" i="9"/>
  <c r="L42" i="9" s="1"/>
  <c r="X30" i="9"/>
  <c r="X42" i="9" s="1"/>
  <c r="U42" i="9"/>
  <c r="O42" i="9"/>
  <c r="L28" i="9"/>
  <c r="I63" i="9"/>
  <c r="F42" i="9"/>
  <c r="R99" i="9" l="1"/>
  <c r="R118" i="9" s="1"/>
  <c r="R120" i="9" s="1"/>
  <c r="L99" i="9"/>
  <c r="L118" i="9" s="1"/>
  <c r="L120" i="9" s="1"/>
  <c r="I99" i="9"/>
  <c r="I118" i="9" s="1"/>
  <c r="I120" i="9" s="1"/>
  <c r="F43" i="9"/>
  <c r="U43" i="9"/>
  <c r="O63" i="9"/>
  <c r="U99" i="9"/>
  <c r="U118" i="9" s="1"/>
  <c r="U120" i="9" s="1"/>
  <c r="I43" i="9"/>
  <c r="X63" i="9"/>
  <c r="F118" i="9"/>
  <c r="F120" i="9" s="1"/>
  <c r="X99" i="9"/>
  <c r="R43" i="9"/>
  <c r="O99" i="9"/>
  <c r="O43" i="9"/>
  <c r="L43" i="9"/>
  <c r="X43" i="9"/>
  <c r="X118" i="9" l="1"/>
  <c r="X120" i="9" s="1"/>
  <c r="O118" i="9"/>
  <c r="O120" i="9" s="1"/>
  <c r="T116" i="9"/>
  <c r="AE44" i="9" l="1"/>
  <c r="D33" i="1" s="1"/>
  <c r="F122" i="9" l="1"/>
  <c r="I122" i="9"/>
  <c r="X122" i="9"/>
  <c r="U122" i="9"/>
  <c r="R122" i="9"/>
  <c r="O122" i="9"/>
  <c r="L122" i="9" l="1"/>
  <c r="D11" i="13" l="1"/>
  <c r="C11" i="13"/>
  <c r="D13" i="2"/>
  <c r="C13" i="2" l="1"/>
  <c r="E13" i="2"/>
  <c r="F13" i="2" s="1"/>
  <c r="L91" i="1" l="1"/>
  <c r="H6" i="22" s="1"/>
  <c r="L93" i="1" l="1"/>
  <c r="L92" i="1" s="1"/>
  <c r="H7" i="22" s="1"/>
  <c r="AE32" i="9"/>
  <c r="AD32" i="9"/>
  <c r="F77" i="2" l="1"/>
  <c r="AF32" i="9"/>
  <c r="B11" i="13"/>
  <c r="C58" i="9"/>
  <c r="M91" i="1" l="1"/>
  <c r="N91" i="1" s="1"/>
  <c r="AF119" i="9" l="1"/>
  <c r="AE119" i="9"/>
  <c r="AD119" i="9"/>
  <c r="AF117" i="9"/>
  <c r="AE117" i="9"/>
  <c r="AD117" i="9"/>
  <c r="AE115" i="9"/>
  <c r="D108" i="1" s="1"/>
  <c r="L108" i="1" s="1"/>
  <c r="AD115" i="9"/>
  <c r="AE114" i="9"/>
  <c r="AD114" i="9"/>
  <c r="AE113" i="9"/>
  <c r="AD113" i="9"/>
  <c r="AE112" i="9"/>
  <c r="D105" i="1" s="1"/>
  <c r="L105" i="1" s="1"/>
  <c r="AD112" i="9"/>
  <c r="AE109" i="9"/>
  <c r="AD109" i="9"/>
  <c r="AE108" i="9"/>
  <c r="AD108" i="9"/>
  <c r="AE106" i="9"/>
  <c r="D99" i="1" s="1"/>
  <c r="AE105" i="9"/>
  <c r="AD105" i="9"/>
  <c r="AE104" i="9"/>
  <c r="AD104" i="9"/>
  <c r="AE102" i="9"/>
  <c r="AD102" i="9"/>
  <c r="AE101" i="9"/>
  <c r="AD101" i="9"/>
  <c r="AE97" i="9"/>
  <c r="D86" i="1" s="1"/>
  <c r="AE96" i="9"/>
  <c r="AD96" i="9"/>
  <c r="AE95" i="9"/>
  <c r="AD95" i="9"/>
  <c r="AE94" i="9"/>
  <c r="D83" i="1" s="1"/>
  <c r="AD94" i="9"/>
  <c r="C83" i="1" s="1"/>
  <c r="AE91" i="9"/>
  <c r="AD91" i="9"/>
  <c r="AE90" i="9"/>
  <c r="D79" i="1" s="1"/>
  <c r="AD86" i="9"/>
  <c r="AE85" i="9"/>
  <c r="AD85" i="9"/>
  <c r="AE82" i="9"/>
  <c r="AD82" i="9"/>
  <c r="AE81" i="9"/>
  <c r="D70" i="1" s="1"/>
  <c r="D66" i="1"/>
  <c r="AE75" i="9"/>
  <c r="D64" i="1" s="1"/>
  <c r="AE74" i="9"/>
  <c r="D63" i="1" s="1"/>
  <c r="AE72" i="9"/>
  <c r="AE73" i="9" s="1"/>
  <c r="AE69" i="9"/>
  <c r="D58" i="1" s="1"/>
  <c r="AE67" i="9"/>
  <c r="AE66" i="9"/>
  <c r="D55" i="1" s="1"/>
  <c r="AE61" i="9"/>
  <c r="D50" i="1" s="1"/>
  <c r="AE59" i="9"/>
  <c r="AE57" i="9"/>
  <c r="AE54" i="9"/>
  <c r="AE53" i="9"/>
  <c r="AE52" i="9"/>
  <c r="D41" i="1" s="1"/>
  <c r="AE51" i="9"/>
  <c r="AE50" i="9"/>
  <c r="D39" i="1" s="1"/>
  <c r="AE49" i="9"/>
  <c r="AE48" i="9"/>
  <c r="AE47" i="9"/>
  <c r="D36" i="1" s="1"/>
  <c r="AE46" i="9"/>
  <c r="AE45" i="9"/>
  <c r="AE40" i="9"/>
  <c r="D28" i="2" s="1"/>
  <c r="AE39" i="9"/>
  <c r="D27" i="2" s="1"/>
  <c r="AE38" i="9"/>
  <c r="D26" i="2" s="1"/>
  <c r="AE37" i="9"/>
  <c r="D25" i="2" s="1"/>
  <c r="AE36" i="9"/>
  <c r="D24" i="2" s="1"/>
  <c r="AE35" i="9"/>
  <c r="D23" i="2" s="1"/>
  <c r="AE34" i="9"/>
  <c r="D22" i="2" s="1"/>
  <c r="AE29" i="9"/>
  <c r="D29" i="1" s="1"/>
  <c r="AD29" i="9"/>
  <c r="AE21" i="9"/>
  <c r="D21" i="1" s="1"/>
  <c r="L21" i="1" s="1"/>
  <c r="AD21" i="9"/>
  <c r="AE19" i="9"/>
  <c r="AD19" i="9"/>
  <c r="AE18" i="9"/>
  <c r="D18" i="1" s="1"/>
  <c r="L18" i="1" s="1"/>
  <c r="AD18" i="9"/>
  <c r="C18" i="1" s="1"/>
  <c r="K18" i="1" s="1"/>
  <c r="AE17" i="9"/>
  <c r="D17" i="1" s="1"/>
  <c r="L17" i="1" s="1"/>
  <c r="AD17" i="9"/>
  <c r="C17" i="1" s="1"/>
  <c r="K17" i="1" s="1"/>
  <c r="AE16" i="9"/>
  <c r="D16" i="1" s="1"/>
  <c r="AE15" i="9"/>
  <c r="AD15" i="9"/>
  <c r="AE14" i="9"/>
  <c r="AD14" i="9"/>
  <c r="AF12" i="9"/>
  <c r="AE12" i="9"/>
  <c r="AD12" i="9"/>
  <c r="X138" i="9"/>
  <c r="Z100" i="9"/>
  <c r="Z27" i="9"/>
  <c r="Z25" i="9"/>
  <c r="Z11" i="9"/>
  <c r="Z7" i="9"/>
  <c r="AD74" i="9"/>
  <c r="C63" i="1" s="1"/>
  <c r="AD106" i="9"/>
  <c r="C99" i="1" s="1"/>
  <c r="K99" i="1" s="1"/>
  <c r="AD110" i="9"/>
  <c r="C103" i="1" s="1"/>
  <c r="AD107" i="9"/>
  <c r="C100" i="1" s="1"/>
  <c r="AD72" i="9"/>
  <c r="AD97" i="9"/>
  <c r="C86" i="1" s="1"/>
  <c r="K86" i="1" s="1"/>
  <c r="L99" i="1" l="1"/>
  <c r="Z103" i="9"/>
  <c r="Z92" i="9"/>
  <c r="Z111" i="9"/>
  <c r="Z116" i="9"/>
  <c r="AD75" i="9"/>
  <c r="C64" i="1" s="1"/>
  <c r="AD44" i="9"/>
  <c r="C33" i="1" s="1"/>
  <c r="AD83" i="9"/>
  <c r="C66" i="1"/>
  <c r="AD13" i="9"/>
  <c r="C13" i="1" s="1"/>
  <c r="AD34" i="9"/>
  <c r="C22" i="2" s="1"/>
  <c r="AD38" i="9"/>
  <c r="C26" i="2" s="1"/>
  <c r="AD87" i="9"/>
  <c r="C76" i="1" s="1"/>
  <c r="AD67" i="9"/>
  <c r="Z22" i="9"/>
  <c r="Z28" i="9" s="1"/>
  <c r="AD36" i="9"/>
  <c r="C24" i="2" s="1"/>
  <c r="AD40" i="9"/>
  <c r="C28" i="2" s="1"/>
  <c r="AD66" i="9"/>
  <c r="C55" i="1" s="1"/>
  <c r="AD16" i="9"/>
  <c r="C16" i="1" s="1"/>
  <c r="AD35" i="9"/>
  <c r="C23" i="2" s="1"/>
  <c r="AD50" i="9"/>
  <c r="C39" i="1" s="1"/>
  <c r="C64" i="9"/>
  <c r="AD69" i="9"/>
  <c r="C58" i="1" s="1"/>
  <c r="AD90" i="9"/>
  <c r="C79" i="1" s="1"/>
  <c r="AD68" i="9"/>
  <c r="AD88" i="9"/>
  <c r="C77" i="1" s="1"/>
  <c r="AD65" i="9"/>
  <c r="C54" i="1" s="1"/>
  <c r="AD81" i="9"/>
  <c r="C70" i="1" s="1"/>
  <c r="AD71" i="9"/>
  <c r="C60" i="1" s="1"/>
  <c r="AD31" i="9"/>
  <c r="Z64" i="9"/>
  <c r="Z58" i="9"/>
  <c r="Z62" i="9"/>
  <c r="Z76" i="9"/>
  <c r="Z30" i="9"/>
  <c r="Z42" i="9" s="1"/>
  <c r="C72" i="1" l="1"/>
  <c r="C78" i="1" s="1"/>
  <c r="C22" i="1"/>
  <c r="Z43" i="9"/>
  <c r="Z63" i="9"/>
  <c r="Y122" i="9"/>
  <c r="X125" i="9"/>
  <c r="Z98" i="9"/>
  <c r="Z73" i="9"/>
  <c r="Z99" i="9" l="1"/>
  <c r="Z118" i="9" s="1"/>
  <c r="Z120" i="9" s="1"/>
  <c r="Z122" i="9" s="1"/>
  <c r="K29" i="1" l="1"/>
  <c r="L29" i="1"/>
  <c r="C5" i="22" s="1"/>
  <c r="AE60" i="9"/>
  <c r="AE55" i="9"/>
  <c r="D64" i="9"/>
  <c r="D73" i="9"/>
  <c r="D58" i="9"/>
  <c r="I22" i="1"/>
  <c r="H96" i="1"/>
  <c r="H87" i="1"/>
  <c r="F22" i="18"/>
  <c r="E75" i="2" s="1"/>
  <c r="F75" i="2" s="1"/>
  <c r="F13" i="18"/>
  <c r="B13" i="18"/>
  <c r="C22" i="18"/>
  <c r="B22" i="18"/>
  <c r="W27" i="9"/>
  <c r="W25" i="9"/>
  <c r="W11" i="9"/>
  <c r="W7" i="9"/>
  <c r="T27" i="9"/>
  <c r="T25" i="9"/>
  <c r="T11" i="9"/>
  <c r="T7" i="9"/>
  <c r="Q27" i="9"/>
  <c r="Q25" i="9"/>
  <c r="Q11" i="9"/>
  <c r="Q7" i="9"/>
  <c r="N27" i="9"/>
  <c r="N25" i="9"/>
  <c r="N11" i="9"/>
  <c r="N7" i="9"/>
  <c r="K27" i="9"/>
  <c r="K25" i="9"/>
  <c r="K11" i="9"/>
  <c r="K7" i="9"/>
  <c r="H27" i="9"/>
  <c r="H25" i="9"/>
  <c r="H11" i="9"/>
  <c r="H7" i="9"/>
  <c r="AF114" i="9"/>
  <c r="AF109" i="9"/>
  <c r="AF105" i="9"/>
  <c r="E100" i="9"/>
  <c r="AF82" i="9"/>
  <c r="AF27" i="9"/>
  <c r="AF25" i="9"/>
  <c r="AF11" i="9"/>
  <c r="AF7" i="9"/>
  <c r="AE116" i="9"/>
  <c r="AE111" i="9"/>
  <c r="AE92" i="9"/>
  <c r="AE76" i="9"/>
  <c r="AE33" i="9"/>
  <c r="AE27" i="9"/>
  <c r="AE25" i="9"/>
  <c r="AE11" i="9"/>
  <c r="AE7" i="9"/>
  <c r="E27" i="9"/>
  <c r="E25" i="9"/>
  <c r="E11" i="9"/>
  <c r="E7" i="9"/>
  <c r="D116" i="9"/>
  <c r="D111" i="9"/>
  <c r="D103" i="9"/>
  <c r="D92" i="9"/>
  <c r="D76" i="9"/>
  <c r="D62" i="9"/>
  <c r="D27" i="9"/>
  <c r="D25" i="9"/>
  <c r="D22" i="9"/>
  <c r="D11" i="9"/>
  <c r="D7" i="9"/>
  <c r="E118" i="2"/>
  <c r="E116" i="2"/>
  <c r="E101" i="2"/>
  <c r="D118" i="2"/>
  <c r="D116" i="2"/>
  <c r="D101" i="2"/>
  <c r="D30" i="2"/>
  <c r="D21" i="2"/>
  <c r="D4" i="2"/>
  <c r="M25" i="1"/>
  <c r="L27" i="1"/>
  <c r="C13" i="22" s="1"/>
  <c r="L25" i="1"/>
  <c r="I109" i="1"/>
  <c r="I104" i="1"/>
  <c r="I81" i="1"/>
  <c r="I65" i="1"/>
  <c r="I62" i="1"/>
  <c r="I53" i="1"/>
  <c r="I51" i="1"/>
  <c r="I52" i="1" s="1"/>
  <c r="I25" i="1"/>
  <c r="I11" i="1"/>
  <c r="H109" i="1"/>
  <c r="H104" i="1"/>
  <c r="H81" i="1"/>
  <c r="H65" i="1"/>
  <c r="H62" i="1"/>
  <c r="H53" i="1"/>
  <c r="H51" i="1"/>
  <c r="H52" i="1" s="1"/>
  <c r="H27" i="1"/>
  <c r="H25" i="1"/>
  <c r="H22" i="1"/>
  <c r="H11" i="1"/>
  <c r="E112" i="1"/>
  <c r="E110" i="1"/>
  <c r="M110" i="1" s="1"/>
  <c r="E92" i="1"/>
  <c r="E27" i="1"/>
  <c r="F27" i="1" s="1"/>
  <c r="E25" i="1"/>
  <c r="D112" i="1"/>
  <c r="D110" i="1"/>
  <c r="L110" i="1" s="1"/>
  <c r="L103" i="1"/>
  <c r="D92" i="1"/>
  <c r="L86" i="1"/>
  <c r="L83" i="1"/>
  <c r="L79" i="1"/>
  <c r="L70" i="1"/>
  <c r="L66" i="1"/>
  <c r="L64" i="1"/>
  <c r="L63" i="1"/>
  <c r="L58" i="1"/>
  <c r="L55" i="1"/>
  <c r="L50" i="1"/>
  <c r="L41" i="1"/>
  <c r="L39" i="1"/>
  <c r="L36" i="1"/>
  <c r="D27" i="1"/>
  <c r="D25" i="1"/>
  <c r="L16" i="1"/>
  <c r="B11" i="21"/>
  <c r="F118" i="2" l="1"/>
  <c r="B24" i="18"/>
  <c r="E73" i="2"/>
  <c r="F24" i="18"/>
  <c r="D49" i="1"/>
  <c r="L49" i="1" s="1"/>
  <c r="B15" i="21"/>
  <c r="E103" i="9"/>
  <c r="AF104" i="9"/>
  <c r="AF113" i="9"/>
  <c r="AF21" i="9"/>
  <c r="E112" i="2" s="1"/>
  <c r="F112" i="2" s="1"/>
  <c r="AF96" i="9"/>
  <c r="E111" i="9"/>
  <c r="AF19" i="9"/>
  <c r="AF15" i="9"/>
  <c r="AF91" i="9"/>
  <c r="H103" i="9"/>
  <c r="T111" i="9"/>
  <c r="E116" i="9"/>
  <c r="AF102" i="9"/>
  <c r="AF112" i="9"/>
  <c r="AF17" i="9"/>
  <c r="N22" i="9"/>
  <c r="N28" i="9" s="1"/>
  <c r="N103" i="9"/>
  <c r="Q103" i="9"/>
  <c r="T103" i="9"/>
  <c r="W103" i="9"/>
  <c r="L11" i="1"/>
  <c r="Q111" i="9"/>
  <c r="K111" i="9"/>
  <c r="K116" i="9"/>
  <c r="N116" i="9"/>
  <c r="Q116" i="9"/>
  <c r="AF18" i="9"/>
  <c r="AF38" i="9"/>
  <c r="E26" i="2" s="1"/>
  <c r="AF94" i="9"/>
  <c r="AF115" i="9"/>
  <c r="T22" i="9"/>
  <c r="T28" i="9" s="1"/>
  <c r="T30" i="9"/>
  <c r="H116" i="9"/>
  <c r="N111" i="9"/>
  <c r="T92" i="9"/>
  <c r="W111" i="9"/>
  <c r="W116" i="9"/>
  <c r="D63" i="9"/>
  <c r="AE100" i="9"/>
  <c r="AF108" i="9"/>
  <c r="AF95" i="9"/>
  <c r="AF85" i="9"/>
  <c r="E22" i="9"/>
  <c r="E28" i="9" s="1"/>
  <c r="AF34" i="9"/>
  <c r="E22" i="2" s="1"/>
  <c r="J73" i="2" s="1"/>
  <c r="M27" i="1"/>
  <c r="J89" i="1"/>
  <c r="AF35" i="9"/>
  <c r="E23" i="2" s="1"/>
  <c r="J75" i="2" s="1"/>
  <c r="K100" i="9"/>
  <c r="E28" i="2"/>
  <c r="J80" i="2" s="1"/>
  <c r="D98" i="9"/>
  <c r="AF14" i="9"/>
  <c r="AE86" i="9"/>
  <c r="AF86" i="9"/>
  <c r="AF36" i="9"/>
  <c r="E24" i="2" s="1"/>
  <c r="AF29" i="9"/>
  <c r="E29" i="1" s="1"/>
  <c r="AE56" i="9"/>
  <c r="L33" i="1"/>
  <c r="W98" i="9"/>
  <c r="L82" i="1"/>
  <c r="AE65" i="9"/>
  <c r="AE13" i="9"/>
  <c r="D13" i="1" s="1"/>
  <c r="D89" i="9"/>
  <c r="AE83" i="9"/>
  <c r="L77" i="1"/>
  <c r="AF72" i="9"/>
  <c r="AF106" i="9"/>
  <c r="E99" i="1" s="1"/>
  <c r="AE68" i="9"/>
  <c r="AE87" i="9"/>
  <c r="D76" i="1" s="1"/>
  <c r="L76" i="1" s="1"/>
  <c r="L59" i="1"/>
  <c r="L62" i="1" s="1"/>
  <c r="AE31" i="9"/>
  <c r="AE30" i="9" s="1"/>
  <c r="D30" i="1" s="1"/>
  <c r="W22" i="9"/>
  <c r="W28" i="9" s="1"/>
  <c r="Q33" i="9"/>
  <c r="Q30" i="9" s="1"/>
  <c r="Q22" i="9"/>
  <c r="Q28" i="9" s="1"/>
  <c r="N33" i="9"/>
  <c r="N30" i="9" s="1"/>
  <c r="K33" i="9"/>
  <c r="K30" i="9" s="1"/>
  <c r="K42" i="9" s="1"/>
  <c r="K22" i="9"/>
  <c r="K28" i="9" s="1"/>
  <c r="H111" i="9"/>
  <c r="H33" i="9"/>
  <c r="H30" i="9" s="1"/>
  <c r="H42" i="9" s="1"/>
  <c r="E30" i="9"/>
  <c r="H31" i="1"/>
  <c r="I87" i="1"/>
  <c r="J87" i="1" s="1"/>
  <c r="D51" i="1"/>
  <c r="H88" i="1"/>
  <c r="M11" i="1"/>
  <c r="C16" i="22"/>
  <c r="D109" i="1"/>
  <c r="AE62" i="9"/>
  <c r="H22" i="9"/>
  <c r="H28" i="9" s="1"/>
  <c r="D65" i="1"/>
  <c r="D22" i="18"/>
  <c r="D81" i="1"/>
  <c r="D104" i="1"/>
  <c r="D28" i="9"/>
  <c r="D30" i="9"/>
  <c r="D42" i="9" s="1"/>
  <c r="N27" i="1" l="1"/>
  <c r="D13" i="22"/>
  <c r="E13" i="22" s="1"/>
  <c r="M99" i="1"/>
  <c r="N99" i="1" s="1"/>
  <c r="F99" i="1"/>
  <c r="F73" i="2"/>
  <c r="E72" i="2"/>
  <c r="D54" i="1"/>
  <c r="L54" i="1" s="1"/>
  <c r="D72" i="1"/>
  <c r="D45" i="1"/>
  <c r="L45" i="1" s="1"/>
  <c r="H112" i="1"/>
  <c r="D31" i="1"/>
  <c r="E83" i="1"/>
  <c r="F83" i="1" s="1"/>
  <c r="F24" i="2"/>
  <c r="J76" i="2"/>
  <c r="F28" i="2"/>
  <c r="F26" i="2"/>
  <c r="J78" i="2"/>
  <c r="E18" i="1"/>
  <c r="F18" i="1" s="1"/>
  <c r="E17" i="1"/>
  <c r="F17" i="1" s="1"/>
  <c r="AF22" i="9"/>
  <c r="AF28" i="9" s="1"/>
  <c r="F22" i="2"/>
  <c r="F23" i="2"/>
  <c r="E21" i="1"/>
  <c r="J31" i="1"/>
  <c r="J78" i="1"/>
  <c r="E13" i="1"/>
  <c r="E16" i="1"/>
  <c r="N103" i="1"/>
  <c r="F103" i="1"/>
  <c r="N100" i="1"/>
  <c r="F100" i="1"/>
  <c r="D99" i="9"/>
  <c r="D118" i="9" s="1"/>
  <c r="D120" i="9" s="1"/>
  <c r="AE22" i="9"/>
  <c r="AE28" i="9" s="1"/>
  <c r="L13" i="1"/>
  <c r="D16" i="22"/>
  <c r="M122" i="9"/>
  <c r="E109" i="1"/>
  <c r="D96" i="1"/>
  <c r="AE103" i="9"/>
  <c r="D95" i="2"/>
  <c r="D97" i="2" s="1"/>
  <c r="H6" i="1" s="1"/>
  <c r="AF100" i="9"/>
  <c r="K103" i="9"/>
  <c r="AF116" i="9"/>
  <c r="D122" i="2"/>
  <c r="S122" i="9"/>
  <c r="AE98" i="9"/>
  <c r="AF84" i="9"/>
  <c r="AE58" i="9"/>
  <c r="AE63" i="9" s="1"/>
  <c r="AE84" i="9"/>
  <c r="AE89" i="9" s="1"/>
  <c r="AF111" i="9"/>
  <c r="AE64" i="9"/>
  <c r="D87" i="1"/>
  <c r="D62" i="1"/>
  <c r="D113" i="2"/>
  <c r="L31" i="1"/>
  <c r="AE42" i="9"/>
  <c r="E104" i="1"/>
  <c r="F104" i="1" s="1"/>
  <c r="L109" i="1"/>
  <c r="H12" i="22" s="1"/>
  <c r="L104" i="1"/>
  <c r="H11" i="22" s="1"/>
  <c r="L51" i="1"/>
  <c r="I88" i="1"/>
  <c r="J88" i="1" s="1"/>
  <c r="L65" i="1"/>
  <c r="D43" i="9"/>
  <c r="H111" i="1"/>
  <c r="D47" i="1" l="1"/>
  <c r="D52" i="1" s="1"/>
  <c r="M21" i="1"/>
  <c r="N21" i="1" s="1"/>
  <c r="F21" i="1"/>
  <c r="D53" i="1"/>
  <c r="L72" i="1"/>
  <c r="L78" i="1" s="1"/>
  <c r="D78" i="1"/>
  <c r="D88" i="1" s="1"/>
  <c r="M83" i="1"/>
  <c r="N83" i="1" s="1"/>
  <c r="M18" i="1"/>
  <c r="M13" i="1"/>
  <c r="E22" i="1"/>
  <c r="E28" i="1" s="1"/>
  <c r="M17" i="1"/>
  <c r="D119" i="2"/>
  <c r="D123" i="2" s="1"/>
  <c r="M16" i="1"/>
  <c r="L96" i="1"/>
  <c r="F13" i="1"/>
  <c r="AE43" i="9"/>
  <c r="D122" i="9"/>
  <c r="F16" i="1"/>
  <c r="E96" i="1"/>
  <c r="M29" i="1"/>
  <c r="F29" i="1"/>
  <c r="P122" i="9"/>
  <c r="AF103" i="9"/>
  <c r="V122" i="9"/>
  <c r="J122" i="9"/>
  <c r="L47" i="1"/>
  <c r="L52" i="1" s="1"/>
  <c r="H2" i="22" s="1"/>
  <c r="AE99" i="9"/>
  <c r="AE118" i="9" s="1"/>
  <c r="AE120" i="9" s="1"/>
  <c r="G122" i="9"/>
  <c r="L87" i="1"/>
  <c r="L53" i="1"/>
  <c r="H3" i="22" s="1"/>
  <c r="L81" i="1"/>
  <c r="D22" i="1"/>
  <c r="D28" i="1" s="1"/>
  <c r="H16" i="22"/>
  <c r="C138" i="9"/>
  <c r="W92" i="9"/>
  <c r="W76" i="9"/>
  <c r="T98" i="9"/>
  <c r="T76" i="9"/>
  <c r="T73" i="9"/>
  <c r="Q92" i="9"/>
  <c r="Q76" i="9"/>
  <c r="Q73" i="9"/>
  <c r="N92" i="9"/>
  <c r="AF74" i="9"/>
  <c r="K92" i="9"/>
  <c r="K76" i="9"/>
  <c r="H92" i="9"/>
  <c r="H76" i="9"/>
  <c r="E120" i="2" l="1"/>
  <c r="M31" i="1"/>
  <c r="E103" i="2"/>
  <c r="F103" i="2" s="1"/>
  <c r="N16" i="1"/>
  <c r="E106" i="2"/>
  <c r="F106" i="2" s="1"/>
  <c r="N18" i="1"/>
  <c r="E108" i="2"/>
  <c r="F108" i="2" s="1"/>
  <c r="N17" i="1"/>
  <c r="E107" i="2"/>
  <c r="F107" i="2" s="1"/>
  <c r="D111" i="1"/>
  <c r="D113" i="1" s="1"/>
  <c r="N13" i="1"/>
  <c r="D5" i="22"/>
  <c r="M22" i="1"/>
  <c r="N29" i="1"/>
  <c r="N89" i="1"/>
  <c r="AE122" i="9"/>
  <c r="F22" i="1"/>
  <c r="F28" i="1"/>
  <c r="L6" i="1"/>
  <c r="L4" i="1" s="1"/>
  <c r="L7" i="1" s="1"/>
  <c r="C2" i="22" s="1"/>
  <c r="H4" i="1"/>
  <c r="H7" i="1" s="1"/>
  <c r="H28" i="1" s="1"/>
  <c r="H32" i="1" s="1"/>
  <c r="D32" i="1"/>
  <c r="L88" i="1"/>
  <c r="H4" i="22" s="1"/>
  <c r="E77" i="1"/>
  <c r="T99" i="9"/>
  <c r="AF75" i="9"/>
  <c r="E64" i="1" s="1"/>
  <c r="AF97" i="9"/>
  <c r="AF81" i="9"/>
  <c r="AD70" i="9"/>
  <c r="C59" i="1" s="1"/>
  <c r="AF90" i="9"/>
  <c r="E60" i="1"/>
  <c r="E72" i="1"/>
  <c r="AF87" i="9"/>
  <c r="E76" i="1" s="1"/>
  <c r="M109" i="1"/>
  <c r="L22" i="1"/>
  <c r="C3" i="22" s="1"/>
  <c r="H113" i="1"/>
  <c r="K73" i="9"/>
  <c r="N73" i="9"/>
  <c r="E89" i="9"/>
  <c r="E92" i="9"/>
  <c r="E73" i="9"/>
  <c r="E76" i="9"/>
  <c r="N76" i="9"/>
  <c r="H73" i="9"/>
  <c r="W73" i="9"/>
  <c r="E98" i="9"/>
  <c r="E70" i="1" l="1"/>
  <c r="E78" i="1" s="1"/>
  <c r="AF89" i="9"/>
  <c r="D3" i="22"/>
  <c r="E3" i="22" s="1"/>
  <c r="D115" i="1"/>
  <c r="F120" i="2"/>
  <c r="E122" i="2"/>
  <c r="F122" i="2" s="1"/>
  <c r="C9" i="22"/>
  <c r="C17" i="22" s="1"/>
  <c r="M72" i="1"/>
  <c r="N72" i="1" s="1"/>
  <c r="F72" i="1"/>
  <c r="M64" i="1"/>
  <c r="N64" i="1" s="1"/>
  <c r="F64" i="1"/>
  <c r="M77" i="1"/>
  <c r="N77" i="1" s="1"/>
  <c r="F77" i="1"/>
  <c r="M76" i="1"/>
  <c r="F76" i="1"/>
  <c r="M60" i="1"/>
  <c r="N60" i="1" s="1"/>
  <c r="F60" i="1"/>
  <c r="N22" i="1"/>
  <c r="H115" i="1"/>
  <c r="N31" i="1"/>
  <c r="E5" i="22"/>
  <c r="AF50" i="9"/>
  <c r="E39" i="1" s="1"/>
  <c r="AF66" i="9"/>
  <c r="E55" i="1" s="1"/>
  <c r="L111" i="1"/>
  <c r="L113" i="1" s="1"/>
  <c r="AF67" i="9"/>
  <c r="AF65" i="9"/>
  <c r="AF69" i="9"/>
  <c r="E58" i="1" s="1"/>
  <c r="AF44" i="9"/>
  <c r="AF59" i="9"/>
  <c r="AD59" i="9"/>
  <c r="AF48" i="9"/>
  <c r="AD48" i="9"/>
  <c r="AF60" i="9"/>
  <c r="E49" i="1" s="1"/>
  <c r="AD60" i="9"/>
  <c r="C49" i="1" s="1"/>
  <c r="AD49" i="9"/>
  <c r="AD53" i="9"/>
  <c r="AD57" i="9"/>
  <c r="AF68" i="9"/>
  <c r="E57" i="1" s="1"/>
  <c r="M57" i="1" s="1"/>
  <c r="AF46" i="9"/>
  <c r="AD46" i="9"/>
  <c r="AF52" i="9"/>
  <c r="E41" i="1" s="1"/>
  <c r="AD52" i="9"/>
  <c r="C41" i="1" s="1"/>
  <c r="E45" i="1"/>
  <c r="AD56" i="9"/>
  <c r="T62" i="9"/>
  <c r="AD61" i="9"/>
  <c r="C50" i="1" s="1"/>
  <c r="AD45" i="9"/>
  <c r="AF47" i="9"/>
  <c r="E36" i="1" s="1"/>
  <c r="AD47" i="9"/>
  <c r="C36" i="1" s="1"/>
  <c r="AF51" i="9"/>
  <c r="AD51" i="9"/>
  <c r="AD55" i="9"/>
  <c r="AF45" i="9"/>
  <c r="AF49" i="9"/>
  <c r="AD54" i="9"/>
  <c r="AF61" i="9"/>
  <c r="E50" i="1" s="1"/>
  <c r="W62" i="9"/>
  <c r="L28" i="1"/>
  <c r="L32" i="1" s="1"/>
  <c r="W99" i="9"/>
  <c r="K62" i="9"/>
  <c r="H9" i="22"/>
  <c r="H17" i="22" s="1"/>
  <c r="T64" i="9"/>
  <c r="H64" i="9"/>
  <c r="E64" i="9"/>
  <c r="AF76" i="9"/>
  <c r="E63" i="1"/>
  <c r="N58" i="9"/>
  <c r="K64" i="9"/>
  <c r="Q64" i="9"/>
  <c r="W64" i="9"/>
  <c r="E99" i="9"/>
  <c r="E58" i="9"/>
  <c r="E66" i="1"/>
  <c r="H58" i="9"/>
  <c r="K58" i="9"/>
  <c r="N62" i="9"/>
  <c r="W58" i="9"/>
  <c r="N64" i="9"/>
  <c r="E62" i="9"/>
  <c r="E86" i="1"/>
  <c r="E59" i="1"/>
  <c r="AF73" i="9"/>
  <c r="AF92" i="9"/>
  <c r="E79" i="1"/>
  <c r="F70" i="1" l="1"/>
  <c r="M70" i="1"/>
  <c r="N70" i="1" s="1"/>
  <c r="N76" i="1"/>
  <c r="M79" i="1"/>
  <c r="N79" i="1" s="1"/>
  <c r="F79" i="1"/>
  <c r="M86" i="1"/>
  <c r="N86" i="1" s="1"/>
  <c r="F86" i="1"/>
  <c r="M66" i="1"/>
  <c r="N66" i="1" s="1"/>
  <c r="F66" i="1"/>
  <c r="M45" i="1"/>
  <c r="N45" i="1" s="1"/>
  <c r="F45" i="1"/>
  <c r="M41" i="1"/>
  <c r="N41" i="1" s="1"/>
  <c r="F41" i="1"/>
  <c r="M49" i="1"/>
  <c r="N49" i="1" s="1"/>
  <c r="F49" i="1"/>
  <c r="M58" i="1"/>
  <c r="N58" i="1" s="1"/>
  <c r="F58" i="1"/>
  <c r="M55" i="1"/>
  <c r="N55" i="1" s="1"/>
  <c r="F55" i="1"/>
  <c r="M59" i="1"/>
  <c r="N59" i="1" s="1"/>
  <c r="F59" i="1"/>
  <c r="M63" i="1"/>
  <c r="N63" i="1" s="1"/>
  <c r="F63" i="1"/>
  <c r="M50" i="1"/>
  <c r="N50" i="1" s="1"/>
  <c r="F50" i="1"/>
  <c r="M36" i="1"/>
  <c r="N36" i="1" s="1"/>
  <c r="F36" i="1"/>
  <c r="M39" i="1"/>
  <c r="N39" i="1" s="1"/>
  <c r="F39" i="1"/>
  <c r="H62" i="9"/>
  <c r="H63" i="9" s="1"/>
  <c r="Q62" i="9"/>
  <c r="Q58" i="9"/>
  <c r="L115" i="1"/>
  <c r="T58" i="9"/>
  <c r="T63" i="9" s="1"/>
  <c r="T118" i="9" s="1"/>
  <c r="T120" i="9" s="1"/>
  <c r="W63" i="9"/>
  <c r="W118" i="9" s="1"/>
  <c r="W120" i="9" s="1"/>
  <c r="K63" i="9"/>
  <c r="E62" i="1"/>
  <c r="F62" i="1" s="1"/>
  <c r="E63" i="9"/>
  <c r="E118" i="9" s="1"/>
  <c r="E120" i="9" s="1"/>
  <c r="N63" i="9"/>
  <c r="AF62" i="9"/>
  <c r="F78" i="1"/>
  <c r="E54" i="1"/>
  <c r="E53" i="1" s="1"/>
  <c r="AF64" i="9"/>
  <c r="E81" i="1"/>
  <c r="F81" i="1" s="1"/>
  <c r="E33" i="1"/>
  <c r="AF58" i="9"/>
  <c r="E65" i="1"/>
  <c r="F65" i="1" s="1"/>
  <c r="M78" i="1" l="1"/>
  <c r="M54" i="1"/>
  <c r="N54" i="1" s="1"/>
  <c r="F54" i="1"/>
  <c r="M33" i="1"/>
  <c r="N33" i="1" s="1"/>
  <c r="F33" i="1"/>
  <c r="Q63" i="9"/>
  <c r="AF63" i="9"/>
  <c r="E47" i="1"/>
  <c r="F47" i="1" s="1"/>
  <c r="M65" i="1"/>
  <c r="N65" i="1" s="1"/>
  <c r="F53" i="1"/>
  <c r="E51" i="1"/>
  <c r="F51" i="1" s="1"/>
  <c r="E52" i="1" l="1"/>
  <c r="F52" i="1" s="1"/>
  <c r="N78" i="1" l="1"/>
  <c r="M81" i="1" l="1"/>
  <c r="N81" i="1" s="1"/>
  <c r="M62" i="1" l="1"/>
  <c r="N62" i="1" s="1"/>
  <c r="M51" i="1"/>
  <c r="N51" i="1" s="1"/>
  <c r="M47" i="1" l="1"/>
  <c r="M53" i="1"/>
  <c r="M52" i="1" l="1"/>
  <c r="N47" i="1"/>
  <c r="I3" i="22"/>
  <c r="J3" i="22" s="1"/>
  <c r="N53" i="1"/>
  <c r="H13" i="21"/>
  <c r="E13" i="21"/>
  <c r="C13" i="21"/>
  <c r="F13" i="21"/>
  <c r="D13" i="21"/>
  <c r="U138" i="9"/>
  <c r="AD138" i="9"/>
  <c r="I2" i="22" l="1"/>
  <c r="J2" i="22" s="1"/>
  <c r="N52" i="1"/>
  <c r="V132" i="9"/>
  <c r="Y137" i="9"/>
  <c r="Y135" i="9"/>
  <c r="Y133" i="9"/>
  <c r="Y131" i="9"/>
  <c r="Y136" i="9"/>
  <c r="Y134" i="9"/>
  <c r="Y132" i="9"/>
  <c r="AD39" i="9"/>
  <c r="C27" i="2" s="1"/>
  <c r="AF39" i="9"/>
  <c r="E27" i="2" s="1"/>
  <c r="AD37" i="9"/>
  <c r="C25" i="2" s="1"/>
  <c r="I13" i="21"/>
  <c r="G11" i="21"/>
  <c r="G15" i="21" s="1"/>
  <c r="K11" i="21"/>
  <c r="D11" i="21"/>
  <c r="D15" i="21" s="1"/>
  <c r="H11" i="21"/>
  <c r="H15" i="21" s="1"/>
  <c r="L11" i="21"/>
  <c r="F11" i="21"/>
  <c r="F15" i="21" s="1"/>
  <c r="J11" i="21"/>
  <c r="E11" i="21"/>
  <c r="E15" i="21" s="1"/>
  <c r="I11" i="21"/>
  <c r="I15" i="21" s="1"/>
  <c r="M11" i="21"/>
  <c r="C11" i="21"/>
  <c r="C15" i="21" s="1"/>
  <c r="V131" i="9"/>
  <c r="Z131" i="9" s="1"/>
  <c r="V137" i="9"/>
  <c r="V136" i="9"/>
  <c r="V135" i="9"/>
  <c r="V134" i="9"/>
  <c r="V133" i="9"/>
  <c r="C92" i="1"/>
  <c r="G31" i="1"/>
  <c r="G27" i="1"/>
  <c r="G25" i="1"/>
  <c r="G22" i="1"/>
  <c r="G11" i="1"/>
  <c r="K27" i="1"/>
  <c r="K25" i="1"/>
  <c r="G109" i="1"/>
  <c r="G104" i="1"/>
  <c r="G87" i="1"/>
  <c r="G81" i="1"/>
  <c r="G65" i="1"/>
  <c r="G62" i="1"/>
  <c r="G53" i="1"/>
  <c r="G51" i="1"/>
  <c r="G52" i="1" s="1"/>
  <c r="C27" i="1"/>
  <c r="C25" i="1"/>
  <c r="C122" i="2"/>
  <c r="C118" i="2"/>
  <c r="C116" i="2"/>
  <c r="C101" i="2"/>
  <c r="C157" i="9"/>
  <c r="D152" i="9" s="1"/>
  <c r="O142" i="9" s="1"/>
  <c r="F138" i="9"/>
  <c r="P148" i="9"/>
  <c r="M148" i="9"/>
  <c r="J148" i="9"/>
  <c r="G148" i="9"/>
  <c r="C148" i="9"/>
  <c r="D132" i="9"/>
  <c r="E132" i="9" s="1"/>
  <c r="D133" i="9"/>
  <c r="E133" i="9" s="1"/>
  <c r="D134" i="9"/>
  <c r="E134" i="9" s="1"/>
  <c r="D135" i="9"/>
  <c r="E135" i="9" s="1"/>
  <c r="D136" i="9"/>
  <c r="E136" i="9" s="1"/>
  <c r="D131" i="9"/>
  <c r="E131" i="9" s="1"/>
  <c r="Q98" i="9"/>
  <c r="Q99" i="9" s="1"/>
  <c r="Q118" i="9" s="1"/>
  <c r="Q120" i="9" s="1"/>
  <c r="N98" i="9"/>
  <c r="N99" i="9" s="1"/>
  <c r="N118" i="9" s="1"/>
  <c r="N120" i="9" s="1"/>
  <c r="K98" i="9"/>
  <c r="K99" i="9" s="1"/>
  <c r="K118" i="9" s="1"/>
  <c r="K120" i="9" s="1"/>
  <c r="F27" i="2" l="1"/>
  <c r="J79" i="2"/>
  <c r="E138" i="9"/>
  <c r="W136" i="9"/>
  <c r="Z136" i="9"/>
  <c r="W132" i="9"/>
  <c r="Z132" i="9"/>
  <c r="Y138" i="9"/>
  <c r="W135" i="9"/>
  <c r="Z135" i="9"/>
  <c r="W134" i="9"/>
  <c r="Z134" i="9"/>
  <c r="W133" i="9"/>
  <c r="Z133" i="9"/>
  <c r="W137" i="9"/>
  <c r="Z137" i="9"/>
  <c r="AF37" i="9"/>
  <c r="W30" i="9"/>
  <c r="K11" i="1"/>
  <c r="H98" i="9"/>
  <c r="H99" i="9" s="1"/>
  <c r="H118" i="9" s="1"/>
  <c r="H120" i="9" s="1"/>
  <c r="E30" i="2"/>
  <c r="E4" i="2"/>
  <c r="C4" i="2"/>
  <c r="N93" i="1"/>
  <c r="W131" i="9"/>
  <c r="V138" i="9"/>
  <c r="G88" i="1"/>
  <c r="D151" i="9"/>
  <c r="O141" i="9" s="1"/>
  <c r="D156" i="9"/>
  <c r="O146" i="9" s="1"/>
  <c r="D155" i="9"/>
  <c r="O145" i="9" s="1"/>
  <c r="D154" i="9"/>
  <c r="O144" i="9" s="1"/>
  <c r="D153" i="9"/>
  <c r="O143" i="9" s="1"/>
  <c r="D141" i="9"/>
  <c r="D147" i="9"/>
  <c r="D146" i="9"/>
  <c r="D145" i="9"/>
  <c r="D144" i="9"/>
  <c r="D143" i="9"/>
  <c r="D142" i="9"/>
  <c r="D138" i="9"/>
  <c r="C112" i="1"/>
  <c r="C110" i="1"/>
  <c r="K110" i="1" s="1"/>
  <c r="K103" i="1"/>
  <c r="K100" i="1"/>
  <c r="K83" i="1"/>
  <c r="K82" i="1"/>
  <c r="K79" i="1"/>
  <c r="K77" i="1"/>
  <c r="K76" i="1"/>
  <c r="K72" i="1"/>
  <c r="K70" i="1"/>
  <c r="K66" i="1"/>
  <c r="K64" i="1"/>
  <c r="K63" i="1"/>
  <c r="K60" i="1"/>
  <c r="K59" i="1"/>
  <c r="K58" i="1"/>
  <c r="K55" i="1"/>
  <c r="K50" i="1"/>
  <c r="K49" i="1"/>
  <c r="K36" i="1"/>
  <c r="K39" i="1"/>
  <c r="K41" i="1"/>
  <c r="T42" i="9"/>
  <c r="T43" i="9" s="1"/>
  <c r="T122" i="9" s="1"/>
  <c r="Q42" i="9"/>
  <c r="Q43" i="9" s="1"/>
  <c r="Q122" i="9" s="1"/>
  <c r="N42" i="9"/>
  <c r="N43" i="9" s="1"/>
  <c r="N122" i="9" s="1"/>
  <c r="K43" i="9"/>
  <c r="K122" i="9" s="1"/>
  <c r="H43" i="9"/>
  <c r="AD116" i="9"/>
  <c r="AD84" i="9"/>
  <c r="AD89" i="9" s="1"/>
  <c r="AD27" i="9"/>
  <c r="AD25" i="9"/>
  <c r="AD11" i="9"/>
  <c r="AD7" i="9"/>
  <c r="C116" i="9"/>
  <c r="C111" i="9"/>
  <c r="C103" i="9"/>
  <c r="C98" i="9"/>
  <c r="C92" i="9"/>
  <c r="C89" i="9"/>
  <c r="C76" i="9"/>
  <c r="C73" i="9"/>
  <c r="C62" i="9"/>
  <c r="C27" i="9"/>
  <c r="C25" i="9"/>
  <c r="C22" i="9"/>
  <c r="C11" i="9"/>
  <c r="C7" i="9"/>
  <c r="K78" i="1" l="1"/>
  <c r="F30" i="2"/>
  <c r="F4" i="2"/>
  <c r="AF33" i="9"/>
  <c r="AF30" i="9" s="1"/>
  <c r="E25" i="2"/>
  <c r="W138" i="9"/>
  <c r="E113" i="2"/>
  <c r="F113" i="2" s="1"/>
  <c r="AD100" i="9"/>
  <c r="AD103" i="9" s="1"/>
  <c r="Z138" i="9"/>
  <c r="AD111" i="9"/>
  <c r="H122" i="9"/>
  <c r="AD98" i="9"/>
  <c r="AD73" i="9"/>
  <c r="E82" i="1"/>
  <c r="AF98" i="9"/>
  <c r="AF99" i="9" s="1"/>
  <c r="C104" i="1"/>
  <c r="W42" i="9"/>
  <c r="W43" i="9" s="1"/>
  <c r="W122" i="9" s="1"/>
  <c r="C30" i="9"/>
  <c r="C42" i="9" s="1"/>
  <c r="C109" i="1"/>
  <c r="AD33" i="9"/>
  <c r="C21" i="2"/>
  <c r="AD92" i="9"/>
  <c r="AD76" i="9"/>
  <c r="C63" i="9"/>
  <c r="K16" i="1"/>
  <c r="AD58" i="9"/>
  <c r="K33" i="1"/>
  <c r="AD62" i="9"/>
  <c r="AD64" i="9"/>
  <c r="K54" i="1"/>
  <c r="C62" i="1"/>
  <c r="C65" i="1"/>
  <c r="C81" i="1"/>
  <c r="C87" i="1"/>
  <c r="AD22" i="9"/>
  <c r="AD28" i="9" s="1"/>
  <c r="K13" i="1"/>
  <c r="L142" i="9"/>
  <c r="I142" i="9"/>
  <c r="F142" i="9"/>
  <c r="L143" i="9"/>
  <c r="I143" i="9"/>
  <c r="F143" i="9"/>
  <c r="L144" i="9"/>
  <c r="I144" i="9"/>
  <c r="F144" i="9"/>
  <c r="L145" i="9"/>
  <c r="I145" i="9"/>
  <c r="F145" i="9"/>
  <c r="L146" i="9"/>
  <c r="I146" i="9"/>
  <c r="F146" i="9"/>
  <c r="L147" i="9"/>
  <c r="I147" i="9"/>
  <c r="F147" i="9"/>
  <c r="O148" i="9"/>
  <c r="L141" i="9"/>
  <c r="I141" i="9"/>
  <c r="F141" i="9"/>
  <c r="D148" i="9"/>
  <c r="C28" i="9"/>
  <c r="C99" i="9"/>
  <c r="D157" i="9"/>
  <c r="C125" i="9"/>
  <c r="F125" i="9"/>
  <c r="I125" i="9"/>
  <c r="L125" i="9"/>
  <c r="O125" i="9"/>
  <c r="R125" i="9"/>
  <c r="U125" i="9"/>
  <c r="F25" i="2" l="1"/>
  <c r="J77" i="2"/>
  <c r="AI30" i="9"/>
  <c r="AF42" i="9"/>
  <c r="AF118" i="9"/>
  <c r="AF120" i="9" s="1"/>
  <c r="M82" i="1"/>
  <c r="N82" i="1" s="1"/>
  <c r="F82" i="1"/>
  <c r="C96" i="1"/>
  <c r="I148" i="9"/>
  <c r="C88" i="1"/>
  <c r="O10" i="21"/>
  <c r="C118" i="9"/>
  <c r="C120" i="9" s="1"/>
  <c r="C43" i="9"/>
  <c r="E87" i="1"/>
  <c r="E21" i="2"/>
  <c r="E95" i="2" s="1"/>
  <c r="E42" i="9"/>
  <c r="E43" i="9" s="1"/>
  <c r="E122" i="9" s="1"/>
  <c r="AD30" i="9"/>
  <c r="C30" i="1" s="1"/>
  <c r="C31" i="1" s="1"/>
  <c r="L148" i="9"/>
  <c r="F148" i="9"/>
  <c r="AD99" i="9"/>
  <c r="K96" i="1"/>
  <c r="G96" i="1"/>
  <c r="C53" i="1"/>
  <c r="C51" i="1"/>
  <c r="C47" i="1"/>
  <c r="AD63" i="9"/>
  <c r="C28" i="1"/>
  <c r="F21" i="2" l="1"/>
  <c r="E88" i="1"/>
  <c r="F87" i="1"/>
  <c r="C122" i="9"/>
  <c r="G111" i="1"/>
  <c r="G112" i="1"/>
  <c r="AD42" i="9"/>
  <c r="AD43" i="9" s="1"/>
  <c r="AD118" i="9"/>
  <c r="AD120" i="9" s="1"/>
  <c r="C52" i="1"/>
  <c r="C111" i="1" s="1"/>
  <c r="C113" i="1" s="1"/>
  <c r="C113" i="2"/>
  <c r="K22" i="1"/>
  <c r="B3" i="22" s="1"/>
  <c r="E30" i="1" l="1"/>
  <c r="E31" i="1" s="1"/>
  <c r="AF43" i="9"/>
  <c r="AF122" i="9" s="1"/>
  <c r="E111" i="1"/>
  <c r="F88" i="1"/>
  <c r="C32" i="1"/>
  <c r="C115" i="1" s="1"/>
  <c r="C95" i="2"/>
  <c r="C97" i="2" s="1"/>
  <c r="G6" i="1" s="1"/>
  <c r="AD122" i="9"/>
  <c r="C13" i="18"/>
  <c r="C24" i="18" s="1"/>
  <c r="I112" i="1" l="1"/>
  <c r="J112" i="1" s="1"/>
  <c r="E32" i="1"/>
  <c r="F30" i="1"/>
  <c r="E113" i="1"/>
  <c r="F113" i="1" s="1"/>
  <c r="F111" i="1"/>
  <c r="M87" i="1"/>
  <c r="M104" i="1"/>
  <c r="K109" i="1"/>
  <c r="K87" i="1"/>
  <c r="K104" i="1"/>
  <c r="G11" i="22" s="1"/>
  <c r="K81" i="1"/>
  <c r="K65" i="1"/>
  <c r="K62" i="1"/>
  <c r="F95" i="2" l="1"/>
  <c r="F31" i="1"/>
  <c r="F72" i="2"/>
  <c r="E115" i="1"/>
  <c r="M88" i="1"/>
  <c r="N87" i="1"/>
  <c r="I11" i="22"/>
  <c r="J11" i="22" s="1"/>
  <c r="N104" i="1"/>
  <c r="G4" i="1"/>
  <c r="G7" i="1" s="1"/>
  <c r="G28" i="1" s="1"/>
  <c r="G32" i="1" s="1"/>
  <c r="K6" i="1"/>
  <c r="K4" i="1" s="1"/>
  <c r="K7" i="1" s="1"/>
  <c r="B2" i="22" s="1"/>
  <c r="K88" i="1"/>
  <c r="G4" i="22" s="1"/>
  <c r="K47" i="1"/>
  <c r="K51" i="1"/>
  <c r="K53" i="1"/>
  <c r="G3" i="22" s="1"/>
  <c r="D13" i="18"/>
  <c r="D24" i="18" s="1"/>
  <c r="E97" i="2" l="1"/>
  <c r="F32" i="1"/>
  <c r="I4" i="22"/>
  <c r="J4" i="22" s="1"/>
  <c r="N88" i="1"/>
  <c r="I16" i="22"/>
  <c r="J16" i="22" s="1"/>
  <c r="K28" i="1"/>
  <c r="K31" i="1"/>
  <c r="K52" i="1"/>
  <c r="G2" i="22" s="1"/>
  <c r="I6" i="1" l="1"/>
  <c r="M6" i="1" s="1"/>
  <c r="N6" i="1" s="1"/>
  <c r="F97" i="2"/>
  <c r="G9" i="22"/>
  <c r="K111" i="1"/>
  <c r="K113" i="1" s="1"/>
  <c r="K32" i="1"/>
  <c r="G113" i="1"/>
  <c r="G115" i="1" s="1"/>
  <c r="G16" i="22"/>
  <c r="B16" i="22"/>
  <c r="B9" i="22"/>
  <c r="J6" i="1" l="1"/>
  <c r="K115" i="1"/>
  <c r="G17" i="22"/>
  <c r="B17" i="22"/>
  <c r="O9" i="21"/>
  <c r="O8" i="21"/>
  <c r="O7" i="21"/>
  <c r="O6" i="21"/>
  <c r="O5" i="21"/>
  <c r="O4" i="21"/>
  <c r="O18" i="21" l="1"/>
  <c r="O30" i="21" s="1"/>
  <c r="N11" i="21"/>
  <c r="O3" i="21"/>
  <c r="O11" i="21" s="1"/>
  <c r="J13" i="21" l="1"/>
  <c r="J15" i="21" s="1"/>
  <c r="K13" i="21"/>
  <c r="K15" i="21" s="1"/>
  <c r="L13" i="21"/>
  <c r="L15" i="21" s="1"/>
  <c r="M13" i="21"/>
  <c r="M15" i="21" s="1"/>
  <c r="N13" i="21"/>
  <c r="N15" i="21" s="1"/>
  <c r="O12" i="21" l="1"/>
  <c r="O13" i="21" s="1"/>
  <c r="O15" i="21" s="1"/>
  <c r="M92" i="1"/>
  <c r="M96" i="1" s="1"/>
  <c r="I96" i="1" l="1"/>
  <c r="J96" i="1" s="1"/>
  <c r="N92" i="1"/>
  <c r="I7" i="22"/>
  <c r="J7" i="22" s="1"/>
  <c r="I111" i="1" l="1"/>
  <c r="I113" i="1" s="1"/>
  <c r="J113" i="1" s="1"/>
  <c r="I6" i="22"/>
  <c r="J6" i="22" s="1"/>
  <c r="M111" i="1"/>
  <c r="M113" i="1" s="1"/>
  <c r="N113" i="1" s="1"/>
  <c r="N96" i="1"/>
  <c r="J111" i="1" l="1"/>
  <c r="I9" i="22"/>
  <c r="J9" i="22" s="1"/>
  <c r="N111" i="1"/>
  <c r="I17" i="22" l="1"/>
  <c r="J17" i="22" s="1"/>
  <c r="M4" i="1"/>
  <c r="M7" i="1" s="1"/>
  <c r="M28" i="1" s="1"/>
  <c r="I4" i="1"/>
  <c r="E119" i="2"/>
  <c r="F119" i="2" s="1"/>
  <c r="N7" i="1" l="1"/>
  <c r="N4" i="1"/>
  <c r="I7" i="1"/>
  <c r="J4" i="1"/>
  <c r="E123" i="2"/>
  <c r="F123" i="2" s="1"/>
  <c r="D2" i="22" l="1"/>
  <c r="E2" i="22" s="1"/>
  <c r="M32" i="1"/>
  <c r="I28" i="1"/>
  <c r="I32" i="1" s="1"/>
  <c r="I115" i="1" s="1"/>
  <c r="J7" i="1"/>
  <c r="D9" i="22" l="1"/>
  <c r="E9" i="22" s="1"/>
  <c r="N28" i="1"/>
  <c r="J28" i="1"/>
  <c r="M115" i="1"/>
  <c r="N32" i="1"/>
  <c r="D17" i="22" l="1"/>
  <c r="E17" i="22" s="1"/>
  <c r="J32" i="1"/>
  <c r="C119" i="2" l="1"/>
  <c r="C123" i="2" s="1"/>
</calcChain>
</file>

<file path=xl/sharedStrings.xml><?xml version="1.0" encoding="utf-8"?>
<sst xmlns="http://schemas.openxmlformats.org/spreadsheetml/2006/main" count="795" uniqueCount="367">
  <si>
    <t>BEVÉTELEK ÖSSZESEN</t>
  </si>
  <si>
    <t>Jubileumi jutalom</t>
  </si>
  <si>
    <t>Közlekedési költségtérítés</t>
  </si>
  <si>
    <t>Vásárolt élelmezés</t>
  </si>
  <si>
    <t>Baracska</t>
  </si>
  <si>
    <t>Ercsi</t>
  </si>
  <si>
    <t>Gyúró</t>
  </si>
  <si>
    <t>Kajászó</t>
  </si>
  <si>
    <t>Martonvásár</t>
  </si>
  <si>
    <t>Ráckeresztúr</t>
  </si>
  <si>
    <t>Tordas</t>
  </si>
  <si>
    <t>HÁZI SEGÍTSÉGNYÚJTÁS</t>
  </si>
  <si>
    <t>TÁMOGATÓ SZOLGÁLAT</t>
  </si>
  <si>
    <t>SEGÍTŐ SZOLGÁLAT EGYÜTT</t>
  </si>
  <si>
    <t>Közalkalmazotti státuszok</t>
  </si>
  <si>
    <t>Összesen</t>
  </si>
  <si>
    <t>ENGEDÉLYEZETT LÉTSZÁM</t>
  </si>
  <si>
    <t>Segítő Szolgálat</t>
  </si>
  <si>
    <t>Segítő Szolgálat Összesen</t>
  </si>
  <si>
    <t>SZOCIÁLIS NORMATÍVA ÉS TÁMOGATÁS MINDÖSSZESEN</t>
  </si>
  <si>
    <t>Bevételek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</si>
  <si>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</si>
  <si>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</si>
  <si>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</si>
  <si>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</si>
  <si>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</si>
  <si>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</si>
  <si>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</si>
  <si>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</si>
  <si>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</si>
  <si>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</si>
  <si>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</si>
  <si>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</si>
  <si>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Személyi juttatások</t>
  </si>
  <si>
    <t>Szociális és gyermekjóléti feladatok támogatása</t>
  </si>
  <si>
    <t>SZOCIÁLIS NORMATÍVA ÖSSZESEN</t>
  </si>
  <si>
    <t>Kiadások</t>
  </si>
  <si>
    <t>Martonvásár munkaszervezeti feladat</t>
  </si>
  <si>
    <t>Szent László Völgye Segítő Szolgálat költségvetése</t>
  </si>
  <si>
    <t>Társulás költségvetése</t>
  </si>
  <si>
    <t>Működési bevételek</t>
  </si>
  <si>
    <t>Dologi kiadások</t>
  </si>
  <si>
    <t>Beruházások</t>
  </si>
  <si>
    <t>Felújítások</t>
  </si>
  <si>
    <t>Egyéb felhalmozási kiadások</t>
  </si>
  <si>
    <t>Mindösszesen</t>
  </si>
  <si>
    <t>I. Működési bevételek összesen</t>
  </si>
  <si>
    <t>II. Felhalmozási bevételek összesen</t>
  </si>
  <si>
    <t>I. Működési kiadások összesen</t>
  </si>
  <si>
    <t>II. Felhalmozási kiadások összesen</t>
  </si>
  <si>
    <t xml:space="preserve">Önkormányzatok működési támogatásai </t>
  </si>
  <si>
    <t>Egyéb működési célú támogatások bevételei államháztartáson belülről</t>
  </si>
  <si>
    <t>ebből: TB pénzügy alapjai</t>
  </si>
  <si>
    <t>ebből: helyi önkormányzatok és költségvetési szerveik</t>
  </si>
  <si>
    <t>Működési célú támogatások államháztartáson belülről</t>
  </si>
  <si>
    <t>Egyéb felhalmozási célú támogatások bevételei államháztartáson belülről</t>
  </si>
  <si>
    <t xml:space="preserve">Felhalmozási célú támogatások államháztartáson belülről </t>
  </si>
  <si>
    <t>Készletértékesítés ellenértéke</t>
  </si>
  <si>
    <t>Szolgáltatások ellenértéke</t>
  </si>
  <si>
    <t>Közvetített szolgáltatások ellenértéke</t>
  </si>
  <si>
    <t>Tulajdonosi bevételek</t>
  </si>
  <si>
    <t>Általános forgalmi adó visszatérítése</t>
  </si>
  <si>
    <t>Kamatbevételek</t>
  </si>
  <si>
    <t>Egyéb működési bevételek</t>
  </si>
  <si>
    <t xml:space="preserve">Működési bevételek </t>
  </si>
  <si>
    <t xml:space="preserve">Felhalmozási bevételek </t>
  </si>
  <si>
    <t>Egyéb működési célú átvett pénzeszközök</t>
  </si>
  <si>
    <t>Egyéb felhalmozási célú átvett pénzeszközök</t>
  </si>
  <si>
    <t xml:space="preserve">Költségvetési bevételek </t>
  </si>
  <si>
    <t xml:space="preserve">Maradvány igénybevétele </t>
  </si>
  <si>
    <t xml:space="preserve">Finanszírozási bevételek </t>
  </si>
  <si>
    <t xml:space="preserve">Foglalkoztatottak személyi juttatásai </t>
  </si>
  <si>
    <t xml:space="preserve">Külső személyi juttatások </t>
  </si>
  <si>
    <t xml:space="preserve">Személyi juttatások összesen </t>
  </si>
  <si>
    <t xml:space="preserve">Munkaadókat terhelő járulékok és szociális hozzájárulási adó                                                                   </t>
  </si>
  <si>
    <t xml:space="preserve">Készletbeszerzés </t>
  </si>
  <si>
    <t xml:space="preserve">Kommunikációs szolgáltatások </t>
  </si>
  <si>
    <t xml:space="preserve">Szolgáltatási kiadások </t>
  </si>
  <si>
    <t>Kiküldetések, reklám- és propagandakiadások</t>
  </si>
  <si>
    <t>Különféle befizetések és egyéb dologi kiadások</t>
  </si>
  <si>
    <t xml:space="preserve">Dologi kiadások </t>
  </si>
  <si>
    <t>Egyéb működési célú kiadások</t>
  </si>
  <si>
    <t xml:space="preserve">Felújítások </t>
  </si>
  <si>
    <t>Egyéb felhalmozási célú kiadások</t>
  </si>
  <si>
    <t xml:space="preserve">Költségvetési kiadások </t>
  </si>
  <si>
    <t>Finanszírozási kiadások</t>
  </si>
  <si>
    <t>Felhalmozási célú önkormányzati támogatások</t>
  </si>
  <si>
    <t>Rovat-szám</t>
  </si>
  <si>
    <t>B11</t>
  </si>
  <si>
    <t>B16</t>
  </si>
  <si>
    <t>B1</t>
  </si>
  <si>
    <t>B21</t>
  </si>
  <si>
    <t>B25</t>
  </si>
  <si>
    <t>B2</t>
  </si>
  <si>
    <t>B401</t>
  </si>
  <si>
    <t>B402</t>
  </si>
  <si>
    <t>B403</t>
  </si>
  <si>
    <t>B404</t>
  </si>
  <si>
    <t>B405</t>
  </si>
  <si>
    <t>B406</t>
  </si>
  <si>
    <t>B407</t>
  </si>
  <si>
    <t>B408</t>
  </si>
  <si>
    <t>B4</t>
  </si>
  <si>
    <t>B5</t>
  </si>
  <si>
    <t>B6</t>
  </si>
  <si>
    <t>B7</t>
  </si>
  <si>
    <t>B1-B7</t>
  </si>
  <si>
    <t>B813</t>
  </si>
  <si>
    <t>B8</t>
  </si>
  <si>
    <t>Megnevezés</t>
  </si>
  <si>
    <t>K11</t>
  </si>
  <si>
    <t>K12</t>
  </si>
  <si>
    <t>K1</t>
  </si>
  <si>
    <t>K2</t>
  </si>
  <si>
    <t>K31</t>
  </si>
  <si>
    <t>K32</t>
  </si>
  <si>
    <t>K33</t>
  </si>
  <si>
    <t>K34</t>
  </si>
  <si>
    <t>K35</t>
  </si>
  <si>
    <t>K3</t>
  </si>
  <si>
    <t>K5</t>
  </si>
  <si>
    <t>K6</t>
  </si>
  <si>
    <t>K7</t>
  </si>
  <si>
    <t>K8</t>
  </si>
  <si>
    <t>K1-K8</t>
  </si>
  <si>
    <t>K9</t>
  </si>
  <si>
    <t>K1101</t>
  </si>
  <si>
    <t>Törvény szerinti illetmények, munkabérek</t>
  </si>
  <si>
    <t>K1102</t>
  </si>
  <si>
    <t>Normatív jutalmak</t>
  </si>
  <si>
    <t>K1103</t>
  </si>
  <si>
    <t>Céljuttatás, projektprémium</t>
  </si>
  <si>
    <t>K1104</t>
  </si>
  <si>
    <t>Készenléti, ügyeleti, helyettesítési díj, túlóra, túlszolgálat</t>
  </si>
  <si>
    <t>K1105</t>
  </si>
  <si>
    <t>Végkielégítés</t>
  </si>
  <si>
    <t>K1106</t>
  </si>
  <si>
    <t>K1107</t>
  </si>
  <si>
    <t>Béren kívüli juttatások</t>
  </si>
  <si>
    <t>K1108</t>
  </si>
  <si>
    <t>Ruházati költségtérítés</t>
  </si>
  <si>
    <t>K1109</t>
  </si>
  <si>
    <t>K1110</t>
  </si>
  <si>
    <t>Egyéb költségtérítések</t>
  </si>
  <si>
    <t>K1111</t>
  </si>
  <si>
    <t>Lakhatási támogatások</t>
  </si>
  <si>
    <t>K1112</t>
  </si>
  <si>
    <t>Szociális támogatások</t>
  </si>
  <si>
    <t>K1113</t>
  </si>
  <si>
    <t>Foglalkoztatottak egyéb személyi juttatásai</t>
  </si>
  <si>
    <t>ebből:biztosítási díjak</t>
  </si>
  <si>
    <t>K121</t>
  </si>
  <si>
    <t>Választott tisztségviselők juttatásai</t>
  </si>
  <si>
    <t>K122</t>
  </si>
  <si>
    <t>Munkavégzésre irányuló egyéb jogviszonyban nem saját foglalkoztatottnak fizetett juttatások</t>
  </si>
  <si>
    <t>K123</t>
  </si>
  <si>
    <t>Egyéb külső személyi juttatások</t>
  </si>
  <si>
    <t>K311</t>
  </si>
  <si>
    <t>Szakmai anyagok beszerzése</t>
  </si>
  <si>
    <t>K312</t>
  </si>
  <si>
    <t>Üzemeltetési anyagok beszerzése</t>
  </si>
  <si>
    <t>K313</t>
  </si>
  <si>
    <t>Árubeszerzés</t>
  </si>
  <si>
    <t>K321</t>
  </si>
  <si>
    <t>Informatikai szolgáltatások igénybevétele</t>
  </si>
  <si>
    <t>K322</t>
  </si>
  <si>
    <t>Egyéb kommunikációs szolgáltatások</t>
  </si>
  <si>
    <t>K331</t>
  </si>
  <si>
    <t>Közüzemi díjak</t>
  </si>
  <si>
    <t>K332</t>
  </si>
  <si>
    <t>K333</t>
  </si>
  <si>
    <t xml:space="preserve">Bérleti és lízing díjak </t>
  </si>
  <si>
    <t>K334</t>
  </si>
  <si>
    <t>Karbantartási, kisjavítási szolgáltatások</t>
  </si>
  <si>
    <t>K335</t>
  </si>
  <si>
    <t>Közvetített szolgáltatások</t>
  </si>
  <si>
    <t>K336</t>
  </si>
  <si>
    <t xml:space="preserve">Szakmai tevékenységet segítő szolgáltatások </t>
  </si>
  <si>
    <t>K337</t>
  </si>
  <si>
    <t>K341</t>
  </si>
  <si>
    <t>Kiküldetések kiadásai</t>
  </si>
  <si>
    <t>K342</t>
  </si>
  <si>
    <t>Reklám- és propagandakiadások</t>
  </si>
  <si>
    <t>K351</t>
  </si>
  <si>
    <t>Működési célú előzetesen felszámított általános forgalmi adó</t>
  </si>
  <si>
    <t>K352</t>
  </si>
  <si>
    <t>K353</t>
  </si>
  <si>
    <t xml:space="preserve">Kamatkiadások   </t>
  </si>
  <si>
    <t>K354</t>
  </si>
  <si>
    <t xml:space="preserve">Egyéb pénzügyi műveletek kiadásai </t>
  </si>
  <si>
    <t>K355</t>
  </si>
  <si>
    <t>K61</t>
  </si>
  <si>
    <t>Immateriális javak beszerzése, létesítése</t>
  </si>
  <si>
    <t>K62</t>
  </si>
  <si>
    <t xml:space="preserve">Ingatlanok beszerzése, létesítése </t>
  </si>
  <si>
    <t>K63</t>
  </si>
  <si>
    <t>Informatikai eszközök beszerzése, létesítése</t>
  </si>
  <si>
    <t>K64</t>
  </si>
  <si>
    <t>Egyéb tárgyi eszközök beszerzése, létesítése</t>
  </si>
  <si>
    <t>K65</t>
  </si>
  <si>
    <t>Részesedések beszerzése</t>
  </si>
  <si>
    <t>K66</t>
  </si>
  <si>
    <t>Meglévő részesedések növeléséhez kapcsolódó kiadások</t>
  </si>
  <si>
    <t>K67</t>
  </si>
  <si>
    <t>Beruházási célú előzetesen felszámított általános forgalmi adó</t>
  </si>
  <si>
    <t>K71</t>
  </si>
  <si>
    <t>Ingatlanok felújítása</t>
  </si>
  <si>
    <t>K72</t>
  </si>
  <si>
    <t>Informatikai eszközök felújítása</t>
  </si>
  <si>
    <t>K73</t>
  </si>
  <si>
    <t xml:space="preserve">Egyéb tárgyi eszközök felújítása </t>
  </si>
  <si>
    <t>K74</t>
  </si>
  <si>
    <t>Felújítási célú előzetesen felszámított általános forgalmi adó</t>
  </si>
  <si>
    <t>ebből: szociális hozzájárulási adó</t>
  </si>
  <si>
    <t>ebből: rehabilitációs hozzájárulás</t>
  </si>
  <si>
    <t>ebből: egészségügyi hozzájárulás</t>
  </si>
  <si>
    <t>ebből: munkáltatót terhelő személyi jövedelemadó</t>
  </si>
  <si>
    <t>ebből: államháztartáson belül</t>
  </si>
  <si>
    <t>ebből: államháztartáson kívül</t>
  </si>
  <si>
    <t>B816</t>
  </si>
  <si>
    <t>Központi, irányító szervi támogatás</t>
  </si>
  <si>
    <t>Működési célú átvett pénzeszközök ÁH kívülről</t>
  </si>
  <si>
    <t>Felhalmozási célú átvett pénzeszközök ÁH kívülről</t>
  </si>
  <si>
    <t>KIADÁSOK ÖSSZESEN</t>
  </si>
  <si>
    <t>ebből: normatív támogatás</t>
  </si>
  <si>
    <t>ebből: önkormányzati hozzájárulás</t>
  </si>
  <si>
    <t>Vál</t>
  </si>
  <si>
    <t>kerekítve</t>
  </si>
  <si>
    <t>Áfa</t>
  </si>
  <si>
    <t>K506</t>
  </si>
  <si>
    <t>Egyéb működési célú támogatások államháztartáson belülre</t>
  </si>
  <si>
    <t>K512</t>
  </si>
  <si>
    <t>Tartalékok</t>
  </si>
  <si>
    <t>EGYENLEG ÖSSZESEN</t>
  </si>
  <si>
    <t>TÖBBI SZOC. FELADAT</t>
  </si>
  <si>
    <t xml:space="preserve">Baracska  </t>
  </si>
  <si>
    <t xml:space="preserve">Ercsi  </t>
  </si>
  <si>
    <t xml:space="preserve">Kajászó  </t>
  </si>
  <si>
    <t xml:space="preserve">Martonvásár  </t>
  </si>
  <si>
    <t xml:space="preserve">Ráckeresztúr  </t>
  </si>
  <si>
    <t xml:space="preserve">Tordas  </t>
  </si>
  <si>
    <t xml:space="preserve">Gyúró  </t>
  </si>
  <si>
    <t>C) Szociális ellátásokhoz</t>
  </si>
  <si>
    <t>A) Központi orvosi ügyelethez</t>
  </si>
  <si>
    <t>Szociális ellátás</t>
  </si>
  <si>
    <t>ÖNKORMÁNYZATI HOZZÁJÁRULÁSOK ÖSSZESEN</t>
  </si>
  <si>
    <t>E) Belső ellenőrzéshez</t>
  </si>
  <si>
    <t>F) Munkaszervezeti feladatokhoz</t>
  </si>
  <si>
    <t>ebből: pénzügyi alap tartaléka</t>
  </si>
  <si>
    <t>K915</t>
  </si>
  <si>
    <t>IDŐSEK - CSALÁDI NAPKÖZI</t>
  </si>
  <si>
    <t>Martonvásár normatíva átadás</t>
  </si>
  <si>
    <t>Normatíva átadás összesen</t>
  </si>
  <si>
    <t>MINDÖSSZESEN</t>
  </si>
  <si>
    <t>%</t>
  </si>
  <si>
    <t>Egyéb dologi kiadások (bitosítás, mű.i vizsgák)</t>
  </si>
  <si>
    <t>ebből: helyi önkormányzatok és költségvetési szerveik támogatása</t>
  </si>
  <si>
    <t>Egyéb szolgáltatások  (üzemeltetés, szolg. igénybevétel, bankköltség)</t>
  </si>
  <si>
    <t xml:space="preserve">Üzemeltetési anyagok beszerzése (üzemanyag, tisztító szerek, irodaszer) </t>
  </si>
  <si>
    <t>Szent László Völgye Segítő Szolgálat</t>
  </si>
  <si>
    <t>K513</t>
  </si>
  <si>
    <t>Bérkompenzáció</t>
  </si>
  <si>
    <t>Házi segítségnyújtás</t>
  </si>
  <si>
    <t>Támogató szolgálat</t>
  </si>
  <si>
    <t>SZOCIÁLIS ÁGAZATI PÓTLÉK ÖSSZESEN</t>
  </si>
  <si>
    <t>Szociális ágazati pótlék</t>
  </si>
  <si>
    <t>ebből: táppénz hozzájárulás</t>
  </si>
  <si>
    <t>Önkormányzati hozzájárulások (fizetendő minden hó 5-éig)</t>
  </si>
  <si>
    <t>TKT által önkormányzatoknak utalandó (utalandó minden hó 7-éig)</t>
  </si>
  <si>
    <t>SZOCIÁLIS ÉTKEZTETÉS</t>
  </si>
  <si>
    <t xml:space="preserve">     Család- és gyermekjóléti szolgálat</t>
  </si>
  <si>
    <t xml:space="preserve">     Család- és gyermekjóléti központ</t>
  </si>
  <si>
    <t xml:space="preserve">     Szociális étkeztetés</t>
  </si>
  <si>
    <t xml:space="preserve">     Támogató szolgáltatás</t>
  </si>
  <si>
    <t>CSALÁD-ÉS GYERMEKJÓLÉTI KÖZPONT</t>
  </si>
  <si>
    <t>CSALÁD-ÉS GYERMEKJÓLÉTI SZOLGÁLAT</t>
  </si>
  <si>
    <t>Család- és Gyermekjóléti Szolgálat</t>
  </si>
  <si>
    <t>Család- és Gyermekjóléti Központ</t>
  </si>
  <si>
    <t xml:space="preserve">     Házi segítségnyújtás - szociális segítés</t>
  </si>
  <si>
    <t xml:space="preserve">     Házi segítségnyújtás - személyi gondozás társulási kiegészítéssel</t>
  </si>
  <si>
    <t xml:space="preserve">     Idősek klubja - társulási kiegészítéssel </t>
  </si>
  <si>
    <t xml:space="preserve">     Családi bölcsöde</t>
  </si>
  <si>
    <t>Családi bölcsöde</t>
  </si>
  <si>
    <t>CSALÁDI BÖLCSÖDE</t>
  </si>
  <si>
    <t>Társulás és intézményének konszolidált összesítése</t>
  </si>
  <si>
    <t>B) Fogorvosi ügyelethez</t>
  </si>
  <si>
    <t>G) Normatív támogatás átvétel</t>
  </si>
  <si>
    <t>Család-és Gyermekjóléti Központ</t>
  </si>
  <si>
    <t>Család-és Gyermekjóléti Szolgálat</t>
  </si>
  <si>
    <t>Támogató Szolgálat</t>
  </si>
  <si>
    <t>Családi bölcsőde</t>
  </si>
  <si>
    <t>ebből: TKT tartalék v. költségvetési felhasználás</t>
  </si>
  <si>
    <t>Segítő Szolgálat által önkormányzatoknak utalandó</t>
  </si>
  <si>
    <t>Eredeti előirányzat</t>
  </si>
  <si>
    <t>Módosított előirányzat</t>
  </si>
  <si>
    <t>Teljesítés</t>
  </si>
  <si>
    <t>teljesítés ker</t>
  </si>
  <si>
    <t>Befizetések összesen</t>
  </si>
  <si>
    <t>Eredeti</t>
  </si>
  <si>
    <t>Módosított</t>
  </si>
  <si>
    <t>ebből: finanszírozási többelt (-) / hiány (+)</t>
  </si>
  <si>
    <t xml:space="preserve">                                                                          </t>
  </si>
  <si>
    <t>Egyéb dologi kiadások (biztosítás, műszaki vizsga)</t>
  </si>
  <si>
    <t xml:space="preserve">     Óvodai és iskolai szociális segítő tevékenység támogatása</t>
  </si>
  <si>
    <t>JÁRVÁNYÜGYI ELLÁTÁS</t>
  </si>
  <si>
    <t>ebből: szociális feladatok tartaléka</t>
  </si>
  <si>
    <t>D/2) Martonvásári Önkéntes Tűzoltó Egyesülethez</t>
  </si>
  <si>
    <t xml:space="preserve">Gyúró      </t>
  </si>
  <si>
    <t xml:space="preserve">Martonvásár    </t>
  </si>
  <si>
    <t xml:space="preserve">Ráckeresztúr   </t>
  </si>
  <si>
    <t xml:space="preserve">Tordas        </t>
  </si>
  <si>
    <t xml:space="preserve">Kajászó          </t>
  </si>
  <si>
    <t xml:space="preserve">Vál        </t>
  </si>
  <si>
    <t xml:space="preserve">        Baracska</t>
  </si>
  <si>
    <t xml:space="preserve">       Kajászó          </t>
  </si>
  <si>
    <t>D1) Tagdíjhoz</t>
  </si>
  <si>
    <t>D3) Váli Önkormányzati Tűzoltósághoz</t>
  </si>
  <si>
    <t xml:space="preserve">              H) Bankköltség, vagyonbiztosítás</t>
  </si>
  <si>
    <t xml:space="preserve">Ercsi </t>
  </si>
  <si>
    <t>Idősek klubja</t>
  </si>
  <si>
    <t>Falugondnoki feladatellátás</t>
  </si>
  <si>
    <t>IDŐSEK KLUBJA</t>
  </si>
  <si>
    <t>Működési célú támogatások Áh belülről</t>
  </si>
  <si>
    <t>Működési célú átvett pénzeszközök</t>
  </si>
  <si>
    <t>Maradvány igénybevétele</t>
  </si>
  <si>
    <t>Felhalmozási célú támogatások Áh belülről</t>
  </si>
  <si>
    <t>Felhalmozási célú átvett pénzeszközök</t>
  </si>
  <si>
    <t>Munkaadókat terhelő járulékok és szociális hozzájárulási adó</t>
  </si>
  <si>
    <t>Ellátottak pénzbeli juttatási</t>
  </si>
  <si>
    <t>B411</t>
  </si>
  <si>
    <t>B65</t>
  </si>
  <si>
    <t>B75</t>
  </si>
  <si>
    <r>
      <t xml:space="preserve">Ellátási díjak </t>
    </r>
    <r>
      <rPr>
        <i/>
        <sz val="10"/>
        <rFont val="Times New Roman"/>
        <family val="1"/>
        <charset val="238"/>
      </rPr>
      <t>(Házi segítségnyújtás 2500, Támogató Szolgálat 1500, Családi bölcsőde 7500, Szociális étkezés 630)</t>
    </r>
  </si>
  <si>
    <r>
      <t xml:space="preserve">Ellátási díjak </t>
    </r>
    <r>
      <rPr>
        <i/>
        <sz val="10"/>
        <rFont val="Times New Roman"/>
        <family val="1"/>
        <charset val="238"/>
      </rPr>
      <t>(Bölcsőde étkezési díj )</t>
    </r>
  </si>
  <si>
    <r>
      <t>Kiszámlázott általános forgalmi adó</t>
    </r>
    <r>
      <rPr>
        <i/>
        <sz val="10"/>
        <rFont val="Times New Roman"/>
        <family val="1"/>
        <charset val="238"/>
      </rPr>
      <t xml:space="preserve"> (Szociális étkezés 170, Bölcsőde étkezési díj 864, Tanyagondnoki feladatellátás busz igénybevétele 64)</t>
    </r>
  </si>
  <si>
    <r>
      <t xml:space="preserve">Általános forgalmi adó visszatérítése </t>
    </r>
    <r>
      <rPr>
        <i/>
        <sz val="10"/>
        <rFont val="Times New Roman"/>
        <family val="1"/>
        <charset val="238"/>
      </rPr>
      <t>(Szociális étkezés 170, Bölcsőde étkezési díj 864, Tanyagondnoki feladatellátás busz igénybevétele 64)</t>
    </r>
  </si>
  <si>
    <r>
      <t xml:space="preserve">Egyéb szolgáltatások </t>
    </r>
    <r>
      <rPr>
        <i/>
        <sz val="10"/>
        <color indexed="8"/>
        <rFont val="Times New Roman"/>
        <family val="1"/>
        <charset val="238"/>
      </rPr>
      <t>(Martongazda kft., bankköltségek, üzemorvos, posta költség)</t>
    </r>
  </si>
  <si>
    <r>
      <t xml:space="preserve">Fizetendő általános forgalmi adó  </t>
    </r>
    <r>
      <rPr>
        <i/>
        <sz val="10"/>
        <color indexed="8"/>
        <rFont val="Times New Roman"/>
        <family val="1"/>
        <charset val="238"/>
      </rPr>
      <t>(Szociális étkezés 170, Bölcsőde étkezési díj 864, Tanyagondnoki feladatellátás busz igénybevétele 64)</t>
    </r>
  </si>
  <si>
    <r>
      <t xml:space="preserve">Egyéb működési célú támogatások államháztartáson kívülre  </t>
    </r>
    <r>
      <rPr>
        <i/>
        <sz val="10"/>
        <rFont val="Times New Roman"/>
        <family val="1"/>
        <charset val="238"/>
      </rPr>
      <t>(Marton ÖTE, Vál Önk.TP)</t>
    </r>
  </si>
  <si>
    <r>
      <t>Ellátási díjak</t>
    </r>
    <r>
      <rPr>
        <i/>
        <sz val="10"/>
        <rFont val="Times New Roman"/>
        <family val="1"/>
        <charset val="238"/>
      </rPr>
      <t xml:space="preserve"> (Házi segítségnyújtás 2500, Támogató Szolgálat 1500, Családi bölcsőde 7500, Szociális étkezés 630)</t>
    </r>
  </si>
  <si>
    <r>
      <t xml:space="preserve">Kiszámlázott általános forgalmi adó </t>
    </r>
    <r>
      <rPr>
        <i/>
        <sz val="10"/>
        <rFont val="Times New Roman"/>
        <family val="1"/>
        <charset val="238"/>
      </rPr>
      <t>(Szociális étkezés 170, Bölcsőde étkezési díj 864, Tanyagondnoki feladatellátás busz igénybevétele 64)</t>
    </r>
  </si>
  <si>
    <r>
      <t xml:space="preserve">Fizetendő általános forgalmi adó </t>
    </r>
    <r>
      <rPr>
        <i/>
        <sz val="10"/>
        <color indexed="8"/>
        <rFont val="Times New Roman"/>
        <family val="1"/>
        <charset val="238"/>
      </rPr>
      <t>(Szociális étkezés 170, Bölcsőde étkezési díj 864, Tanyagondnoki feladatellátás busz igénybevétele 64)</t>
    </r>
  </si>
  <si>
    <t>ebből: családi bölcsöde tartaléka (pm-ből és többlettám-ból)</t>
  </si>
  <si>
    <t>Kamatbevételek és más nyereségjellegű bevételek</t>
  </si>
  <si>
    <t xml:space="preserve">              I) Segítő Szolgálat bérleti díj</t>
  </si>
  <si>
    <t>MV</t>
  </si>
  <si>
    <t>Rácker.</t>
  </si>
  <si>
    <t>K3311</t>
  </si>
  <si>
    <t>ebből: villamosenergia szolgáltatás díjának teljesítése</t>
  </si>
  <si>
    <t>K3312</t>
  </si>
  <si>
    <t>ebből: gázenergia szolgáltatás díjának teljesítése</t>
  </si>
  <si>
    <t>K3314</t>
  </si>
  <si>
    <t>ebből: víz-és csatorna szolgáltatás díjánask teljesítése</t>
  </si>
  <si>
    <t>2024. évi módosított ei.</t>
  </si>
  <si>
    <t>2024. évi eredeti előirányzat</t>
  </si>
  <si>
    <t>2024. évi módosított előirányzat</t>
  </si>
  <si>
    <t>2024. évi teljesítés</t>
  </si>
  <si>
    <t>2024. évi eredeti ei</t>
  </si>
  <si>
    <t>2024. évi mód. ei</t>
  </si>
  <si>
    <t>2024.évi teljesítés</t>
  </si>
  <si>
    <t>Martonvásár Város részére 2023.évi normatíva visszafizetés átadott pénzeszköz</t>
  </si>
  <si>
    <t xml:space="preserve">     Tanyagondnoki feladatellátás</t>
  </si>
  <si>
    <t>Tanyagondnoki feladatellátás</t>
  </si>
  <si>
    <t>ű</t>
  </si>
  <si>
    <t>TANYAGONDNOKI FELADATELLÁTÁS</t>
  </si>
  <si>
    <t>2023.évi zárszámadási elszámolás visszautalás</t>
  </si>
  <si>
    <t xml:space="preserve">Egyéb tárgyi eszközök beszerzése, létesítése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</si>
</sst>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F_t_-;\-* #,##0.00\ _F_t_-;_-* &quot;-&quot;??\ _F_t_-;_-@_-"/>
    <numFmt numFmtId="164" formatCode="0.0"/>
    <numFmt numFmtId="165" formatCode="#,##0.0"/>
    <numFmt numFmtId="166" formatCode="0.0%"/>
    <numFmt numFmtId="167" formatCode="#,##0.000"/>
    <numFmt numFmtId="168" formatCode="#,##0\ _F_t"/>
    <numFmt numFmtId="169" formatCode="0.0000"/>
    <numFmt numFmtId="170" formatCode="0__"/>
  </numFmts>
  <fonts count="41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63"/>
      <name val="Cambria"/>
      <family val="2"/>
      <charset val="238"/>
    </font>
    <font>
      <b/>
      <sz val="15"/>
      <color indexed="63"/>
      <name val="Calibri"/>
      <family val="2"/>
      <charset val="238"/>
    </font>
    <font>
      <b/>
      <sz val="13"/>
      <color indexed="63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9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1" applyNumberFormat="0" applyAlignment="0" applyProtection="0"/>
    <xf numFmtId="0" fontId="6" fillId="6" borderId="1" applyNumberFormat="0" applyAlignment="0" applyProtection="0"/>
    <xf numFmtId="0" fontId="7" fillId="24" borderId="2" applyNumberFormat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7" fillId="24" borderId="2" applyNumberFormat="0" applyAlignment="0" applyProtection="0"/>
    <xf numFmtId="0" fontId="1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5" fillId="4" borderId="1" applyNumberFormat="0" applyAlignment="0" applyProtection="0"/>
    <xf numFmtId="0" fontId="19" fillId="25" borderId="9" applyNumberFormat="0" applyFont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14" fillId="8" borderId="0" applyNumberFormat="0" applyBorder="0" applyAlignment="0" applyProtection="0"/>
    <xf numFmtId="0" fontId="11" fillId="6" borderId="10" applyNumberFormat="0" applyAlignment="0" applyProtection="0"/>
    <xf numFmtId="0" fontId="18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20" fillId="26" borderId="0" applyNumberFormat="0" applyBorder="0" applyAlignment="0" applyProtection="0"/>
    <xf numFmtId="0" fontId="21" fillId="0" borderId="0"/>
    <xf numFmtId="0" fontId="21" fillId="0" borderId="0"/>
    <xf numFmtId="0" fontId="19" fillId="0" borderId="0"/>
    <xf numFmtId="0" fontId="22" fillId="0" borderId="0"/>
    <xf numFmtId="0" fontId="1" fillId="25" borderId="9" applyNumberFormat="0" applyFont="0" applyAlignment="0" applyProtection="0"/>
    <xf numFmtId="0" fontId="11" fillId="6" borderId="10" applyNumberFormat="0" applyAlignment="0" applyProtection="0"/>
    <xf numFmtId="0" fontId="23" fillId="0" borderId="11" applyNumberFormat="0" applyFill="0" applyAlignment="0" applyProtection="0"/>
    <xf numFmtId="0" fontId="4" fillId="3" borderId="0" applyNumberFormat="0" applyBorder="0" applyAlignment="0" applyProtection="0"/>
    <xf numFmtId="0" fontId="20" fillId="26" borderId="0" applyNumberFormat="0" applyBorder="0" applyAlignment="0" applyProtection="0"/>
    <xf numFmtId="0" fontId="6" fillId="6" borderId="1" applyNumberFormat="0" applyAlignment="0" applyProtection="0"/>
    <xf numFmtId="9" fontId="1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1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799">
    <xf numFmtId="0" fontId="0" fillId="0" borderId="0" xfId="0"/>
    <xf numFmtId="0" fontId="21" fillId="0" borderId="0" xfId="0" applyFont="1" applyFill="1" applyBorder="1" applyAlignment="1">
      <alignment wrapText="1"/>
    </xf>
    <xf numFmtId="3" fontId="21" fillId="0" borderId="0" xfId="0" applyNumberFormat="1" applyFont="1" applyFill="1" applyBorder="1" applyAlignment="1">
      <alignment wrapText="1"/>
    </xf>
    <xf numFmtId="0" fontId="28" fillId="0" borderId="0" xfId="0" applyFont="1" applyFill="1" applyBorder="1" applyAlignment="1">
      <alignment wrapText="1"/>
    </xf>
    <xf numFmtId="3" fontId="28" fillId="0" borderId="0" xfId="0" applyNumberFormat="1" applyFont="1" applyFill="1" applyBorder="1" applyAlignment="1">
      <alignment wrapText="1"/>
    </xf>
    <xf numFmtId="3" fontId="21" fillId="0" borderId="20" xfId="0" applyNumberFormat="1" applyFont="1" applyFill="1" applyBorder="1" applyAlignment="1">
      <alignment wrapText="1"/>
    </xf>
    <xf numFmtId="3" fontId="21" fillId="0" borderId="24" xfId="0" applyNumberFormat="1" applyFont="1" applyFill="1" applyBorder="1" applyAlignment="1">
      <alignment wrapText="1"/>
    </xf>
    <xf numFmtId="3" fontId="21" fillId="0" borderId="27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/>
    </xf>
    <xf numFmtId="49" fontId="21" fillId="0" borderId="0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Alignment="1">
      <alignment wrapText="1"/>
    </xf>
    <xf numFmtId="3" fontId="21" fillId="0" borderId="0" xfId="0" applyNumberFormat="1" applyFont="1" applyFill="1"/>
    <xf numFmtId="0" fontId="21" fillId="0" borderId="0" xfId="0" applyFont="1" applyFill="1"/>
    <xf numFmtId="4" fontId="21" fillId="0" borderId="0" xfId="0" applyNumberFormat="1" applyFont="1" applyFill="1"/>
    <xf numFmtId="3" fontId="21" fillId="0" borderId="0" xfId="0" applyNumberFormat="1" applyFont="1" applyFill="1" applyBorder="1"/>
    <xf numFmtId="3" fontId="28" fillId="0" borderId="0" xfId="0" applyNumberFormat="1" applyFont="1" applyFill="1" applyBorder="1"/>
    <xf numFmtId="0" fontId="21" fillId="0" borderId="0" xfId="0" applyFont="1" applyFill="1" applyBorder="1"/>
    <xf numFmtId="0" fontId="26" fillId="0" borderId="0" xfId="0" applyFont="1" applyFill="1"/>
    <xf numFmtId="0" fontId="21" fillId="0" borderId="0" xfId="0" applyFont="1" applyFill="1" applyAlignment="1">
      <alignment wrapText="1"/>
    </xf>
    <xf numFmtId="3" fontId="21" fillId="0" borderId="0" xfId="54" applyNumberFormat="1" applyFont="1" applyFill="1" applyAlignment="1">
      <alignment wrapText="1"/>
    </xf>
    <xf numFmtId="0" fontId="32" fillId="0" borderId="0" xfId="0" applyFont="1" applyFill="1"/>
    <xf numFmtId="0" fontId="26" fillId="0" borderId="45" xfId="0" applyFont="1" applyFill="1" applyBorder="1"/>
    <xf numFmtId="0" fontId="26" fillId="0" borderId="46" xfId="0" applyFont="1" applyFill="1" applyBorder="1"/>
    <xf numFmtId="0" fontId="26" fillId="0" borderId="47" xfId="0" applyFont="1" applyFill="1" applyBorder="1"/>
    <xf numFmtId="3" fontId="21" fillId="0" borderId="33" xfId="0" applyNumberFormat="1" applyFont="1" applyFill="1" applyBorder="1"/>
    <xf numFmtId="2" fontId="21" fillId="0" borderId="0" xfId="0" applyNumberFormat="1" applyFont="1" applyFill="1"/>
    <xf numFmtId="3" fontId="21" fillId="0" borderId="0" xfId="0" applyNumberFormat="1" applyFont="1" applyFill="1" applyBorder="1" applyAlignment="1">
      <alignment vertical="center"/>
    </xf>
    <xf numFmtId="3" fontId="21" fillId="0" borderId="0" xfId="0" applyNumberFormat="1" applyFont="1" applyFill="1" applyAlignment="1"/>
    <xf numFmtId="0" fontId="29" fillId="0" borderId="0" xfId="0" applyFont="1" applyFill="1" applyBorder="1"/>
    <xf numFmtId="3" fontId="21" fillId="0" borderId="0" xfId="54" applyNumberFormat="1" applyFont="1" applyFill="1" applyBorder="1"/>
    <xf numFmtId="3" fontId="29" fillId="0" borderId="0" xfId="0" applyNumberFormat="1" applyFont="1" applyFill="1" applyBorder="1"/>
    <xf numFmtId="0" fontId="21" fillId="0" borderId="0" xfId="0" applyFont="1" applyFill="1" applyAlignment="1">
      <alignment vertical="center" wrapText="1"/>
    </xf>
    <xf numFmtId="3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3" fontId="21" fillId="0" borderId="20" xfId="54" applyNumberFormat="1" applyFont="1" applyFill="1" applyBorder="1" applyAlignment="1">
      <alignment horizontal="right"/>
    </xf>
    <xf numFmtId="3" fontId="21" fillId="0" borderId="27" xfId="54" applyNumberFormat="1" applyFont="1" applyFill="1" applyBorder="1" applyAlignment="1">
      <alignment horizontal="right"/>
    </xf>
    <xf numFmtId="3" fontId="21" fillId="0" borderId="24" xfId="54" applyNumberFormat="1" applyFont="1" applyFill="1" applyBorder="1" applyAlignment="1">
      <alignment horizontal="right"/>
    </xf>
    <xf numFmtId="3" fontId="21" fillId="0" borderId="21" xfId="54" applyNumberFormat="1" applyFont="1" applyFill="1" applyBorder="1" applyAlignment="1">
      <alignment horizontal="right"/>
    </xf>
    <xf numFmtId="3" fontId="30" fillId="0" borderId="31" xfId="0" applyNumberFormat="1" applyFont="1" applyFill="1" applyBorder="1" applyAlignment="1">
      <alignment horizontal="center" vertical="center" wrapText="1"/>
    </xf>
    <xf numFmtId="3" fontId="30" fillId="0" borderId="75" xfId="0" applyNumberFormat="1" applyFont="1" applyFill="1" applyBorder="1" applyAlignment="1">
      <alignment horizontal="center" vertical="center" wrapText="1"/>
    </xf>
    <xf numFmtId="3" fontId="30" fillId="0" borderId="54" xfId="0" applyNumberFormat="1" applyFont="1" applyFill="1" applyBorder="1" applyAlignment="1">
      <alignment horizontal="center" vertical="center" wrapText="1"/>
    </xf>
    <xf numFmtId="3" fontId="30" fillId="0" borderId="28" xfId="0" applyNumberFormat="1" applyFont="1" applyFill="1" applyBorder="1" applyAlignment="1">
      <alignment horizontal="center" vertical="center" wrapText="1"/>
    </xf>
    <xf numFmtId="3" fontId="21" fillId="0" borderId="33" xfId="54" applyNumberFormat="1" applyFont="1" applyFill="1" applyBorder="1" applyAlignment="1">
      <alignment horizontal="right"/>
    </xf>
    <xf numFmtId="3" fontId="21" fillId="0" borderId="34" xfId="54" applyNumberFormat="1" applyFont="1" applyFill="1" applyBorder="1" applyAlignment="1">
      <alignment horizontal="right"/>
    </xf>
    <xf numFmtId="3" fontId="21" fillId="0" borderId="36" xfId="0" applyNumberFormat="1" applyFont="1" applyFill="1" applyBorder="1" applyAlignment="1">
      <alignment wrapText="1"/>
    </xf>
    <xf numFmtId="3" fontId="21" fillId="0" borderId="36" xfId="54" applyNumberFormat="1" applyFont="1" applyFill="1" applyBorder="1" applyAlignment="1">
      <alignment horizontal="right"/>
    </xf>
    <xf numFmtId="3" fontId="26" fillId="0" borderId="0" xfId="0" applyNumberFormat="1" applyFont="1" applyFill="1" applyBorder="1" applyAlignment="1">
      <alignment horizontal="right" vertical="center"/>
    </xf>
    <xf numFmtId="3" fontId="26" fillId="0" borderId="0" xfId="0" applyNumberFormat="1" applyFont="1" applyFill="1" applyBorder="1" applyAlignment="1">
      <alignment horizontal="right" vertical="center" wrapText="1"/>
    </xf>
    <xf numFmtId="4" fontId="21" fillId="0" borderId="0" xfId="0" applyNumberFormat="1" applyFont="1" applyFill="1" applyBorder="1"/>
    <xf numFmtId="0" fontId="26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 wrapText="1"/>
    </xf>
    <xf numFmtId="168" fontId="26" fillId="0" borderId="0" xfId="0" applyNumberFormat="1" applyFont="1" applyFill="1" applyBorder="1" applyAlignment="1">
      <alignment horizontal="center" vertical="center" wrapText="1"/>
    </xf>
    <xf numFmtId="3" fontId="26" fillId="0" borderId="0" xfId="0" applyNumberFormat="1" applyFont="1" applyFill="1" applyAlignment="1">
      <alignment horizontal="center" vertical="center"/>
    </xf>
    <xf numFmtId="0" fontId="26" fillId="0" borderId="0" xfId="0" applyFont="1" applyFill="1" applyAlignment="1">
      <alignment vertical="center"/>
    </xf>
    <xf numFmtId="3" fontId="26" fillId="0" borderId="0" xfId="0" applyNumberFormat="1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3" fontId="26" fillId="0" borderId="0" xfId="0" applyNumberFormat="1" applyFont="1" applyFill="1" applyBorder="1" applyAlignment="1">
      <alignment vertical="center"/>
    </xf>
    <xf numFmtId="169" fontId="26" fillId="0" borderId="0" xfId="0" applyNumberFormat="1" applyFont="1" applyFill="1" applyBorder="1" applyAlignment="1">
      <alignment vertical="center"/>
    </xf>
    <xf numFmtId="3" fontId="26" fillId="0" borderId="49" xfId="0" applyNumberFormat="1" applyFont="1" applyFill="1" applyBorder="1" applyAlignment="1">
      <alignment horizontal="right" vertical="center"/>
    </xf>
    <xf numFmtId="0" fontId="26" fillId="0" borderId="13" xfId="0" applyFont="1" applyFill="1" applyBorder="1" applyAlignment="1">
      <alignment vertical="center" wrapText="1"/>
    </xf>
    <xf numFmtId="3" fontId="26" fillId="0" borderId="65" xfId="0" applyNumberFormat="1" applyFont="1" applyFill="1" applyBorder="1" applyAlignment="1">
      <alignment horizontal="right" vertical="center"/>
    </xf>
    <xf numFmtId="0" fontId="26" fillId="0" borderId="79" xfId="0" applyFont="1" applyFill="1" applyBorder="1" applyAlignment="1">
      <alignment vertical="center" wrapText="1"/>
    </xf>
    <xf numFmtId="0" fontId="26" fillId="0" borderId="30" xfId="0" applyFont="1" applyFill="1" applyBorder="1" applyAlignment="1">
      <alignment vertical="center" wrapText="1"/>
    </xf>
    <xf numFmtId="3" fontId="26" fillId="0" borderId="86" xfId="0" applyNumberFormat="1" applyFont="1" applyFill="1" applyBorder="1" applyAlignment="1">
      <alignment horizontal="right" vertical="center"/>
    </xf>
    <xf numFmtId="0" fontId="32" fillId="0" borderId="22" xfId="0" applyFont="1" applyFill="1" applyBorder="1" applyAlignment="1">
      <alignment vertical="center" wrapText="1"/>
    </xf>
    <xf numFmtId="3" fontId="32" fillId="0" borderId="0" xfId="0" applyNumberFormat="1" applyFont="1" applyFill="1" applyBorder="1" applyAlignment="1">
      <alignment vertical="center"/>
    </xf>
    <xf numFmtId="2" fontId="26" fillId="0" borderId="0" xfId="0" applyNumberFormat="1" applyFont="1" applyFill="1" applyBorder="1" applyAlignment="1">
      <alignment vertical="center"/>
    </xf>
    <xf numFmtId="168" fontId="26" fillId="0" borderId="0" xfId="0" applyNumberFormat="1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0" fontId="32" fillId="0" borderId="25" xfId="0" applyFont="1" applyFill="1" applyBorder="1" applyAlignment="1">
      <alignment vertical="center" wrapText="1"/>
    </xf>
    <xf numFmtId="0" fontId="26" fillId="0" borderId="0" xfId="0" applyFont="1" applyFill="1" applyAlignment="1">
      <alignment vertical="center" wrapText="1"/>
    </xf>
    <xf numFmtId="4" fontId="26" fillId="0" borderId="0" xfId="0" applyNumberFormat="1" applyFont="1" applyFill="1" applyBorder="1" applyAlignment="1">
      <alignment horizontal="right" vertical="center"/>
    </xf>
    <xf numFmtId="3" fontId="26" fillId="0" borderId="0" xfId="0" applyNumberFormat="1" applyFont="1" applyFill="1" applyAlignment="1">
      <alignment horizontal="right" vertical="center"/>
    </xf>
    <xf numFmtId="0" fontId="26" fillId="0" borderId="45" xfId="0" applyFont="1" applyFill="1" applyBorder="1" applyAlignment="1">
      <alignment vertical="center" wrapText="1"/>
    </xf>
    <xf numFmtId="4" fontId="26" fillId="0" borderId="45" xfId="0" applyNumberFormat="1" applyFont="1" applyFill="1" applyBorder="1" applyAlignment="1">
      <alignment horizontal="right" vertical="center"/>
    </xf>
    <xf numFmtId="3" fontId="26" fillId="0" borderId="45" xfId="0" applyNumberFormat="1" applyFont="1" applyFill="1" applyBorder="1" applyAlignment="1">
      <alignment horizontal="right" vertical="center"/>
    </xf>
    <xf numFmtId="0" fontId="26" fillId="0" borderId="45" xfId="0" applyFont="1" applyFill="1" applyBorder="1" applyAlignment="1">
      <alignment vertical="center"/>
    </xf>
    <xf numFmtId="168" fontId="26" fillId="0" borderId="45" xfId="0" applyNumberFormat="1" applyFont="1" applyFill="1" applyBorder="1" applyAlignment="1">
      <alignment vertical="center"/>
    </xf>
    <xf numFmtId="0" fontId="26" fillId="0" borderId="46" xfId="0" applyFont="1" applyFill="1" applyBorder="1" applyAlignment="1">
      <alignment vertical="center" wrapText="1"/>
    </xf>
    <xf numFmtId="4" fontId="26" fillId="0" borderId="46" xfId="0" applyNumberFormat="1" applyFont="1" applyFill="1" applyBorder="1" applyAlignment="1">
      <alignment horizontal="right" vertical="center"/>
    </xf>
    <xf numFmtId="3" fontId="26" fillId="0" borderId="46" xfId="0" applyNumberFormat="1" applyFont="1" applyFill="1" applyBorder="1" applyAlignment="1">
      <alignment horizontal="right" vertical="center"/>
    </xf>
    <xf numFmtId="0" fontId="26" fillId="0" borderId="46" xfId="0" applyFont="1" applyFill="1" applyBorder="1" applyAlignment="1">
      <alignment vertical="center"/>
    </xf>
    <xf numFmtId="168" fontId="26" fillId="0" borderId="46" xfId="0" applyNumberFormat="1" applyFont="1" applyFill="1" applyBorder="1" applyAlignment="1">
      <alignment vertical="center"/>
    </xf>
    <xf numFmtId="0" fontId="26" fillId="0" borderId="47" xfId="0" applyFont="1" applyFill="1" applyBorder="1" applyAlignment="1">
      <alignment vertical="center" wrapText="1"/>
    </xf>
    <xf numFmtId="4" fontId="26" fillId="0" borderId="47" xfId="0" applyNumberFormat="1" applyFont="1" applyFill="1" applyBorder="1" applyAlignment="1">
      <alignment horizontal="right" vertical="center"/>
    </xf>
    <xf numFmtId="3" fontId="26" fillId="0" borderId="47" xfId="0" applyNumberFormat="1" applyFont="1" applyFill="1" applyBorder="1" applyAlignment="1">
      <alignment horizontal="right" vertical="center"/>
    </xf>
    <xf numFmtId="0" fontId="26" fillId="0" borderId="47" xfId="0" applyFont="1" applyFill="1" applyBorder="1" applyAlignment="1">
      <alignment vertical="center"/>
    </xf>
    <xf numFmtId="168" fontId="26" fillId="0" borderId="47" xfId="0" applyNumberFormat="1" applyFont="1" applyFill="1" applyBorder="1" applyAlignment="1">
      <alignment vertical="center"/>
    </xf>
    <xf numFmtId="168" fontId="26" fillId="0" borderId="0" xfId="0" applyNumberFormat="1" applyFont="1" applyFill="1" applyAlignment="1">
      <alignment vertical="center"/>
    </xf>
    <xf numFmtId="3" fontId="21" fillId="0" borderId="77" xfId="0" applyNumberFormat="1" applyFont="1" applyFill="1" applyBorder="1"/>
    <xf numFmtId="3" fontId="21" fillId="0" borderId="95" xfId="54" applyNumberFormat="1" applyFont="1" applyFill="1" applyBorder="1" applyAlignment="1">
      <alignment horizontal="right"/>
    </xf>
    <xf numFmtId="0" fontId="28" fillId="0" borderId="99" xfId="0" applyFont="1" applyBorder="1" applyAlignment="1">
      <alignment horizontal="center" vertical="center"/>
    </xf>
    <xf numFmtId="0" fontId="28" fillId="27" borderId="100" xfId="0" applyFont="1" applyFill="1" applyBorder="1" applyAlignment="1">
      <alignment horizontal="center" vertical="center" wrapText="1"/>
    </xf>
    <xf numFmtId="0" fontId="28" fillId="27" borderId="101" xfId="0" applyFont="1" applyFill="1" applyBorder="1" applyAlignment="1">
      <alignment horizontal="center" vertical="center" wrapText="1"/>
    </xf>
    <xf numFmtId="0" fontId="28" fillId="0" borderId="29" xfId="0" applyFont="1" applyBorder="1" applyAlignment="1">
      <alignment vertical="center"/>
    </xf>
    <xf numFmtId="3" fontId="28" fillId="0" borderId="91" xfId="0" applyNumberFormat="1" applyFont="1" applyBorder="1" applyAlignment="1">
      <alignment vertical="center"/>
    </xf>
    <xf numFmtId="3" fontId="28" fillId="0" borderId="96" xfId="0" applyNumberFormat="1" applyFont="1" applyBorder="1" applyAlignment="1">
      <alignment vertical="center"/>
    </xf>
    <xf numFmtId="9" fontId="28" fillId="0" borderId="102" xfId="0" applyNumberFormat="1" applyFont="1" applyBorder="1" applyAlignment="1">
      <alignment horizontal="center" vertical="center" wrapText="1"/>
    </xf>
    <xf numFmtId="0" fontId="28" fillId="0" borderId="22" xfId="0" applyFont="1" applyBorder="1" applyAlignment="1">
      <alignment vertical="center"/>
    </xf>
    <xf numFmtId="3" fontId="28" fillId="0" borderId="40" xfId="0" applyNumberFormat="1" applyFont="1" applyBorder="1" applyAlignment="1">
      <alignment vertical="center"/>
    </xf>
    <xf numFmtId="3" fontId="28" fillId="0" borderId="68" xfId="0" applyNumberFormat="1" applyFont="1" applyBorder="1" applyAlignment="1">
      <alignment vertical="center"/>
    </xf>
    <xf numFmtId="3" fontId="28" fillId="28" borderId="25" xfId="0" applyNumberFormat="1" applyFont="1" applyFill="1" applyBorder="1" applyAlignment="1">
      <alignment horizontal="center" vertical="center"/>
    </xf>
    <xf numFmtId="0" fontId="28" fillId="0" borderId="67" xfId="0" applyFont="1" applyBorder="1" applyAlignment="1">
      <alignment vertical="center"/>
    </xf>
    <xf numFmtId="3" fontId="28" fillId="0" borderId="42" xfId="0" applyNumberFormat="1" applyFont="1" applyBorder="1" applyAlignment="1">
      <alignment vertical="center"/>
    </xf>
    <xf numFmtId="3" fontId="28" fillId="0" borderId="94" xfId="0" applyNumberFormat="1" applyFont="1" applyBorder="1" applyAlignment="1">
      <alignment vertical="center"/>
    </xf>
    <xf numFmtId="3" fontId="21" fillId="0" borderId="33" xfId="0" applyNumberFormat="1" applyFont="1" applyFill="1" applyBorder="1" applyAlignment="1">
      <alignment wrapText="1"/>
    </xf>
    <xf numFmtId="0" fontId="28" fillId="0" borderId="83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vertical="top" wrapText="1"/>
    </xf>
    <xf numFmtId="3" fontId="28" fillId="0" borderId="0" xfId="0" applyNumberFormat="1" applyFont="1" applyFill="1" applyBorder="1" applyAlignment="1">
      <alignment vertical="top" wrapText="1"/>
    </xf>
    <xf numFmtId="0" fontId="31" fillId="0" borderId="0" xfId="0" applyFont="1" applyFill="1" applyBorder="1" applyAlignment="1">
      <alignment horizontal="center" wrapText="1"/>
    </xf>
    <xf numFmtId="3" fontId="31" fillId="0" borderId="0" xfId="0" applyNumberFormat="1" applyFont="1" applyFill="1" applyBorder="1" applyAlignment="1">
      <alignment horizontal="center" wrapText="1"/>
    </xf>
    <xf numFmtId="0" fontId="28" fillId="0" borderId="39" xfId="0" applyFont="1" applyFill="1" applyBorder="1" applyAlignment="1">
      <alignment horizontal="left" vertical="center"/>
    </xf>
    <xf numFmtId="0" fontId="28" fillId="0" borderId="22" xfId="0" applyFont="1" applyFill="1" applyBorder="1" applyAlignment="1">
      <alignment horizontal="left" vertical="center" wrapText="1"/>
    </xf>
    <xf numFmtId="0" fontId="28" fillId="0" borderId="30" xfId="0" applyFont="1" applyFill="1" applyBorder="1" applyAlignment="1">
      <alignment horizontal="left" vertical="center" wrapText="1"/>
    </xf>
    <xf numFmtId="3" fontId="28" fillId="0" borderId="23" xfId="54" applyNumberFormat="1" applyFont="1" applyFill="1" applyBorder="1" applyAlignment="1">
      <alignment horizontal="center" vertical="center" wrapText="1"/>
    </xf>
    <xf numFmtId="3" fontId="28" fillId="0" borderId="35" xfId="54" applyNumberFormat="1" applyFont="1" applyFill="1" applyBorder="1" applyAlignment="1">
      <alignment horizontal="center" vertical="center" wrapText="1"/>
    </xf>
    <xf numFmtId="0" fontId="21" fillId="0" borderId="60" xfId="0" applyFont="1" applyFill="1" applyBorder="1" applyAlignment="1">
      <alignment horizontal="left" vertical="center"/>
    </xf>
    <xf numFmtId="0" fontId="21" fillId="0" borderId="79" xfId="0" applyFont="1" applyFill="1" applyBorder="1" applyAlignment="1">
      <alignment horizontal="left" vertical="center"/>
    </xf>
    <xf numFmtId="0" fontId="21" fillId="0" borderId="65" xfId="0" applyFont="1" applyFill="1" applyBorder="1" applyAlignment="1">
      <alignment horizontal="left" vertical="center" wrapText="1"/>
    </xf>
    <xf numFmtId="0" fontId="29" fillId="0" borderId="79" xfId="0" applyFont="1" applyFill="1" applyBorder="1" applyAlignment="1">
      <alignment horizontal="left" vertical="center"/>
    </xf>
    <xf numFmtId="0" fontId="29" fillId="0" borderId="80" xfId="0" applyFont="1" applyFill="1" applyBorder="1" applyAlignment="1">
      <alignment horizontal="left" vertical="center" wrapText="1" indent="5"/>
    </xf>
    <xf numFmtId="0" fontId="35" fillId="0" borderId="46" xfId="75" applyFont="1" applyFill="1" applyBorder="1" applyAlignment="1">
      <alignment vertical="center" wrapText="1"/>
    </xf>
    <xf numFmtId="3" fontId="21" fillId="0" borderId="33" xfId="54" applyNumberFormat="1" applyFont="1" applyFill="1" applyBorder="1" applyAlignment="1">
      <alignment wrapText="1"/>
    </xf>
    <xf numFmtId="170" fontId="37" fillId="0" borderId="46" xfId="75" applyNumberFormat="1" applyFont="1" applyFill="1" applyBorder="1" applyAlignment="1">
      <alignment horizontal="left" vertical="center" wrapText="1"/>
    </xf>
    <xf numFmtId="165" fontId="26" fillId="0" borderId="0" xfId="0" applyNumberFormat="1" applyFont="1" applyFill="1" applyBorder="1" applyAlignment="1">
      <alignment vertical="center"/>
    </xf>
    <xf numFmtId="0" fontId="32" fillId="0" borderId="67" xfId="0" applyFont="1" applyFill="1" applyBorder="1" applyAlignment="1">
      <alignment vertical="center" wrapText="1"/>
    </xf>
    <xf numFmtId="0" fontId="26" fillId="0" borderId="99" xfId="0" applyFont="1" applyFill="1" applyBorder="1" applyAlignment="1">
      <alignment vertical="center" wrapText="1"/>
    </xf>
    <xf numFmtId="1" fontId="26" fillId="0" borderId="100" xfId="0" applyNumberFormat="1" applyFont="1" applyFill="1" applyBorder="1" applyAlignment="1">
      <alignment horizontal="center" vertical="center" wrapText="1"/>
    </xf>
    <xf numFmtId="3" fontId="32" fillId="0" borderId="40" xfId="0" applyNumberFormat="1" applyFont="1" applyFill="1" applyBorder="1" applyAlignment="1">
      <alignment horizontal="right" vertical="center"/>
    </xf>
    <xf numFmtId="0" fontId="29" fillId="0" borderId="88" xfId="0" applyFont="1" applyFill="1" applyBorder="1" applyAlignment="1">
      <alignment horizontal="left" vertical="center"/>
    </xf>
    <xf numFmtId="0" fontId="21" fillId="0" borderId="87" xfId="0" applyFont="1" applyFill="1" applyBorder="1" applyAlignment="1">
      <alignment horizontal="left" vertical="center"/>
    </xf>
    <xf numFmtId="3" fontId="21" fillId="0" borderId="21" xfId="0" applyNumberFormat="1" applyFont="1" applyFill="1" applyBorder="1" applyAlignment="1">
      <alignment wrapText="1"/>
    </xf>
    <xf numFmtId="0" fontId="21" fillId="0" borderId="88" xfId="0" applyFont="1" applyFill="1" applyBorder="1" applyAlignment="1">
      <alignment horizontal="left" vertical="center"/>
    </xf>
    <xf numFmtId="0" fontId="21" fillId="0" borderId="108" xfId="0" applyFont="1" applyFill="1" applyBorder="1" applyAlignment="1">
      <alignment horizontal="left" vertical="center"/>
    </xf>
    <xf numFmtId="0" fontId="35" fillId="0" borderId="45" xfId="75" applyFont="1" applyFill="1" applyBorder="1" applyAlignment="1">
      <alignment vertical="center" wrapText="1"/>
    </xf>
    <xf numFmtId="0" fontId="35" fillId="0" borderId="47" xfId="75" applyFont="1" applyFill="1" applyBorder="1" applyAlignment="1">
      <alignment vertical="center" wrapText="1"/>
    </xf>
    <xf numFmtId="0" fontId="36" fillId="0" borderId="68" xfId="75" applyFont="1" applyFill="1" applyBorder="1" applyAlignment="1">
      <alignment vertical="center" wrapText="1"/>
    </xf>
    <xf numFmtId="0" fontId="21" fillId="0" borderId="85" xfId="0" applyFont="1" applyFill="1" applyBorder="1" applyAlignment="1">
      <alignment horizontal="left" vertical="center" wrapText="1"/>
    </xf>
    <xf numFmtId="0" fontId="21" fillId="0" borderId="80" xfId="0" applyFont="1" applyFill="1" applyBorder="1" applyAlignment="1">
      <alignment horizontal="left" vertical="center" wrapText="1"/>
    </xf>
    <xf numFmtId="0" fontId="29" fillId="0" borderId="82" xfId="0" applyFont="1" applyFill="1" applyBorder="1" applyAlignment="1">
      <alignment horizontal="left" vertical="center" wrapText="1" indent="5"/>
    </xf>
    <xf numFmtId="0" fontId="21" fillId="0" borderId="81" xfId="0" applyFont="1" applyFill="1" applyBorder="1" applyAlignment="1">
      <alignment horizontal="left" vertical="center" wrapText="1"/>
    </xf>
    <xf numFmtId="0" fontId="21" fillId="0" borderId="82" xfId="0" applyFont="1" applyFill="1" applyBorder="1" applyAlignment="1">
      <alignment horizontal="left" vertical="center" wrapText="1"/>
    </xf>
    <xf numFmtId="0" fontId="21" fillId="0" borderId="110" xfId="0" applyFont="1" applyFill="1" applyBorder="1" applyAlignment="1">
      <alignment horizontal="left" vertical="center" wrapText="1"/>
    </xf>
    <xf numFmtId="3" fontId="21" fillId="0" borderId="34" xfId="0" applyNumberFormat="1" applyFont="1" applyFill="1" applyBorder="1" applyAlignment="1">
      <alignment wrapText="1"/>
    </xf>
    <xf numFmtId="3" fontId="21" fillId="0" borderId="95" xfId="0" applyNumberFormat="1" applyFont="1" applyFill="1" applyBorder="1" applyAlignment="1">
      <alignment wrapText="1"/>
    </xf>
    <xf numFmtId="0" fontId="28" fillId="0" borderId="110" xfId="0" applyFont="1" applyFill="1" applyBorder="1" applyAlignment="1">
      <alignment horizontal="left" vertical="center"/>
    </xf>
    <xf numFmtId="3" fontId="21" fillId="0" borderId="34" xfId="54" applyNumberFormat="1" applyFont="1" applyFill="1" applyBorder="1" applyAlignment="1">
      <alignment wrapText="1"/>
    </xf>
    <xf numFmtId="170" fontId="37" fillId="0" borderId="45" xfId="75" applyNumberFormat="1" applyFont="1" applyFill="1" applyBorder="1" applyAlignment="1">
      <alignment horizontal="left" vertical="center" wrapText="1"/>
    </xf>
    <xf numFmtId="3" fontId="21" fillId="0" borderId="36" xfId="54" applyNumberFormat="1" applyFont="1" applyFill="1" applyBorder="1" applyAlignment="1">
      <alignment wrapText="1"/>
    </xf>
    <xf numFmtId="0" fontId="21" fillId="0" borderId="45" xfId="75" applyFont="1" applyFill="1" applyBorder="1" applyAlignment="1">
      <alignment vertical="center" wrapText="1"/>
    </xf>
    <xf numFmtId="0" fontId="29" fillId="0" borderId="47" xfId="75" applyFont="1" applyFill="1" applyBorder="1" applyAlignment="1">
      <alignment horizontal="left" vertical="center" wrapText="1"/>
    </xf>
    <xf numFmtId="3" fontId="28" fillId="0" borderId="57" xfId="0" applyNumberFormat="1" applyFont="1" applyFill="1" applyBorder="1" applyAlignment="1">
      <alignment wrapText="1"/>
    </xf>
    <xf numFmtId="0" fontId="35" fillId="0" borderId="87" xfId="75" applyFont="1" applyFill="1" applyBorder="1" applyAlignment="1">
      <alignment horizontal="left" vertical="center"/>
    </xf>
    <xf numFmtId="0" fontId="35" fillId="0" borderId="79" xfId="75" applyFont="1" applyFill="1" applyBorder="1" applyAlignment="1">
      <alignment horizontal="left" vertical="center"/>
    </xf>
    <xf numFmtId="0" fontId="35" fillId="0" borderId="88" xfId="75" applyFont="1" applyFill="1" applyBorder="1" applyAlignment="1">
      <alignment horizontal="left" vertical="center"/>
    </xf>
    <xf numFmtId="0" fontId="36" fillId="0" borderId="39" xfId="75" applyFont="1" applyFill="1" applyBorder="1" applyAlignment="1">
      <alignment horizontal="left" vertical="center"/>
    </xf>
    <xf numFmtId="0" fontId="37" fillId="0" borderId="87" xfId="75" applyFont="1" applyFill="1" applyBorder="1" applyAlignment="1">
      <alignment horizontal="left" vertical="center"/>
    </xf>
    <xf numFmtId="0" fontId="37" fillId="0" borderId="79" xfId="75" applyFont="1" applyFill="1" applyBorder="1" applyAlignment="1">
      <alignment horizontal="left" vertical="center"/>
    </xf>
    <xf numFmtId="0" fontId="37" fillId="0" borderId="88" xfId="75" applyFont="1" applyFill="1" applyBorder="1" applyAlignment="1">
      <alignment horizontal="left" vertical="center" wrapText="1"/>
    </xf>
    <xf numFmtId="0" fontId="36" fillId="0" borderId="39" xfId="75" applyFont="1" applyFill="1" applyBorder="1" applyAlignment="1">
      <alignment horizontal="left" vertical="center" wrapText="1"/>
    </xf>
    <xf numFmtId="3" fontId="21" fillId="0" borderId="33" xfId="0" applyNumberFormat="1" applyFont="1" applyFill="1" applyBorder="1" applyAlignment="1">
      <alignment vertical="center" wrapText="1"/>
    </xf>
    <xf numFmtId="3" fontId="21" fillId="0" borderId="17" xfId="0" applyNumberFormat="1" applyFont="1" applyFill="1" applyBorder="1" applyAlignment="1">
      <alignment vertical="center" wrapText="1"/>
    </xf>
    <xf numFmtId="3" fontId="21" fillId="0" borderId="69" xfId="0" applyNumberFormat="1" applyFont="1" applyFill="1" applyBorder="1" applyAlignment="1">
      <alignment vertical="center" wrapText="1"/>
    </xf>
    <xf numFmtId="0" fontId="35" fillId="0" borderId="65" xfId="75" applyFont="1" applyFill="1" applyBorder="1" applyAlignment="1">
      <alignment vertical="center" wrapText="1"/>
    </xf>
    <xf numFmtId="170" fontId="37" fillId="0" borderId="65" xfId="75" applyNumberFormat="1" applyFont="1" applyFill="1" applyBorder="1" applyAlignment="1">
      <alignment horizontal="left" vertical="center" wrapText="1"/>
    </xf>
    <xf numFmtId="3" fontId="21" fillId="0" borderId="77" xfId="0" applyNumberFormat="1" applyFont="1" applyFill="1" applyBorder="1" applyAlignment="1">
      <alignment vertical="center" wrapText="1"/>
    </xf>
    <xf numFmtId="3" fontId="21" fillId="0" borderId="113" xfId="0" applyNumberFormat="1" applyFont="1" applyFill="1" applyBorder="1" applyAlignment="1">
      <alignment vertical="center" wrapText="1"/>
    </xf>
    <xf numFmtId="3" fontId="21" fillId="0" borderId="111" xfId="0" applyNumberFormat="1" applyFont="1" applyFill="1" applyBorder="1" applyAlignment="1">
      <alignment vertical="center" wrapText="1"/>
    </xf>
    <xf numFmtId="3" fontId="21" fillId="0" borderId="24" xfId="0" applyNumberFormat="1" applyFont="1" applyFill="1" applyBorder="1" applyAlignment="1">
      <alignment vertical="center" wrapText="1"/>
    </xf>
    <xf numFmtId="0" fontId="21" fillId="0" borderId="49" xfId="0" applyFont="1" applyFill="1" applyBorder="1" applyAlignment="1">
      <alignment horizontal="left" vertical="center" wrapText="1"/>
    </xf>
    <xf numFmtId="3" fontId="21" fillId="0" borderId="114" xfId="0" applyNumberFormat="1" applyFont="1" applyFill="1" applyBorder="1" applyAlignment="1">
      <alignment vertical="center" wrapText="1"/>
    </xf>
    <xf numFmtId="3" fontId="21" fillId="0" borderId="36" xfId="0" applyNumberFormat="1" applyFont="1" applyFill="1" applyBorder="1" applyAlignment="1">
      <alignment vertical="center" wrapText="1"/>
    </xf>
    <xf numFmtId="3" fontId="21" fillId="0" borderId="115" xfId="0" applyNumberFormat="1" applyFont="1" applyFill="1" applyBorder="1" applyAlignment="1">
      <alignment vertical="center" wrapText="1"/>
    </xf>
    <xf numFmtId="3" fontId="21" fillId="0" borderId="116" xfId="0" applyNumberFormat="1" applyFont="1" applyFill="1" applyBorder="1" applyAlignment="1">
      <alignment vertical="center" wrapText="1"/>
    </xf>
    <xf numFmtId="3" fontId="21" fillId="0" borderId="117" xfId="0" applyNumberFormat="1" applyFont="1" applyFill="1" applyBorder="1" applyAlignment="1">
      <alignment vertical="center" wrapText="1"/>
    </xf>
    <xf numFmtId="3" fontId="21" fillId="0" borderId="20" xfId="0" applyNumberFormat="1" applyFont="1" applyFill="1" applyBorder="1" applyAlignment="1">
      <alignment vertical="center" wrapText="1"/>
    </xf>
    <xf numFmtId="3" fontId="21" fillId="0" borderId="72" xfId="0" applyNumberFormat="1" applyFont="1" applyFill="1" applyBorder="1" applyAlignment="1">
      <alignment vertical="center" wrapText="1"/>
    </xf>
    <xf numFmtId="3" fontId="28" fillId="0" borderId="123" xfId="54" applyNumberFormat="1" applyFont="1" applyFill="1" applyBorder="1" applyAlignment="1">
      <alignment horizontal="center" vertical="center" wrapText="1"/>
    </xf>
    <xf numFmtId="3" fontId="28" fillId="0" borderId="124" xfId="54" applyNumberFormat="1" applyFont="1" applyFill="1" applyBorder="1" applyAlignment="1">
      <alignment horizontal="center" vertical="center" wrapText="1"/>
    </xf>
    <xf numFmtId="3" fontId="28" fillId="0" borderId="126" xfId="54" applyNumberFormat="1" applyFont="1" applyFill="1" applyBorder="1" applyAlignment="1">
      <alignment horizontal="center" vertical="center" wrapText="1"/>
    </xf>
    <xf numFmtId="3" fontId="28" fillId="0" borderId="127" xfId="54" applyNumberFormat="1" applyFont="1" applyFill="1" applyBorder="1" applyAlignment="1">
      <alignment horizontal="center" vertical="center" wrapText="1"/>
    </xf>
    <xf numFmtId="0" fontId="29" fillId="0" borderId="64" xfId="0" applyFont="1" applyFill="1" applyBorder="1" applyAlignment="1">
      <alignment horizontal="left" vertical="center" wrapText="1" indent="5"/>
    </xf>
    <xf numFmtId="3" fontId="21" fillId="0" borderId="128" xfId="0" applyNumberFormat="1" applyFont="1" applyFill="1" applyBorder="1" applyAlignment="1">
      <alignment vertical="center" wrapText="1"/>
    </xf>
    <xf numFmtId="3" fontId="21" fillId="0" borderId="34" xfId="0" applyNumberFormat="1" applyFont="1" applyFill="1" applyBorder="1" applyAlignment="1">
      <alignment vertical="center" wrapText="1"/>
    </xf>
    <xf numFmtId="3" fontId="21" fillId="0" borderId="129" xfId="0" applyNumberFormat="1" applyFont="1" applyFill="1" applyBorder="1" applyAlignment="1">
      <alignment vertical="center" wrapText="1"/>
    </xf>
    <xf numFmtId="3" fontId="21" fillId="0" borderId="130" xfId="0" applyNumberFormat="1" applyFont="1" applyFill="1" applyBorder="1" applyAlignment="1">
      <alignment vertical="center" wrapText="1"/>
    </xf>
    <xf numFmtId="3" fontId="21" fillId="0" borderId="131" xfId="0" applyNumberFormat="1" applyFont="1" applyFill="1" applyBorder="1" applyAlignment="1">
      <alignment vertical="center" wrapText="1"/>
    </xf>
    <xf numFmtId="3" fontId="21" fillId="0" borderId="21" xfId="0" applyNumberFormat="1" applyFont="1" applyFill="1" applyBorder="1" applyAlignment="1">
      <alignment vertical="center" wrapText="1"/>
    </xf>
    <xf numFmtId="3" fontId="21" fillId="0" borderId="51" xfId="0" applyNumberFormat="1" applyFont="1" applyFill="1" applyBorder="1" applyAlignment="1">
      <alignment vertical="center" wrapText="1"/>
    </xf>
    <xf numFmtId="0" fontId="28" fillId="0" borderId="40" xfId="0" applyFont="1" applyFill="1" applyBorder="1" applyAlignment="1">
      <alignment horizontal="left" vertical="center" wrapText="1"/>
    </xf>
    <xf numFmtId="0" fontId="21" fillId="0" borderId="64" xfId="0" applyFont="1" applyFill="1" applyBorder="1" applyAlignment="1">
      <alignment horizontal="left" vertical="center" wrapText="1"/>
    </xf>
    <xf numFmtId="0" fontId="21" fillId="0" borderId="86" xfId="0" applyFont="1" applyFill="1" applyBorder="1" applyAlignment="1">
      <alignment horizontal="left" vertical="center" wrapText="1"/>
    </xf>
    <xf numFmtId="3" fontId="21" fillId="0" borderId="136" xfId="0" applyNumberFormat="1" applyFont="1" applyFill="1" applyBorder="1" applyAlignment="1">
      <alignment vertical="center" wrapText="1"/>
    </xf>
    <xf numFmtId="3" fontId="21" fillId="0" borderId="95" xfId="0" applyNumberFormat="1" applyFont="1" applyFill="1" applyBorder="1" applyAlignment="1">
      <alignment vertical="center" wrapText="1"/>
    </xf>
    <xf numFmtId="3" fontId="21" fillId="0" borderId="137" xfId="0" applyNumberFormat="1" applyFont="1" applyFill="1" applyBorder="1" applyAlignment="1">
      <alignment vertical="center" wrapText="1"/>
    </xf>
    <xf numFmtId="3" fontId="21" fillId="0" borderId="138" xfId="0" applyNumberFormat="1" applyFont="1" applyFill="1" applyBorder="1" applyAlignment="1">
      <alignment vertical="center" wrapText="1"/>
    </xf>
    <xf numFmtId="3" fontId="21" fillId="0" borderId="139" xfId="0" applyNumberFormat="1" applyFont="1" applyFill="1" applyBorder="1" applyAlignment="1">
      <alignment vertical="center" wrapText="1"/>
    </xf>
    <xf numFmtId="3" fontId="21" fillId="0" borderId="27" xfId="0" applyNumberFormat="1" applyFont="1" applyFill="1" applyBorder="1" applyAlignment="1">
      <alignment vertical="center" wrapText="1"/>
    </xf>
    <xf numFmtId="3" fontId="21" fillId="0" borderId="73" xfId="0" applyNumberFormat="1" applyFont="1" applyFill="1" applyBorder="1" applyAlignment="1">
      <alignment vertical="center" wrapText="1"/>
    </xf>
    <xf numFmtId="0" fontId="28" fillId="0" borderId="39" xfId="0" applyFont="1" applyFill="1" applyBorder="1" applyAlignment="1">
      <alignment horizontal="left" vertical="center" wrapText="1"/>
    </xf>
    <xf numFmtId="0" fontId="28" fillId="0" borderId="108" xfId="0" applyFont="1" applyFill="1" applyBorder="1" applyAlignment="1">
      <alignment horizontal="left" vertical="center" wrapText="1"/>
    </xf>
    <xf numFmtId="0" fontId="35" fillId="0" borderId="49" xfId="75" applyFont="1" applyFill="1" applyBorder="1" applyAlignment="1">
      <alignment vertical="center" wrapText="1"/>
    </xf>
    <xf numFmtId="0" fontId="35" fillId="0" borderId="64" xfId="75" applyFont="1" applyFill="1" applyBorder="1" applyAlignment="1">
      <alignment vertical="center" wrapText="1"/>
    </xf>
    <xf numFmtId="0" fontId="36" fillId="0" borderId="40" xfId="75" applyFont="1" applyFill="1" applyBorder="1" applyAlignment="1">
      <alignment vertical="center" wrapText="1"/>
    </xf>
    <xf numFmtId="170" fontId="37" fillId="0" borderId="49" xfId="75" applyNumberFormat="1" applyFont="1" applyFill="1" applyBorder="1" applyAlignment="1">
      <alignment horizontal="left" vertical="center" wrapText="1"/>
    </xf>
    <xf numFmtId="0" fontId="29" fillId="0" borderId="64" xfId="75" applyFont="1" applyFill="1" applyBorder="1" applyAlignment="1">
      <alignment horizontal="left" vertical="center" wrapText="1"/>
    </xf>
    <xf numFmtId="0" fontId="36" fillId="0" borderId="108" xfId="0" applyFont="1" applyFill="1" applyBorder="1" applyAlignment="1">
      <alignment horizontal="left" vertical="center" wrapText="1"/>
    </xf>
    <xf numFmtId="0" fontId="28" fillId="0" borderId="86" xfId="0" applyFont="1" applyFill="1" applyBorder="1" applyAlignment="1">
      <alignment vertical="center" wrapText="1"/>
    </xf>
    <xf numFmtId="3" fontId="21" fillId="0" borderId="143" xfId="0" applyNumberFormat="1" applyFont="1" applyFill="1" applyBorder="1" applyAlignment="1">
      <alignment vertical="center" wrapText="1"/>
    </xf>
    <xf numFmtId="3" fontId="21" fillId="0" borderId="144" xfId="0" applyNumberFormat="1" applyFont="1" applyFill="1" applyBorder="1" applyAlignment="1">
      <alignment vertical="center" wrapText="1"/>
    </xf>
    <xf numFmtId="3" fontId="21" fillId="0" borderId="145" xfId="0" applyNumberFormat="1" applyFont="1" applyFill="1" applyBorder="1" applyAlignment="1">
      <alignment vertical="center" wrapText="1"/>
    </xf>
    <xf numFmtId="3" fontId="21" fillId="0" borderId="146" xfId="0" applyNumberFormat="1" applyFont="1" applyFill="1" applyBorder="1" applyAlignment="1">
      <alignment vertical="center" wrapText="1"/>
    </xf>
    <xf numFmtId="3" fontId="21" fillId="0" borderId="147" xfId="0" applyNumberFormat="1" applyFont="1" applyFill="1" applyBorder="1" applyAlignment="1">
      <alignment vertical="center" wrapText="1"/>
    </xf>
    <xf numFmtId="3" fontId="21" fillId="0" borderId="148" xfId="0" applyNumberFormat="1" applyFont="1" applyFill="1" applyBorder="1" applyAlignment="1">
      <alignment vertical="center" wrapText="1"/>
    </xf>
    <xf numFmtId="3" fontId="21" fillId="0" borderId="149" xfId="0" applyNumberFormat="1" applyFont="1" applyFill="1" applyBorder="1" applyAlignment="1">
      <alignment vertical="center" wrapText="1"/>
    </xf>
    <xf numFmtId="3" fontId="21" fillId="0" borderId="150" xfId="0" applyNumberFormat="1" applyFont="1" applyFill="1" applyBorder="1" applyAlignment="1">
      <alignment vertical="center" wrapText="1"/>
    </xf>
    <xf numFmtId="3" fontId="21" fillId="0" borderId="151" xfId="0" applyNumberFormat="1" applyFont="1" applyFill="1" applyBorder="1" applyAlignment="1">
      <alignment vertical="center" wrapText="1"/>
    </xf>
    <xf numFmtId="3" fontId="21" fillId="0" borderId="152" xfId="0" applyNumberFormat="1" applyFont="1" applyFill="1" applyBorder="1" applyAlignment="1">
      <alignment vertical="center" wrapText="1"/>
    </xf>
    <xf numFmtId="3" fontId="21" fillId="0" borderId="153" xfId="0" applyNumberFormat="1" applyFont="1" applyFill="1" applyBorder="1" applyAlignment="1">
      <alignment vertical="center" wrapText="1"/>
    </xf>
    <xf numFmtId="3" fontId="21" fillId="0" borderId="154" xfId="0" applyNumberFormat="1" applyFont="1" applyFill="1" applyBorder="1" applyAlignment="1">
      <alignment vertical="center" wrapText="1"/>
    </xf>
    <xf numFmtId="0" fontId="21" fillId="0" borderId="60" xfId="0" applyFont="1" applyFill="1" applyBorder="1" applyAlignment="1">
      <alignment horizontal="left" vertical="center" wrapText="1"/>
    </xf>
    <xf numFmtId="0" fontId="21" fillId="0" borderId="79" xfId="0" applyFont="1" applyFill="1" applyBorder="1" applyAlignment="1">
      <alignment horizontal="left" vertical="center" wrapText="1"/>
    </xf>
    <xf numFmtId="0" fontId="29" fillId="0" borderId="79" xfId="0" applyFont="1" applyFill="1" applyBorder="1" applyAlignment="1">
      <alignment horizontal="left" vertical="center" wrapText="1"/>
    </xf>
    <xf numFmtId="3" fontId="29" fillId="0" borderId="33" xfId="0" applyNumberFormat="1" applyFont="1" applyFill="1" applyBorder="1" applyAlignment="1">
      <alignment vertical="center" wrapText="1"/>
    </xf>
    <xf numFmtId="3" fontId="29" fillId="0" borderId="77" xfId="0" applyNumberFormat="1" applyFont="1" applyFill="1" applyBorder="1" applyAlignment="1">
      <alignment vertical="center" wrapText="1"/>
    </xf>
    <xf numFmtId="3" fontId="29" fillId="0" borderId="111" xfId="0" applyNumberFormat="1" applyFont="1" applyFill="1" applyBorder="1" applyAlignment="1">
      <alignment vertical="center" wrapText="1"/>
    </xf>
    <xf numFmtId="3" fontId="29" fillId="0" borderId="24" xfId="0" applyNumberFormat="1" applyFont="1" applyFill="1" applyBorder="1" applyAlignment="1">
      <alignment vertical="center" wrapText="1"/>
    </xf>
    <xf numFmtId="3" fontId="29" fillId="0" borderId="17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3" fontId="29" fillId="0" borderId="143" xfId="0" applyNumberFormat="1" applyFont="1" applyFill="1" applyBorder="1" applyAlignment="1">
      <alignment vertical="center" wrapText="1"/>
    </xf>
    <xf numFmtId="0" fontId="28" fillId="0" borderId="89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wrapText="1"/>
    </xf>
    <xf numFmtId="3" fontId="28" fillId="0" borderId="23" xfId="0" applyNumberFormat="1" applyFont="1" applyFill="1" applyBorder="1" applyAlignment="1">
      <alignment vertical="center" wrapText="1"/>
    </xf>
    <xf numFmtId="3" fontId="29" fillId="0" borderId="21" xfId="0" applyNumberFormat="1" applyFont="1" applyFill="1" applyBorder="1" applyAlignment="1">
      <alignment vertical="center" wrapText="1"/>
    </xf>
    <xf numFmtId="3" fontId="29" fillId="0" borderId="129" xfId="0" applyNumberFormat="1" applyFont="1" applyFill="1" applyBorder="1" applyAlignment="1">
      <alignment vertical="center" wrapText="1"/>
    </xf>
    <xf numFmtId="3" fontId="28" fillId="0" borderId="35" xfId="0" applyNumberFormat="1" applyFont="1" applyFill="1" applyBorder="1" applyAlignment="1">
      <alignment vertical="center" wrapText="1"/>
    </xf>
    <xf numFmtId="3" fontId="28" fillId="0" borderId="15" xfId="0" applyNumberFormat="1" applyFont="1" applyFill="1" applyBorder="1" applyAlignment="1">
      <alignment vertical="center" wrapText="1"/>
    </xf>
    <xf numFmtId="3" fontId="28" fillId="0" borderId="132" xfId="0" applyNumberFormat="1" applyFont="1" applyFill="1" applyBorder="1" applyAlignment="1">
      <alignment vertical="center" wrapText="1"/>
    </xf>
    <xf numFmtId="3" fontId="28" fillId="0" borderId="133" xfId="0" applyNumberFormat="1" applyFont="1" applyFill="1" applyBorder="1" applyAlignment="1">
      <alignment vertical="center" wrapText="1"/>
    </xf>
    <xf numFmtId="3" fontId="28" fillId="0" borderId="26" xfId="0" applyNumberFormat="1" applyFont="1" applyFill="1" applyBorder="1" applyAlignment="1">
      <alignment vertical="center" wrapText="1"/>
    </xf>
    <xf numFmtId="3" fontId="28" fillId="0" borderId="57" xfId="0" applyNumberFormat="1" applyFont="1" applyFill="1" applyBorder="1" applyAlignment="1">
      <alignment vertical="center" wrapText="1"/>
    </xf>
    <xf numFmtId="3" fontId="28" fillId="0" borderId="32" xfId="0" applyNumberFormat="1" applyFont="1" applyFill="1" applyBorder="1" applyAlignment="1">
      <alignment vertical="center" wrapText="1"/>
    </xf>
    <xf numFmtId="3" fontId="28" fillId="0" borderId="61" xfId="0" applyNumberFormat="1" applyFont="1" applyFill="1" applyBorder="1" applyAlignment="1">
      <alignment vertical="center" wrapText="1"/>
    </xf>
    <xf numFmtId="3" fontId="28" fillId="0" borderId="141" xfId="0" applyNumberFormat="1" applyFont="1" applyFill="1" applyBorder="1" applyAlignment="1">
      <alignment vertical="center" wrapText="1"/>
    </xf>
    <xf numFmtId="3" fontId="29" fillId="0" borderId="20" xfId="0" applyNumberFormat="1" applyFont="1" applyFill="1" applyBorder="1" applyAlignment="1">
      <alignment vertical="center" wrapText="1"/>
    </xf>
    <xf numFmtId="3" fontId="28" fillId="0" borderId="27" xfId="0" applyNumberFormat="1" applyFont="1" applyFill="1" applyBorder="1" applyAlignment="1">
      <alignment vertical="center" wrapText="1"/>
    </xf>
    <xf numFmtId="3" fontId="28" fillId="0" borderId="95" xfId="0" applyNumberFormat="1" applyFont="1" applyFill="1" applyBorder="1" applyAlignment="1">
      <alignment vertical="center" wrapText="1"/>
    </xf>
    <xf numFmtId="3" fontId="28" fillId="0" borderId="73" xfId="0" applyNumberFormat="1" applyFont="1" applyFill="1" applyBorder="1" applyAlignment="1">
      <alignment vertical="center" wrapText="1"/>
    </xf>
    <xf numFmtId="3" fontId="28" fillId="0" borderId="136" xfId="0" applyNumberFormat="1" applyFont="1" applyFill="1" applyBorder="1" applyAlignment="1">
      <alignment vertical="center" wrapText="1"/>
    </xf>
    <xf numFmtId="3" fontId="28" fillId="0" borderId="137" xfId="0" applyNumberFormat="1" applyFont="1" applyFill="1" applyBorder="1" applyAlignment="1">
      <alignment vertical="center" wrapText="1"/>
    </xf>
    <xf numFmtId="0" fontId="35" fillId="0" borderId="59" xfId="75" applyFont="1" applyFill="1" applyBorder="1" applyAlignment="1">
      <alignment horizontal="left" vertical="center" wrapText="1"/>
    </xf>
    <xf numFmtId="0" fontId="21" fillId="0" borderId="44" xfId="75" applyFont="1" applyFill="1" applyBorder="1" applyAlignment="1">
      <alignment horizontal="left" vertical="center" wrapText="1"/>
    </xf>
    <xf numFmtId="3" fontId="28" fillId="0" borderId="134" xfId="0" applyNumberFormat="1" applyFont="1" applyFill="1" applyBorder="1" applyAlignment="1">
      <alignment vertical="center" wrapText="1"/>
    </xf>
    <xf numFmtId="3" fontId="28" fillId="0" borderId="135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3" fontId="28" fillId="0" borderId="138" xfId="0" applyNumberFormat="1" applyFont="1" applyFill="1" applyBorder="1" applyAlignment="1">
      <alignment vertical="center" wrapText="1"/>
    </xf>
    <xf numFmtId="3" fontId="28" fillId="0" borderId="139" xfId="0" applyNumberFormat="1" applyFont="1" applyFill="1" applyBorder="1" applyAlignment="1">
      <alignment vertical="center" wrapText="1"/>
    </xf>
    <xf numFmtId="3" fontId="28" fillId="0" borderId="142" xfId="0" applyNumberFormat="1" applyFont="1" applyFill="1" applyBorder="1" applyAlignment="1">
      <alignment vertical="center" wrapText="1"/>
    </xf>
    <xf numFmtId="3" fontId="28" fillId="0" borderId="140" xfId="0" applyNumberFormat="1" applyFont="1" applyFill="1" applyBorder="1" applyAlignment="1">
      <alignment vertical="center" wrapText="1"/>
    </xf>
    <xf numFmtId="2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Border="1" applyAlignment="1">
      <alignment vertical="center" wrapText="1"/>
    </xf>
    <xf numFmtId="10" fontId="21" fillId="0" borderId="0" xfId="89" applyNumberFormat="1" applyFont="1" applyFill="1" applyAlignment="1">
      <alignment vertical="center" wrapText="1"/>
    </xf>
    <xf numFmtId="167" fontId="21" fillId="0" borderId="0" xfId="0" applyNumberFormat="1" applyFont="1" applyFill="1" applyAlignment="1">
      <alignment vertical="center" wrapText="1"/>
    </xf>
    <xf numFmtId="166" fontId="27" fillId="0" borderId="0" xfId="0" applyNumberFormat="1" applyFont="1" applyFill="1" applyBorder="1" applyAlignment="1">
      <alignment vertical="center" wrapText="1"/>
    </xf>
    <xf numFmtId="3" fontId="21" fillId="0" borderId="0" xfId="0" applyNumberFormat="1" applyFont="1" applyFill="1" applyBorder="1" applyAlignment="1" applyProtection="1">
      <alignment horizontal="right" vertical="center"/>
      <protection hidden="1"/>
    </xf>
    <xf numFmtId="4" fontId="21" fillId="0" borderId="0" xfId="0" applyNumberFormat="1" applyFont="1" applyFill="1" applyAlignment="1">
      <alignment vertical="center" wrapText="1"/>
    </xf>
    <xf numFmtId="3" fontId="21" fillId="0" borderId="114" xfId="54" applyNumberFormat="1" applyFont="1" applyFill="1" applyBorder="1"/>
    <xf numFmtId="3" fontId="21" fillId="0" borderId="69" xfId="54" applyNumberFormat="1" applyFont="1" applyFill="1" applyBorder="1"/>
    <xf numFmtId="3" fontId="21" fillId="0" borderId="128" xfId="54" applyNumberFormat="1" applyFont="1" applyFill="1" applyBorder="1"/>
    <xf numFmtId="3" fontId="21" fillId="0" borderId="34" xfId="0" applyNumberFormat="1" applyFont="1" applyFill="1" applyBorder="1"/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3" fontId="29" fillId="0" borderId="128" xfId="54" applyNumberFormat="1" applyFont="1" applyFill="1" applyBorder="1"/>
    <xf numFmtId="3" fontId="29" fillId="0" borderId="34" xfId="0" applyNumberFormat="1" applyFont="1" applyFill="1" applyBorder="1"/>
    <xf numFmtId="3" fontId="21" fillId="0" borderId="36" xfId="0" applyNumberFormat="1" applyFont="1" applyFill="1" applyBorder="1"/>
    <xf numFmtId="3" fontId="28" fillId="0" borderId="132" xfId="54" applyNumberFormat="1" applyFont="1" applyFill="1" applyBorder="1" applyAlignment="1">
      <alignment vertical="center"/>
    </xf>
    <xf numFmtId="3" fontId="28" fillId="0" borderId="132" xfId="54" applyNumberFormat="1" applyFont="1" applyFill="1" applyBorder="1"/>
    <xf numFmtId="3" fontId="28" fillId="0" borderId="35" xfId="0" applyNumberFormat="1" applyFont="1" applyFill="1" applyBorder="1"/>
    <xf numFmtId="3" fontId="21" fillId="0" borderId="136" xfId="54" applyNumberFormat="1" applyFont="1" applyFill="1" applyBorder="1"/>
    <xf numFmtId="3" fontId="21" fillId="0" borderId="95" xfId="0" applyNumberFormat="1" applyFont="1" applyFill="1" applyBorder="1"/>
    <xf numFmtId="0" fontId="28" fillId="0" borderId="90" xfId="0" applyFont="1" applyFill="1" applyBorder="1" applyAlignment="1">
      <alignment horizontal="left" vertical="center"/>
    </xf>
    <xf numFmtId="3" fontId="28" fillId="0" borderId="35" xfId="54" applyNumberFormat="1" applyFont="1" applyFill="1" applyBorder="1"/>
    <xf numFmtId="3" fontId="28" fillId="0" borderId="160" xfId="54" applyNumberFormat="1" applyFont="1" applyFill="1" applyBorder="1"/>
    <xf numFmtId="3" fontId="28" fillId="0" borderId="156" xfId="0" applyNumberFormat="1" applyFont="1" applyFill="1" applyBorder="1"/>
    <xf numFmtId="3" fontId="38" fillId="0" borderId="0" xfId="0" applyNumberFormat="1" applyFont="1" applyFill="1" applyBorder="1"/>
    <xf numFmtId="0" fontId="38" fillId="0" borderId="0" xfId="0" applyFont="1" applyFill="1" applyBorder="1"/>
    <xf numFmtId="0" fontId="28" fillId="0" borderId="0" xfId="0" applyFont="1" applyAlignment="1">
      <alignment horizontal="justify"/>
    </xf>
    <xf numFmtId="0" fontId="21" fillId="0" borderId="0" xfId="0" applyFont="1" applyAlignment="1">
      <alignment horizontal="justify"/>
    </xf>
    <xf numFmtId="0" fontId="21" fillId="0" borderId="19" xfId="0" applyFont="1" applyFill="1" applyBorder="1" applyAlignment="1">
      <alignment horizontal="left" wrapText="1" indent="4"/>
    </xf>
    <xf numFmtId="0" fontId="29" fillId="0" borderId="64" xfId="0" applyFont="1" applyFill="1" applyBorder="1" applyAlignment="1">
      <alignment horizontal="left" vertical="center" wrapText="1" indent="2"/>
    </xf>
    <xf numFmtId="0" fontId="21" fillId="0" borderId="65" xfId="0" applyFont="1" applyBorder="1" applyAlignment="1">
      <alignment horizontal="left" indent="6"/>
    </xf>
    <xf numFmtId="0" fontId="21" fillId="0" borderId="64" xfId="0" applyFont="1" applyBorder="1" applyAlignment="1">
      <alignment horizontal="left" indent="6"/>
    </xf>
    <xf numFmtId="3" fontId="28" fillId="0" borderId="27" xfId="54" applyNumberFormat="1" applyFont="1" applyFill="1" applyBorder="1" applyAlignment="1">
      <alignment horizontal="right"/>
    </xf>
    <xf numFmtId="3" fontId="28" fillId="0" borderId="95" xfId="0" applyNumberFormat="1" applyFont="1" applyFill="1" applyBorder="1" applyAlignment="1">
      <alignment wrapText="1"/>
    </xf>
    <xf numFmtId="3" fontId="28" fillId="0" borderId="26" xfId="54" applyNumberFormat="1" applyFont="1" applyFill="1" applyBorder="1" applyAlignment="1">
      <alignment horizontal="right"/>
    </xf>
    <xf numFmtId="3" fontId="28" fillId="0" borderId="57" xfId="54" applyNumberFormat="1" applyFont="1" applyFill="1" applyBorder="1" applyAlignment="1">
      <alignment horizontal="right"/>
    </xf>
    <xf numFmtId="0" fontId="28" fillId="0" borderId="0" xfId="0" applyFont="1" applyFill="1" applyBorder="1"/>
    <xf numFmtId="0" fontId="21" fillId="0" borderId="64" xfId="0" applyFont="1" applyFill="1" applyBorder="1" applyAlignment="1">
      <alignment horizontal="left" vertical="center" wrapText="1" indent="5"/>
    </xf>
    <xf numFmtId="0" fontId="21" fillId="0" borderId="0" xfId="0" applyFont="1" applyAlignment="1">
      <alignment horizontal="right"/>
    </xf>
    <xf numFmtId="0" fontId="21" fillId="0" borderId="0" xfId="0" applyFont="1" applyFill="1" applyBorder="1" applyAlignment="1">
      <alignment horizontal="right"/>
    </xf>
    <xf numFmtId="10" fontId="21" fillId="0" borderId="0" xfId="89" applyNumberFormat="1" applyFont="1" applyFill="1" applyBorder="1"/>
    <xf numFmtId="166" fontId="21" fillId="0" borderId="0" xfId="0" applyNumberFormat="1" applyFont="1" applyFill="1" applyBorder="1"/>
    <xf numFmtId="2" fontId="21" fillId="0" borderId="0" xfId="0" applyNumberFormat="1" applyFont="1" applyFill="1" applyBorder="1"/>
    <xf numFmtId="9" fontId="21" fillId="0" borderId="0" xfId="89" applyFont="1" applyFill="1" applyBorder="1"/>
    <xf numFmtId="0" fontId="21" fillId="0" borderId="0" xfId="0" applyFont="1" applyFill="1" applyBorder="1" applyAlignment="1">
      <alignment horizontal="left" wrapText="1"/>
    </xf>
    <xf numFmtId="0" fontId="29" fillId="0" borderId="0" xfId="0" applyFont="1" applyFill="1" applyBorder="1" applyAlignment="1">
      <alignment horizontal="left"/>
    </xf>
    <xf numFmtId="3" fontId="21" fillId="0" borderId="0" xfId="0" applyNumberFormat="1" applyFont="1" applyFill="1" applyBorder="1" applyAlignment="1">
      <alignment horizontal="right"/>
    </xf>
    <xf numFmtId="0" fontId="21" fillId="0" borderId="64" xfId="0" applyFont="1" applyFill="1" applyBorder="1" applyAlignment="1">
      <alignment horizontal="left" vertical="center" wrapText="1" indent="2"/>
    </xf>
    <xf numFmtId="3" fontId="29" fillId="0" borderId="24" xfId="54" applyNumberFormat="1" applyFont="1" applyFill="1" applyBorder="1" applyAlignment="1">
      <alignment horizontal="right"/>
    </xf>
    <xf numFmtId="3" fontId="29" fillId="0" borderId="33" xfId="54" applyNumberFormat="1" applyFont="1" applyFill="1" applyBorder="1" applyAlignment="1">
      <alignment horizontal="right"/>
    </xf>
    <xf numFmtId="3" fontId="29" fillId="0" borderId="20" xfId="54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wrapText="1"/>
    </xf>
    <xf numFmtId="3" fontId="29" fillId="0" borderId="21" xfId="54" applyNumberFormat="1" applyFont="1" applyFill="1" applyBorder="1" applyAlignment="1">
      <alignment horizontal="right"/>
    </xf>
    <xf numFmtId="3" fontId="29" fillId="0" borderId="34" xfId="54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vertical="center" wrapText="1"/>
    </xf>
    <xf numFmtId="3" fontId="29" fillId="0" borderId="21" xfId="0" applyNumberFormat="1" applyFont="1" applyFill="1" applyBorder="1" applyAlignment="1">
      <alignment wrapText="1"/>
    </xf>
    <xf numFmtId="3" fontId="29" fillId="0" borderId="34" xfId="0" applyNumberFormat="1" applyFont="1" applyFill="1" applyBorder="1" applyAlignment="1">
      <alignment wrapText="1"/>
    </xf>
    <xf numFmtId="3" fontId="29" fillId="0" borderId="36" xfId="54" applyNumberFormat="1" applyFont="1" applyFill="1" applyBorder="1" applyAlignment="1">
      <alignment horizontal="right"/>
    </xf>
    <xf numFmtId="3" fontId="29" fillId="0" borderId="20" xfId="0" applyNumberFormat="1" applyFont="1" applyFill="1" applyBorder="1" applyAlignment="1">
      <alignment wrapText="1"/>
    </xf>
    <xf numFmtId="3" fontId="29" fillId="0" borderId="36" xfId="0" applyNumberFormat="1" applyFont="1" applyFill="1" applyBorder="1" applyAlignment="1">
      <alignment wrapText="1"/>
    </xf>
    <xf numFmtId="3" fontId="29" fillId="0" borderId="24" xfId="0" applyNumberFormat="1" applyFont="1" applyFill="1" applyBorder="1" applyAlignment="1">
      <alignment wrapText="1"/>
    </xf>
    <xf numFmtId="3" fontId="29" fillId="0" borderId="33" xfId="0" applyNumberFormat="1" applyFont="1" applyFill="1" applyBorder="1" applyAlignment="1">
      <alignment wrapText="1"/>
    </xf>
    <xf numFmtId="3" fontId="29" fillId="0" borderId="33" xfId="54" applyNumberFormat="1" applyFont="1" applyFill="1" applyBorder="1" applyAlignment="1">
      <alignment wrapText="1"/>
    </xf>
    <xf numFmtId="3" fontId="29" fillId="0" borderId="34" xfId="54" applyNumberFormat="1" applyFont="1" applyFill="1" applyBorder="1" applyAlignment="1">
      <alignment wrapText="1"/>
    </xf>
    <xf numFmtId="3" fontId="28" fillId="0" borderId="23" xfId="54" applyNumberFormat="1" applyFont="1" applyFill="1" applyBorder="1" applyAlignment="1">
      <alignment horizontal="right"/>
    </xf>
    <xf numFmtId="3" fontId="28" fillId="0" borderId="35" xfId="54" applyNumberFormat="1" applyFont="1" applyFill="1" applyBorder="1" applyAlignment="1">
      <alignment horizontal="right"/>
    </xf>
    <xf numFmtId="3" fontId="28" fillId="0" borderId="23" xfId="0" applyNumberFormat="1" applyFont="1" applyFill="1" applyBorder="1" applyAlignment="1">
      <alignment wrapText="1"/>
    </xf>
    <xf numFmtId="3" fontId="28" fillId="0" borderId="35" xfId="0" applyNumberFormat="1" applyFont="1" applyFill="1" applyBorder="1" applyAlignment="1">
      <alignment wrapText="1"/>
    </xf>
    <xf numFmtId="3" fontId="28" fillId="0" borderId="35" xfId="54" applyNumberFormat="1" applyFont="1" applyFill="1" applyBorder="1" applyAlignment="1">
      <alignment wrapText="1"/>
    </xf>
    <xf numFmtId="0" fontId="28" fillId="0" borderId="0" xfId="0" applyFont="1" applyFill="1" applyAlignment="1">
      <alignment wrapText="1"/>
    </xf>
    <xf numFmtId="3" fontId="28" fillId="0" borderId="0" xfId="54" applyNumberFormat="1" applyFont="1" applyFill="1" applyAlignment="1">
      <alignment wrapText="1"/>
    </xf>
    <xf numFmtId="3" fontId="28" fillId="0" borderId="0" xfId="0" applyNumberFormat="1" applyFont="1" applyFill="1" applyAlignment="1">
      <alignment wrapText="1"/>
    </xf>
    <xf numFmtId="0" fontId="21" fillId="0" borderId="53" xfId="0" applyFont="1" applyBorder="1" applyAlignment="1">
      <alignment horizontal="left" indent="6"/>
    </xf>
    <xf numFmtId="3" fontId="28" fillId="0" borderId="0" xfId="54" applyNumberFormat="1" applyFont="1" applyFill="1" applyBorder="1" applyAlignment="1">
      <alignment horizontal="center" vertical="center" wrapText="1"/>
    </xf>
    <xf numFmtId="3" fontId="29" fillId="0" borderId="0" xfId="54" applyNumberFormat="1" applyFont="1" applyFill="1" applyBorder="1"/>
    <xf numFmtId="3" fontId="38" fillId="0" borderId="0" xfId="54" applyNumberFormat="1" applyFont="1" applyFill="1" applyBorder="1"/>
    <xf numFmtId="3" fontId="28" fillId="0" borderId="0" xfId="54" applyNumberFormat="1" applyFont="1" applyFill="1" applyBorder="1"/>
    <xf numFmtId="3" fontId="28" fillId="0" borderId="30" xfId="0" applyNumberFormat="1" applyFont="1" applyFill="1" applyBorder="1" applyAlignment="1">
      <alignment vertical="center" wrapText="1"/>
    </xf>
    <xf numFmtId="3" fontId="28" fillId="0" borderId="0" xfId="0" applyNumberFormat="1" applyFont="1" applyFill="1" applyBorder="1" applyAlignment="1">
      <alignment vertical="center" wrapText="1"/>
    </xf>
    <xf numFmtId="0" fontId="29" fillId="0" borderId="65" xfId="0" applyFont="1" applyFill="1" applyBorder="1" applyAlignment="1">
      <alignment horizontal="left" vertical="center" wrapText="1"/>
    </xf>
    <xf numFmtId="0" fontId="29" fillId="0" borderId="64" xfId="0" applyFont="1" applyFill="1" applyBorder="1" applyAlignment="1">
      <alignment horizontal="left" vertical="center" wrapText="1"/>
    </xf>
    <xf numFmtId="0" fontId="21" fillId="0" borderId="42" xfId="0" applyFont="1" applyFill="1" applyBorder="1" applyAlignment="1">
      <alignment horizontal="left" vertical="center" wrapText="1"/>
    </xf>
    <xf numFmtId="2" fontId="21" fillId="0" borderId="0" xfId="0" applyNumberFormat="1" applyFont="1" applyFill="1" applyBorder="1" applyAlignment="1">
      <alignment vertical="center" wrapText="1"/>
    </xf>
    <xf numFmtId="0" fontId="39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35" fillId="0" borderId="79" xfId="75" applyFont="1" applyFill="1" applyBorder="1" applyAlignment="1">
      <alignment horizontal="left" vertical="center" wrapText="1"/>
    </xf>
    <xf numFmtId="0" fontId="21" fillId="0" borderId="46" xfId="75" applyFont="1" applyFill="1" applyBorder="1" applyAlignment="1">
      <alignment horizontal="left" vertical="center" wrapText="1"/>
    </xf>
    <xf numFmtId="0" fontId="37" fillId="0" borderId="79" xfId="75" applyFont="1" applyFill="1" applyBorder="1" applyAlignment="1">
      <alignment horizontal="left" vertical="center" wrapText="1"/>
    </xf>
    <xf numFmtId="0" fontId="29" fillId="0" borderId="46" xfId="75" applyFont="1" applyFill="1" applyBorder="1" applyAlignment="1">
      <alignment horizontal="left" vertical="center" wrapText="1"/>
    </xf>
    <xf numFmtId="0" fontId="37" fillId="0" borderId="59" xfId="75" applyFont="1" applyFill="1" applyBorder="1" applyAlignment="1">
      <alignment horizontal="left" vertical="center" wrapText="1"/>
    </xf>
    <xf numFmtId="0" fontId="29" fillId="0" borderId="158" xfId="75" applyFont="1" applyFill="1" applyBorder="1" applyAlignment="1">
      <alignment horizontal="left" vertical="center" wrapText="1"/>
    </xf>
    <xf numFmtId="3" fontId="29" fillId="0" borderId="144" xfId="54" applyNumberFormat="1" applyFont="1" applyFill="1" applyBorder="1" applyAlignment="1">
      <alignment wrapText="1"/>
    </xf>
    <xf numFmtId="10" fontId="21" fillId="0" borderId="0" xfId="0" applyNumberFormat="1" applyFont="1" applyFill="1" applyAlignment="1">
      <alignment vertical="center" wrapText="1"/>
    </xf>
    <xf numFmtId="0" fontId="28" fillId="29" borderId="22" xfId="0" applyFont="1" applyFill="1" applyBorder="1" applyAlignment="1">
      <alignment horizontal="left" vertical="center" wrapText="1"/>
    </xf>
    <xf numFmtId="0" fontId="28" fillId="29" borderId="83" xfId="0" applyFont="1" applyFill="1" applyBorder="1" applyAlignment="1">
      <alignment horizontal="left" vertical="center" wrapText="1"/>
    </xf>
    <xf numFmtId="3" fontId="28" fillId="29" borderId="23" xfId="0" applyNumberFormat="1" applyFont="1" applyFill="1" applyBorder="1" applyAlignment="1">
      <alignment vertical="center" wrapText="1"/>
    </xf>
    <xf numFmtId="3" fontId="28" fillId="29" borderId="35" xfId="54" applyNumberFormat="1" applyFont="1" applyFill="1" applyBorder="1" applyAlignment="1">
      <alignment horizontal="right"/>
    </xf>
    <xf numFmtId="3" fontId="28" fillId="29" borderId="23" xfId="54" applyNumberFormat="1" applyFont="1" applyFill="1" applyBorder="1" applyAlignment="1">
      <alignment horizontal="right"/>
    </xf>
    <xf numFmtId="3" fontId="28" fillId="29" borderId="23" xfId="0" applyNumberFormat="1" applyFont="1" applyFill="1" applyBorder="1" applyAlignment="1">
      <alignment wrapText="1"/>
    </xf>
    <xf numFmtId="3" fontId="28" fillId="29" borderId="35" xfId="0" applyNumberFormat="1" applyFont="1" applyFill="1" applyBorder="1" applyAlignment="1">
      <alignment wrapText="1"/>
    </xf>
    <xf numFmtId="0" fontId="36" fillId="29" borderId="88" xfId="0" applyFont="1" applyFill="1" applyBorder="1" applyAlignment="1">
      <alignment horizontal="left" vertical="center" wrapText="1"/>
    </xf>
    <xf numFmtId="0" fontId="28" fillId="29" borderId="47" xfId="0" applyFont="1" applyFill="1" applyBorder="1" applyAlignment="1">
      <alignment vertical="center" wrapText="1"/>
    </xf>
    <xf numFmtId="3" fontId="28" fillId="29" borderId="27" xfId="0" applyNumberFormat="1" applyFont="1" applyFill="1" applyBorder="1" applyAlignment="1">
      <alignment vertical="center" wrapText="1"/>
    </xf>
    <xf numFmtId="3" fontId="28" fillId="29" borderId="34" xfId="54" applyNumberFormat="1" applyFont="1" applyFill="1" applyBorder="1" applyAlignment="1">
      <alignment wrapText="1"/>
    </xf>
    <xf numFmtId="3" fontId="28" fillId="29" borderId="21" xfId="0" applyNumberFormat="1" applyFont="1" applyFill="1" applyBorder="1" applyAlignment="1">
      <alignment wrapText="1"/>
    </xf>
    <xf numFmtId="3" fontId="28" fillId="29" borderId="34" xfId="0" applyNumberFormat="1" applyFont="1" applyFill="1" applyBorder="1" applyAlignment="1">
      <alignment wrapText="1"/>
    </xf>
    <xf numFmtId="3" fontId="28" fillId="29" borderId="21" xfId="54" applyNumberFormat="1" applyFont="1" applyFill="1" applyBorder="1" applyAlignment="1">
      <alignment horizontal="right"/>
    </xf>
    <xf numFmtId="9" fontId="28" fillId="0" borderId="104" xfId="0" applyNumberFormat="1" applyFont="1" applyBorder="1" applyAlignment="1">
      <alignment horizontal="center" vertical="center" wrapText="1"/>
    </xf>
    <xf numFmtId="0" fontId="28" fillId="0" borderId="105" xfId="0" applyFont="1" applyBorder="1" applyAlignment="1">
      <alignment horizontal="center" vertical="center"/>
    </xf>
    <xf numFmtId="0" fontId="28" fillId="0" borderId="39" xfId="0" applyFont="1" applyBorder="1" applyAlignment="1">
      <alignment vertical="center"/>
    </xf>
    <xf numFmtId="0" fontId="28" fillId="0" borderId="60" xfId="0" applyFont="1" applyBorder="1" applyAlignment="1">
      <alignment vertical="center"/>
    </xf>
    <xf numFmtId="0" fontId="28" fillId="0" borderId="89" xfId="0" applyFont="1" applyBorder="1" applyAlignment="1">
      <alignment vertical="center"/>
    </xf>
    <xf numFmtId="3" fontId="28" fillId="28" borderId="63" xfId="0" applyNumberFormat="1" applyFont="1" applyFill="1" applyBorder="1" applyAlignment="1">
      <alignment horizontal="center" vertical="center"/>
    </xf>
    <xf numFmtId="3" fontId="21" fillId="0" borderId="77" xfId="54" applyNumberFormat="1" applyFont="1" applyFill="1" applyBorder="1"/>
    <xf numFmtId="3" fontId="29" fillId="0" borderId="129" xfId="0" applyNumberFormat="1" applyFont="1" applyFill="1" applyBorder="1"/>
    <xf numFmtId="3" fontId="21" fillId="0" borderId="129" xfId="0" applyNumberFormat="1" applyFont="1" applyFill="1" applyBorder="1"/>
    <xf numFmtId="3" fontId="21" fillId="0" borderId="115" xfId="0" applyNumberFormat="1" applyFont="1" applyFill="1" applyBorder="1"/>
    <xf numFmtId="3" fontId="28" fillId="0" borderId="133" xfId="0" applyNumberFormat="1" applyFont="1" applyFill="1" applyBorder="1"/>
    <xf numFmtId="3" fontId="21" fillId="0" borderId="137" xfId="0" applyNumberFormat="1" applyFont="1" applyFill="1" applyBorder="1"/>
    <xf numFmtId="3" fontId="28" fillId="0" borderId="133" xfId="54" applyNumberFormat="1" applyFont="1" applyFill="1" applyBorder="1"/>
    <xf numFmtId="3" fontId="28" fillId="0" borderId="157" xfId="0" applyNumberFormat="1" applyFont="1" applyFill="1" applyBorder="1"/>
    <xf numFmtId="3" fontId="28" fillId="0" borderId="141" xfId="0" applyNumberFormat="1" applyFont="1" applyFill="1" applyBorder="1"/>
    <xf numFmtId="165" fontId="21" fillId="0" borderId="0" xfId="54" applyNumberFormat="1" applyFont="1" applyFill="1" applyBorder="1"/>
    <xf numFmtId="166" fontId="21" fillId="0" borderId="48" xfId="54" applyNumberFormat="1" applyFont="1" applyFill="1" applyBorder="1"/>
    <xf numFmtId="1" fontId="26" fillId="0" borderId="101" xfId="0" applyNumberFormat="1" applyFont="1" applyFill="1" applyBorder="1" applyAlignment="1">
      <alignment horizontal="center" vertical="center" wrapText="1"/>
    </xf>
    <xf numFmtId="3" fontId="32" fillId="0" borderId="83" xfId="0" applyNumberFormat="1" applyFont="1" applyFill="1" applyBorder="1" applyAlignment="1">
      <alignment horizontal="right" vertical="center"/>
    </xf>
    <xf numFmtId="3" fontId="26" fillId="0" borderId="94" xfId="0" applyNumberFormat="1" applyFont="1" applyFill="1" applyBorder="1" applyAlignment="1">
      <alignment horizontal="right" vertical="center"/>
    </xf>
    <xf numFmtId="1" fontId="26" fillId="0" borderId="102" xfId="0" applyNumberFormat="1" applyFont="1" applyFill="1" applyBorder="1" applyAlignment="1">
      <alignment horizontal="center" vertical="center" wrapText="1"/>
    </xf>
    <xf numFmtId="3" fontId="26" fillId="0" borderId="50" xfId="0" applyNumberFormat="1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center" vertical="center" wrapText="1"/>
    </xf>
    <xf numFmtId="164" fontId="26" fillId="0" borderId="40" xfId="0" applyNumberFormat="1" applyFont="1" applyFill="1" applyBorder="1" applyAlignment="1">
      <alignment horizontal="center" vertical="center" wrapText="1"/>
    </xf>
    <xf numFmtId="164" fontId="32" fillId="0" borderId="49" xfId="0" applyNumberFormat="1" applyFont="1" applyFill="1" applyBorder="1" applyAlignment="1">
      <alignment horizontal="center" vertical="center" wrapText="1"/>
    </xf>
    <xf numFmtId="164" fontId="26" fillId="0" borderId="65" xfId="0" applyNumberFormat="1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center" vertical="center" wrapText="1"/>
    </xf>
    <xf numFmtId="3" fontId="28" fillId="0" borderId="91" xfId="54" applyNumberFormat="1" applyFont="1" applyBorder="1" applyAlignment="1">
      <alignment vertical="center"/>
    </xf>
    <xf numFmtId="3" fontId="28" fillId="0" borderId="96" xfId="54" applyNumberFormat="1" applyFont="1" applyBorder="1" applyAlignment="1">
      <alignment vertical="center"/>
    </xf>
    <xf numFmtId="3" fontId="26" fillId="0" borderId="42" xfId="0" applyNumberFormat="1" applyFont="1" applyFill="1" applyBorder="1" applyAlignment="1">
      <alignment horizontal="right" vertical="center"/>
    </xf>
    <xf numFmtId="0" fontId="26" fillId="0" borderId="18" xfId="0" applyFont="1" applyFill="1" applyBorder="1" applyAlignment="1">
      <alignment vertical="center" wrapText="1"/>
    </xf>
    <xf numFmtId="0" fontId="21" fillId="0" borderId="49" xfId="75" applyFont="1" applyFill="1" applyBorder="1" applyAlignment="1">
      <alignment vertical="center" wrapText="1"/>
    </xf>
    <xf numFmtId="166" fontId="21" fillId="0" borderId="66" xfId="54" applyNumberFormat="1" applyFont="1" applyFill="1" applyBorder="1"/>
    <xf numFmtId="166" fontId="21" fillId="0" borderId="41" xfId="54" applyNumberFormat="1" applyFont="1" applyFill="1" applyBorder="1"/>
    <xf numFmtId="166" fontId="21" fillId="0" borderId="50" xfId="54" applyNumberFormat="1" applyFont="1" applyFill="1" applyBorder="1"/>
    <xf numFmtId="166" fontId="21" fillId="0" borderId="170" xfId="54" applyNumberFormat="1" applyFont="1" applyFill="1" applyBorder="1"/>
    <xf numFmtId="166" fontId="28" fillId="0" borderId="38" xfId="54" applyNumberFormat="1" applyFont="1" applyFill="1" applyBorder="1"/>
    <xf numFmtId="166" fontId="28" fillId="0" borderId="41" xfId="54" applyNumberFormat="1" applyFont="1" applyFill="1" applyBorder="1"/>
    <xf numFmtId="0" fontId="35" fillId="0" borderId="58" xfId="75" applyFont="1" applyFill="1" applyBorder="1" applyAlignment="1">
      <alignment horizontal="left" vertical="center"/>
    </xf>
    <xf numFmtId="0" fontId="35" fillId="0" borderId="78" xfId="75" applyFont="1" applyFill="1" applyBorder="1" applyAlignment="1">
      <alignment vertical="center" wrapText="1"/>
    </xf>
    <xf numFmtId="3" fontId="21" fillId="0" borderId="75" xfId="0" applyNumberFormat="1" applyFont="1" applyFill="1" applyBorder="1" applyAlignment="1">
      <alignment vertical="center" wrapText="1"/>
    </xf>
    <xf numFmtId="3" fontId="21" fillId="0" borderId="84" xfId="0" applyNumberFormat="1" applyFont="1" applyFill="1" applyBorder="1" applyAlignment="1">
      <alignment vertical="center" wrapText="1"/>
    </xf>
    <xf numFmtId="3" fontId="21" fillId="0" borderId="171" xfId="0" applyNumberFormat="1" applyFont="1" applyFill="1" applyBorder="1" applyAlignment="1">
      <alignment vertical="center" wrapText="1"/>
    </xf>
    <xf numFmtId="3" fontId="21" fillId="0" borderId="31" xfId="0" applyNumberFormat="1" applyFont="1" applyFill="1" applyBorder="1" applyAlignment="1">
      <alignment vertical="center" wrapText="1"/>
    </xf>
    <xf numFmtId="3" fontId="21" fillId="0" borderId="54" xfId="0" applyNumberFormat="1" applyFont="1" applyFill="1" applyBorder="1" applyAlignment="1">
      <alignment vertical="center" wrapText="1"/>
    </xf>
    <xf numFmtId="3" fontId="26" fillId="0" borderId="43" xfId="0" applyNumberFormat="1" applyFont="1" applyFill="1" applyBorder="1" applyAlignment="1">
      <alignment horizontal="right" vertical="center"/>
    </xf>
    <xf numFmtId="3" fontId="32" fillId="0" borderId="41" xfId="0" applyNumberFormat="1" applyFont="1" applyFill="1" applyBorder="1" applyAlignment="1">
      <alignment horizontal="right" vertical="center"/>
    </xf>
    <xf numFmtId="3" fontId="26" fillId="0" borderId="48" xfId="0" applyNumberFormat="1" applyFont="1" applyFill="1" applyBorder="1" applyAlignment="1">
      <alignment horizontal="right" vertical="center"/>
    </xf>
    <xf numFmtId="3" fontId="26" fillId="0" borderId="170" xfId="0" applyNumberFormat="1" applyFont="1" applyFill="1" applyBorder="1" applyAlignment="1">
      <alignment horizontal="right" vertical="center"/>
    </xf>
    <xf numFmtId="0" fontId="30" fillId="0" borderId="52" xfId="0" applyFont="1" applyFill="1" applyBorder="1" applyAlignment="1">
      <alignment wrapText="1"/>
    </xf>
    <xf numFmtId="0" fontId="30" fillId="0" borderId="14" xfId="0" applyFont="1" applyFill="1" applyBorder="1" applyAlignment="1">
      <alignment horizontal="center" vertical="center" wrapText="1"/>
    </xf>
    <xf numFmtId="0" fontId="30" fillId="0" borderId="26" xfId="0" applyFont="1" applyFill="1" applyBorder="1" applyAlignment="1">
      <alignment horizontal="center" vertical="center" wrapText="1"/>
    </xf>
    <xf numFmtId="0" fontId="30" fillId="0" borderId="57" xfId="0" applyFont="1" applyFill="1" applyBorder="1" applyAlignment="1">
      <alignment horizontal="center" vertical="center" wrapText="1"/>
    </xf>
    <xf numFmtId="0" fontId="30" fillId="0" borderId="61" xfId="0" applyFont="1" applyFill="1" applyBorder="1" applyAlignment="1">
      <alignment horizontal="center" vertical="center" wrapText="1"/>
    </xf>
    <xf numFmtId="0" fontId="30" fillId="0" borderId="32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wrapText="1"/>
    </xf>
    <xf numFmtId="0" fontId="40" fillId="0" borderId="28" xfId="0" applyFont="1" applyFill="1" applyBorder="1" applyAlignment="1">
      <alignment wrapText="1"/>
    </xf>
    <xf numFmtId="0" fontId="30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vertical="center" wrapText="1"/>
    </xf>
    <xf numFmtId="0" fontId="30" fillId="0" borderId="62" xfId="0" applyFont="1" applyFill="1" applyBorder="1"/>
    <xf numFmtId="3" fontId="30" fillId="0" borderId="62" xfId="0" applyNumberFormat="1" applyFont="1" applyFill="1" applyBorder="1"/>
    <xf numFmtId="3" fontId="30" fillId="0" borderId="24" xfId="0" applyNumberFormat="1" applyFont="1" applyFill="1" applyBorder="1"/>
    <xf numFmtId="3" fontId="30" fillId="0" borderId="33" xfId="0" applyNumberFormat="1" applyFont="1" applyFill="1" applyBorder="1"/>
    <xf numFmtId="3" fontId="30" fillId="0" borderId="17" xfId="0" applyNumberFormat="1" applyFont="1" applyFill="1" applyBorder="1"/>
    <xf numFmtId="167" fontId="30" fillId="0" borderId="0" xfId="0" applyNumberFormat="1" applyFont="1" applyFill="1"/>
    <xf numFmtId="3" fontId="30" fillId="0" borderId="0" xfId="0" applyNumberFormat="1" applyFont="1" applyFill="1"/>
    <xf numFmtId="0" fontId="30" fillId="0" borderId="0" xfId="0" applyFont="1" applyFill="1"/>
    <xf numFmtId="0" fontId="30" fillId="0" borderId="55" xfId="0" applyFont="1" applyFill="1" applyBorder="1"/>
    <xf numFmtId="0" fontId="30" fillId="0" borderId="163" xfId="0" applyFont="1" applyFill="1" applyBorder="1"/>
    <xf numFmtId="3" fontId="30" fillId="0" borderId="162" xfId="0" applyNumberFormat="1" applyFont="1" applyFill="1" applyBorder="1"/>
    <xf numFmtId="3" fontId="30" fillId="0" borderId="21" xfId="0" applyNumberFormat="1" applyFont="1" applyFill="1" applyBorder="1"/>
    <xf numFmtId="3" fontId="30" fillId="0" borderId="34" xfId="0" applyNumberFormat="1" applyFont="1" applyFill="1" applyBorder="1"/>
    <xf numFmtId="3" fontId="30" fillId="0" borderId="51" xfId="0" applyNumberFormat="1" applyFont="1" applyFill="1" applyBorder="1"/>
    <xf numFmtId="3" fontId="30" fillId="0" borderId="55" xfId="0" applyNumberFormat="1" applyFont="1" applyFill="1" applyBorder="1"/>
    <xf numFmtId="0" fontId="30" fillId="0" borderId="56" xfId="0" applyFont="1" applyFill="1" applyBorder="1"/>
    <xf numFmtId="0" fontId="40" fillId="0" borderId="14" xfId="0" applyFont="1" applyFill="1" applyBorder="1"/>
    <xf numFmtId="3" fontId="40" fillId="0" borderId="14" xfId="0" applyNumberFormat="1" applyFont="1" applyFill="1" applyBorder="1"/>
    <xf numFmtId="3" fontId="40" fillId="0" borderId="26" xfId="0" applyNumberFormat="1" applyFont="1" applyFill="1" applyBorder="1"/>
    <xf numFmtId="3" fontId="40" fillId="0" borderId="57" xfId="0" applyNumberFormat="1" applyFont="1" applyFill="1" applyBorder="1"/>
    <xf numFmtId="0" fontId="30" fillId="0" borderId="30" xfId="0" applyFont="1" applyFill="1" applyBorder="1" applyAlignment="1"/>
    <xf numFmtId="3" fontId="30" fillId="0" borderId="136" xfId="0" applyNumberFormat="1" applyFont="1" applyFill="1" applyBorder="1" applyAlignment="1"/>
    <xf numFmtId="3" fontId="30" fillId="0" borderId="95" xfId="0" applyNumberFormat="1" applyFont="1" applyFill="1" applyBorder="1" applyAlignment="1"/>
    <xf numFmtId="3" fontId="30" fillId="0" borderId="137" xfId="0" applyNumberFormat="1" applyFont="1" applyFill="1" applyBorder="1" applyAlignment="1"/>
    <xf numFmtId="3" fontId="30" fillId="0" borderId="162" xfId="0" applyNumberFormat="1" applyFont="1" applyFill="1" applyBorder="1" applyAlignment="1"/>
    <xf numFmtId="0" fontId="30" fillId="0" borderId="0" xfId="0" applyFont="1" applyFill="1" applyBorder="1" applyAlignment="1"/>
    <xf numFmtId="3" fontId="30" fillId="0" borderId="0" xfId="0" applyNumberFormat="1" applyFont="1" applyFill="1" applyBorder="1" applyAlignment="1"/>
    <xf numFmtId="4" fontId="30" fillId="0" borderId="0" xfId="0" applyNumberFormat="1" applyFont="1" applyFill="1" applyBorder="1" applyAlignment="1"/>
    <xf numFmtId="3" fontId="30" fillId="0" borderId="0" xfId="0" applyNumberFormat="1" applyFont="1" applyFill="1" applyAlignment="1"/>
    <xf numFmtId="0" fontId="40" fillId="0" borderId="164" xfId="0" applyFont="1" applyFill="1" applyBorder="1" applyAlignment="1">
      <alignment vertical="center"/>
    </xf>
    <xf numFmtId="0" fontId="40" fillId="0" borderId="74" xfId="0" applyFont="1" applyFill="1" applyBorder="1"/>
    <xf numFmtId="3" fontId="40" fillId="0" borderId="74" xfId="0" applyNumberFormat="1" applyFont="1" applyFill="1" applyBorder="1"/>
    <xf numFmtId="1" fontId="30" fillId="0" borderId="0" xfId="0" applyNumberFormat="1" applyFont="1" applyFill="1"/>
    <xf numFmtId="0" fontId="30" fillId="0" borderId="0" xfId="0" applyFont="1" applyFill="1" applyBorder="1"/>
    <xf numFmtId="3" fontId="30" fillId="0" borderId="167" xfId="0" applyNumberFormat="1" applyFont="1" applyFill="1" applyBorder="1"/>
    <xf numFmtId="3" fontId="30" fillId="0" borderId="23" xfId="0" applyNumberFormat="1" applyFont="1" applyFill="1" applyBorder="1"/>
    <xf numFmtId="3" fontId="30" fillId="0" borderId="35" xfId="0" applyNumberFormat="1" applyFont="1" applyFill="1" applyBorder="1"/>
    <xf numFmtId="3" fontId="30" fillId="0" borderId="133" xfId="0" applyNumberFormat="1" applyFont="1" applyFill="1" applyBorder="1"/>
    <xf numFmtId="0" fontId="26" fillId="0" borderId="87" xfId="0" applyFont="1" applyFill="1" applyBorder="1" applyAlignment="1">
      <alignment vertical="center" wrapText="1"/>
    </xf>
    <xf numFmtId="0" fontId="26" fillId="0" borderId="108" xfId="0" applyFont="1" applyFill="1" applyBorder="1" applyAlignment="1">
      <alignment vertical="center" wrapText="1"/>
    </xf>
    <xf numFmtId="0" fontId="26" fillId="0" borderId="59" xfId="0" applyFont="1" applyFill="1" applyBorder="1" applyAlignment="1">
      <alignment vertical="center" wrapText="1"/>
    </xf>
    <xf numFmtId="3" fontId="32" fillId="0" borderId="0" xfId="0" applyNumberFormat="1" applyFont="1" applyFill="1" applyBorder="1" applyAlignment="1">
      <alignment horizontal="right" vertical="center"/>
    </xf>
    <xf numFmtId="3" fontId="32" fillId="0" borderId="42" xfId="0" applyNumberFormat="1" applyFont="1" applyFill="1" applyBorder="1" applyAlignment="1">
      <alignment horizontal="right" vertical="center"/>
    </xf>
    <xf numFmtId="3" fontId="32" fillId="0" borderId="94" xfId="0" applyNumberFormat="1" applyFont="1" applyFill="1" applyBorder="1" applyAlignment="1">
      <alignment horizontal="right" vertical="center"/>
    </xf>
    <xf numFmtId="3" fontId="32" fillId="0" borderId="43" xfId="0" applyNumberFormat="1" applyFont="1" applyFill="1" applyBorder="1" applyAlignment="1">
      <alignment horizontal="right" vertical="center"/>
    </xf>
    <xf numFmtId="3" fontId="21" fillId="0" borderId="0" xfId="0" applyNumberFormat="1" applyFont="1" applyFill="1" applyBorder="1" applyAlignment="1"/>
    <xf numFmtId="4" fontId="21" fillId="0" borderId="0" xfId="0" applyNumberFormat="1" applyFont="1" applyFill="1" applyBorder="1" applyAlignment="1"/>
    <xf numFmtId="0" fontId="21" fillId="0" borderId="0" xfId="0" applyFont="1" applyFill="1" applyBorder="1" applyAlignment="1"/>
    <xf numFmtId="1" fontId="21" fillId="0" borderId="0" xfId="0" applyNumberFormat="1" applyFont="1" applyFill="1"/>
    <xf numFmtId="0" fontId="21" fillId="0" borderId="87" xfId="0" applyFont="1" applyFill="1" applyBorder="1" applyAlignment="1">
      <alignment horizontal="left" vertical="center" wrapText="1"/>
    </xf>
    <xf numFmtId="0" fontId="19" fillId="0" borderId="0" xfId="77" applyFont="1" applyAlignment="1">
      <alignment vertical="center"/>
    </xf>
    <xf numFmtId="0" fontId="21" fillId="0" borderId="16" xfId="0" applyFont="1" applyBorder="1" applyAlignment="1">
      <alignment vertical="center"/>
    </xf>
    <xf numFmtId="3" fontId="21" fillId="0" borderId="49" xfId="0" applyNumberFormat="1" applyFont="1" applyBorder="1" applyAlignment="1">
      <alignment vertical="center"/>
    </xf>
    <xf numFmtId="3" fontId="21" fillId="0" borderId="45" xfId="0" applyNumberFormat="1" applyFont="1" applyBorder="1" applyAlignment="1">
      <alignment vertical="center"/>
    </xf>
    <xf numFmtId="3" fontId="21" fillId="0" borderId="81" xfId="0" applyNumberFormat="1" applyFont="1" applyBorder="1" applyAlignment="1">
      <alignment vertical="center"/>
    </xf>
    <xf numFmtId="166" fontId="21" fillId="0" borderId="81" xfId="0" applyNumberFormat="1" applyFont="1" applyBorder="1" applyAlignment="1">
      <alignment vertical="center"/>
    </xf>
    <xf numFmtId="0" fontId="21" fillId="0" borderId="87" xfId="0" applyFont="1" applyBorder="1" applyAlignment="1">
      <alignment vertical="center"/>
    </xf>
    <xf numFmtId="166" fontId="21" fillId="0" borderId="50" xfId="0" applyNumberFormat="1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3" fontId="21" fillId="0" borderId="65" xfId="0" applyNumberFormat="1" applyFont="1" applyBorder="1" applyAlignment="1">
      <alignment vertical="center"/>
    </xf>
    <xf numFmtId="3" fontId="21" fillId="0" borderId="46" xfId="0" applyNumberFormat="1" applyFont="1" applyBorder="1" applyAlignment="1">
      <alignment vertical="center"/>
    </xf>
    <xf numFmtId="3" fontId="21" fillId="0" borderId="80" xfId="0" applyNumberFormat="1" applyFont="1" applyBorder="1" applyAlignment="1">
      <alignment vertical="center"/>
    </xf>
    <xf numFmtId="0" fontId="21" fillId="0" borderId="79" xfId="0" applyFont="1" applyBorder="1" applyAlignment="1">
      <alignment vertical="center"/>
    </xf>
    <xf numFmtId="3" fontId="21" fillId="0" borderId="65" xfId="0" applyNumberFormat="1" applyFont="1" applyFill="1" applyBorder="1" applyAlignment="1">
      <alignment vertical="center"/>
    </xf>
    <xf numFmtId="3" fontId="21" fillId="0" borderId="46" xfId="0" applyNumberFormat="1" applyFont="1" applyFill="1" applyBorder="1" applyAlignment="1">
      <alignment vertical="center"/>
    </xf>
    <xf numFmtId="0" fontId="21" fillId="0" borderId="79" xfId="0" applyFont="1" applyFill="1" applyBorder="1" applyAlignment="1">
      <alignment vertical="center"/>
    </xf>
    <xf numFmtId="166" fontId="21" fillId="0" borderId="80" xfId="0" applyNumberFormat="1" applyFont="1" applyBorder="1" applyAlignment="1">
      <alignment vertical="center"/>
    </xf>
    <xf numFmtId="0" fontId="21" fillId="27" borderId="18" xfId="0" applyFont="1" applyFill="1" applyBorder="1" applyAlignment="1">
      <alignment vertical="center"/>
    </xf>
    <xf numFmtId="3" fontId="21" fillId="27" borderId="64" xfId="0" applyNumberFormat="1" applyFont="1" applyFill="1" applyBorder="1" applyAlignment="1">
      <alignment vertical="center"/>
    </xf>
    <xf numFmtId="3" fontId="21" fillId="27" borderId="47" xfId="0" applyNumberFormat="1" applyFont="1" applyFill="1" applyBorder="1" applyAlignment="1">
      <alignment vertical="center"/>
    </xf>
    <xf numFmtId="3" fontId="21" fillId="0" borderId="82" xfId="0" applyNumberFormat="1" applyFont="1" applyBorder="1" applyAlignment="1">
      <alignment vertical="center"/>
    </xf>
    <xf numFmtId="166" fontId="21" fillId="0" borderId="82" xfId="0" applyNumberFormat="1" applyFont="1" applyBorder="1" applyAlignment="1">
      <alignment vertical="center"/>
    </xf>
    <xf numFmtId="0" fontId="34" fillId="27" borderId="88" xfId="0" applyFont="1" applyFill="1" applyBorder="1" applyAlignment="1">
      <alignment vertical="center"/>
    </xf>
    <xf numFmtId="3" fontId="34" fillId="27" borderId="64" xfId="0" applyNumberFormat="1" applyFont="1" applyFill="1" applyBorder="1" applyAlignment="1">
      <alignment vertical="center"/>
    </xf>
    <xf numFmtId="3" fontId="21" fillId="0" borderId="47" xfId="0" applyNumberFormat="1" applyFont="1" applyBorder="1" applyAlignment="1">
      <alignment vertical="center"/>
    </xf>
    <xf numFmtId="3" fontId="28" fillId="0" borderId="83" xfId="0" applyNumberFormat="1" applyFont="1" applyBorder="1" applyAlignment="1">
      <alignment vertical="center"/>
    </xf>
    <xf numFmtId="166" fontId="28" fillId="0" borderId="83" xfId="0" applyNumberFormat="1" applyFont="1" applyBorder="1" applyAlignment="1">
      <alignment vertical="center"/>
    </xf>
    <xf numFmtId="166" fontId="28" fillId="0" borderId="41" xfId="0" applyNumberFormat="1" applyFont="1" applyBorder="1" applyAlignment="1">
      <alignment vertical="center"/>
    </xf>
    <xf numFmtId="3" fontId="21" fillId="0" borderId="85" xfId="0" applyNumberFormat="1" applyFont="1" applyBorder="1" applyAlignment="1">
      <alignment vertical="center"/>
    </xf>
    <xf numFmtId="166" fontId="21" fillId="0" borderId="85" xfId="0" applyNumberFormat="1" applyFont="1" applyBorder="1" applyAlignment="1">
      <alignment vertical="center"/>
    </xf>
    <xf numFmtId="166" fontId="21" fillId="0" borderId="43" xfId="0" applyNumberFormat="1" applyFont="1" applyBorder="1" applyAlignment="1">
      <alignment vertical="center"/>
    </xf>
    <xf numFmtId="3" fontId="21" fillId="0" borderId="49" xfId="54" applyNumberFormat="1" applyFont="1" applyBorder="1" applyAlignment="1">
      <alignment vertical="center"/>
    </xf>
    <xf numFmtId="3" fontId="21" fillId="0" borderId="45" xfId="54" applyNumberFormat="1" applyFont="1" applyBorder="1" applyAlignment="1">
      <alignment vertical="center"/>
    </xf>
    <xf numFmtId="0" fontId="19" fillId="0" borderId="0" xfId="77" applyFont="1" applyBorder="1" applyAlignment="1">
      <alignment vertical="center"/>
    </xf>
    <xf numFmtId="0" fontId="21" fillId="0" borderId="13" xfId="0" applyFont="1" applyBorder="1" applyAlignment="1" applyProtection="1">
      <alignment vertical="center"/>
      <protection locked="0" hidden="1"/>
    </xf>
    <xf numFmtId="3" fontId="21" fillId="0" borderId="65" xfId="54" applyNumberFormat="1" applyFont="1" applyBorder="1" applyAlignment="1">
      <alignment vertical="center"/>
    </xf>
    <xf numFmtId="3" fontId="21" fillId="0" borderId="46" xfId="54" applyNumberFormat="1" applyFont="1" applyBorder="1" applyAlignment="1">
      <alignment vertical="center"/>
    </xf>
    <xf numFmtId="166" fontId="21" fillId="0" borderId="48" xfId="0" applyNumberFormat="1" applyFont="1" applyBorder="1" applyAlignment="1">
      <alignment vertical="center"/>
    </xf>
    <xf numFmtId="3" fontId="21" fillId="0" borderId="65" xfId="54" applyNumberFormat="1" applyFont="1" applyBorder="1" applyAlignment="1">
      <alignment horizontal="right" vertical="center"/>
    </xf>
    <xf numFmtId="0" fontId="21" fillId="0" borderId="18" xfId="0" applyFont="1" applyBorder="1" applyAlignment="1">
      <alignment vertical="center"/>
    </xf>
    <xf numFmtId="3" fontId="21" fillId="0" borderId="64" xfId="0" applyNumberFormat="1" applyFont="1" applyFill="1" applyBorder="1" applyAlignment="1">
      <alignment vertical="center"/>
    </xf>
    <xf numFmtId="3" fontId="21" fillId="0" borderId="47" xfId="0" applyNumberFormat="1" applyFont="1" applyFill="1" applyBorder="1" applyAlignment="1">
      <alignment vertical="center"/>
    </xf>
    <xf numFmtId="0" fontId="21" fillId="0" borderId="88" xfId="0" applyFont="1" applyBorder="1" applyAlignment="1">
      <alignment vertical="center"/>
    </xf>
    <xf numFmtId="3" fontId="21" fillId="0" borderId="64" xfId="54" applyNumberFormat="1" applyFont="1" applyBorder="1" applyAlignment="1">
      <alignment vertical="center"/>
    </xf>
    <xf numFmtId="3" fontId="21" fillId="0" borderId="47" xfId="54" applyNumberFormat="1" applyFont="1" applyBorder="1" applyAlignment="1">
      <alignment vertical="center"/>
    </xf>
    <xf numFmtId="166" fontId="21" fillId="0" borderId="66" xfId="0" applyNumberFormat="1" applyFont="1" applyBorder="1" applyAlignment="1">
      <alignment vertical="center"/>
    </xf>
    <xf numFmtId="3" fontId="28" fillId="0" borderId="155" xfId="0" applyNumberFormat="1" applyFont="1" applyBorder="1" applyAlignment="1">
      <alignment vertical="center"/>
    </xf>
    <xf numFmtId="3" fontId="28" fillId="0" borderId="166" xfId="0" applyNumberFormat="1" applyFont="1" applyBorder="1" applyAlignment="1">
      <alignment vertical="center"/>
    </xf>
    <xf numFmtId="166" fontId="28" fillId="0" borderId="166" xfId="0" applyNumberFormat="1" applyFont="1" applyBorder="1" applyAlignment="1">
      <alignment vertical="center"/>
    </xf>
    <xf numFmtId="166" fontId="28" fillId="0" borderId="38" xfId="0" applyNumberFormat="1" applyFont="1" applyBorder="1" applyAlignment="1">
      <alignment vertical="center"/>
    </xf>
    <xf numFmtId="3" fontId="21" fillId="0" borderId="172" xfId="0" applyNumberFormat="1" applyFont="1" applyFill="1" applyBorder="1" applyAlignment="1">
      <alignment vertical="center" wrapText="1"/>
    </xf>
    <xf numFmtId="0" fontId="26" fillId="0" borderId="0" xfId="0" applyFont="1" applyFill="1" applyBorder="1"/>
    <xf numFmtId="0" fontId="32" fillId="0" borderId="105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left" vertical="center"/>
    </xf>
    <xf numFmtId="164" fontId="26" fillId="0" borderId="41" xfId="0" applyNumberFormat="1" applyFont="1" applyFill="1" applyBorder="1" applyAlignment="1">
      <alignment horizontal="center" vertical="center" wrapText="1"/>
    </xf>
    <xf numFmtId="0" fontId="32" fillId="0" borderId="87" xfId="0" applyFont="1" applyFill="1" applyBorder="1" applyAlignment="1">
      <alignment horizontal="left" vertical="center"/>
    </xf>
    <xf numFmtId="164" fontId="32" fillId="0" borderId="50" xfId="0" applyNumberFormat="1" applyFont="1" applyFill="1" applyBorder="1" applyAlignment="1">
      <alignment horizontal="center" vertical="center" wrapText="1"/>
    </xf>
    <xf numFmtId="164" fontId="26" fillId="0" borderId="48" xfId="0" applyNumberFormat="1" applyFont="1" applyFill="1" applyBorder="1" applyAlignment="1">
      <alignment vertical="center" wrapText="1"/>
    </xf>
    <xf numFmtId="0" fontId="21" fillId="0" borderId="65" xfId="0" applyFont="1" applyFill="1" applyBorder="1" applyAlignment="1">
      <alignment horizontal="left" indent="6"/>
    </xf>
    <xf numFmtId="0" fontId="40" fillId="0" borderId="14" xfId="0" applyFont="1" applyFill="1" applyBorder="1" applyAlignment="1">
      <alignment wrapText="1"/>
    </xf>
    <xf numFmtId="0" fontId="26" fillId="0" borderId="13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left" vertical="center"/>
    </xf>
    <xf numFmtId="164" fontId="26" fillId="0" borderId="66" xfId="0" applyNumberFormat="1" applyFont="1" applyFill="1" applyBorder="1" applyAlignment="1">
      <alignment vertical="center" wrapText="1"/>
    </xf>
    <xf numFmtId="0" fontId="32" fillId="0" borderId="89" xfId="0" applyFont="1" applyFill="1" applyBorder="1" applyAlignment="1">
      <alignment horizontal="left" vertical="center"/>
    </xf>
    <xf numFmtId="164" fontId="32" fillId="0" borderId="91" xfId="0" applyNumberFormat="1" applyFont="1" applyFill="1" applyBorder="1" applyAlignment="1">
      <alignment vertical="center" wrapText="1"/>
    </xf>
    <xf numFmtId="164" fontId="32" fillId="0" borderId="92" xfId="0" applyNumberFormat="1" applyFont="1" applyFill="1" applyBorder="1" applyAlignment="1">
      <alignment vertical="center" wrapText="1"/>
    </xf>
    <xf numFmtId="0" fontId="21" fillId="0" borderId="64" xfId="0" applyFont="1" applyFill="1" applyBorder="1" applyAlignment="1">
      <alignment horizontal="left" indent="6"/>
    </xf>
    <xf numFmtId="0" fontId="30" fillId="0" borderId="164" xfId="0" applyFont="1" applyFill="1" applyBorder="1" applyAlignment="1">
      <alignment vertical="center" wrapText="1"/>
    </xf>
    <xf numFmtId="3" fontId="30" fillId="0" borderId="165" xfId="0" applyNumberFormat="1" applyFont="1" applyFill="1" applyBorder="1" applyAlignment="1">
      <alignment vertical="center"/>
    </xf>
    <xf numFmtId="3" fontId="30" fillId="0" borderId="161" xfId="0" applyNumberFormat="1" applyFont="1" applyFill="1" applyBorder="1" applyAlignment="1">
      <alignment vertical="center"/>
    </xf>
    <xf numFmtId="3" fontId="40" fillId="0" borderId="14" xfId="0" applyNumberFormat="1" applyFont="1" applyFill="1" applyBorder="1" applyAlignment="1">
      <alignment vertical="center"/>
    </xf>
    <xf numFmtId="0" fontId="40" fillId="0" borderId="25" xfId="0" applyFont="1" applyFill="1" applyBorder="1" applyAlignment="1">
      <alignment vertical="center"/>
    </xf>
    <xf numFmtId="3" fontId="40" fillId="0" borderId="57" xfId="0" applyNumberFormat="1" applyFont="1" applyFill="1" applyBorder="1" applyAlignment="1">
      <alignment vertical="center"/>
    </xf>
    <xf numFmtId="3" fontId="21" fillId="0" borderId="143" xfId="0" applyNumberFormat="1" applyFont="1" applyFill="1" applyBorder="1" applyAlignment="1">
      <alignment wrapText="1"/>
    </xf>
    <xf numFmtId="3" fontId="30" fillId="0" borderId="76" xfId="0" applyNumberFormat="1" applyFont="1" applyFill="1" applyBorder="1"/>
    <xf numFmtId="3" fontId="28" fillId="0" borderId="71" xfId="0" applyNumberFormat="1" applyFont="1" applyFill="1" applyBorder="1" applyAlignment="1">
      <alignment vertical="center" wrapText="1"/>
    </xf>
    <xf numFmtId="3" fontId="28" fillId="0" borderId="133" xfId="54" applyNumberFormat="1" applyFont="1" applyFill="1" applyBorder="1" applyAlignment="1">
      <alignment horizontal="center" vertical="center" wrapText="1"/>
    </xf>
    <xf numFmtId="3" fontId="21" fillId="0" borderId="115" xfId="54" applyNumberFormat="1" applyFont="1" applyFill="1" applyBorder="1" applyAlignment="1">
      <alignment horizontal="right"/>
    </xf>
    <xf numFmtId="3" fontId="29" fillId="0" borderId="129" xfId="54" applyNumberFormat="1" applyFont="1" applyFill="1" applyBorder="1" applyAlignment="1">
      <alignment horizontal="right"/>
    </xf>
    <xf numFmtId="3" fontId="28" fillId="0" borderId="133" xfId="54" applyNumberFormat="1" applyFont="1" applyFill="1" applyBorder="1" applyAlignment="1">
      <alignment horizontal="right"/>
    </xf>
    <xf numFmtId="3" fontId="21" fillId="0" borderId="77" xfId="54" applyNumberFormat="1" applyFont="1" applyFill="1" applyBorder="1" applyAlignment="1">
      <alignment horizontal="right"/>
    </xf>
    <xf numFmtId="3" fontId="21" fillId="0" borderId="129" xfId="54" applyNumberFormat="1" applyFont="1" applyFill="1" applyBorder="1" applyAlignment="1">
      <alignment horizontal="right"/>
    </xf>
    <xf numFmtId="3" fontId="21" fillId="0" borderId="137" xfId="54" applyNumberFormat="1" applyFont="1" applyFill="1" applyBorder="1" applyAlignment="1">
      <alignment horizontal="right"/>
    </xf>
    <xf numFmtId="3" fontId="28" fillId="0" borderId="137" xfId="54" applyNumberFormat="1" applyFont="1" applyFill="1" applyBorder="1" applyAlignment="1">
      <alignment horizontal="right"/>
    </xf>
    <xf numFmtId="3" fontId="28" fillId="0" borderId="141" xfId="54" applyNumberFormat="1" applyFont="1" applyFill="1" applyBorder="1" applyAlignment="1">
      <alignment horizontal="right"/>
    </xf>
    <xf numFmtId="3" fontId="29" fillId="0" borderId="115" xfId="54" applyNumberFormat="1" applyFont="1" applyFill="1" applyBorder="1" applyAlignment="1">
      <alignment horizontal="right"/>
    </xf>
    <xf numFmtId="3" fontId="29" fillId="0" borderId="77" xfId="54" applyNumberFormat="1" applyFont="1" applyFill="1" applyBorder="1" applyAlignment="1">
      <alignment horizontal="right"/>
    </xf>
    <xf numFmtId="3" fontId="28" fillId="0" borderId="133" xfId="54" applyNumberFormat="1" applyFont="1" applyFill="1" applyBorder="1" applyAlignment="1">
      <alignment wrapText="1"/>
    </xf>
    <xf numFmtId="3" fontId="21" fillId="0" borderId="115" xfId="54" applyNumberFormat="1" applyFont="1" applyFill="1" applyBorder="1" applyAlignment="1">
      <alignment wrapText="1"/>
    </xf>
    <xf numFmtId="3" fontId="21" fillId="0" borderId="129" xfId="54" applyNumberFormat="1" applyFont="1" applyFill="1" applyBorder="1" applyAlignment="1">
      <alignment wrapText="1"/>
    </xf>
    <xf numFmtId="3" fontId="21" fillId="0" borderId="77" xfId="54" applyNumberFormat="1" applyFont="1" applyFill="1" applyBorder="1" applyAlignment="1">
      <alignment wrapText="1"/>
    </xf>
    <xf numFmtId="3" fontId="29" fillId="0" borderId="77" xfId="54" applyNumberFormat="1" applyFont="1" applyFill="1" applyBorder="1" applyAlignment="1">
      <alignment wrapText="1"/>
    </xf>
    <xf numFmtId="3" fontId="29" fillId="0" borderId="129" xfId="54" applyNumberFormat="1" applyFont="1" applyFill="1" applyBorder="1" applyAlignment="1">
      <alignment wrapText="1"/>
    </xf>
    <xf numFmtId="3" fontId="29" fillId="0" borderId="147" xfId="54" applyNumberFormat="1" applyFont="1" applyFill="1" applyBorder="1" applyAlignment="1">
      <alignment wrapText="1"/>
    </xf>
    <xf numFmtId="3" fontId="28" fillId="29" borderId="129" xfId="0" applyNumberFormat="1" applyFont="1" applyFill="1" applyBorder="1" applyAlignment="1">
      <alignment wrapText="1"/>
    </xf>
    <xf numFmtId="3" fontId="28" fillId="0" borderId="141" xfId="54" applyNumberFormat="1" applyFont="1" applyFill="1" applyBorder="1" applyAlignment="1">
      <alignment wrapText="1"/>
    </xf>
    <xf numFmtId="9" fontId="21" fillId="0" borderId="48" xfId="89" applyFont="1" applyFill="1" applyBorder="1" applyAlignment="1">
      <alignment horizontal="right"/>
    </xf>
    <xf numFmtId="9" fontId="28" fillId="0" borderId="41" xfId="89" applyFont="1" applyFill="1" applyBorder="1" applyAlignment="1">
      <alignment horizontal="right"/>
    </xf>
    <xf numFmtId="3" fontId="28" fillId="0" borderId="133" xfId="0" applyNumberFormat="1" applyFont="1" applyFill="1" applyBorder="1" applyAlignment="1">
      <alignment wrapText="1"/>
    </xf>
    <xf numFmtId="3" fontId="21" fillId="0" borderId="115" xfId="0" applyNumberFormat="1" applyFont="1" applyFill="1" applyBorder="1" applyAlignment="1">
      <alignment wrapText="1"/>
    </xf>
    <xf numFmtId="3" fontId="21" fillId="0" borderId="77" xfId="0" applyNumberFormat="1" applyFont="1" applyFill="1" applyBorder="1" applyAlignment="1">
      <alignment wrapText="1"/>
    </xf>
    <xf numFmtId="3" fontId="29" fillId="0" borderId="129" xfId="0" applyNumberFormat="1" applyFont="1" applyFill="1" applyBorder="1" applyAlignment="1">
      <alignment wrapText="1"/>
    </xf>
    <xf numFmtId="3" fontId="21" fillId="0" borderId="129" xfId="0" applyNumberFormat="1" applyFont="1" applyFill="1" applyBorder="1" applyAlignment="1">
      <alignment wrapText="1"/>
    </xf>
    <xf numFmtId="3" fontId="21" fillId="0" borderId="137" xfId="0" applyNumberFormat="1" applyFont="1" applyFill="1" applyBorder="1" applyAlignment="1">
      <alignment wrapText="1"/>
    </xf>
    <xf numFmtId="3" fontId="28" fillId="29" borderId="133" xfId="0" applyNumberFormat="1" applyFont="1" applyFill="1" applyBorder="1" applyAlignment="1">
      <alignment wrapText="1"/>
    </xf>
    <xf numFmtId="3" fontId="28" fillId="0" borderId="137" xfId="0" applyNumberFormat="1" applyFont="1" applyFill="1" applyBorder="1" applyAlignment="1">
      <alignment wrapText="1"/>
    </xf>
    <xf numFmtId="3" fontId="28" fillId="0" borderId="141" xfId="0" applyNumberFormat="1" applyFont="1" applyFill="1" applyBorder="1" applyAlignment="1">
      <alignment wrapText="1"/>
    </xf>
    <xf numFmtId="3" fontId="29" fillId="0" borderId="115" xfId="0" applyNumberFormat="1" applyFont="1" applyFill="1" applyBorder="1" applyAlignment="1">
      <alignment wrapText="1"/>
    </xf>
    <xf numFmtId="3" fontId="29" fillId="0" borderId="77" xfId="0" applyNumberFormat="1" applyFont="1" applyFill="1" applyBorder="1" applyAlignment="1">
      <alignment wrapText="1"/>
    </xf>
    <xf numFmtId="3" fontId="29" fillId="0" borderId="147" xfId="0" applyNumberFormat="1" applyFont="1" applyFill="1" applyBorder="1" applyAlignment="1">
      <alignment wrapText="1"/>
    </xf>
    <xf numFmtId="10" fontId="28" fillId="0" borderId="41" xfId="54" applyNumberFormat="1" applyFont="1" applyFill="1" applyBorder="1" applyAlignment="1">
      <alignment horizontal="center" vertical="center" wrapText="1"/>
    </xf>
    <xf numFmtId="10" fontId="21" fillId="0" borderId="50" xfId="54" applyNumberFormat="1" applyFont="1" applyFill="1" applyBorder="1" applyAlignment="1">
      <alignment horizontal="right"/>
    </xf>
    <xf numFmtId="10" fontId="29" fillId="0" borderId="66" xfId="54" applyNumberFormat="1" applyFont="1" applyFill="1" applyBorder="1" applyAlignment="1">
      <alignment horizontal="right"/>
    </xf>
    <xf numFmtId="10" fontId="28" fillId="0" borderId="41" xfId="54" applyNumberFormat="1" applyFont="1" applyFill="1" applyBorder="1" applyAlignment="1">
      <alignment horizontal="right"/>
    </xf>
    <xf numFmtId="10" fontId="21" fillId="0" borderId="48" xfId="54" applyNumberFormat="1" applyFont="1" applyFill="1" applyBorder="1" applyAlignment="1">
      <alignment horizontal="right"/>
    </xf>
    <xf numFmtId="10" fontId="21" fillId="0" borderId="48" xfId="89" applyNumberFormat="1" applyFont="1" applyFill="1" applyBorder="1" applyAlignment="1">
      <alignment horizontal="right"/>
    </xf>
    <xf numFmtId="10" fontId="21" fillId="0" borderId="170" xfId="54" applyNumberFormat="1" applyFont="1" applyFill="1" applyBorder="1" applyAlignment="1">
      <alignment horizontal="right"/>
    </xf>
    <xf numFmtId="10" fontId="21" fillId="0" borderId="66" xfId="54" applyNumberFormat="1" applyFont="1" applyFill="1" applyBorder="1" applyAlignment="1">
      <alignment horizontal="right"/>
    </xf>
    <xf numFmtId="10" fontId="29" fillId="0" borderId="48" xfId="54" applyNumberFormat="1" applyFont="1" applyFill="1" applyBorder="1" applyAlignment="1">
      <alignment horizontal="right"/>
    </xf>
    <xf numFmtId="10" fontId="28" fillId="0" borderId="41" xfId="54" applyNumberFormat="1" applyFont="1" applyFill="1" applyBorder="1" applyAlignment="1">
      <alignment wrapText="1"/>
    </xf>
    <xf numFmtId="10" fontId="21" fillId="0" borderId="50" xfId="54" applyNumberFormat="1" applyFont="1" applyFill="1" applyBorder="1" applyAlignment="1">
      <alignment wrapText="1"/>
    </xf>
    <xf numFmtId="10" fontId="21" fillId="0" borderId="66" xfId="54" applyNumberFormat="1" applyFont="1" applyFill="1" applyBorder="1" applyAlignment="1">
      <alignment wrapText="1"/>
    </xf>
    <xf numFmtId="10" fontId="21" fillId="0" borderId="48" xfId="54" applyNumberFormat="1" applyFont="1" applyFill="1" applyBorder="1" applyAlignment="1">
      <alignment wrapText="1"/>
    </xf>
    <xf numFmtId="10" fontId="29" fillId="0" borderId="48" xfId="54" applyNumberFormat="1" applyFont="1" applyFill="1" applyBorder="1" applyAlignment="1">
      <alignment wrapText="1"/>
    </xf>
    <xf numFmtId="10" fontId="29" fillId="0" borderId="66" xfId="54" applyNumberFormat="1" applyFont="1" applyFill="1" applyBorder="1" applyAlignment="1">
      <alignment wrapText="1"/>
    </xf>
    <xf numFmtId="10" fontId="29" fillId="0" borderId="173" xfId="54" applyNumberFormat="1" applyFont="1" applyFill="1" applyBorder="1" applyAlignment="1">
      <alignment wrapText="1"/>
    </xf>
    <xf numFmtId="9" fontId="28" fillId="0" borderId="41" xfId="89" applyFont="1" applyFill="1" applyBorder="1" applyAlignment="1">
      <alignment horizontal="center" vertical="center" wrapText="1"/>
    </xf>
    <xf numFmtId="9" fontId="21" fillId="0" borderId="50" xfId="89" applyFont="1" applyFill="1" applyBorder="1" applyAlignment="1">
      <alignment horizontal="right"/>
    </xf>
    <xf numFmtId="9" fontId="28" fillId="0" borderId="41" xfId="89" applyFont="1" applyFill="1" applyBorder="1" applyAlignment="1">
      <alignment wrapText="1"/>
    </xf>
    <xf numFmtId="9" fontId="21" fillId="0" borderId="50" xfId="89" applyFont="1" applyFill="1" applyBorder="1" applyAlignment="1">
      <alignment wrapText="1"/>
    </xf>
    <xf numFmtId="9" fontId="29" fillId="0" borderId="170" xfId="89" applyFont="1" applyFill="1" applyBorder="1" applyAlignment="1">
      <alignment wrapText="1"/>
    </xf>
    <xf numFmtId="9" fontId="21" fillId="0" borderId="48" xfId="89" applyFont="1" applyFill="1" applyBorder="1" applyAlignment="1">
      <alignment wrapText="1"/>
    </xf>
    <xf numFmtId="9" fontId="21" fillId="0" borderId="66" xfId="89" applyFont="1" applyFill="1" applyBorder="1" applyAlignment="1">
      <alignment wrapText="1"/>
    </xf>
    <xf numFmtId="9" fontId="21" fillId="0" borderId="170" xfId="89" applyFont="1" applyFill="1" applyBorder="1" applyAlignment="1">
      <alignment wrapText="1"/>
    </xf>
    <xf numFmtId="9" fontId="28" fillId="29" borderId="41" xfId="89" applyFont="1" applyFill="1" applyBorder="1" applyAlignment="1">
      <alignment wrapText="1"/>
    </xf>
    <xf numFmtId="9" fontId="21" fillId="0" borderId="66" xfId="89" applyFont="1" applyFill="1" applyBorder="1" applyAlignment="1">
      <alignment horizontal="right"/>
    </xf>
    <xf numFmtId="9" fontId="29" fillId="0" borderId="50" xfId="89" applyFont="1" applyFill="1" applyBorder="1" applyAlignment="1">
      <alignment wrapText="1"/>
    </xf>
    <xf numFmtId="9" fontId="29" fillId="0" borderId="48" xfId="89" applyFont="1" applyFill="1" applyBorder="1" applyAlignment="1">
      <alignment wrapText="1"/>
    </xf>
    <xf numFmtId="3" fontId="28" fillId="0" borderId="38" xfId="0" applyNumberFormat="1" applyFont="1" applyFill="1" applyBorder="1" applyAlignment="1">
      <alignment vertical="center" wrapText="1"/>
    </xf>
    <xf numFmtId="9" fontId="29" fillId="0" borderId="66" xfId="89" applyFont="1" applyFill="1" applyBorder="1" applyAlignment="1">
      <alignment horizontal="right"/>
    </xf>
    <xf numFmtId="3" fontId="28" fillId="0" borderId="134" xfId="54" applyNumberFormat="1" applyFont="1" applyFill="1" applyBorder="1" applyAlignment="1">
      <alignment horizontal="center" vertical="center" wrapText="1"/>
    </xf>
    <xf numFmtId="3" fontId="28" fillId="0" borderId="135" xfId="54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3" fontId="28" fillId="0" borderId="114" xfId="0" applyNumberFormat="1" applyFont="1" applyFill="1" applyBorder="1" applyAlignment="1">
      <alignment vertical="center" wrapText="1"/>
    </xf>
    <xf numFmtId="3" fontId="28" fillId="0" borderId="34" xfId="0" applyNumberFormat="1" applyFont="1" applyFill="1" applyBorder="1"/>
    <xf numFmtId="164" fontId="26" fillId="0" borderId="19" xfId="0" applyNumberFormat="1" applyFont="1" applyFill="1" applyBorder="1" applyAlignment="1">
      <alignment vertical="center" wrapText="1"/>
    </xf>
    <xf numFmtId="166" fontId="28" fillId="0" borderId="174" xfId="0" applyNumberFormat="1" applyFont="1" applyBorder="1" applyAlignment="1">
      <alignment vertical="center"/>
    </xf>
    <xf numFmtId="166" fontId="21" fillId="0" borderId="48" xfId="89" applyNumberFormat="1" applyFont="1" applyFill="1" applyBorder="1" applyAlignment="1">
      <alignment horizontal="right"/>
    </xf>
    <xf numFmtId="166" fontId="21" fillId="0" borderId="50" xfId="89" applyNumberFormat="1" applyFont="1" applyFill="1" applyBorder="1" applyAlignment="1">
      <alignment horizontal="right"/>
    </xf>
    <xf numFmtId="166" fontId="21" fillId="0" borderId="66" xfId="89" applyNumberFormat="1" applyFont="1" applyFill="1" applyBorder="1" applyAlignment="1">
      <alignment horizontal="right"/>
    </xf>
    <xf numFmtId="166" fontId="28" fillId="0" borderId="41" xfId="89" applyNumberFormat="1" applyFont="1" applyFill="1" applyBorder="1" applyAlignment="1">
      <alignment horizontal="right"/>
    </xf>
    <xf numFmtId="166" fontId="28" fillId="29" borderId="41" xfId="89" applyNumberFormat="1" applyFont="1" applyFill="1" applyBorder="1" applyAlignment="1">
      <alignment horizontal="right"/>
    </xf>
    <xf numFmtId="166" fontId="28" fillId="0" borderId="170" xfId="89" applyNumberFormat="1" applyFont="1" applyFill="1" applyBorder="1" applyAlignment="1">
      <alignment horizontal="right"/>
    </xf>
    <xf numFmtId="166" fontId="28" fillId="0" borderId="38" xfId="89" applyNumberFormat="1" applyFont="1" applyFill="1" applyBorder="1" applyAlignment="1">
      <alignment horizontal="right"/>
    </xf>
    <xf numFmtId="3" fontId="28" fillId="29" borderId="92" xfId="0" applyNumberFormat="1" applyFont="1" applyFill="1" applyBorder="1" applyAlignment="1">
      <alignment wrapText="1"/>
    </xf>
    <xf numFmtId="166" fontId="29" fillId="0" borderId="50" xfId="89" applyNumberFormat="1" applyFont="1" applyFill="1" applyBorder="1" applyAlignment="1">
      <alignment horizontal="right"/>
    </xf>
    <xf numFmtId="166" fontId="29" fillId="0" borderId="170" xfId="89" applyNumberFormat="1" applyFont="1" applyFill="1" applyBorder="1" applyAlignment="1">
      <alignment horizontal="right"/>
    </xf>
    <xf numFmtId="166" fontId="28" fillId="0" borderId="41" xfId="89" applyNumberFormat="1" applyFont="1" applyFill="1" applyBorder="1" applyAlignment="1">
      <alignment wrapText="1"/>
    </xf>
    <xf numFmtId="166" fontId="28" fillId="29" borderId="41" xfId="89" applyNumberFormat="1" applyFont="1" applyFill="1" applyBorder="1" applyAlignment="1">
      <alignment wrapText="1"/>
    </xf>
    <xf numFmtId="166" fontId="28" fillId="0" borderId="170" xfId="89" applyNumberFormat="1" applyFont="1" applyFill="1" applyBorder="1" applyAlignment="1">
      <alignment wrapText="1"/>
    </xf>
    <xf numFmtId="166" fontId="28" fillId="0" borderId="38" xfId="89" applyNumberFormat="1" applyFont="1" applyFill="1" applyBorder="1" applyAlignment="1">
      <alignment wrapText="1"/>
    </xf>
    <xf numFmtId="166" fontId="21" fillId="0" borderId="48" xfId="89" applyNumberFormat="1" applyFont="1" applyFill="1" applyBorder="1" applyAlignment="1">
      <alignment wrapText="1"/>
    </xf>
    <xf numFmtId="166" fontId="21" fillId="0" borderId="66" xfId="89" applyNumberFormat="1" applyFont="1" applyFill="1" applyBorder="1" applyAlignment="1">
      <alignment wrapText="1"/>
    </xf>
    <xf numFmtId="166" fontId="21" fillId="0" borderId="50" xfId="89" applyNumberFormat="1" applyFont="1" applyFill="1" applyBorder="1" applyAlignment="1">
      <alignment wrapText="1"/>
    </xf>
    <xf numFmtId="166" fontId="29" fillId="0" borderId="66" xfId="89" applyNumberFormat="1" applyFont="1" applyFill="1" applyBorder="1" applyAlignment="1">
      <alignment wrapText="1"/>
    </xf>
    <xf numFmtId="166" fontId="28" fillId="0" borderId="41" xfId="89" applyNumberFormat="1" applyFont="1" applyFill="1" applyBorder="1" applyAlignment="1">
      <alignment vertical="center" wrapText="1"/>
    </xf>
    <xf numFmtId="166" fontId="28" fillId="29" borderId="66" xfId="89" applyNumberFormat="1" applyFont="1" applyFill="1" applyBorder="1" applyAlignment="1">
      <alignment wrapText="1"/>
    </xf>
    <xf numFmtId="166" fontId="29" fillId="0" borderId="66" xfId="54" applyNumberFormat="1" applyFont="1" applyFill="1" applyBorder="1" applyAlignment="1">
      <alignment wrapText="1"/>
    </xf>
    <xf numFmtId="166" fontId="21" fillId="0" borderId="48" xfId="54" applyNumberFormat="1" applyFont="1" applyFill="1" applyBorder="1" applyAlignment="1">
      <alignment wrapText="1"/>
    </xf>
    <xf numFmtId="166" fontId="29" fillId="0" borderId="48" xfId="54" applyNumberFormat="1" applyFont="1" applyFill="1" applyBorder="1" applyAlignment="1">
      <alignment wrapText="1"/>
    </xf>
    <xf numFmtId="166" fontId="28" fillId="0" borderId="92" xfId="54" applyNumberFormat="1" applyFont="1" applyFill="1" applyBorder="1"/>
    <xf numFmtId="0" fontId="29" fillId="0" borderId="88" xfId="0" applyFont="1" applyFill="1" applyBorder="1" applyAlignment="1">
      <alignment horizontal="left" vertical="center" wrapText="1"/>
    </xf>
    <xf numFmtId="3" fontId="29" fillId="0" borderId="131" xfId="0" applyNumberFormat="1" applyFont="1" applyFill="1" applyBorder="1" applyAlignment="1">
      <alignment vertical="center" wrapText="1"/>
    </xf>
    <xf numFmtId="3" fontId="29" fillId="0" borderId="34" xfId="0" applyNumberFormat="1" applyFont="1" applyFill="1" applyBorder="1" applyAlignment="1">
      <alignment vertical="center" wrapText="1"/>
    </xf>
    <xf numFmtId="3" fontId="29" fillId="0" borderId="51" xfId="0" applyNumberFormat="1" applyFont="1" applyFill="1" applyBorder="1" applyAlignment="1">
      <alignment vertical="center" wrapText="1"/>
    </xf>
    <xf numFmtId="0" fontId="28" fillId="0" borderId="175" xfId="0" applyFont="1" applyFill="1" applyBorder="1" applyAlignment="1">
      <alignment horizontal="left" vertical="center"/>
    </xf>
    <xf numFmtId="3" fontId="28" fillId="0" borderId="176" xfId="0" applyNumberFormat="1" applyFont="1" applyFill="1" applyBorder="1" applyAlignment="1">
      <alignment vertical="center" wrapText="1"/>
    </xf>
    <xf numFmtId="3" fontId="28" fillId="0" borderId="161" xfId="0" applyNumberFormat="1" applyFont="1" applyFill="1" applyBorder="1" applyAlignment="1">
      <alignment vertical="center" wrapText="1"/>
    </xf>
    <xf numFmtId="3" fontId="28" fillId="0" borderId="177" xfId="0" applyNumberFormat="1" applyFont="1" applyFill="1" applyBorder="1" applyAlignment="1">
      <alignment vertical="center" wrapText="1"/>
    </xf>
    <xf numFmtId="3" fontId="21" fillId="0" borderId="178" xfId="0" applyNumberFormat="1" applyFont="1" applyFill="1" applyBorder="1" applyAlignment="1">
      <alignment vertical="center" wrapText="1"/>
    </xf>
    <xf numFmtId="0" fontId="35" fillId="0" borderId="88" xfId="75" applyFont="1" applyFill="1" applyBorder="1" applyAlignment="1">
      <alignment horizontal="left" vertical="center" wrapText="1"/>
    </xf>
    <xf numFmtId="0" fontId="21" fillId="0" borderId="47" xfId="75" applyFont="1" applyFill="1" applyBorder="1" applyAlignment="1">
      <alignment horizontal="left" vertical="center" wrapText="1"/>
    </xf>
    <xf numFmtId="3" fontId="30" fillId="0" borderId="179" xfId="0" applyNumberFormat="1" applyFont="1" applyFill="1" applyBorder="1"/>
    <xf numFmtId="3" fontId="30" fillId="0" borderId="180" xfId="0" applyNumberFormat="1" applyFont="1" applyFill="1" applyBorder="1"/>
    <xf numFmtId="3" fontId="30" fillId="0" borderId="181" xfId="0" applyNumberFormat="1" applyFont="1" applyFill="1" applyBorder="1"/>
    <xf numFmtId="3" fontId="30" fillId="0" borderId="182" xfId="0" applyNumberFormat="1" applyFont="1" applyFill="1" applyBorder="1"/>
    <xf numFmtId="3" fontId="30" fillId="0" borderId="183" xfId="0" applyNumberFormat="1" applyFont="1" applyFill="1" applyBorder="1"/>
    <xf numFmtId="0" fontId="30" fillId="0" borderId="184" xfId="0" applyFont="1" applyFill="1" applyBorder="1"/>
    <xf numFmtId="0" fontId="30" fillId="0" borderId="185" xfId="0" applyFont="1" applyFill="1" applyBorder="1"/>
    <xf numFmtId="3" fontId="30" fillId="0" borderId="71" xfId="0" applyNumberFormat="1" applyFont="1" applyFill="1" applyBorder="1"/>
    <xf numFmtId="3" fontId="40" fillId="0" borderId="76" xfId="0" applyNumberFormat="1" applyFont="1" applyFill="1" applyBorder="1" applyAlignment="1">
      <alignment vertical="center"/>
    </xf>
    <xf numFmtId="3" fontId="28" fillId="0" borderId="61" xfId="54" applyNumberFormat="1" applyFont="1" applyFill="1" applyBorder="1"/>
    <xf numFmtId="3" fontId="28" fillId="0" borderId="57" xfId="0" applyNumberFormat="1" applyFont="1" applyFill="1" applyBorder="1"/>
    <xf numFmtId="3" fontId="28" fillId="0" borderId="26" xfId="0" applyNumberFormat="1" applyFont="1" applyFill="1" applyBorder="1" applyAlignment="1">
      <alignment wrapText="1"/>
    </xf>
    <xf numFmtId="3" fontId="28" fillId="0" borderId="57" xfId="54" applyNumberFormat="1" applyFont="1" applyFill="1" applyBorder="1" applyAlignment="1">
      <alignment wrapText="1"/>
    </xf>
    <xf numFmtId="3" fontId="28" fillId="0" borderId="37" xfId="0" applyNumberFormat="1" applyFont="1" applyFill="1" applyBorder="1" applyAlignment="1">
      <alignment vertical="center"/>
    </xf>
    <xf numFmtId="3" fontId="28" fillId="0" borderId="71" xfId="0" applyNumberFormat="1" applyFont="1" applyFill="1" applyBorder="1" applyAlignment="1">
      <alignment vertical="center"/>
    </xf>
    <xf numFmtId="3" fontId="28" fillId="0" borderId="37" xfId="54" applyNumberFormat="1" applyFont="1" applyFill="1" applyBorder="1" applyAlignment="1">
      <alignment vertical="center"/>
    </xf>
    <xf numFmtId="3" fontId="28" fillId="0" borderId="71" xfId="54" applyNumberFormat="1" applyFont="1" applyFill="1" applyBorder="1" applyAlignment="1">
      <alignment vertical="center"/>
    </xf>
    <xf numFmtId="0" fontId="40" fillId="0" borderId="186" xfId="0" applyFont="1" applyFill="1" applyBorder="1" applyAlignment="1">
      <alignment wrapText="1"/>
    </xf>
    <xf numFmtId="3" fontId="30" fillId="0" borderId="187" xfId="0" applyNumberFormat="1" applyFont="1" applyFill="1" applyBorder="1"/>
    <xf numFmtId="3" fontId="30" fillId="0" borderId="188" xfId="0" applyNumberFormat="1" applyFont="1" applyFill="1" applyBorder="1"/>
    <xf numFmtId="3" fontId="30" fillId="0" borderId="172" xfId="0" applyNumberFormat="1" applyFont="1" applyFill="1" applyBorder="1"/>
    <xf numFmtId="3" fontId="30" fillId="0" borderId="168" xfId="0" applyNumberFormat="1" applyFont="1" applyFill="1" applyBorder="1"/>
    <xf numFmtId="3" fontId="28" fillId="0" borderId="189" xfId="54" applyNumberFormat="1" applyFont="1" applyFill="1" applyBorder="1" applyAlignment="1">
      <alignment horizontal="center" vertical="center" wrapText="1"/>
    </xf>
    <xf numFmtId="3" fontId="21" fillId="0" borderId="45" xfId="0" applyNumberFormat="1" applyFont="1" applyFill="1" applyBorder="1" applyAlignment="1">
      <alignment vertical="center" wrapText="1"/>
    </xf>
    <xf numFmtId="3" fontId="21" fillId="0" borderId="46" xfId="0" applyNumberFormat="1" applyFont="1" applyFill="1" applyBorder="1" applyAlignment="1">
      <alignment vertical="center" wrapText="1"/>
    </xf>
    <xf numFmtId="3" fontId="21" fillId="0" borderId="47" xfId="0" applyNumberFormat="1" applyFont="1" applyFill="1" applyBorder="1" applyAlignment="1">
      <alignment vertical="center" wrapText="1"/>
    </xf>
    <xf numFmtId="3" fontId="28" fillId="0" borderId="68" xfId="0" applyNumberFormat="1" applyFont="1" applyFill="1" applyBorder="1" applyAlignment="1">
      <alignment vertical="center" wrapText="1"/>
    </xf>
    <xf numFmtId="3" fontId="21" fillId="0" borderId="0" xfId="0" applyNumberFormat="1" applyFont="1" applyFill="1" applyBorder="1" applyAlignment="1">
      <alignment vertical="center" wrapText="1"/>
    </xf>
    <xf numFmtId="3" fontId="21" fillId="0" borderId="190" xfId="0" applyNumberFormat="1" applyFont="1" applyFill="1" applyBorder="1" applyAlignment="1">
      <alignment vertical="center" wrapText="1"/>
    </xf>
    <xf numFmtId="3" fontId="29" fillId="0" borderId="46" xfId="0" applyNumberFormat="1" applyFont="1" applyFill="1" applyBorder="1" applyAlignment="1">
      <alignment vertical="center" wrapText="1"/>
    </xf>
    <xf numFmtId="3" fontId="29" fillId="0" borderId="47" xfId="0" applyNumberFormat="1" applyFont="1" applyFill="1" applyBorder="1" applyAlignment="1">
      <alignment vertical="center" wrapText="1"/>
    </xf>
    <xf numFmtId="3" fontId="21" fillId="0" borderId="191" xfId="0" applyNumberFormat="1" applyFont="1" applyFill="1" applyBorder="1" applyAlignment="1">
      <alignment vertical="center" wrapText="1"/>
    </xf>
    <xf numFmtId="3" fontId="21" fillId="0" borderId="158" xfId="0" applyNumberFormat="1" applyFont="1" applyFill="1" applyBorder="1" applyAlignment="1">
      <alignment vertical="center" wrapText="1"/>
    </xf>
    <xf numFmtId="3" fontId="28" fillId="0" borderId="192" xfId="54" applyNumberFormat="1" applyFont="1" applyFill="1" applyBorder="1" applyAlignment="1">
      <alignment horizontal="center" vertical="center" wrapText="1"/>
    </xf>
    <xf numFmtId="3" fontId="21" fillId="0" borderId="193" xfId="0" applyNumberFormat="1" applyFont="1" applyFill="1" applyBorder="1" applyAlignment="1">
      <alignment vertical="center" wrapText="1"/>
    </xf>
    <xf numFmtId="0" fontId="21" fillId="0" borderId="53" xfId="0" applyFont="1" applyFill="1" applyBorder="1" applyAlignment="1">
      <alignment horizontal="left" indent="6"/>
    </xf>
    <xf numFmtId="3" fontId="21" fillId="0" borderId="116" xfId="0" applyNumberFormat="1" applyFont="1" applyFill="1" applyBorder="1"/>
    <xf numFmtId="0" fontId="21" fillId="0" borderId="64" xfId="0" applyFont="1" applyFill="1" applyBorder="1" applyAlignment="1">
      <alignment wrapText="1"/>
    </xf>
    <xf numFmtId="166" fontId="21" fillId="0" borderId="170" xfId="89" applyNumberFormat="1" applyFont="1" applyFill="1" applyBorder="1" applyAlignment="1">
      <alignment wrapText="1"/>
    </xf>
    <xf numFmtId="3" fontId="21" fillId="0" borderId="136" xfId="54" applyNumberFormat="1" applyFont="1" applyFill="1" applyBorder="1" applyAlignment="1">
      <alignment horizontal="right"/>
    </xf>
    <xf numFmtId="3" fontId="21" fillId="0" borderId="0" xfId="54" applyNumberFormat="1" applyFont="1" applyFill="1" applyBorder="1" applyAlignment="1">
      <alignment horizontal="right"/>
    </xf>
    <xf numFmtId="0" fontId="37" fillId="0" borderId="108" xfId="75" applyFont="1" applyFill="1" applyBorder="1" applyAlignment="1">
      <alignment horizontal="left" vertical="center"/>
    </xf>
    <xf numFmtId="0" fontId="29" fillId="0" borderId="0" xfId="75" applyFont="1" applyFill="1" applyBorder="1" applyAlignment="1">
      <alignment vertical="center" wrapText="1"/>
    </xf>
    <xf numFmtId="3" fontId="21" fillId="0" borderId="153" xfId="0" applyNumberFormat="1" applyFont="1" applyFill="1" applyBorder="1" applyAlignment="1">
      <alignment wrapText="1"/>
    </xf>
    <xf numFmtId="3" fontId="21" fillId="0" borderId="150" xfId="0" applyNumberFormat="1" applyFont="1" applyFill="1" applyBorder="1" applyAlignment="1">
      <alignment wrapText="1"/>
    </xf>
    <xf numFmtId="166" fontId="21" fillId="0" borderId="194" xfId="89" applyNumberFormat="1" applyFont="1" applyFill="1" applyBorder="1" applyAlignment="1">
      <alignment horizontal="right"/>
    </xf>
    <xf numFmtId="3" fontId="21" fillId="0" borderId="153" xfId="54" applyNumberFormat="1" applyFont="1" applyFill="1" applyBorder="1" applyAlignment="1">
      <alignment horizontal="right"/>
    </xf>
    <xf numFmtId="3" fontId="21" fillId="0" borderId="150" xfId="54" applyNumberFormat="1" applyFont="1" applyFill="1" applyBorder="1" applyAlignment="1">
      <alignment horizontal="right"/>
    </xf>
    <xf numFmtId="10" fontId="21" fillId="0" borderId="41" xfId="54" applyNumberFormat="1" applyFont="1" applyFill="1" applyBorder="1" applyAlignment="1">
      <alignment horizontal="right"/>
    </xf>
    <xf numFmtId="9" fontId="21" fillId="0" borderId="41" xfId="89" applyFont="1" applyFill="1" applyBorder="1" applyAlignment="1">
      <alignment wrapText="1"/>
    </xf>
    <xf numFmtId="3" fontId="30" fillId="0" borderId="14" xfId="0" applyNumberFormat="1" applyFont="1" applyFill="1" applyBorder="1"/>
    <xf numFmtId="0" fontId="21" fillId="0" borderId="79" xfId="0" applyFont="1" applyBorder="1" applyAlignment="1">
      <alignment vertical="center" wrapText="1"/>
    </xf>
    <xf numFmtId="0" fontId="21" fillId="0" borderId="80" xfId="0" applyFont="1" applyFill="1" applyBorder="1" applyAlignment="1">
      <alignment horizontal="left" vertical="center"/>
    </xf>
    <xf numFmtId="0" fontId="21" fillId="0" borderId="65" xfId="0" applyFont="1" applyFill="1" applyBorder="1" applyAlignment="1">
      <alignment horizontal="left" vertical="center"/>
    </xf>
    <xf numFmtId="3" fontId="21" fillId="0" borderId="144" xfId="0" applyNumberFormat="1" applyFont="1" applyFill="1" applyBorder="1" applyAlignment="1">
      <alignment wrapText="1"/>
    </xf>
    <xf numFmtId="3" fontId="29" fillId="0" borderId="158" xfId="0" applyNumberFormat="1" applyFont="1" applyFill="1" applyBorder="1" applyAlignment="1">
      <alignment wrapText="1"/>
    </xf>
    <xf numFmtId="3" fontId="21" fillId="0" borderId="24" xfId="0" applyNumberFormat="1" applyFont="1" applyFill="1" applyBorder="1" applyAlignment="1">
      <alignment horizontal="right" wrapText="1"/>
    </xf>
    <xf numFmtId="3" fontId="21" fillId="0" borderId="33" xfId="54" applyNumberFormat="1" applyFont="1" applyFill="1" applyBorder="1" applyAlignment="1">
      <alignment horizontal="right" wrapText="1"/>
    </xf>
    <xf numFmtId="0" fontId="40" fillId="0" borderId="55" xfId="0" applyFont="1" applyFill="1" applyBorder="1" applyAlignment="1">
      <alignment wrapText="1"/>
    </xf>
    <xf numFmtId="3" fontId="32" fillId="0" borderId="37" xfId="0" applyNumberFormat="1" applyFont="1" applyFill="1" applyBorder="1" applyAlignment="1">
      <alignment horizontal="right" vertical="center"/>
    </xf>
    <xf numFmtId="3" fontId="30" fillId="0" borderId="195" xfId="0" applyNumberFormat="1" applyFont="1" applyFill="1" applyBorder="1"/>
    <xf numFmtId="3" fontId="21" fillId="0" borderId="21" xfId="0" applyNumberFormat="1" applyFont="1" applyFill="1" applyBorder="1" applyAlignment="1">
      <alignment horizontal="right" wrapText="1"/>
    </xf>
    <xf numFmtId="3" fontId="21" fillId="0" borderId="34" xfId="54" applyNumberFormat="1" applyFont="1" applyFill="1" applyBorder="1" applyAlignment="1">
      <alignment horizontal="right" wrapText="1"/>
    </xf>
    <xf numFmtId="3" fontId="28" fillId="0" borderId="151" xfId="54" applyNumberFormat="1" applyFont="1" applyFill="1" applyBorder="1" applyAlignment="1">
      <alignment vertical="center"/>
    </xf>
    <xf numFmtId="3" fontId="28" fillId="0" borderId="148" xfId="54" applyNumberFormat="1" applyFont="1" applyFill="1" applyBorder="1" applyAlignment="1">
      <alignment vertical="center"/>
    </xf>
    <xf numFmtId="3" fontId="28" fillId="0" borderId="113" xfId="54" applyNumberFormat="1" applyFont="1" applyFill="1" applyBorder="1" applyAlignment="1">
      <alignment vertical="center"/>
    </xf>
    <xf numFmtId="3" fontId="26" fillId="0" borderId="196" xfId="0" applyNumberFormat="1" applyFont="1" applyFill="1" applyBorder="1" applyAlignment="1">
      <alignment horizontal="right" vertical="center"/>
    </xf>
    <xf numFmtId="3" fontId="21" fillId="0" borderId="0" xfId="0" applyNumberFormat="1" applyFont="1" applyFill="1" applyBorder="1" applyAlignment="1">
      <alignment horizontal="left" wrapText="1"/>
    </xf>
    <xf numFmtId="3" fontId="29" fillId="0" borderId="0" xfId="0" applyNumberFormat="1" applyFont="1" applyFill="1" applyBorder="1" applyAlignment="1">
      <alignment horizontal="left"/>
    </xf>
    <xf numFmtId="3" fontId="21" fillId="0" borderId="0" xfId="0" applyNumberFormat="1" applyFont="1" applyFill="1" applyBorder="1" applyAlignment="1">
      <alignment horizontal="left"/>
    </xf>
    <xf numFmtId="3" fontId="21" fillId="0" borderId="111" xfId="54" applyNumberFormat="1" applyFont="1" applyFill="1" applyBorder="1" applyAlignment="1">
      <alignment horizontal="right"/>
    </xf>
    <xf numFmtId="3" fontId="40" fillId="0" borderId="71" xfId="0" applyNumberFormat="1" applyFont="1" applyFill="1" applyBorder="1"/>
    <xf numFmtId="3" fontId="30" fillId="0" borderId="14" xfId="0" applyNumberFormat="1" applyFont="1" applyFill="1" applyBorder="1" applyAlignment="1">
      <alignment vertical="center"/>
    </xf>
    <xf numFmtId="3" fontId="40" fillId="0" borderId="46" xfId="0" applyNumberFormat="1" applyFont="1" applyFill="1" applyBorder="1"/>
    <xf numFmtId="3" fontId="21" fillId="0" borderId="113" xfId="54" applyNumberFormat="1" applyFont="1" applyFill="1" applyBorder="1"/>
    <xf numFmtId="3" fontId="21" fillId="0" borderId="19" xfId="54" applyNumberFormat="1" applyFont="1" applyFill="1" applyBorder="1"/>
    <xf numFmtId="3" fontId="21" fillId="0" borderId="113" xfId="0" applyNumberFormat="1" applyFont="1" applyFill="1" applyBorder="1"/>
    <xf numFmtId="0" fontId="21" fillId="0" borderId="19" xfId="0" applyFont="1" applyFill="1" applyBorder="1"/>
    <xf numFmtId="0" fontId="37" fillId="0" borderId="49" xfId="75" applyFont="1" applyFill="1" applyBorder="1" applyAlignment="1">
      <alignment vertical="center" wrapText="1"/>
    </xf>
    <xf numFmtId="0" fontId="29" fillId="0" borderId="59" xfId="0" applyFont="1" applyFill="1" applyBorder="1" applyAlignment="1">
      <alignment horizontal="left" vertical="center" wrapText="1"/>
    </xf>
    <xf numFmtId="0" fontId="21" fillId="0" borderId="44" xfId="0" applyFont="1" applyFill="1" applyBorder="1" applyAlignment="1">
      <alignment horizontal="left" vertical="center" wrapText="1"/>
    </xf>
    <xf numFmtId="3" fontId="29" fillId="0" borderId="147" xfId="0" applyNumberFormat="1" applyFont="1" applyFill="1" applyBorder="1" applyAlignment="1">
      <alignment vertical="center" wrapText="1"/>
    </xf>
    <xf numFmtId="3" fontId="29" fillId="0" borderId="149" xfId="0" applyNumberFormat="1" applyFont="1" applyFill="1" applyBorder="1" applyAlignment="1">
      <alignment vertical="center" wrapText="1"/>
    </xf>
    <xf numFmtId="3" fontId="29" fillId="0" borderId="158" xfId="0" applyNumberFormat="1" applyFont="1" applyFill="1" applyBorder="1" applyAlignment="1">
      <alignment vertical="center" wrapText="1"/>
    </xf>
    <xf numFmtId="3" fontId="29" fillId="0" borderId="144" xfId="0" applyNumberFormat="1" applyFont="1" applyFill="1" applyBorder="1" applyAlignment="1">
      <alignment vertical="center" wrapText="1"/>
    </xf>
    <xf numFmtId="3" fontId="28" fillId="0" borderId="99" xfId="54" applyNumberFormat="1" applyFont="1" applyFill="1" applyBorder="1" applyAlignment="1">
      <alignment horizontal="center" vertical="center" wrapText="1"/>
    </xf>
    <xf numFmtId="3" fontId="28" fillId="0" borderId="101" xfId="54" applyNumberFormat="1" applyFont="1" applyFill="1" applyBorder="1" applyAlignment="1">
      <alignment horizontal="center" vertical="center" wrapText="1"/>
    </xf>
    <xf numFmtId="3" fontId="28" fillId="0" borderId="103" xfId="54" applyNumberFormat="1" applyFont="1" applyFill="1" applyBorder="1" applyAlignment="1">
      <alignment horizontal="center" vertical="center" wrapText="1"/>
    </xf>
    <xf numFmtId="3" fontId="28" fillId="0" borderId="99" xfId="0" applyNumberFormat="1" applyFont="1" applyFill="1" applyBorder="1" applyAlignment="1">
      <alignment horizontal="center" vertical="center" wrapText="1"/>
    </xf>
    <xf numFmtId="3" fontId="28" fillId="0" borderId="101" xfId="0" applyNumberFormat="1" applyFont="1" applyFill="1" applyBorder="1" applyAlignment="1">
      <alignment horizontal="center" vertical="center" wrapText="1"/>
    </xf>
    <xf numFmtId="3" fontId="28" fillId="0" borderId="103" xfId="0" applyNumberFormat="1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8" fillId="0" borderId="140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71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wrapText="1"/>
    </xf>
    <xf numFmtId="0" fontId="28" fillId="0" borderId="71" xfId="0" applyFont="1" applyFill="1" applyBorder="1" applyAlignment="1">
      <alignment horizontal="center" wrapText="1"/>
    </xf>
    <xf numFmtId="0" fontId="28" fillId="0" borderId="105" xfId="75" applyFont="1" applyFill="1" applyBorder="1" applyAlignment="1">
      <alignment horizontal="center" vertical="center" wrapText="1"/>
    </xf>
    <xf numFmtId="0" fontId="28" fillId="0" borderId="39" xfId="75" applyFont="1" applyFill="1" applyBorder="1" applyAlignment="1">
      <alignment horizontal="center" vertical="center" wrapText="1"/>
    </xf>
    <xf numFmtId="0" fontId="28" fillId="0" borderId="109" xfId="0" applyFont="1" applyFill="1" applyBorder="1" applyAlignment="1">
      <alignment horizontal="center" vertical="center"/>
    </xf>
    <xf numFmtId="0" fontId="28" fillId="0" borderId="107" xfId="0" applyFont="1" applyFill="1" applyBorder="1" applyAlignment="1">
      <alignment horizontal="center" vertical="center"/>
    </xf>
    <xf numFmtId="3" fontId="28" fillId="0" borderId="75" xfId="54" applyNumberFormat="1" applyFont="1" applyFill="1" applyBorder="1" applyAlignment="1">
      <alignment horizontal="center" vertical="center" wrapText="1"/>
    </xf>
    <xf numFmtId="3" fontId="28" fillId="0" borderId="144" xfId="54" applyNumberFormat="1" applyFont="1" applyFill="1" applyBorder="1" applyAlignment="1">
      <alignment horizontal="center" vertical="center" wrapText="1"/>
    </xf>
    <xf numFmtId="3" fontId="28" fillId="0" borderId="93" xfId="54" applyNumberFormat="1" applyFont="1" applyFill="1" applyBorder="1" applyAlignment="1">
      <alignment horizontal="center" vertical="center" wrapText="1"/>
    </xf>
    <xf numFmtId="3" fontId="28" fillId="0" borderId="146" xfId="54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wrapText="1"/>
    </xf>
    <xf numFmtId="165" fontId="28" fillId="0" borderId="106" xfId="54" applyNumberFormat="1" applyFont="1" applyFill="1" applyBorder="1" applyAlignment="1">
      <alignment horizontal="center" vertical="center" wrapText="1"/>
    </xf>
    <xf numFmtId="165" fontId="28" fillId="0" borderId="169" xfId="54" applyNumberFormat="1" applyFont="1" applyFill="1" applyBorder="1" applyAlignment="1">
      <alignment horizontal="center" vertical="center" wrapText="1"/>
    </xf>
    <xf numFmtId="3" fontId="28" fillId="0" borderId="168" xfId="54" applyNumberFormat="1" applyFont="1" applyFill="1" applyBorder="1" applyAlignment="1">
      <alignment horizontal="center" vertical="center" wrapText="1"/>
    </xf>
    <xf numFmtId="3" fontId="28" fillId="0" borderId="125" xfId="54" applyNumberFormat="1" applyFont="1" applyFill="1" applyBorder="1" applyAlignment="1">
      <alignment horizontal="center" vertical="center" wrapText="1"/>
    </xf>
    <xf numFmtId="0" fontId="28" fillId="0" borderId="58" xfId="75" applyFont="1" applyFill="1" applyBorder="1" applyAlignment="1">
      <alignment horizontal="center" vertical="center" wrapText="1"/>
    </xf>
    <xf numFmtId="0" fontId="28" fillId="0" borderId="59" xfId="75" applyFont="1" applyFill="1" applyBorder="1" applyAlignment="1">
      <alignment horizontal="center" vertical="center" wrapText="1"/>
    </xf>
    <xf numFmtId="0" fontId="28" fillId="0" borderId="70" xfId="0" applyFont="1" applyFill="1" applyBorder="1" applyAlignment="1">
      <alignment horizontal="center" vertical="center"/>
    </xf>
    <xf numFmtId="0" fontId="28" fillId="0" borderId="159" xfId="0" applyFont="1" applyFill="1" applyBorder="1" applyAlignment="1">
      <alignment horizontal="center" vertical="center"/>
    </xf>
    <xf numFmtId="0" fontId="28" fillId="0" borderId="112" xfId="0" applyFont="1" applyFill="1" applyBorder="1" applyAlignment="1">
      <alignment horizontal="center" vertical="center" wrapText="1"/>
    </xf>
    <xf numFmtId="0" fontId="28" fillId="0" borderId="122" xfId="0" applyFont="1" applyFill="1" applyBorder="1" applyAlignment="1">
      <alignment horizontal="center" vertical="center" wrapText="1"/>
    </xf>
    <xf numFmtId="0" fontId="28" fillId="0" borderId="119" xfId="0" applyFont="1" applyFill="1" applyBorder="1" applyAlignment="1">
      <alignment horizontal="center" vertical="center" wrapText="1"/>
    </xf>
    <xf numFmtId="0" fontId="28" fillId="0" borderId="120" xfId="0" applyFont="1" applyFill="1" applyBorder="1" applyAlignment="1">
      <alignment horizontal="center" vertical="center" wrapText="1"/>
    </xf>
    <xf numFmtId="0" fontId="28" fillId="0" borderId="97" xfId="0" applyFont="1" applyFill="1" applyBorder="1" applyAlignment="1">
      <alignment horizontal="center" vertical="center" wrapText="1"/>
    </xf>
    <xf numFmtId="0" fontId="28" fillId="0" borderId="98" xfId="0" applyFont="1" applyFill="1" applyBorder="1" applyAlignment="1">
      <alignment horizontal="center" vertical="center" wrapText="1"/>
    </xf>
    <xf numFmtId="166" fontId="28" fillId="0" borderId="118" xfId="0" applyNumberFormat="1" applyFont="1" applyFill="1" applyBorder="1" applyAlignment="1">
      <alignment horizontal="center" vertical="center" wrapText="1"/>
    </xf>
    <xf numFmtId="166" fontId="28" fillId="0" borderId="119" xfId="0" applyNumberFormat="1" applyFont="1" applyFill="1" applyBorder="1" applyAlignment="1">
      <alignment horizontal="center" vertical="center" wrapText="1"/>
    </xf>
    <xf numFmtId="166" fontId="28" fillId="0" borderId="121" xfId="0" applyNumberFormat="1" applyFont="1" applyFill="1" applyBorder="1" applyAlignment="1">
      <alignment horizontal="center" vertical="center" wrapText="1"/>
    </xf>
    <xf numFmtId="0" fontId="28" fillId="0" borderId="118" xfId="0" applyFont="1" applyFill="1" applyBorder="1" applyAlignment="1">
      <alignment horizontal="center" vertical="center" wrapText="1"/>
    </xf>
    <xf numFmtId="0" fontId="28" fillId="0" borderId="121" xfId="0" applyFont="1" applyFill="1" applyBorder="1" applyAlignment="1">
      <alignment horizontal="center" vertical="center" wrapText="1"/>
    </xf>
    <xf numFmtId="0" fontId="28" fillId="0" borderId="78" xfId="0" applyFont="1" applyFill="1" applyBorder="1" applyAlignment="1">
      <alignment horizontal="center" vertical="center"/>
    </xf>
    <xf numFmtId="0" fontId="28" fillId="0" borderId="44" xfId="0" applyFont="1" applyFill="1" applyBorder="1" applyAlignment="1">
      <alignment horizontal="center" vertical="center"/>
    </xf>
    <xf numFmtId="3" fontId="28" fillId="0" borderId="118" xfId="0" applyNumberFormat="1" applyFont="1" applyFill="1" applyBorder="1" applyAlignment="1">
      <alignment horizontal="center" vertical="center" wrapText="1"/>
    </xf>
    <xf numFmtId="3" fontId="28" fillId="0" borderId="119" xfId="0" applyNumberFormat="1" applyFont="1" applyFill="1" applyBorder="1" applyAlignment="1">
      <alignment horizontal="center" vertical="center" wrapText="1"/>
    </xf>
    <xf numFmtId="3" fontId="28" fillId="0" borderId="121" xfId="0" applyNumberFormat="1" applyFont="1" applyFill="1" applyBorder="1" applyAlignment="1">
      <alignment horizontal="center" vertical="center" wrapText="1"/>
    </xf>
    <xf numFmtId="166" fontId="28" fillId="0" borderId="122" xfId="0" applyNumberFormat="1" applyFont="1" applyFill="1" applyBorder="1" applyAlignment="1">
      <alignment horizontal="center" vertical="center" wrapText="1"/>
    </xf>
    <xf numFmtId="166" fontId="28" fillId="0" borderId="104" xfId="0" applyNumberFormat="1" applyFont="1" applyFill="1" applyBorder="1" applyAlignment="1">
      <alignment horizontal="center" vertical="center" wrapText="1"/>
    </xf>
    <xf numFmtId="166" fontId="28" fillId="0" borderId="101" xfId="0" applyNumberFormat="1" applyFont="1" applyFill="1" applyBorder="1" applyAlignment="1">
      <alignment horizontal="center" vertical="center" wrapText="1"/>
    </xf>
    <xf numFmtId="166" fontId="28" fillId="0" borderId="103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32" fillId="0" borderId="104" xfId="0" applyFont="1" applyFill="1" applyBorder="1" applyAlignment="1">
      <alignment horizontal="center" vertical="center" wrapText="1"/>
    </xf>
    <xf numFmtId="0" fontId="32" fillId="0" borderId="101" xfId="0" applyFont="1" applyFill="1" applyBorder="1" applyAlignment="1">
      <alignment horizontal="center" vertical="center" wrapText="1"/>
    </xf>
    <xf numFmtId="0" fontId="32" fillId="0" borderId="103" xfId="0" applyFont="1" applyFill="1" applyBorder="1" applyAlignment="1">
      <alignment horizontal="center" vertical="center" wrapText="1"/>
    </xf>
  </cellXfs>
  <cellStyles count="90">
    <cellStyle name="1. jelölőszín" xfId="64" builtinId="29" customBuiltin="1"/>
    <cellStyle name="2. jelölőszín" xfId="65" builtinId="33" customBuiltin="1"/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3. jelölőszín" xfId="66" builtinId="37" customBuiltin="1"/>
    <cellStyle name="4. jelölőszín" xfId="67" builtinId="41" customBuiltin="1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5. jelölőszín" xfId="68" builtinId="45" customBuiltin="1"/>
    <cellStyle name="6. jelölőszín" xfId="69" builtinId="49" customBuiltin="1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evitel" xfId="44" builtinId="20" customBuiltin="1"/>
    <cellStyle name="Calculation" xfId="45"/>
    <cellStyle name="Check Cell" xfId="46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/>
    <cellStyle name="Ezres" xfId="54" builtinId="3"/>
    <cellStyle name="Figyelmeztetés" xfId="55" builtinId="11" customBuiltin="1"/>
    <cellStyle name="Good" xfId="56"/>
    <cellStyle name="Heading 1" xfId="57"/>
    <cellStyle name="Heading 2" xfId="58"/>
    <cellStyle name="Heading 3" xfId="59"/>
    <cellStyle name="Heading 4" xfId="60"/>
    <cellStyle name="Hivatkozott cella" xfId="61" builtinId="24" customBuiltin="1"/>
    <cellStyle name="Input" xfId="62"/>
    <cellStyle name="Jegyzet" xfId="63" builtinId="10" customBuiltin="1"/>
    <cellStyle name="Jó" xfId="70" builtinId="26" customBuiltin="1"/>
    <cellStyle name="Kimenet" xfId="71" builtinId="21" customBuiltin="1"/>
    <cellStyle name="Linked Cell" xfId="72"/>
    <cellStyle name="Magyarázó szöveg" xfId="73" builtinId="53" customBuiltin="1"/>
    <cellStyle name="Neutral" xfId="74"/>
    <cellStyle name="Normál" xfId="0" builtinId="0"/>
    <cellStyle name="Normál 2" xfId="75"/>
    <cellStyle name="Normál 3" xfId="76"/>
    <cellStyle name="Normál 4" xfId="77"/>
    <cellStyle name="Normal_KARSZJ3" xfId="78"/>
    <cellStyle name="Note" xfId="79"/>
    <cellStyle name="Output" xfId="80"/>
    <cellStyle name="Összesen" xfId="81" builtinId="25" customBuiltin="1"/>
    <cellStyle name="Rossz" xfId="82" builtinId="27" customBuiltin="1"/>
    <cellStyle name="Semleges" xfId="83" builtinId="28" customBuiltin="1"/>
    <cellStyle name="Számítás" xfId="84" builtinId="22" customBuiltin="1"/>
    <cellStyle name="Százalék" xfId="89" builtinId="5"/>
    <cellStyle name="Százalék 2" xfId="85"/>
    <cellStyle name="Title" xfId="86"/>
    <cellStyle name="Total" xfId="87"/>
    <cellStyle name="Warning Text" xfId="88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Public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ot\Documents\Judit%20munka\2018.&#233;vi%20k&#246;lts&#233;gvet&#233;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&#246;lts&#233;gvet&#233;s\2020.&#233;vi%20k&#246;lts&#233;gvet&#233;s\II.m&#243;dos&#237;t&#225;s%202020.06.30-ig\Szent%20L&#225;szl&#243;%20V&#246;lgye%20TKT%202020%20&#233;vi%20II%20kv%20m&#243;dos&#237;t&#225;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&#246;lts&#233;gvet&#233;s\2021.koncepci&#243;\2021.%20&#233;vi%20koncepci&#243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&#246;lts&#233;gvet&#233;s\2019.k&#246;lts&#233;gvet&#233;s\II.m&#243;dos&#237;t&#225;s%2006.30-ig\Szent%20L&#225;szl&#243;%20V&#246;lgye%20TKT%202019%20&#233;vi%20II.%20kv%20m&#243;dos&#237;t&#225;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ot\Documents\Judit%20munka\Szent%20L&#225;szl&#243;%20V&#246;lgye%20TKT%202018%20&#233;vi%20II%20%20kv%20m&#243;dos&#237;t&#225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/>
      <sheetData sheetId="1">
        <row r="72">
          <cell r="H72">
            <v>19554</v>
          </cell>
        </row>
      </sheetData>
      <sheetData sheetId="2">
        <row r="7">
          <cell r="D7">
            <v>1713</v>
          </cell>
        </row>
      </sheetData>
      <sheetData sheetId="3">
        <row r="13">
          <cell r="S13">
            <v>500</v>
          </cell>
        </row>
      </sheetData>
      <sheetData sheetId="4">
        <row r="3">
          <cell r="C3">
            <v>17000000</v>
          </cell>
        </row>
      </sheetData>
      <sheetData sheetId="5"/>
      <sheetData sheetId="6"/>
      <sheetData sheetId="7">
        <row r="4">
          <cell r="C4">
            <v>0.5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/>
      <sheetData sheetId="1">
        <row r="103">
          <cell r="H103">
            <v>0</v>
          </cell>
        </row>
      </sheetData>
      <sheetData sheetId="2"/>
      <sheetData sheetId="3">
        <row r="95">
          <cell r="H95"/>
        </row>
      </sheetData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/>
      <sheetData sheetId="1"/>
      <sheetData sheetId="2"/>
      <sheetData sheetId="3">
        <row r="28">
          <cell r="V28"/>
        </row>
      </sheetData>
      <sheetData sheetId="4">
        <row r="9">
          <cell r="C9">
            <v>0</v>
          </cell>
        </row>
      </sheetData>
      <sheetData sheetId="5"/>
      <sheetData sheetId="6"/>
      <sheetData sheetId="7">
        <row r="4">
          <cell r="C4">
            <v>0</v>
          </cell>
        </row>
        <row r="5">
          <cell r="C5">
            <v>7</v>
          </cell>
        </row>
        <row r="7">
          <cell r="C7">
            <v>6</v>
          </cell>
        </row>
        <row r="8">
          <cell r="C8">
            <v>3.5</v>
          </cell>
        </row>
        <row r="9">
          <cell r="C9">
            <v>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/>
      <sheetData sheetId="1"/>
      <sheetData sheetId="2"/>
      <sheetData sheetId="3">
        <row r="28">
          <cell r="Z28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SZOCIÁLIS NORMATÍVA"/>
      <sheetName val="5.SZ.TÁBL. PÉNZE. ÁTAD - ÁTVÉT"/>
      <sheetName val="6.SZ.TÁBL. ELŐIRÁNYZAT FELHASZN"/>
      <sheetName val="7.SZ.TÁBL. LÉTSZÁMADATOK"/>
    </sheetNames>
    <sheetDataSet>
      <sheetData sheetId="0" refreshError="1"/>
      <sheetData sheetId="1" refreshError="1"/>
      <sheetData sheetId="2" refreshError="1"/>
      <sheetData sheetId="3" refreshError="1">
        <row r="13">
          <cell r="E13">
            <v>0</v>
          </cell>
        </row>
        <row r="97">
          <cell r="H97">
            <v>0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K26"/>
  <sheetViews>
    <sheetView zoomScaleNormal="100" workbookViewId="0">
      <selection activeCell="E13" sqref="E13"/>
    </sheetView>
  </sheetViews>
  <sheetFormatPr defaultColWidth="9.140625" defaultRowHeight="12.75" x14ac:dyDescent="0.2"/>
  <cols>
    <col min="1" max="1" width="37.7109375" style="479" customWidth="1"/>
    <col min="2" max="4" width="11.28515625" style="479" customWidth="1"/>
    <col min="5" max="5" width="8" style="479" customWidth="1"/>
    <col min="6" max="6" width="37.7109375" style="479" customWidth="1"/>
    <col min="7" max="9" width="11.28515625" style="479" customWidth="1"/>
    <col min="10" max="10" width="7.85546875" style="479" customWidth="1"/>
    <col min="11" max="16384" width="9.140625" style="479"/>
  </cols>
  <sheetData>
    <row r="1" spans="1:11" ht="42.75" customHeight="1" x14ac:dyDescent="0.2">
      <c r="A1" s="94" t="s">
        <v>20</v>
      </c>
      <c r="B1" s="95" t="s">
        <v>354</v>
      </c>
      <c r="C1" s="96" t="s">
        <v>355</v>
      </c>
      <c r="D1" s="370" t="s">
        <v>359</v>
      </c>
      <c r="E1" s="370" t="s">
        <v>254</v>
      </c>
      <c r="F1" s="371" t="s">
        <v>36</v>
      </c>
      <c r="G1" s="95" t="s">
        <v>354</v>
      </c>
      <c r="H1" s="96" t="s">
        <v>355</v>
      </c>
      <c r="I1" s="370" t="s">
        <v>359</v>
      </c>
      <c r="J1" s="100" t="s">
        <v>254</v>
      </c>
    </row>
    <row r="2" spans="1:11" ht="16.149999999999999" customHeight="1" x14ac:dyDescent="0.2">
      <c r="A2" s="480" t="s">
        <v>322</v>
      </c>
      <c r="B2" s="481">
        <f>+'1.1.SZ.TÁBL. BEV - KIAD'!K7</f>
        <v>256309</v>
      </c>
      <c r="C2" s="482">
        <f>+'1.1.SZ.TÁBL. BEV - KIAD'!L7</f>
        <v>274856</v>
      </c>
      <c r="D2" s="483">
        <f>+'1.1.SZ.TÁBL. BEV - KIAD'!M7</f>
        <v>150227</v>
      </c>
      <c r="E2" s="484">
        <f>+D2/C2</f>
        <v>0.54656620193846961</v>
      </c>
      <c r="F2" s="485" t="s">
        <v>33</v>
      </c>
      <c r="G2" s="481">
        <f>+'1.1.SZ.TÁBL. BEV - KIAD'!K52</f>
        <v>153120</v>
      </c>
      <c r="H2" s="482">
        <f>+'1.1.SZ.TÁBL. BEV - KIAD'!L52</f>
        <v>170499</v>
      </c>
      <c r="I2" s="483">
        <f>+'1.1.SZ.TÁBL. BEV - KIAD'!M52</f>
        <v>86795</v>
      </c>
      <c r="J2" s="486">
        <f>+I2/H2</f>
        <v>0.50906456929366151</v>
      </c>
    </row>
    <row r="3" spans="1:11" ht="25.9" customHeight="1" x14ac:dyDescent="0.2">
      <c r="A3" s="487" t="s">
        <v>40</v>
      </c>
      <c r="B3" s="488">
        <f>+'1.1.SZ.TÁBL. BEV - KIAD'!K22</f>
        <v>25156</v>
      </c>
      <c r="C3" s="482">
        <f>+'1.1.SZ.TÁBL. BEV - KIAD'!L22</f>
        <v>25390</v>
      </c>
      <c r="D3" s="490">
        <f>+'1.1.SZ.TÁBL. BEV - KIAD'!M22</f>
        <v>13793</v>
      </c>
      <c r="E3" s="484">
        <f>+D3/C3</f>
        <v>0.54324537219377711</v>
      </c>
      <c r="F3" s="712" t="s">
        <v>327</v>
      </c>
      <c r="G3" s="481">
        <f>+'1.1.SZ.TÁBL. BEV - KIAD'!K53</f>
        <v>24750</v>
      </c>
      <c r="H3" s="482">
        <f>+'1.1.SZ.TÁBL. BEV - KIAD'!L53</f>
        <v>26907</v>
      </c>
      <c r="I3" s="490">
        <f>+'1.1.SZ.TÁBL. BEV - KIAD'!M53</f>
        <v>12898</v>
      </c>
      <c r="J3" s="486">
        <f>+I3/H3</f>
        <v>0.4793548147322258</v>
      </c>
    </row>
    <row r="4" spans="1:11" ht="16.149999999999999" customHeight="1" x14ac:dyDescent="0.2">
      <c r="A4" s="487" t="s">
        <v>323</v>
      </c>
      <c r="B4" s="492"/>
      <c r="C4" s="482"/>
      <c r="D4" s="490"/>
      <c r="E4" s="484"/>
      <c r="F4" s="491" t="s">
        <v>41</v>
      </c>
      <c r="G4" s="481">
        <f>+'1.1.SZ.TÁBL. BEV - KIAD'!K88</f>
        <v>78820</v>
      </c>
      <c r="H4" s="482">
        <f>+'1.1.SZ.TÁBL. BEV - KIAD'!L88</f>
        <v>81721</v>
      </c>
      <c r="I4" s="490">
        <f>+'1.1.SZ.TÁBL. BEV - KIAD'!M88</f>
        <v>36275</v>
      </c>
      <c r="J4" s="486">
        <f>+I4/H4</f>
        <v>0.44388835183123065</v>
      </c>
    </row>
    <row r="5" spans="1:11" ht="16.149999999999999" customHeight="1" x14ac:dyDescent="0.2">
      <c r="A5" s="487" t="s">
        <v>324</v>
      </c>
      <c r="B5" s="492"/>
      <c r="C5" s="482">
        <f>+'1.1.SZ.TÁBL. BEV - KIAD'!L29</f>
        <v>68783</v>
      </c>
      <c r="D5" s="490">
        <f>+'1.1.SZ.TÁBL. BEV - KIAD'!M29</f>
        <v>68783</v>
      </c>
      <c r="E5" s="484">
        <f>+D5/C5</f>
        <v>1</v>
      </c>
      <c r="F5" s="494" t="s">
        <v>328</v>
      </c>
      <c r="G5" s="481"/>
      <c r="H5" s="482"/>
      <c r="I5" s="490"/>
      <c r="J5" s="486"/>
    </row>
    <row r="6" spans="1:11" ht="16.149999999999999" customHeight="1" x14ac:dyDescent="0.2">
      <c r="A6" s="487"/>
      <c r="B6" s="492"/>
      <c r="C6" s="493"/>
      <c r="D6" s="490"/>
      <c r="E6" s="495"/>
      <c r="F6" s="491" t="s">
        <v>81</v>
      </c>
      <c r="G6" s="481">
        <f>+'1.1.SZ.TÁBL. BEV - KIAD'!K89+'1.1.SZ.TÁBL. BEV - KIAD'!K91</f>
        <v>9654</v>
      </c>
      <c r="H6" s="482">
        <f>+'1.1.SZ.TÁBL. BEV - KIAD'!L89+'1.1.SZ.TÁBL. BEV - KIAD'!L91</f>
        <v>33600</v>
      </c>
      <c r="I6" s="490">
        <f>+'1.1.SZ.TÁBL. BEV - KIAD'!M96</f>
        <v>30098</v>
      </c>
      <c r="J6" s="486">
        <f>+I6/H6</f>
        <v>0.89577380952380947</v>
      </c>
    </row>
    <row r="7" spans="1:11" ht="16.149999999999999" customHeight="1" x14ac:dyDescent="0.2">
      <c r="A7" s="487"/>
      <c r="B7" s="492"/>
      <c r="C7" s="493"/>
      <c r="D7" s="490"/>
      <c r="E7" s="495"/>
      <c r="F7" s="494" t="s">
        <v>232</v>
      </c>
      <c r="G7" s="481">
        <f>+'1.1.SZ.TÁBL. BEV - KIAD'!K92</f>
        <v>14271</v>
      </c>
      <c r="H7" s="482">
        <f>+'1.1.SZ.TÁBL. BEV - KIAD'!L92</f>
        <v>55294</v>
      </c>
      <c r="I7" s="490">
        <f>+'1.1.SZ.TÁBL. BEV - KIAD'!M92</f>
        <v>0</v>
      </c>
      <c r="J7" s="486">
        <f>+I7/H7</f>
        <v>0</v>
      </c>
    </row>
    <row r="8" spans="1:11" ht="16.149999999999999" customHeight="1" x14ac:dyDescent="0.2">
      <c r="A8" s="496"/>
      <c r="B8" s="497"/>
      <c r="C8" s="498"/>
      <c r="D8" s="499"/>
      <c r="E8" s="500"/>
      <c r="F8" s="501"/>
      <c r="G8" s="502"/>
      <c r="H8" s="503"/>
      <c r="I8" s="499"/>
      <c r="J8" s="486"/>
    </row>
    <row r="9" spans="1:11" ht="16.149999999999999" customHeight="1" x14ac:dyDescent="0.2">
      <c r="A9" s="101" t="s">
        <v>46</v>
      </c>
      <c r="B9" s="102">
        <f>SUM(B2:B8)</f>
        <v>281465</v>
      </c>
      <c r="C9" s="103">
        <f>SUM(C2:C8)</f>
        <v>369029</v>
      </c>
      <c r="D9" s="504">
        <f>SUM(D2:D8)</f>
        <v>232803</v>
      </c>
      <c r="E9" s="505">
        <f>+D9/C9</f>
        <v>0.63085285980234618</v>
      </c>
      <c r="F9" s="372" t="s">
        <v>48</v>
      </c>
      <c r="G9" s="102">
        <f>SUM(G2:G8)</f>
        <v>280615</v>
      </c>
      <c r="H9" s="103">
        <f>SUM(H2:H8)</f>
        <v>368021</v>
      </c>
      <c r="I9" s="504">
        <f>SUM(I2:I8)</f>
        <v>166066</v>
      </c>
      <c r="J9" s="506">
        <f>+I9/H9</f>
        <v>0.45124055420750447</v>
      </c>
    </row>
    <row r="10" spans="1:11" ht="16.149999999999999" customHeight="1" x14ac:dyDescent="0.2">
      <c r="A10" s="105"/>
      <c r="B10" s="106"/>
      <c r="C10" s="107"/>
      <c r="D10" s="507"/>
      <c r="E10" s="508"/>
      <c r="F10" s="373"/>
      <c r="G10" s="106"/>
      <c r="H10" s="107"/>
      <c r="I10" s="507"/>
      <c r="J10" s="509"/>
    </row>
    <row r="11" spans="1:11" ht="16.149999999999999" customHeight="1" x14ac:dyDescent="0.2">
      <c r="A11" s="480" t="s">
        <v>325</v>
      </c>
      <c r="B11" s="481"/>
      <c r="C11" s="482"/>
      <c r="D11" s="483"/>
      <c r="E11" s="484"/>
      <c r="F11" s="485" t="s">
        <v>42</v>
      </c>
      <c r="G11" s="510">
        <f>+'1.1.SZ.TÁBL. BEV - KIAD'!K104</f>
        <v>850</v>
      </c>
      <c r="H11" s="511">
        <f>+'1.1.SZ.TÁBL. BEV - KIAD'!L104</f>
        <v>1008</v>
      </c>
      <c r="I11" s="483">
        <f>+'1.1.SZ.TÁBL. BEV - KIAD'!M104</f>
        <v>168</v>
      </c>
      <c r="J11" s="486">
        <f>+I11/H11</f>
        <v>0.16666666666666666</v>
      </c>
      <c r="K11" s="512"/>
    </row>
    <row r="12" spans="1:11" ht="16.149999999999999" customHeight="1" x14ac:dyDescent="0.2">
      <c r="A12" s="513" t="s">
        <v>65</v>
      </c>
      <c r="B12" s="488"/>
      <c r="C12" s="489"/>
      <c r="D12" s="490"/>
      <c r="E12" s="484"/>
      <c r="F12" s="491" t="s">
        <v>43</v>
      </c>
      <c r="G12" s="514"/>
      <c r="H12" s="515">
        <f>+'1.1.SZ.TÁBL. BEV - KIAD'!L109</f>
        <v>770</v>
      </c>
      <c r="I12" s="490"/>
      <c r="J12" s="516"/>
      <c r="K12" s="512"/>
    </row>
    <row r="13" spans="1:11" ht="16.149999999999999" customHeight="1" x14ac:dyDescent="0.2">
      <c r="A13" s="487" t="s">
        <v>326</v>
      </c>
      <c r="B13" s="488"/>
      <c r="C13" s="489">
        <f>+'1.1.SZ.TÁBL. BEV - KIAD'!L27</f>
        <v>770</v>
      </c>
      <c r="D13" s="490">
        <f>+'1.1.SZ.TÁBL. BEV - KIAD'!M27</f>
        <v>770</v>
      </c>
      <c r="E13" s="495">
        <f>+D13/C13</f>
        <v>1</v>
      </c>
      <c r="F13" s="491" t="s">
        <v>44</v>
      </c>
      <c r="G13" s="514"/>
      <c r="H13" s="515"/>
      <c r="I13" s="490"/>
      <c r="J13" s="516"/>
      <c r="K13" s="512"/>
    </row>
    <row r="14" spans="1:11" ht="16.149999999999999" customHeight="1" x14ac:dyDescent="0.2">
      <c r="A14" s="487"/>
      <c r="B14" s="492"/>
      <c r="C14" s="493"/>
      <c r="D14" s="490"/>
      <c r="E14" s="495"/>
      <c r="F14" s="491"/>
      <c r="G14" s="517"/>
      <c r="H14" s="515"/>
      <c r="I14" s="490"/>
      <c r="J14" s="516"/>
      <c r="K14" s="512"/>
    </row>
    <row r="15" spans="1:11" ht="16.149999999999999" customHeight="1" x14ac:dyDescent="0.2">
      <c r="A15" s="518"/>
      <c r="B15" s="519"/>
      <c r="C15" s="520"/>
      <c r="D15" s="499"/>
      <c r="E15" s="500"/>
      <c r="F15" s="521"/>
      <c r="G15" s="522"/>
      <c r="H15" s="523"/>
      <c r="I15" s="499"/>
      <c r="J15" s="524"/>
    </row>
    <row r="16" spans="1:11" ht="16.149999999999999" customHeight="1" thickBot="1" x14ac:dyDescent="0.25">
      <c r="A16" s="97" t="s">
        <v>47</v>
      </c>
      <c r="B16" s="98">
        <f>SUM(B11:B15)</f>
        <v>0</v>
      </c>
      <c r="C16" s="99">
        <f>SUM(C11:C15)</f>
        <v>770</v>
      </c>
      <c r="D16" s="525">
        <f>SUM(D11:D15)</f>
        <v>770</v>
      </c>
      <c r="E16" s="505"/>
      <c r="F16" s="374" t="s">
        <v>49</v>
      </c>
      <c r="G16" s="397">
        <f>SUM(G11:G15)</f>
        <v>850</v>
      </c>
      <c r="H16" s="398">
        <f>SUM(H11:H15)</f>
        <v>1778</v>
      </c>
      <c r="I16" s="525">
        <f>SUM(I11:I15)</f>
        <v>168</v>
      </c>
      <c r="J16" s="625">
        <f>+I16/H16</f>
        <v>9.4488188976377951E-2</v>
      </c>
    </row>
    <row r="17" spans="1:11" ht="16.149999999999999" customHeight="1" thickBot="1" x14ac:dyDescent="0.25">
      <c r="A17" s="104" t="s">
        <v>45</v>
      </c>
      <c r="B17" s="674">
        <f>B9+B16</f>
        <v>281465</v>
      </c>
      <c r="C17" s="675">
        <f>C9+C16</f>
        <v>369799</v>
      </c>
      <c r="D17" s="526">
        <f>D9+D16</f>
        <v>233573</v>
      </c>
      <c r="E17" s="527">
        <f>+D17/C17</f>
        <v>0.63162150249189419</v>
      </c>
      <c r="F17" s="375" t="s">
        <v>45</v>
      </c>
      <c r="G17" s="676">
        <f>G9+G16</f>
        <v>281465</v>
      </c>
      <c r="H17" s="677">
        <f>H9+H16</f>
        <v>369799</v>
      </c>
      <c r="I17" s="526">
        <f>I9+I16</f>
        <v>166234</v>
      </c>
      <c r="J17" s="528">
        <f>+I17/H17</f>
        <v>0.44952528265354963</v>
      </c>
      <c r="K17" s="512"/>
    </row>
    <row r="18" spans="1:11" ht="16.149999999999999" customHeight="1" x14ac:dyDescent="0.2"/>
    <row r="19" spans="1:11" ht="16.149999999999999" customHeight="1" x14ac:dyDescent="0.2"/>
    <row r="20" spans="1:11" ht="16.149999999999999" customHeight="1" x14ac:dyDescent="0.2"/>
    <row r="21" spans="1:11" ht="16.149999999999999" customHeight="1" x14ac:dyDescent="0.2"/>
    <row r="22" spans="1:11" ht="16.149999999999999" customHeight="1" x14ac:dyDescent="0.2"/>
    <row r="23" spans="1:11" ht="16.149999999999999" customHeight="1" x14ac:dyDescent="0.2"/>
    <row r="24" spans="1:11" ht="16.149999999999999" customHeight="1" x14ac:dyDescent="0.2"/>
    <row r="25" spans="1:11" ht="16.149999999999999" customHeight="1" x14ac:dyDescent="0.2"/>
    <row r="26" spans="1:11" ht="16.149999999999999" customHeight="1" x14ac:dyDescent="0.2"/>
  </sheetData>
  <phoneticPr fontId="33" type="noConversion"/>
  <printOptions horizontalCentered="1"/>
  <pageMargins left="0.70866141732283472" right="0.70866141732283472" top="1.299212598425197" bottom="0.74803149606299213" header="0.43307086614173229" footer="0.31496062992125984"/>
  <pageSetup paperSize="9" scale="84" orientation="landscape" r:id="rId1"/>
  <headerFooter>
    <oddHeader>&amp;L&amp;"Times New Roman,Félkövér"&amp;13Szent László Völgye TKT&amp;C&amp;"Times New Roman,Félkövér"&amp;16 2024. I. FÉLÉVI KÖLTSÉGVETÉSI BESZÁMOLÓ&amp;R1. sz. táblázat
&amp;12TÁRSULÁS KONSZOLIDÁLT MÉRLEGE
&amp;10Adatok: eFt-ban</oddHeader>
    <oddFooter>&amp;L&amp;F&amp;R&amp;P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Z117"/>
  <sheetViews>
    <sheetView topLeftCell="A103" zoomScaleNormal="100" workbookViewId="0">
      <selection activeCell="E16" sqref="E16:E17"/>
    </sheetView>
  </sheetViews>
  <sheetFormatPr defaultColWidth="8.85546875" defaultRowHeight="12.75" x14ac:dyDescent="0.2"/>
  <cols>
    <col min="1" max="1" width="6.28515625" style="1" customWidth="1"/>
    <col min="2" max="2" width="56.42578125" style="20" customWidth="1"/>
    <col min="3" max="6" width="11" style="21" customWidth="1"/>
    <col min="7" max="12" width="11" style="12" customWidth="1"/>
    <col min="13" max="14" width="11" style="20" customWidth="1"/>
    <col min="15" max="15" width="8.85546875" style="1"/>
    <col min="16" max="16" width="10.85546875" style="2" bestFit="1" customWidth="1"/>
    <col min="17" max="16384" width="8.85546875" style="1"/>
  </cols>
  <sheetData>
    <row r="1" spans="1:16" s="110" customFormat="1" ht="45.75" customHeight="1" x14ac:dyDescent="0.2">
      <c r="A1" s="758" t="s">
        <v>87</v>
      </c>
      <c r="B1" s="760" t="s">
        <v>109</v>
      </c>
      <c r="C1" s="746" t="s">
        <v>38</v>
      </c>
      <c r="D1" s="747"/>
      <c r="E1" s="747"/>
      <c r="F1" s="748"/>
      <c r="G1" s="749" t="s">
        <v>39</v>
      </c>
      <c r="H1" s="750"/>
      <c r="I1" s="750"/>
      <c r="J1" s="751"/>
      <c r="K1" s="749" t="s">
        <v>284</v>
      </c>
      <c r="L1" s="750"/>
      <c r="M1" s="750"/>
      <c r="N1" s="751"/>
      <c r="P1" s="111"/>
    </row>
    <row r="2" spans="1:16" s="112" customFormat="1" ht="29.45" customHeight="1" x14ac:dyDescent="0.15">
      <c r="A2" s="759"/>
      <c r="B2" s="761"/>
      <c r="C2" s="117" t="s">
        <v>357</v>
      </c>
      <c r="D2" s="118" t="s">
        <v>358</v>
      </c>
      <c r="E2" s="555" t="s">
        <v>356</v>
      </c>
      <c r="F2" s="589" t="s">
        <v>254</v>
      </c>
      <c r="G2" s="117" t="s">
        <v>357</v>
      </c>
      <c r="H2" s="118" t="s">
        <v>358</v>
      </c>
      <c r="I2" s="555" t="s">
        <v>356</v>
      </c>
      <c r="J2" s="605" t="s">
        <v>254</v>
      </c>
      <c r="K2" s="117" t="s">
        <v>357</v>
      </c>
      <c r="L2" s="118" t="s">
        <v>358</v>
      </c>
      <c r="M2" s="555" t="s">
        <v>356</v>
      </c>
      <c r="N2" s="605" t="s">
        <v>254</v>
      </c>
      <c r="P2" s="113"/>
    </row>
    <row r="3" spans="1:16" ht="13.5" customHeight="1" x14ac:dyDescent="0.2">
      <c r="A3" s="119" t="s">
        <v>88</v>
      </c>
      <c r="B3" s="140" t="s">
        <v>50</v>
      </c>
      <c r="C3" s="37"/>
      <c r="D3" s="48"/>
      <c r="E3" s="556"/>
      <c r="F3" s="590"/>
      <c r="G3" s="37"/>
      <c r="H3" s="48"/>
      <c r="I3" s="556"/>
      <c r="J3" s="606"/>
      <c r="K3" s="37"/>
      <c r="L3" s="48"/>
      <c r="M3" s="556"/>
      <c r="N3" s="606"/>
    </row>
    <row r="4" spans="1:16" ht="13.5" customHeight="1" x14ac:dyDescent="0.2">
      <c r="A4" s="120" t="s">
        <v>89</v>
      </c>
      <c r="B4" s="141" t="s">
        <v>51</v>
      </c>
      <c r="C4" s="39"/>
      <c r="D4" s="45"/>
      <c r="E4" s="556"/>
      <c r="F4" s="590"/>
      <c r="G4" s="39">
        <f t="shared" ref="G4:M4" si="0">+SUM(G5:G6)</f>
        <v>256309</v>
      </c>
      <c r="H4" s="45">
        <f t="shared" si="0"/>
        <v>274856</v>
      </c>
      <c r="I4" s="559">
        <f t="shared" si="0"/>
        <v>150227</v>
      </c>
      <c r="J4" s="627">
        <f>+I4/H4</f>
        <v>0.54656620193846961</v>
      </c>
      <c r="K4" s="37">
        <f t="shared" si="0"/>
        <v>256309</v>
      </c>
      <c r="L4" s="45">
        <f t="shared" si="0"/>
        <v>274856</v>
      </c>
      <c r="M4" s="559">
        <f t="shared" si="0"/>
        <v>150227</v>
      </c>
      <c r="N4" s="627">
        <f>+M4/L4</f>
        <v>0.54656620193846961</v>
      </c>
    </row>
    <row r="5" spans="1:16" s="234" customFormat="1" ht="13.5" customHeight="1" x14ac:dyDescent="0.2">
      <c r="A5" s="122"/>
      <c r="B5" s="123" t="s">
        <v>52</v>
      </c>
      <c r="C5" s="311"/>
      <c r="D5" s="312"/>
      <c r="E5" s="556"/>
      <c r="F5" s="590"/>
      <c r="G5" s="311"/>
      <c r="H5" s="312"/>
      <c r="I5" s="565"/>
      <c r="J5" s="634"/>
      <c r="K5" s="313"/>
      <c r="L5" s="312"/>
      <c r="M5" s="565"/>
      <c r="N5" s="634"/>
      <c r="P5" s="314"/>
    </row>
    <row r="6" spans="1:16" s="231" customFormat="1" ht="13.5" customHeight="1" x14ac:dyDescent="0.2">
      <c r="A6" s="132"/>
      <c r="B6" s="142" t="s">
        <v>53</v>
      </c>
      <c r="C6" s="315"/>
      <c r="D6" s="316"/>
      <c r="E6" s="557"/>
      <c r="F6" s="595"/>
      <c r="G6" s="315">
        <f>+'2.SZ.TÁBL. BEVÉTELEK'!C97</f>
        <v>256309</v>
      </c>
      <c r="H6" s="316">
        <f>+'2.SZ.TÁBL. BEVÉTELEK'!D97</f>
        <v>274856</v>
      </c>
      <c r="I6" s="557">
        <f>+'2.SZ.TÁBL. BEVÉTELEK'!E97</f>
        <v>150227</v>
      </c>
      <c r="J6" s="635">
        <f>+I6/H6</f>
        <v>0.54656620193846961</v>
      </c>
      <c r="K6" s="313">
        <f>+C6+G6</f>
        <v>256309</v>
      </c>
      <c r="L6" s="316">
        <f>+D6+H6</f>
        <v>274856</v>
      </c>
      <c r="M6" s="557">
        <f>+E6+I6</f>
        <v>150227</v>
      </c>
      <c r="N6" s="635">
        <f>+M6/L6</f>
        <v>0.54656620193846961</v>
      </c>
      <c r="O6" s="317"/>
      <c r="P6" s="317"/>
    </row>
    <row r="7" spans="1:16" s="3" customFormat="1" ht="13.5" customHeight="1" x14ac:dyDescent="0.2">
      <c r="A7" s="114" t="s">
        <v>90</v>
      </c>
      <c r="B7" s="109" t="s">
        <v>54</v>
      </c>
      <c r="C7" s="327">
        <v>0</v>
      </c>
      <c r="D7" s="328">
        <f>+D3+D4</f>
        <v>0</v>
      </c>
      <c r="E7" s="328">
        <f>+E3+E4</f>
        <v>0</v>
      </c>
      <c r="F7" s="709"/>
      <c r="G7" s="329">
        <f t="shared" ref="G7:L7" si="1">+G3+G4</f>
        <v>256309</v>
      </c>
      <c r="H7" s="330">
        <f t="shared" si="1"/>
        <v>274856</v>
      </c>
      <c r="I7" s="577">
        <f t="shared" si="1"/>
        <v>150227</v>
      </c>
      <c r="J7" s="636">
        <f>+I7/H7</f>
        <v>0.54656620193846961</v>
      </c>
      <c r="K7" s="327">
        <f t="shared" si="1"/>
        <v>256309</v>
      </c>
      <c r="L7" s="328">
        <f t="shared" si="1"/>
        <v>274856</v>
      </c>
      <c r="M7" s="558">
        <f>+M3+M4</f>
        <v>150227</v>
      </c>
      <c r="N7" s="636">
        <f>+M7/L7</f>
        <v>0.54656620193846961</v>
      </c>
      <c r="P7" s="4"/>
    </row>
    <row r="8" spans="1:16" ht="13.5" customHeight="1" x14ac:dyDescent="0.2">
      <c r="A8" s="133" t="s">
        <v>91</v>
      </c>
      <c r="B8" s="143" t="s">
        <v>86</v>
      </c>
      <c r="C8" s="37"/>
      <c r="D8" s="48"/>
      <c r="E8" s="556"/>
      <c r="F8" s="590"/>
      <c r="G8" s="5"/>
      <c r="H8" s="47"/>
      <c r="I8" s="578"/>
      <c r="J8" s="608"/>
      <c r="K8" s="37"/>
      <c r="L8" s="48"/>
      <c r="M8" s="556"/>
      <c r="N8" s="606"/>
    </row>
    <row r="9" spans="1:16" ht="13.5" customHeight="1" x14ac:dyDescent="0.2">
      <c r="A9" s="120" t="s">
        <v>92</v>
      </c>
      <c r="B9" s="713" t="s">
        <v>55</v>
      </c>
      <c r="C9" s="39"/>
      <c r="D9" s="45"/>
      <c r="E9" s="559"/>
      <c r="F9" s="593"/>
      <c r="G9" s="6"/>
      <c r="H9" s="108"/>
      <c r="I9" s="579"/>
      <c r="J9" s="608"/>
      <c r="K9" s="37"/>
      <c r="L9" s="45"/>
      <c r="M9" s="559"/>
      <c r="N9" s="575"/>
    </row>
    <row r="10" spans="1:16" s="234" customFormat="1" ht="13.5" customHeight="1" x14ac:dyDescent="0.2">
      <c r="A10" s="132"/>
      <c r="B10" s="142" t="s">
        <v>53</v>
      </c>
      <c r="C10" s="315"/>
      <c r="D10" s="316"/>
      <c r="E10" s="557"/>
      <c r="F10" s="591"/>
      <c r="G10" s="318"/>
      <c r="H10" s="319"/>
      <c r="I10" s="580"/>
      <c r="J10" s="609"/>
      <c r="K10" s="313"/>
      <c r="L10" s="316"/>
      <c r="M10" s="557"/>
      <c r="N10" s="618"/>
      <c r="P10" s="314"/>
    </row>
    <row r="11" spans="1:16" s="3" customFormat="1" ht="13.5" customHeight="1" x14ac:dyDescent="0.2">
      <c r="A11" s="114" t="s">
        <v>93</v>
      </c>
      <c r="B11" s="109" t="s">
        <v>56</v>
      </c>
      <c r="C11" s="327">
        <v>0</v>
      </c>
      <c r="D11" s="328">
        <v>0</v>
      </c>
      <c r="E11" s="558">
        <v>0</v>
      </c>
      <c r="F11" s="592"/>
      <c r="G11" s="329">
        <f t="shared" ref="G11:M11" si="2">+G8+G9</f>
        <v>0</v>
      </c>
      <c r="H11" s="330">
        <f t="shared" si="2"/>
        <v>0</v>
      </c>
      <c r="I11" s="577">
        <f t="shared" si="2"/>
        <v>0</v>
      </c>
      <c r="J11" s="607"/>
      <c r="K11" s="327">
        <f t="shared" si="2"/>
        <v>0</v>
      </c>
      <c r="L11" s="328">
        <f t="shared" si="2"/>
        <v>0</v>
      </c>
      <c r="M11" s="558">
        <f t="shared" si="2"/>
        <v>0</v>
      </c>
      <c r="N11" s="576"/>
      <c r="P11" s="4"/>
    </row>
    <row r="12" spans="1:16" ht="13.5" customHeight="1" x14ac:dyDescent="0.2">
      <c r="A12" s="133" t="s">
        <v>94</v>
      </c>
      <c r="B12" s="143" t="s">
        <v>57</v>
      </c>
      <c r="C12" s="37"/>
      <c r="D12" s="48"/>
      <c r="E12" s="556"/>
      <c r="F12" s="590"/>
      <c r="G12" s="5"/>
      <c r="H12" s="48"/>
      <c r="I12" s="556"/>
      <c r="J12" s="606"/>
      <c r="K12" s="37"/>
      <c r="L12" s="48"/>
      <c r="M12" s="556"/>
      <c r="N12" s="606"/>
    </row>
    <row r="13" spans="1:16" ht="13.5" customHeight="1" x14ac:dyDescent="0.2">
      <c r="A13" s="120" t="s">
        <v>95</v>
      </c>
      <c r="B13" s="141" t="s">
        <v>58</v>
      </c>
      <c r="C13" s="37">
        <f>+'3.SZ.TÁBL. SEGÍTŐ SZOLGÁLAT'!AD13</f>
        <v>2300</v>
      </c>
      <c r="D13" s="45">
        <f>+'3.SZ.TÁBL. SEGÍTŐ SZOLGÁLAT'!AE13</f>
        <v>2482</v>
      </c>
      <c r="E13" s="559">
        <f>+'3.SZ.TÁBL. SEGÍTŐ SZOLGÁLAT'!AF13</f>
        <v>1513</v>
      </c>
      <c r="F13" s="626">
        <f>+E13/D13</f>
        <v>0.6095890410958904</v>
      </c>
      <c r="G13" s="6"/>
      <c r="H13" s="108"/>
      <c r="I13" s="579"/>
      <c r="J13" s="610"/>
      <c r="K13" s="39">
        <f t="shared" ref="K13:K18" si="3">+C13+G13</f>
        <v>2300</v>
      </c>
      <c r="L13" s="45">
        <f t="shared" ref="L13:L21" si="4">+D13+H13</f>
        <v>2482</v>
      </c>
      <c r="M13" s="559">
        <f t="shared" ref="M13:M18" si="5">+E13+I13</f>
        <v>1513</v>
      </c>
      <c r="N13" s="626">
        <f>+M13/L13</f>
        <v>0.6095890410958904</v>
      </c>
    </row>
    <row r="14" spans="1:16" ht="13.5" customHeight="1" x14ac:dyDescent="0.2">
      <c r="A14" s="120" t="s">
        <v>96</v>
      </c>
      <c r="B14" s="141" t="s">
        <v>59</v>
      </c>
      <c r="C14" s="37"/>
      <c r="D14" s="45"/>
      <c r="E14" s="559"/>
      <c r="F14" s="594"/>
      <c r="G14" s="6"/>
      <c r="H14" s="45"/>
      <c r="I14" s="559"/>
      <c r="J14" s="575"/>
      <c r="K14" s="39"/>
      <c r="L14" s="45"/>
      <c r="M14" s="559"/>
      <c r="N14" s="594"/>
    </row>
    <row r="15" spans="1:16" ht="13.5" customHeight="1" x14ac:dyDescent="0.2">
      <c r="A15" s="120" t="s">
        <v>97</v>
      </c>
      <c r="B15" s="141" t="s">
        <v>60</v>
      </c>
      <c r="C15" s="37"/>
      <c r="D15" s="45"/>
      <c r="E15" s="559"/>
      <c r="F15" s="594"/>
      <c r="G15" s="6"/>
      <c r="H15" s="108"/>
      <c r="I15" s="579"/>
      <c r="J15" s="610"/>
      <c r="K15" s="39"/>
      <c r="L15" s="108"/>
      <c r="M15" s="579"/>
      <c r="N15" s="594"/>
    </row>
    <row r="16" spans="1:16" ht="28.15" customHeight="1" x14ac:dyDescent="0.2">
      <c r="A16" s="120" t="s">
        <v>98</v>
      </c>
      <c r="B16" s="141" t="s">
        <v>332</v>
      </c>
      <c r="C16" s="37">
        <f>+'3.SZ.TÁBL. SEGÍTŐ SZOLGÁLAT'!AD16</f>
        <v>16638</v>
      </c>
      <c r="D16" s="45">
        <f>+'3.SZ.TÁBL. SEGÍTŐ SZOLGÁLAT'!AE16</f>
        <v>16638</v>
      </c>
      <c r="E16" s="559">
        <f>+'3.SZ.TÁBL. SEGÍTŐ SZOLGÁLAT'!AF16</f>
        <v>9337</v>
      </c>
      <c r="F16" s="626">
        <f>+E16/D16</f>
        <v>0.56118523861040992</v>
      </c>
      <c r="G16" s="6"/>
      <c r="H16" s="108"/>
      <c r="I16" s="579"/>
      <c r="J16" s="610"/>
      <c r="K16" s="39">
        <f t="shared" si="3"/>
        <v>16638</v>
      </c>
      <c r="L16" s="108">
        <f t="shared" si="4"/>
        <v>16638</v>
      </c>
      <c r="M16" s="579">
        <f t="shared" si="5"/>
        <v>9337</v>
      </c>
      <c r="N16" s="626">
        <f>+M16/L16</f>
        <v>0.56118523861040992</v>
      </c>
    </row>
    <row r="17" spans="1:16" ht="13.5" customHeight="1" x14ac:dyDescent="0.2">
      <c r="A17" s="120" t="s">
        <v>98</v>
      </c>
      <c r="B17" s="141" t="s">
        <v>333</v>
      </c>
      <c r="C17" s="37">
        <f>+'3.SZ.TÁBL. SEGÍTŐ SZOLGÁLAT'!AD17</f>
        <v>3846</v>
      </c>
      <c r="D17" s="45">
        <f>+'3.SZ.TÁBL. SEGÍTŐ SZOLGÁLAT'!AE17</f>
        <v>3846</v>
      </c>
      <c r="E17" s="559">
        <f>+'3.SZ.TÁBL. SEGÍTŐ SZOLGÁLAT'!AF17</f>
        <v>1752</v>
      </c>
      <c r="F17" s="626">
        <f>+E17/D17</f>
        <v>0.45553822152886114</v>
      </c>
      <c r="G17" s="6"/>
      <c r="H17" s="108"/>
      <c r="I17" s="579"/>
      <c r="J17" s="610"/>
      <c r="K17" s="39">
        <f t="shared" si="3"/>
        <v>3846</v>
      </c>
      <c r="L17" s="108">
        <f t="shared" si="4"/>
        <v>3846</v>
      </c>
      <c r="M17" s="579">
        <f t="shared" si="5"/>
        <v>1752</v>
      </c>
      <c r="N17" s="626">
        <f>+M17/L17</f>
        <v>0.45553822152886114</v>
      </c>
    </row>
    <row r="18" spans="1:16" ht="27.6" customHeight="1" x14ac:dyDescent="0.2">
      <c r="A18" s="120" t="s">
        <v>99</v>
      </c>
      <c r="B18" s="141" t="s">
        <v>340</v>
      </c>
      <c r="C18" s="37">
        <f>+'3.SZ.TÁBL. SEGÍTŐ SZOLGÁLAT'!AD18</f>
        <v>2372</v>
      </c>
      <c r="D18" s="45">
        <f>+'3.SZ.TÁBL. SEGÍTŐ SZOLGÁLAT'!AE18</f>
        <v>2421</v>
      </c>
      <c r="E18" s="559">
        <f>+'3.SZ.TÁBL. SEGÍTŐ SZOLGÁLAT'!AF18</f>
        <v>1188</v>
      </c>
      <c r="F18" s="626">
        <f t="shared" ref="F18:F21" si="6">+E18/D18</f>
        <v>0.49070631970260226</v>
      </c>
      <c r="G18" s="6"/>
      <c r="H18" s="108"/>
      <c r="I18" s="579"/>
      <c r="J18" s="610"/>
      <c r="K18" s="39">
        <f t="shared" si="3"/>
        <v>2372</v>
      </c>
      <c r="L18" s="108">
        <f t="shared" si="4"/>
        <v>2421</v>
      </c>
      <c r="M18" s="579">
        <f t="shared" si="5"/>
        <v>1188</v>
      </c>
      <c r="N18" s="626">
        <f>+M18/L18</f>
        <v>0.49070631970260226</v>
      </c>
    </row>
    <row r="19" spans="1:16" ht="31.15" customHeight="1" x14ac:dyDescent="0.2">
      <c r="A19" s="120" t="s">
        <v>100</v>
      </c>
      <c r="B19" s="141" t="s">
        <v>335</v>
      </c>
      <c r="C19" s="37"/>
      <c r="D19" s="45"/>
      <c r="E19" s="559"/>
      <c r="F19" s="626"/>
      <c r="G19" s="6"/>
      <c r="H19" s="108"/>
      <c r="I19" s="579"/>
      <c r="J19" s="610"/>
      <c r="K19" s="39"/>
      <c r="L19" s="108"/>
      <c r="M19" s="579"/>
      <c r="N19" s="626"/>
    </row>
    <row r="20" spans="1:16" ht="31.15" customHeight="1" x14ac:dyDescent="0.2">
      <c r="A20" s="135" t="s">
        <v>101</v>
      </c>
      <c r="B20" s="144" t="s">
        <v>343</v>
      </c>
      <c r="C20" s="37"/>
      <c r="D20" s="45"/>
      <c r="E20" s="560"/>
      <c r="F20" s="594"/>
      <c r="G20" s="134"/>
      <c r="H20" s="146"/>
      <c r="I20" s="581"/>
      <c r="J20" s="611"/>
      <c r="K20" s="40"/>
      <c r="L20" s="146"/>
      <c r="M20" s="581"/>
      <c r="N20" s="594"/>
    </row>
    <row r="21" spans="1:16" ht="13.5" customHeight="1" x14ac:dyDescent="0.2">
      <c r="A21" s="135" t="s">
        <v>329</v>
      </c>
      <c r="B21" s="144" t="s">
        <v>63</v>
      </c>
      <c r="C21" s="37"/>
      <c r="D21" s="45">
        <f>+'3.SZ.TÁBL. SEGÍTŐ SZOLGÁLAT'!AE21</f>
        <v>3</v>
      </c>
      <c r="E21" s="560">
        <f>+'3.SZ.TÁBL. SEGÍTŐ SZOLGÁLAT'!AF21</f>
        <v>3</v>
      </c>
      <c r="F21" s="594">
        <f t="shared" si="6"/>
        <v>1</v>
      </c>
      <c r="G21" s="134"/>
      <c r="H21" s="146"/>
      <c r="I21" s="581"/>
      <c r="J21" s="611"/>
      <c r="K21" s="40"/>
      <c r="L21" s="146">
        <f t="shared" si="4"/>
        <v>3</v>
      </c>
      <c r="M21" s="581">
        <f>+E21+I21</f>
        <v>3</v>
      </c>
      <c r="N21" s="594">
        <f>+M21/L21</f>
        <v>1</v>
      </c>
    </row>
    <row r="22" spans="1:16" s="3" customFormat="1" ht="13.5" customHeight="1" x14ac:dyDescent="0.2">
      <c r="A22" s="114" t="s">
        <v>102</v>
      </c>
      <c r="B22" s="109" t="s">
        <v>64</v>
      </c>
      <c r="C22" s="235">
        <f>SUM(C12:C21)</f>
        <v>25156</v>
      </c>
      <c r="D22" s="328">
        <f t="shared" ref="D22:M22" si="7">SUM(D12:D21)</f>
        <v>25390</v>
      </c>
      <c r="E22" s="558">
        <f>SUM(E12:E21)</f>
        <v>13793</v>
      </c>
      <c r="F22" s="629">
        <f>+E22/D22</f>
        <v>0.54324537219377711</v>
      </c>
      <c r="G22" s="235">
        <f t="shared" si="7"/>
        <v>0</v>
      </c>
      <c r="H22" s="330">
        <f t="shared" si="7"/>
        <v>0</v>
      </c>
      <c r="I22" s="577">
        <f t="shared" si="7"/>
        <v>0</v>
      </c>
      <c r="J22" s="607"/>
      <c r="K22" s="327">
        <f t="shared" si="7"/>
        <v>25156</v>
      </c>
      <c r="L22" s="330">
        <f>SUM(L12:L21)</f>
        <v>25390</v>
      </c>
      <c r="M22" s="577">
        <f t="shared" si="7"/>
        <v>13793</v>
      </c>
      <c r="N22" s="629">
        <f>+M22/L22</f>
        <v>0.54324537219377711</v>
      </c>
      <c r="P22" s="4"/>
    </row>
    <row r="23" spans="1:16" s="3" customFormat="1" ht="13.5" customHeight="1" x14ac:dyDescent="0.2">
      <c r="A23" s="114" t="s">
        <v>103</v>
      </c>
      <c r="B23" s="109" t="s">
        <v>65</v>
      </c>
      <c r="C23" s="235"/>
      <c r="D23" s="328"/>
      <c r="E23" s="558"/>
      <c r="F23" s="592"/>
      <c r="G23" s="329"/>
      <c r="H23" s="330"/>
      <c r="I23" s="577"/>
      <c r="J23" s="607"/>
      <c r="K23" s="327"/>
      <c r="L23" s="330"/>
      <c r="M23" s="577"/>
      <c r="N23" s="607"/>
      <c r="P23" s="4"/>
    </row>
    <row r="24" spans="1:16" ht="13.5" customHeight="1" x14ac:dyDescent="0.2">
      <c r="A24" s="136" t="s">
        <v>330</v>
      </c>
      <c r="B24" s="145" t="s">
        <v>66</v>
      </c>
      <c r="C24" s="200"/>
      <c r="D24" s="93"/>
      <c r="E24" s="561"/>
      <c r="F24" s="595"/>
      <c r="G24" s="7"/>
      <c r="H24" s="147"/>
      <c r="I24" s="582"/>
      <c r="J24" s="612"/>
      <c r="K24" s="38"/>
      <c r="L24" s="147"/>
      <c r="M24" s="582"/>
      <c r="N24" s="612"/>
    </row>
    <row r="25" spans="1:16" s="3" customFormat="1" ht="13.5" customHeight="1" x14ac:dyDescent="0.2">
      <c r="A25" s="114" t="s">
        <v>104</v>
      </c>
      <c r="B25" s="109" t="s">
        <v>221</v>
      </c>
      <c r="C25" s="235">
        <f t="shared" ref="C25:M25" si="8">+C24</f>
        <v>0</v>
      </c>
      <c r="D25" s="328">
        <f t="shared" si="8"/>
        <v>0</v>
      </c>
      <c r="E25" s="558">
        <f t="shared" si="8"/>
        <v>0</v>
      </c>
      <c r="F25" s="592"/>
      <c r="G25" s="235">
        <f t="shared" si="8"/>
        <v>0</v>
      </c>
      <c r="H25" s="330">
        <f t="shared" si="8"/>
        <v>0</v>
      </c>
      <c r="I25" s="558">
        <f t="shared" si="8"/>
        <v>0</v>
      </c>
      <c r="J25" s="576"/>
      <c r="K25" s="327">
        <f t="shared" si="8"/>
        <v>0</v>
      </c>
      <c r="L25" s="328">
        <f t="shared" si="8"/>
        <v>0</v>
      </c>
      <c r="M25" s="558">
        <f t="shared" si="8"/>
        <v>0</v>
      </c>
      <c r="N25" s="576"/>
      <c r="P25" s="4"/>
    </row>
    <row r="26" spans="1:16" ht="13.5" customHeight="1" x14ac:dyDescent="0.2">
      <c r="A26" s="136" t="s">
        <v>331</v>
      </c>
      <c r="B26" s="145" t="s">
        <v>67</v>
      </c>
      <c r="C26" s="200"/>
      <c r="D26" s="93">
        <f>+'3.SZ.TÁBL. SEGÍTŐ SZOLGÁLAT'!AE26</f>
        <v>770</v>
      </c>
      <c r="E26" s="561">
        <f>+'3.SZ.TÁBL. SEGÍTŐ SZOLGÁLAT'!AF26</f>
        <v>770</v>
      </c>
      <c r="F26" s="595">
        <f t="shared" ref="F26:F27" si="9">+E26/D26</f>
        <v>1</v>
      </c>
      <c r="G26" s="7"/>
      <c r="H26" s="147"/>
      <c r="I26" s="582"/>
      <c r="J26" s="612"/>
      <c r="K26" s="38"/>
      <c r="L26" s="147">
        <f t="shared" ref="L26:M26" si="10">+D26+H26</f>
        <v>770</v>
      </c>
      <c r="M26" s="582">
        <f t="shared" si="10"/>
        <v>770</v>
      </c>
      <c r="N26" s="612">
        <f>+M26/L26</f>
        <v>1</v>
      </c>
    </row>
    <row r="27" spans="1:16" s="3" customFormat="1" ht="13.5" customHeight="1" x14ac:dyDescent="0.2">
      <c r="A27" s="114" t="s">
        <v>105</v>
      </c>
      <c r="B27" s="109" t="s">
        <v>222</v>
      </c>
      <c r="C27" s="235">
        <f t="shared" ref="C27:M27" si="11">+C26</f>
        <v>0</v>
      </c>
      <c r="D27" s="328">
        <f t="shared" si="11"/>
        <v>770</v>
      </c>
      <c r="E27" s="558">
        <f t="shared" si="11"/>
        <v>770</v>
      </c>
      <c r="F27" s="592">
        <f t="shared" si="9"/>
        <v>1</v>
      </c>
      <c r="G27" s="235">
        <f t="shared" si="11"/>
        <v>0</v>
      </c>
      <c r="H27" s="330">
        <f t="shared" si="11"/>
        <v>0</v>
      </c>
      <c r="I27" s="577">
        <f>+I26</f>
        <v>0</v>
      </c>
      <c r="J27" s="607"/>
      <c r="K27" s="327">
        <f t="shared" si="11"/>
        <v>0</v>
      </c>
      <c r="L27" s="330">
        <f t="shared" si="11"/>
        <v>770</v>
      </c>
      <c r="M27" s="577">
        <f t="shared" si="11"/>
        <v>770</v>
      </c>
      <c r="N27" s="607">
        <f>+M27/L27</f>
        <v>1</v>
      </c>
      <c r="P27" s="4"/>
    </row>
    <row r="28" spans="1:16" s="3" customFormat="1" ht="13.5" customHeight="1" x14ac:dyDescent="0.2">
      <c r="A28" s="114" t="s">
        <v>106</v>
      </c>
      <c r="B28" s="109" t="s">
        <v>68</v>
      </c>
      <c r="C28" s="235">
        <f t="shared" ref="C28:L28" si="12">+C7+C11+C22+C23+C25+C27</f>
        <v>25156</v>
      </c>
      <c r="D28" s="328">
        <f t="shared" si="12"/>
        <v>26160</v>
      </c>
      <c r="E28" s="558">
        <f t="shared" si="12"/>
        <v>14563</v>
      </c>
      <c r="F28" s="629">
        <f t="shared" ref="F28:F33" si="13">+E28/D28</f>
        <v>0.55668960244648313</v>
      </c>
      <c r="G28" s="235">
        <f t="shared" si="12"/>
        <v>256309</v>
      </c>
      <c r="H28" s="330">
        <f t="shared" si="12"/>
        <v>274856</v>
      </c>
      <c r="I28" s="577">
        <f t="shared" si="12"/>
        <v>150227</v>
      </c>
      <c r="J28" s="636">
        <f>+I28/H28</f>
        <v>0.54656620193846961</v>
      </c>
      <c r="K28" s="327">
        <f t="shared" si="12"/>
        <v>281465</v>
      </c>
      <c r="L28" s="330">
        <f t="shared" si="12"/>
        <v>301016</v>
      </c>
      <c r="M28" s="577">
        <f>+M7+M11+M22+M23+M25+M27</f>
        <v>164790</v>
      </c>
      <c r="N28" s="629">
        <f>+M28/L28</f>
        <v>0.54744598293778401</v>
      </c>
      <c r="P28" s="4"/>
    </row>
    <row r="29" spans="1:16" s="3" customFormat="1" ht="13.5" customHeight="1" x14ac:dyDescent="0.2">
      <c r="A29" s="115" t="s">
        <v>107</v>
      </c>
      <c r="B29" s="109" t="s">
        <v>69</v>
      </c>
      <c r="C29" s="235"/>
      <c r="D29" s="328">
        <f>+'3.SZ.TÁBL. SEGÍTŐ SZOLGÁLAT'!AE29</f>
        <v>33084</v>
      </c>
      <c r="E29" s="558">
        <f>+'3.SZ.TÁBL. SEGÍTŐ SZOLGÁLAT'!AF29</f>
        <v>33084</v>
      </c>
      <c r="F29" s="629">
        <f t="shared" si="13"/>
        <v>1</v>
      </c>
      <c r="G29" s="329">
        <f>+'[3]1.1.SZ.TÁBL. BEV - KIAD'!$H28</f>
        <v>0</v>
      </c>
      <c r="H29" s="330">
        <v>35699</v>
      </c>
      <c r="I29" s="577">
        <v>35699</v>
      </c>
      <c r="J29" s="636">
        <f>+I29/H29</f>
        <v>1</v>
      </c>
      <c r="K29" s="327">
        <f>+C29+G29</f>
        <v>0</v>
      </c>
      <c r="L29" s="330">
        <f>+D29+H29</f>
        <v>68783</v>
      </c>
      <c r="M29" s="577">
        <f>+E29+I29</f>
        <v>68783</v>
      </c>
      <c r="N29" s="629">
        <f>+M29/L29</f>
        <v>1</v>
      </c>
      <c r="P29" s="4"/>
    </row>
    <row r="30" spans="1:16" s="3" customFormat="1" ht="13.5" customHeight="1" x14ac:dyDescent="0.2">
      <c r="A30" s="356" t="s">
        <v>219</v>
      </c>
      <c r="B30" s="357" t="s">
        <v>220</v>
      </c>
      <c r="C30" s="358">
        <f>+'3.SZ.TÁBL. SEGÍTŐ SZOLGÁLAT'!AD30</f>
        <v>216050</v>
      </c>
      <c r="D30" s="359">
        <f>+'3.SZ.TÁBL. SEGÍTŐ SZOLGÁLAT'!AE30</f>
        <v>202657</v>
      </c>
      <c r="E30" s="359">
        <f>+'3.SZ.TÁBL. SEGÍTŐ SZOLGÁLAT'!AF30</f>
        <v>77842</v>
      </c>
      <c r="F30" s="630">
        <f t="shared" si="13"/>
        <v>0.38410713668908553</v>
      </c>
      <c r="G30" s="361"/>
      <c r="H30" s="362"/>
      <c r="I30" s="583"/>
      <c r="J30" s="637"/>
      <c r="K30" s="360"/>
      <c r="L30" s="362"/>
      <c r="M30" s="583"/>
      <c r="N30" s="613"/>
      <c r="P30" s="4"/>
    </row>
    <row r="31" spans="1:16" s="3" customFormat="1" ht="13.5" customHeight="1" thickBot="1" x14ac:dyDescent="0.25">
      <c r="A31" s="116" t="s">
        <v>108</v>
      </c>
      <c r="B31" s="148" t="s">
        <v>70</v>
      </c>
      <c r="C31" s="295">
        <f>SUM(C29:C30)</f>
        <v>216050</v>
      </c>
      <c r="D31" s="295">
        <f>SUM(D29:D30)</f>
        <v>235741</v>
      </c>
      <c r="E31" s="562">
        <f>SUM(E29:E30)</f>
        <v>110926</v>
      </c>
      <c r="F31" s="631">
        <f t="shared" si="13"/>
        <v>0.4705418234418281</v>
      </c>
      <c r="G31" s="295">
        <f t="shared" ref="G31:H31" si="14">SUM(G29:G30)</f>
        <v>0</v>
      </c>
      <c r="H31" s="296">
        <f t="shared" si="14"/>
        <v>35699</v>
      </c>
      <c r="I31" s="584">
        <f>SUM(I29:I30)</f>
        <v>35699</v>
      </c>
      <c r="J31" s="638">
        <f>+I31/H31</f>
        <v>1</v>
      </c>
      <c r="K31" s="295">
        <f>+K29+K30</f>
        <v>0</v>
      </c>
      <c r="L31" s="296">
        <f>+L29+L30</f>
        <v>68783</v>
      </c>
      <c r="M31" s="584">
        <f>+M29+M30</f>
        <v>68783</v>
      </c>
      <c r="N31" s="638">
        <f>+M31/L31</f>
        <v>1</v>
      </c>
      <c r="P31" s="4"/>
    </row>
    <row r="32" spans="1:16" s="3" customFormat="1" ht="13.5" customHeight="1" thickBot="1" x14ac:dyDescent="0.25">
      <c r="A32" s="754" t="s">
        <v>0</v>
      </c>
      <c r="B32" s="755"/>
      <c r="C32" s="297">
        <f t="shared" ref="C32:L32" si="15">+C28+C31</f>
        <v>241206</v>
      </c>
      <c r="D32" s="298">
        <f t="shared" si="15"/>
        <v>261901</v>
      </c>
      <c r="E32" s="563">
        <f>+E28+E31</f>
        <v>125489</v>
      </c>
      <c r="F32" s="632">
        <f t="shared" si="13"/>
        <v>0.47914670047078856</v>
      </c>
      <c r="G32" s="297">
        <f t="shared" si="15"/>
        <v>256309</v>
      </c>
      <c r="H32" s="154">
        <f t="shared" si="15"/>
        <v>310555</v>
      </c>
      <c r="I32" s="585">
        <f>+I28+I31</f>
        <v>185926</v>
      </c>
      <c r="J32" s="639">
        <f>+I32/H32</f>
        <v>0.59868944309381589</v>
      </c>
      <c r="K32" s="297">
        <f t="shared" si="15"/>
        <v>281465</v>
      </c>
      <c r="L32" s="154">
        <f t="shared" si="15"/>
        <v>369799</v>
      </c>
      <c r="M32" s="585">
        <f>+M28+M31</f>
        <v>233573</v>
      </c>
      <c r="N32" s="639">
        <f>+M32/L32</f>
        <v>0.63162150249189419</v>
      </c>
      <c r="P32" s="4"/>
    </row>
    <row r="33" spans="1:16" ht="13.5" customHeight="1" x14ac:dyDescent="0.2">
      <c r="A33" s="155" t="s">
        <v>126</v>
      </c>
      <c r="B33" s="137" t="s">
        <v>127</v>
      </c>
      <c r="C33" s="178">
        <f>+'3.SZ.TÁBL. SEGÍTŐ SZOLGÁLAT'!AD44</f>
        <v>134515</v>
      </c>
      <c r="D33" s="48">
        <f>+'3.SZ.TÁBL. SEGÍTŐ SZOLGÁLAT'!AE44</f>
        <v>150395</v>
      </c>
      <c r="E33" s="556">
        <f>+'3.SZ.TÁBL. SEGÍTŐ SZOLGÁLAT'!AF44</f>
        <v>75955</v>
      </c>
      <c r="F33" s="627">
        <f t="shared" si="13"/>
        <v>0.50503673659363679</v>
      </c>
      <c r="G33" s="5"/>
      <c r="H33" s="47"/>
      <c r="I33" s="578"/>
      <c r="J33" s="608"/>
      <c r="K33" s="37">
        <f t="shared" ref="K33:K41" si="16">+C33+G33</f>
        <v>134515</v>
      </c>
      <c r="L33" s="47">
        <f t="shared" ref="L33:L45" si="17">+D33+H33</f>
        <v>150395</v>
      </c>
      <c r="M33" s="578">
        <f t="shared" ref="M33:M45" si="18">+E33+I33</f>
        <v>75955</v>
      </c>
      <c r="N33" s="627">
        <f>+M33/L33</f>
        <v>0.50503673659363679</v>
      </c>
    </row>
    <row r="34" spans="1:16" ht="13.5" customHeight="1" x14ac:dyDescent="0.2">
      <c r="A34" s="156" t="s">
        <v>128</v>
      </c>
      <c r="B34" s="124" t="s">
        <v>129</v>
      </c>
      <c r="C34" s="178"/>
      <c r="D34" s="48"/>
      <c r="E34" s="559"/>
      <c r="F34" s="626"/>
      <c r="G34" s="6"/>
      <c r="H34" s="108"/>
      <c r="I34" s="579"/>
      <c r="J34" s="610"/>
      <c r="K34" s="39"/>
      <c r="L34" s="108"/>
      <c r="M34" s="579"/>
      <c r="N34" s="626"/>
    </row>
    <row r="35" spans="1:16" ht="13.5" customHeight="1" x14ac:dyDescent="0.2">
      <c r="A35" s="156" t="s">
        <v>130</v>
      </c>
      <c r="B35" s="124" t="s">
        <v>131</v>
      </c>
      <c r="C35" s="178"/>
      <c r="D35" s="48"/>
      <c r="E35" s="559"/>
      <c r="F35" s="593"/>
      <c r="G35" s="6"/>
      <c r="H35" s="108"/>
      <c r="I35" s="579"/>
      <c r="J35" s="610"/>
      <c r="K35" s="39"/>
      <c r="L35" s="108"/>
      <c r="M35" s="579"/>
      <c r="N35" s="593"/>
    </row>
    <row r="36" spans="1:16" ht="13.5" customHeight="1" x14ac:dyDescent="0.2">
      <c r="A36" s="156" t="s">
        <v>132</v>
      </c>
      <c r="B36" s="124" t="s">
        <v>133</v>
      </c>
      <c r="C36" s="178">
        <f>+'3.SZ.TÁBL. SEGÍTŐ SZOLGÁLAT'!AD47</f>
        <v>1550</v>
      </c>
      <c r="D36" s="48">
        <f>+'3.SZ.TÁBL. SEGÍTŐ SZOLGÁLAT'!AE47</f>
        <v>1550</v>
      </c>
      <c r="E36" s="559">
        <f>+'3.SZ.TÁBL. SEGÍTŐ SZOLGÁLAT'!AF47</f>
        <v>866</v>
      </c>
      <c r="F36" s="626">
        <f>+E36/D36</f>
        <v>0.55870967741935484</v>
      </c>
      <c r="G36" s="6"/>
      <c r="H36" s="108"/>
      <c r="I36" s="579"/>
      <c r="J36" s="610"/>
      <c r="K36" s="39">
        <f t="shared" si="16"/>
        <v>1550</v>
      </c>
      <c r="L36" s="108">
        <f t="shared" si="17"/>
        <v>1550</v>
      </c>
      <c r="M36" s="579">
        <f t="shared" si="18"/>
        <v>866</v>
      </c>
      <c r="N36" s="626">
        <f>+M36/L36</f>
        <v>0.55870967741935484</v>
      </c>
    </row>
    <row r="37" spans="1:16" ht="13.5" customHeight="1" x14ac:dyDescent="0.2">
      <c r="A37" s="156" t="s">
        <v>134</v>
      </c>
      <c r="B37" s="124" t="s">
        <v>135</v>
      </c>
      <c r="C37" s="178"/>
      <c r="D37" s="48"/>
      <c r="E37" s="559"/>
      <c r="F37" s="593"/>
      <c r="G37" s="6"/>
      <c r="H37" s="45"/>
      <c r="I37" s="559"/>
      <c r="J37" s="575"/>
      <c r="K37" s="39"/>
      <c r="L37" s="108"/>
      <c r="M37" s="579"/>
      <c r="N37" s="593"/>
    </row>
    <row r="38" spans="1:16" ht="13.5" customHeight="1" x14ac:dyDescent="0.2">
      <c r="A38" s="156" t="s">
        <v>136</v>
      </c>
      <c r="B38" s="124" t="s">
        <v>1</v>
      </c>
      <c r="C38" s="178"/>
      <c r="D38" s="48"/>
      <c r="E38" s="559"/>
      <c r="F38" s="593"/>
      <c r="G38" s="6"/>
      <c r="H38" s="108"/>
      <c r="I38" s="579"/>
      <c r="J38" s="610"/>
      <c r="K38" s="39"/>
      <c r="L38" s="108"/>
      <c r="M38" s="579"/>
      <c r="N38" s="626"/>
    </row>
    <row r="39" spans="1:16" ht="13.5" customHeight="1" x14ac:dyDescent="0.2">
      <c r="A39" s="156" t="s">
        <v>137</v>
      </c>
      <c r="B39" s="124" t="s">
        <v>138</v>
      </c>
      <c r="C39" s="178">
        <f>+'3.SZ.TÁBL. SEGÍTŐ SZOLGÁLAT'!AD50</f>
        <v>2100</v>
      </c>
      <c r="D39" s="48">
        <f>+'3.SZ.TÁBL. SEGÍTŐ SZOLGÁLAT'!AE50</f>
        <v>2100</v>
      </c>
      <c r="E39" s="559">
        <f>+'3.SZ.TÁBL. SEGÍTŐ SZOLGÁLAT'!AF50</f>
        <v>1967</v>
      </c>
      <c r="F39" s="626">
        <f>+E39/D39</f>
        <v>0.93666666666666665</v>
      </c>
      <c r="G39" s="6"/>
      <c r="H39" s="108"/>
      <c r="I39" s="579"/>
      <c r="J39" s="610"/>
      <c r="K39" s="39">
        <f t="shared" si="16"/>
        <v>2100</v>
      </c>
      <c r="L39" s="108">
        <f t="shared" si="17"/>
        <v>2100</v>
      </c>
      <c r="M39" s="579">
        <f t="shared" si="18"/>
        <v>1967</v>
      </c>
      <c r="N39" s="626">
        <f>+M39/L39</f>
        <v>0.93666666666666665</v>
      </c>
    </row>
    <row r="40" spans="1:16" ht="13.5" customHeight="1" x14ac:dyDescent="0.2">
      <c r="A40" s="156" t="s">
        <v>139</v>
      </c>
      <c r="B40" s="124" t="s">
        <v>140</v>
      </c>
      <c r="C40" s="178"/>
      <c r="D40" s="48"/>
      <c r="E40" s="559"/>
      <c r="F40" s="593"/>
      <c r="G40" s="6"/>
      <c r="H40" s="108"/>
      <c r="I40" s="579"/>
      <c r="J40" s="610"/>
      <c r="K40" s="39"/>
      <c r="L40" s="108"/>
      <c r="M40" s="579"/>
      <c r="N40" s="593"/>
    </row>
    <row r="41" spans="1:16" ht="13.5" customHeight="1" x14ac:dyDescent="0.2">
      <c r="A41" s="156" t="s">
        <v>141</v>
      </c>
      <c r="B41" s="124" t="s">
        <v>2</v>
      </c>
      <c r="C41" s="178">
        <f>+'3.SZ.TÁBL. SEGÍTŐ SZOLGÁLAT'!AD52</f>
        <v>2235</v>
      </c>
      <c r="D41" s="48">
        <f>+'3.SZ.TÁBL. SEGÍTŐ SZOLGÁLAT'!AE52</f>
        <v>2235</v>
      </c>
      <c r="E41" s="559">
        <f>+'3.SZ.TÁBL. SEGÍTŐ SZOLGÁLAT'!AF52</f>
        <v>763</v>
      </c>
      <c r="F41" s="626">
        <f>+E41/D41</f>
        <v>0.34138702460850112</v>
      </c>
      <c r="G41" s="6"/>
      <c r="H41" s="45"/>
      <c r="I41" s="559"/>
      <c r="J41" s="575"/>
      <c r="K41" s="39">
        <f t="shared" si="16"/>
        <v>2235</v>
      </c>
      <c r="L41" s="45">
        <f t="shared" si="17"/>
        <v>2235</v>
      </c>
      <c r="M41" s="559">
        <f t="shared" si="18"/>
        <v>763</v>
      </c>
      <c r="N41" s="626">
        <f>+M41/L41</f>
        <v>0.34138702460850112</v>
      </c>
    </row>
    <row r="42" spans="1:16" ht="13.5" customHeight="1" x14ac:dyDescent="0.2">
      <c r="A42" s="156" t="s">
        <v>142</v>
      </c>
      <c r="B42" s="124" t="s">
        <v>143</v>
      </c>
      <c r="C42" s="178"/>
      <c r="D42" s="48"/>
      <c r="E42" s="559"/>
      <c r="F42" s="593"/>
      <c r="G42" s="6"/>
      <c r="H42" s="45"/>
      <c r="I42" s="559"/>
      <c r="J42" s="575"/>
      <c r="K42" s="39"/>
      <c r="L42" s="108"/>
      <c r="M42" s="579"/>
      <c r="N42" s="593"/>
    </row>
    <row r="43" spans="1:16" ht="13.5" customHeight="1" x14ac:dyDescent="0.2">
      <c r="A43" s="156" t="s">
        <v>144</v>
      </c>
      <c r="B43" s="124" t="s">
        <v>145</v>
      </c>
      <c r="C43" s="178"/>
      <c r="D43" s="48"/>
      <c r="E43" s="559"/>
      <c r="F43" s="593"/>
      <c r="G43" s="6"/>
      <c r="H43" s="108"/>
      <c r="I43" s="579"/>
      <c r="J43" s="610"/>
      <c r="K43" s="39"/>
      <c r="L43" s="108"/>
      <c r="M43" s="579"/>
      <c r="N43" s="593"/>
    </row>
    <row r="44" spans="1:16" ht="13.5" customHeight="1" x14ac:dyDescent="0.2">
      <c r="A44" s="156" t="s">
        <v>146</v>
      </c>
      <c r="B44" s="124" t="s">
        <v>147</v>
      </c>
      <c r="C44" s="178"/>
      <c r="D44" s="48"/>
      <c r="E44" s="559"/>
      <c r="F44" s="593"/>
      <c r="G44" s="6"/>
      <c r="H44" s="108"/>
      <c r="I44" s="579"/>
      <c r="J44" s="610"/>
      <c r="K44" s="39"/>
      <c r="L44" s="108"/>
      <c r="M44" s="579"/>
      <c r="N44" s="593"/>
    </row>
    <row r="45" spans="1:16" ht="13.5" customHeight="1" x14ac:dyDescent="0.2">
      <c r="A45" s="156" t="s">
        <v>148</v>
      </c>
      <c r="B45" s="124" t="s">
        <v>149</v>
      </c>
      <c r="C45" s="178"/>
      <c r="D45" s="48">
        <f>+'3.SZ.TÁBL. SEGÍTŐ SZOLGÁLAT'!AE56</f>
        <v>1499</v>
      </c>
      <c r="E45" s="559">
        <f>+'3.SZ.TÁBL. SEGÍTŐ SZOLGÁLAT'!AF56</f>
        <v>1499</v>
      </c>
      <c r="F45" s="626">
        <f>+E45/D45</f>
        <v>1</v>
      </c>
      <c r="G45" s="6"/>
      <c r="H45" s="108"/>
      <c r="I45" s="579"/>
      <c r="J45" s="610"/>
      <c r="K45" s="39"/>
      <c r="L45" s="108">
        <f t="shared" si="17"/>
        <v>1499</v>
      </c>
      <c r="M45" s="579">
        <f t="shared" si="18"/>
        <v>1499</v>
      </c>
      <c r="N45" s="626">
        <f>+M45/L45</f>
        <v>1</v>
      </c>
    </row>
    <row r="46" spans="1:16" ht="13.5" customHeight="1" x14ac:dyDescent="0.2">
      <c r="A46" s="157" t="s">
        <v>148</v>
      </c>
      <c r="B46" s="138" t="s">
        <v>150</v>
      </c>
      <c r="C46" s="190"/>
      <c r="D46" s="46"/>
      <c r="E46" s="560"/>
      <c r="F46" s="596"/>
      <c r="G46" s="134"/>
      <c r="H46" s="46"/>
      <c r="I46" s="560"/>
      <c r="J46" s="614"/>
      <c r="K46" s="40"/>
      <c r="L46" s="46"/>
      <c r="M46" s="560"/>
      <c r="N46" s="596"/>
    </row>
    <row r="47" spans="1:16" s="3" customFormat="1" ht="13.5" customHeight="1" x14ac:dyDescent="0.2">
      <c r="A47" s="158" t="s">
        <v>110</v>
      </c>
      <c r="B47" s="139" t="s">
        <v>71</v>
      </c>
      <c r="C47" s="235">
        <f>+SUM(C33:C45)</f>
        <v>140400</v>
      </c>
      <c r="D47" s="328">
        <f>+SUM(D33:D45)</f>
        <v>157779</v>
      </c>
      <c r="E47" s="558">
        <f>+SUM(E33:E45)</f>
        <v>81050</v>
      </c>
      <c r="F47" s="629">
        <f>+E47/D47</f>
        <v>0.51369320378504113</v>
      </c>
      <c r="G47" s="329"/>
      <c r="H47" s="330"/>
      <c r="I47" s="577"/>
      <c r="J47" s="607"/>
      <c r="K47" s="327">
        <f>SUM(K33:K46)</f>
        <v>140400</v>
      </c>
      <c r="L47" s="330">
        <f>SUM(L33:L46)</f>
        <v>157779</v>
      </c>
      <c r="M47" s="577">
        <f>SUM(M33:M46)</f>
        <v>81050</v>
      </c>
      <c r="N47" s="629">
        <f>+M47/L47</f>
        <v>0.51369320378504113</v>
      </c>
      <c r="P47" s="4"/>
    </row>
    <row r="48" spans="1:16" ht="13.5" customHeight="1" x14ac:dyDescent="0.2">
      <c r="A48" s="155" t="s">
        <v>151</v>
      </c>
      <c r="B48" s="137" t="s">
        <v>152</v>
      </c>
      <c r="C48" s="178"/>
      <c r="D48" s="48"/>
      <c r="E48" s="556"/>
      <c r="F48" s="590"/>
      <c r="G48" s="5"/>
      <c r="H48" s="48"/>
      <c r="I48" s="556"/>
      <c r="J48" s="606"/>
      <c r="K48" s="37"/>
      <c r="L48" s="48"/>
      <c r="M48" s="556"/>
      <c r="N48" s="590"/>
    </row>
    <row r="49" spans="1:26" ht="13.5" customHeight="1" x14ac:dyDescent="0.2">
      <c r="A49" s="156" t="s">
        <v>153</v>
      </c>
      <c r="B49" s="124" t="s">
        <v>154</v>
      </c>
      <c r="C49" s="178">
        <f>+'3.SZ.TÁBL. SEGÍTŐ SZOLGÁLAT'!AD60</f>
        <v>12520</v>
      </c>
      <c r="D49" s="48">
        <f>+'3.SZ.TÁBL. SEGÍTŐ SZOLGÁLAT'!AE60</f>
        <v>12520</v>
      </c>
      <c r="E49" s="559">
        <f>+'3.SZ.TÁBL. SEGÍTŐ SZOLGÁLAT'!AF60</f>
        <v>5708</v>
      </c>
      <c r="F49" s="626">
        <f t="shared" ref="F49:F55" si="19">+E49/D49</f>
        <v>0.45591054313099044</v>
      </c>
      <c r="G49" s="6"/>
      <c r="H49" s="108"/>
      <c r="I49" s="579"/>
      <c r="J49" s="610"/>
      <c r="K49" s="39">
        <f t="shared" ref="K49:M50" si="20">+C49+G49</f>
        <v>12520</v>
      </c>
      <c r="L49" s="108">
        <f t="shared" si="20"/>
        <v>12520</v>
      </c>
      <c r="M49" s="579">
        <f t="shared" si="20"/>
        <v>5708</v>
      </c>
      <c r="N49" s="626">
        <f t="shared" ref="N49:N54" si="21">+M49/L49</f>
        <v>0.45591054313099044</v>
      </c>
    </row>
    <row r="50" spans="1:26" ht="13.5" customHeight="1" x14ac:dyDescent="0.2">
      <c r="A50" s="157" t="s">
        <v>155</v>
      </c>
      <c r="B50" s="138" t="s">
        <v>156</v>
      </c>
      <c r="C50" s="178">
        <f>+'3.SZ.TÁBL. SEGÍTŐ SZOLGÁLAT'!AD61</f>
        <v>200</v>
      </c>
      <c r="D50" s="48">
        <f>+'3.SZ.TÁBL. SEGÍTŐ SZOLGÁLAT'!AE61</f>
        <v>200</v>
      </c>
      <c r="E50" s="560">
        <f>+'3.SZ.TÁBL. SEGÍTŐ SZOLGÁLAT'!AF61</f>
        <v>37</v>
      </c>
      <c r="F50" s="628">
        <f t="shared" si="19"/>
        <v>0.185</v>
      </c>
      <c r="G50" s="134"/>
      <c r="H50" s="149"/>
      <c r="I50" s="568"/>
      <c r="J50" s="611"/>
      <c r="K50" s="40">
        <f t="shared" si="20"/>
        <v>200</v>
      </c>
      <c r="L50" s="146">
        <f t="shared" si="20"/>
        <v>200</v>
      </c>
      <c r="M50" s="581">
        <f t="shared" si="20"/>
        <v>37</v>
      </c>
      <c r="N50" s="628">
        <f t="shared" si="21"/>
        <v>0.185</v>
      </c>
      <c r="O50" s="2"/>
      <c r="Q50" s="2"/>
      <c r="R50" s="2"/>
      <c r="S50" s="2"/>
      <c r="T50" s="2"/>
      <c r="V50" s="2"/>
      <c r="W50" s="2"/>
      <c r="X50" s="2"/>
      <c r="Y50" s="2"/>
      <c r="Z50" s="2"/>
    </row>
    <row r="51" spans="1:26" s="3" customFormat="1" ht="13.5" customHeight="1" x14ac:dyDescent="0.2">
      <c r="A51" s="158" t="s">
        <v>111</v>
      </c>
      <c r="B51" s="139" t="s">
        <v>72</v>
      </c>
      <c r="C51" s="235">
        <f>SUM(C48:C50)</f>
        <v>12720</v>
      </c>
      <c r="D51" s="328">
        <f>SUM(D48:D50)</f>
        <v>12720</v>
      </c>
      <c r="E51" s="558">
        <f>SUM(E48:E50)</f>
        <v>5745</v>
      </c>
      <c r="F51" s="629">
        <f t="shared" si="19"/>
        <v>0.45165094339622641</v>
      </c>
      <c r="G51" s="235">
        <f>SUM(G48:G50)</f>
        <v>0</v>
      </c>
      <c r="H51" s="331">
        <f>SUM(H48:H50)</f>
        <v>0</v>
      </c>
      <c r="I51" s="566">
        <f>SUM(I48:I50)</f>
        <v>0</v>
      </c>
      <c r="J51" s="607"/>
      <c r="K51" s="327">
        <f>SUM(K48:K50)</f>
        <v>12720</v>
      </c>
      <c r="L51" s="330">
        <f>SUM(L48:L50)</f>
        <v>12720</v>
      </c>
      <c r="M51" s="577">
        <f>SUM(M48:M50)</f>
        <v>5745</v>
      </c>
      <c r="N51" s="629">
        <f t="shared" si="21"/>
        <v>0.45165094339622641</v>
      </c>
      <c r="O51" s="4"/>
      <c r="P51" s="4"/>
      <c r="Q51" s="4"/>
      <c r="R51" s="4"/>
      <c r="S51" s="4"/>
      <c r="T51" s="4"/>
      <c r="V51" s="4"/>
      <c r="W51" s="4"/>
      <c r="X51" s="4"/>
      <c r="Y51" s="4"/>
      <c r="Z51" s="4"/>
    </row>
    <row r="52" spans="1:26" s="3" customFormat="1" ht="13.5" customHeight="1" x14ac:dyDescent="0.2">
      <c r="A52" s="158" t="s">
        <v>112</v>
      </c>
      <c r="B52" s="139" t="s">
        <v>73</v>
      </c>
      <c r="C52" s="235">
        <f t="shared" ref="C52:M52" si="22">+C47+C51</f>
        <v>153120</v>
      </c>
      <c r="D52" s="328">
        <f t="shared" si="22"/>
        <v>170499</v>
      </c>
      <c r="E52" s="558">
        <f t="shared" si="22"/>
        <v>86795</v>
      </c>
      <c r="F52" s="629">
        <f t="shared" si="19"/>
        <v>0.50906456929366151</v>
      </c>
      <c r="G52" s="235">
        <f t="shared" si="22"/>
        <v>0</v>
      </c>
      <c r="H52" s="330">
        <f t="shared" si="22"/>
        <v>0</v>
      </c>
      <c r="I52" s="577">
        <f t="shared" si="22"/>
        <v>0</v>
      </c>
      <c r="J52" s="607"/>
      <c r="K52" s="327">
        <f t="shared" si="22"/>
        <v>153120</v>
      </c>
      <c r="L52" s="330">
        <f t="shared" si="22"/>
        <v>170499</v>
      </c>
      <c r="M52" s="577">
        <f t="shared" si="22"/>
        <v>86795</v>
      </c>
      <c r="N52" s="629">
        <f t="shared" si="21"/>
        <v>0.50906456929366151</v>
      </c>
      <c r="O52" s="4"/>
      <c r="P52" s="4"/>
      <c r="Q52" s="4"/>
      <c r="R52" s="4"/>
      <c r="S52" s="4"/>
      <c r="T52" s="4"/>
      <c r="V52" s="4"/>
      <c r="W52" s="4"/>
      <c r="X52" s="4"/>
      <c r="Y52" s="4"/>
      <c r="Z52" s="4"/>
    </row>
    <row r="53" spans="1:26" s="3" customFormat="1" ht="13.5" customHeight="1" x14ac:dyDescent="0.2">
      <c r="A53" s="158" t="s">
        <v>113</v>
      </c>
      <c r="B53" s="139" t="s">
        <v>74</v>
      </c>
      <c r="C53" s="235">
        <f t="shared" ref="C53:M53" si="23">+SUM(C54:C58)</f>
        <v>24750</v>
      </c>
      <c r="D53" s="328">
        <f t="shared" si="23"/>
        <v>26907</v>
      </c>
      <c r="E53" s="558">
        <f>+SUM(E54:E58)</f>
        <v>12898</v>
      </c>
      <c r="F53" s="629">
        <f t="shared" si="19"/>
        <v>0.4793548147322258</v>
      </c>
      <c r="G53" s="235">
        <f t="shared" si="23"/>
        <v>0</v>
      </c>
      <c r="H53" s="330">
        <f t="shared" si="23"/>
        <v>0</v>
      </c>
      <c r="I53" s="577">
        <f t="shared" si="23"/>
        <v>0</v>
      </c>
      <c r="J53" s="607"/>
      <c r="K53" s="327">
        <f t="shared" si="23"/>
        <v>24750</v>
      </c>
      <c r="L53" s="330">
        <f t="shared" si="23"/>
        <v>26907</v>
      </c>
      <c r="M53" s="577">
        <f t="shared" si="23"/>
        <v>12898</v>
      </c>
      <c r="N53" s="629">
        <f t="shared" si="21"/>
        <v>0.4793548147322258</v>
      </c>
      <c r="P53" s="4"/>
    </row>
    <row r="54" spans="1:26" s="234" customFormat="1" ht="13.5" customHeight="1" x14ac:dyDescent="0.2">
      <c r="A54" s="159" t="s">
        <v>113</v>
      </c>
      <c r="B54" s="150" t="s">
        <v>213</v>
      </c>
      <c r="C54" s="247">
        <f>+'3.SZ.TÁBL. SEGÍTŐ SZOLGÁLAT'!AD65</f>
        <v>19616</v>
      </c>
      <c r="D54" s="320">
        <f>+'3.SZ.TÁBL. SEGÍTŐ SZOLGÁLAT'!AE65</f>
        <v>21773</v>
      </c>
      <c r="E54" s="564">
        <f>+'3.SZ.TÁBL. SEGÍTŐ SZOLGÁLAT'!AF65</f>
        <v>10514</v>
      </c>
      <c r="F54" s="627">
        <f t="shared" si="19"/>
        <v>0.48289165480181878</v>
      </c>
      <c r="G54" s="321"/>
      <c r="H54" s="322"/>
      <c r="I54" s="586"/>
      <c r="J54" s="615"/>
      <c r="K54" s="313">
        <f t="shared" ref="K54:M60" si="24">+C54+G54</f>
        <v>19616</v>
      </c>
      <c r="L54" s="322">
        <f t="shared" si="24"/>
        <v>21773</v>
      </c>
      <c r="M54" s="586">
        <f t="shared" si="24"/>
        <v>10514</v>
      </c>
      <c r="N54" s="627">
        <f t="shared" si="21"/>
        <v>0.48289165480181878</v>
      </c>
      <c r="P54" s="314"/>
    </row>
    <row r="55" spans="1:26" s="234" customFormat="1" ht="13.5" customHeight="1" x14ac:dyDescent="0.2">
      <c r="A55" s="160" t="s">
        <v>113</v>
      </c>
      <c r="B55" s="126" t="s">
        <v>214</v>
      </c>
      <c r="C55" s="247">
        <f>+'3.SZ.TÁBL. SEGÍTŐ SZOLGÁLAT'!AD66</f>
        <v>4788</v>
      </c>
      <c r="D55" s="320">
        <f>+'3.SZ.TÁBL. SEGÍTŐ SZOLGÁLAT'!AE66</f>
        <v>4788</v>
      </c>
      <c r="E55" s="565">
        <f>+'3.SZ.TÁBL. SEGÍTŐ SZOLGÁLAT'!AF66</f>
        <v>1742</v>
      </c>
      <c r="F55" s="626">
        <f t="shared" si="19"/>
        <v>0.36382623224728489</v>
      </c>
      <c r="G55" s="323"/>
      <c r="H55" s="324"/>
      <c r="I55" s="587"/>
      <c r="J55" s="616"/>
      <c r="K55" s="311">
        <f t="shared" si="24"/>
        <v>4788</v>
      </c>
      <c r="L55" s="324">
        <f t="shared" si="24"/>
        <v>4788</v>
      </c>
      <c r="M55" s="587">
        <f t="shared" si="24"/>
        <v>1742</v>
      </c>
      <c r="N55" s="626">
        <f>+M55/L55</f>
        <v>0.36382623224728489</v>
      </c>
      <c r="P55" s="314"/>
    </row>
    <row r="56" spans="1:26" s="234" customFormat="1" ht="13.5" customHeight="1" x14ac:dyDescent="0.2">
      <c r="A56" s="160" t="s">
        <v>113</v>
      </c>
      <c r="B56" s="126" t="s">
        <v>215</v>
      </c>
      <c r="C56" s="247"/>
      <c r="D56" s="320"/>
      <c r="E56" s="565"/>
      <c r="F56" s="626"/>
      <c r="G56" s="323"/>
      <c r="H56" s="324"/>
      <c r="I56" s="587"/>
      <c r="J56" s="616"/>
      <c r="K56" s="311"/>
      <c r="L56" s="324"/>
      <c r="M56" s="587"/>
      <c r="N56" s="626"/>
      <c r="P56" s="314"/>
    </row>
    <row r="57" spans="1:26" s="234" customFormat="1" ht="13.5" customHeight="1" x14ac:dyDescent="0.2">
      <c r="A57" s="160" t="s">
        <v>113</v>
      </c>
      <c r="B57" s="126" t="s">
        <v>266</v>
      </c>
      <c r="C57" s="247"/>
      <c r="D57" s="320"/>
      <c r="E57" s="565">
        <f>+'3.SZ.TÁBL. SEGÍTŐ SZOLGÁLAT'!AF68</f>
        <v>337</v>
      </c>
      <c r="F57" s="597"/>
      <c r="G57" s="323"/>
      <c r="H57" s="324"/>
      <c r="I57" s="587"/>
      <c r="J57" s="616"/>
      <c r="K57" s="311"/>
      <c r="L57" s="324"/>
      <c r="M57" s="587">
        <f t="shared" si="24"/>
        <v>337</v>
      </c>
      <c r="N57" s="597"/>
      <c r="P57" s="314"/>
    </row>
    <row r="58" spans="1:26" s="234" customFormat="1" ht="13.5" customHeight="1" x14ac:dyDescent="0.2">
      <c r="A58" s="160" t="s">
        <v>113</v>
      </c>
      <c r="B58" s="126" t="s">
        <v>216</v>
      </c>
      <c r="C58" s="247">
        <f>+'3.SZ.TÁBL. SEGÍTŐ SZOLGÁLAT'!AD69</f>
        <v>346</v>
      </c>
      <c r="D58" s="320">
        <f>+'3.SZ.TÁBL. SEGÍTŐ SZOLGÁLAT'!AE69</f>
        <v>346</v>
      </c>
      <c r="E58" s="565">
        <f>+'3.SZ.TÁBL. SEGÍTŐ SZOLGÁLAT'!AF69</f>
        <v>305</v>
      </c>
      <c r="F58" s="626">
        <f>+E58/D58</f>
        <v>0.88150289017341044</v>
      </c>
      <c r="G58" s="323"/>
      <c r="H58" s="324"/>
      <c r="I58" s="587"/>
      <c r="J58" s="616"/>
      <c r="K58" s="311">
        <f t="shared" si="24"/>
        <v>346</v>
      </c>
      <c r="L58" s="324">
        <f t="shared" si="24"/>
        <v>346</v>
      </c>
      <c r="M58" s="587">
        <f t="shared" si="24"/>
        <v>305</v>
      </c>
      <c r="N58" s="626">
        <f>+M58/L58</f>
        <v>0.88150289017341044</v>
      </c>
      <c r="P58" s="314"/>
    </row>
    <row r="59" spans="1:26" ht="13.5" customHeight="1" x14ac:dyDescent="0.2">
      <c r="A59" s="156" t="s">
        <v>157</v>
      </c>
      <c r="B59" s="124" t="s">
        <v>158</v>
      </c>
      <c r="C59" s="178">
        <f>+'3.SZ.TÁBL. SEGÍTŐ SZOLGÁLAT'!AD70</f>
        <v>4340</v>
      </c>
      <c r="D59" s="45">
        <f>+'3.SZ.TÁBL. SEGÍTŐ SZOLGÁLAT'!AE70</f>
        <v>4135</v>
      </c>
      <c r="E59" s="559">
        <f>+'3.SZ.TÁBL. SEGÍTŐ SZOLGÁLAT'!AF70</f>
        <v>298</v>
      </c>
      <c r="F59" s="626">
        <f>+E59/D59</f>
        <v>7.20677146311971E-2</v>
      </c>
      <c r="G59" s="6"/>
      <c r="H59" s="108"/>
      <c r="I59" s="579"/>
      <c r="J59" s="610"/>
      <c r="K59" s="39">
        <f t="shared" si="24"/>
        <v>4340</v>
      </c>
      <c r="L59" s="108">
        <f t="shared" si="24"/>
        <v>4135</v>
      </c>
      <c r="M59" s="579">
        <f t="shared" si="24"/>
        <v>298</v>
      </c>
      <c r="N59" s="626">
        <f>+M59/L59</f>
        <v>7.20677146311971E-2</v>
      </c>
    </row>
    <row r="60" spans="1:26" ht="13.5" customHeight="1" x14ac:dyDescent="0.2">
      <c r="A60" s="156" t="s">
        <v>159</v>
      </c>
      <c r="B60" s="124" t="s">
        <v>160</v>
      </c>
      <c r="C60" s="171">
        <f>+'3.SZ.TÁBL. SEGÍTŐ SZOLGÁLAT'!AD71</f>
        <v>9451</v>
      </c>
      <c r="D60" s="45">
        <f>+'3.SZ.TÁBL. SEGÍTŐ SZOLGÁLAT'!AE71</f>
        <v>9515</v>
      </c>
      <c r="E60" s="559">
        <f>+'3.SZ.TÁBL. SEGÍTŐ SZOLGÁLAT'!AF71</f>
        <v>4391</v>
      </c>
      <c r="F60" s="626">
        <f>+E60/D60</f>
        <v>0.46148187073042563</v>
      </c>
      <c r="G60" s="6"/>
      <c r="H60" s="108"/>
      <c r="I60" s="579"/>
      <c r="J60" s="610"/>
      <c r="K60" s="39">
        <f t="shared" si="24"/>
        <v>9451</v>
      </c>
      <c r="L60" s="108">
        <f>+D60+H60</f>
        <v>9515</v>
      </c>
      <c r="M60" s="579">
        <f t="shared" si="24"/>
        <v>4391</v>
      </c>
      <c r="N60" s="626">
        <f>+M60/L60</f>
        <v>0.46148187073042563</v>
      </c>
    </row>
    <row r="61" spans="1:26" ht="13.5" customHeight="1" x14ac:dyDescent="0.2">
      <c r="A61" s="157" t="s">
        <v>161</v>
      </c>
      <c r="B61" s="138" t="s">
        <v>162</v>
      </c>
      <c r="C61" s="190"/>
      <c r="D61" s="46"/>
      <c r="E61" s="560"/>
      <c r="F61" s="596"/>
      <c r="G61" s="134"/>
      <c r="H61" s="146"/>
      <c r="I61" s="581"/>
      <c r="J61" s="611"/>
      <c r="K61" s="40"/>
      <c r="L61" s="146"/>
      <c r="M61" s="581"/>
      <c r="N61" s="596"/>
    </row>
    <row r="62" spans="1:26" s="3" customFormat="1" ht="13.5" customHeight="1" x14ac:dyDescent="0.2">
      <c r="A62" s="158" t="s">
        <v>114</v>
      </c>
      <c r="B62" s="139" t="s">
        <v>75</v>
      </c>
      <c r="C62" s="235">
        <f t="shared" ref="C62:I62" si="25">SUM(C59:C61)</f>
        <v>13791</v>
      </c>
      <c r="D62" s="331">
        <f t="shared" si="25"/>
        <v>13650</v>
      </c>
      <c r="E62" s="566">
        <f t="shared" si="25"/>
        <v>4689</v>
      </c>
      <c r="F62" s="629">
        <f t="shared" ref="F62:F70" si="26">+E62/D62</f>
        <v>0.34351648351648351</v>
      </c>
      <c r="G62" s="235">
        <f t="shared" si="25"/>
        <v>0</v>
      </c>
      <c r="H62" s="330">
        <f t="shared" si="25"/>
        <v>0</v>
      </c>
      <c r="I62" s="577">
        <f t="shared" si="25"/>
        <v>0</v>
      </c>
      <c r="J62" s="607"/>
      <c r="K62" s="327">
        <f>+SUM(K59:K61)</f>
        <v>13791</v>
      </c>
      <c r="L62" s="330">
        <f>+SUM(L59:L61)</f>
        <v>13650</v>
      </c>
      <c r="M62" s="577">
        <f>+SUM(M59:M61)</f>
        <v>4689</v>
      </c>
      <c r="N62" s="629">
        <f t="shared" ref="N62:N71" si="27">+M62/L62</f>
        <v>0.34351648351648351</v>
      </c>
      <c r="P62" s="4"/>
    </row>
    <row r="63" spans="1:26" ht="13.5" customHeight="1" x14ac:dyDescent="0.2">
      <c r="A63" s="155" t="s">
        <v>163</v>
      </c>
      <c r="B63" s="137" t="s">
        <v>164</v>
      </c>
      <c r="C63" s="178">
        <f>+'3.SZ.TÁBL. SEGÍTŐ SZOLGÁLAT'!AD74</f>
        <v>1230</v>
      </c>
      <c r="D63" s="151">
        <f>+'3.SZ.TÁBL. SEGÍTŐ SZOLGÁLAT'!AE74</f>
        <v>1233</v>
      </c>
      <c r="E63" s="567">
        <f>+'3.SZ.TÁBL. SEGÍTŐ SZOLGÁLAT'!AF74</f>
        <v>587</v>
      </c>
      <c r="F63" s="627">
        <f t="shared" si="26"/>
        <v>0.47607461476074614</v>
      </c>
      <c r="G63" s="5"/>
      <c r="H63" s="47"/>
      <c r="I63" s="578"/>
      <c r="J63" s="608"/>
      <c r="K63" s="37">
        <f t="shared" ref="K63:M64" si="28">+C63+G63</f>
        <v>1230</v>
      </c>
      <c r="L63" s="47">
        <f t="shared" si="28"/>
        <v>1233</v>
      </c>
      <c r="M63" s="578">
        <f t="shared" si="28"/>
        <v>587</v>
      </c>
      <c r="N63" s="627">
        <f t="shared" si="27"/>
        <v>0.47607461476074614</v>
      </c>
    </row>
    <row r="64" spans="1:26" ht="13.5" customHeight="1" x14ac:dyDescent="0.2">
      <c r="A64" s="157" t="s">
        <v>165</v>
      </c>
      <c r="B64" s="138" t="s">
        <v>166</v>
      </c>
      <c r="C64" s="190">
        <f>+'3.SZ.TÁBL. SEGÍTŐ SZOLGÁLAT'!AD75</f>
        <v>394</v>
      </c>
      <c r="D64" s="149">
        <f>+'3.SZ.TÁBL. SEGÍTŐ SZOLGÁLAT'!AE75</f>
        <v>391</v>
      </c>
      <c r="E64" s="568">
        <f>+'3.SZ.TÁBL. SEGÍTŐ SZOLGÁLAT'!AF75</f>
        <v>106</v>
      </c>
      <c r="F64" s="628">
        <f t="shared" si="26"/>
        <v>0.2710997442455243</v>
      </c>
      <c r="G64" s="134"/>
      <c r="H64" s="146"/>
      <c r="I64" s="581"/>
      <c r="J64" s="611"/>
      <c r="K64" s="40">
        <f t="shared" si="28"/>
        <v>394</v>
      </c>
      <c r="L64" s="146">
        <f t="shared" si="28"/>
        <v>391</v>
      </c>
      <c r="M64" s="581">
        <f t="shared" si="28"/>
        <v>106</v>
      </c>
      <c r="N64" s="628">
        <f t="shared" si="27"/>
        <v>0.2710997442455243</v>
      </c>
    </row>
    <row r="65" spans="1:16" s="3" customFormat="1" ht="13.5" customHeight="1" x14ac:dyDescent="0.2">
      <c r="A65" s="158" t="s">
        <v>115</v>
      </c>
      <c r="B65" s="139" t="s">
        <v>76</v>
      </c>
      <c r="C65" s="235">
        <f t="shared" ref="C65:I65" si="29">SUM(C63:C64)</f>
        <v>1624</v>
      </c>
      <c r="D65" s="331">
        <f t="shared" si="29"/>
        <v>1624</v>
      </c>
      <c r="E65" s="566">
        <f t="shared" si="29"/>
        <v>693</v>
      </c>
      <c r="F65" s="629">
        <f t="shared" si="26"/>
        <v>0.42672413793103448</v>
      </c>
      <c r="G65" s="235">
        <f t="shared" si="29"/>
        <v>0</v>
      </c>
      <c r="H65" s="330">
        <f t="shared" si="29"/>
        <v>0</v>
      </c>
      <c r="I65" s="577">
        <f t="shared" si="29"/>
        <v>0</v>
      </c>
      <c r="J65" s="607"/>
      <c r="K65" s="327">
        <f>+SUM(K63:K64)</f>
        <v>1624</v>
      </c>
      <c r="L65" s="330">
        <f>+SUM(L63:L64)</f>
        <v>1624</v>
      </c>
      <c r="M65" s="577">
        <f>+SUM(M63:M64)</f>
        <v>693</v>
      </c>
      <c r="N65" s="629">
        <f t="shared" si="27"/>
        <v>0.42672413793103448</v>
      </c>
      <c r="P65" s="4"/>
    </row>
    <row r="66" spans="1:16" ht="13.5" customHeight="1" x14ac:dyDescent="0.2">
      <c r="A66" s="155" t="s">
        <v>167</v>
      </c>
      <c r="B66" s="137" t="s">
        <v>168</v>
      </c>
      <c r="C66" s="178">
        <f>+'3.SZ.TÁBL. SEGÍTŐ SZOLGÁLAT'!AD77</f>
        <v>2560</v>
      </c>
      <c r="D66" s="151">
        <f>+'3.SZ.TÁBL. SEGÍTŐ SZOLGÁLAT'!AE77</f>
        <v>2620</v>
      </c>
      <c r="E66" s="567">
        <f>+'3.SZ.TÁBL. SEGÍTŐ SZOLGÁLAT'!AF77</f>
        <v>342</v>
      </c>
      <c r="F66" s="627">
        <f t="shared" si="26"/>
        <v>0.13053435114503817</v>
      </c>
      <c r="G66" s="5"/>
      <c r="H66" s="47"/>
      <c r="I66" s="578"/>
      <c r="J66" s="608"/>
      <c r="K66" s="37">
        <f t="shared" ref="K66:K77" si="30">+C66+G66</f>
        <v>2560</v>
      </c>
      <c r="L66" s="47">
        <f t="shared" ref="L66:L77" si="31">+D66+H66</f>
        <v>2620</v>
      </c>
      <c r="M66" s="578">
        <f t="shared" ref="M66:M77" si="32">+E66+I66</f>
        <v>342</v>
      </c>
      <c r="N66" s="627">
        <f t="shared" si="27"/>
        <v>0.13053435114503817</v>
      </c>
    </row>
    <row r="67" spans="1:16" ht="13.5" customHeight="1" x14ac:dyDescent="0.2">
      <c r="A67" s="159" t="s">
        <v>347</v>
      </c>
      <c r="B67" s="739" t="s">
        <v>348</v>
      </c>
      <c r="C67" s="178">
        <f>+'3.SZ.TÁBL. SEGÍTŐ SZOLGÁLAT'!AD78</f>
        <v>1000</v>
      </c>
      <c r="D67" s="151">
        <f>+'3.SZ.TÁBL. SEGÍTŐ SZOLGÁLAT'!AE78</f>
        <v>1060</v>
      </c>
      <c r="E67" s="569">
        <f>+'3.SZ.TÁBL. SEGÍTŐ SZOLGÁLAT'!AF78</f>
        <v>342</v>
      </c>
      <c r="F67" s="626">
        <f t="shared" ref="F67:F69" si="33">+E67/D67</f>
        <v>0.32264150943396225</v>
      </c>
      <c r="G67" s="5"/>
      <c r="H67" s="47"/>
      <c r="I67" s="578"/>
      <c r="J67" s="608"/>
      <c r="K67" s="39">
        <f t="shared" ref="K67:K69" si="34">+C67+G67</f>
        <v>1000</v>
      </c>
      <c r="L67" s="108">
        <f t="shared" ref="L67:L69" si="35">+D67+H67</f>
        <v>1060</v>
      </c>
      <c r="M67" s="579">
        <f t="shared" ref="M67:M69" si="36">+E67+I67</f>
        <v>342</v>
      </c>
      <c r="N67" s="626">
        <f t="shared" ref="N67:N69" si="37">+M67/L67</f>
        <v>0.32264150943396225</v>
      </c>
    </row>
    <row r="68" spans="1:16" ht="13.5" customHeight="1" x14ac:dyDescent="0.2">
      <c r="A68" s="159" t="s">
        <v>349</v>
      </c>
      <c r="B68" s="739" t="s">
        <v>350</v>
      </c>
      <c r="C68" s="178">
        <f>+'3.SZ.TÁBL. SEGÍTŐ SZOLGÁLAT'!AD79</f>
        <v>1465</v>
      </c>
      <c r="D68" s="151">
        <f>+'3.SZ.TÁBL. SEGÍTŐ SZOLGÁLAT'!AE79</f>
        <v>1465</v>
      </c>
      <c r="E68" s="569">
        <f>+'3.SZ.TÁBL. SEGÍTŐ SZOLGÁLAT'!AF79</f>
        <v>0</v>
      </c>
      <c r="F68" s="626">
        <f t="shared" si="33"/>
        <v>0</v>
      </c>
      <c r="G68" s="5"/>
      <c r="H68" s="47"/>
      <c r="I68" s="578"/>
      <c r="J68" s="608"/>
      <c r="K68" s="39">
        <f t="shared" si="34"/>
        <v>1465</v>
      </c>
      <c r="L68" s="108">
        <f t="shared" si="35"/>
        <v>1465</v>
      </c>
      <c r="M68" s="579">
        <f t="shared" si="36"/>
        <v>0</v>
      </c>
      <c r="N68" s="626">
        <f t="shared" si="37"/>
        <v>0</v>
      </c>
    </row>
    <row r="69" spans="1:16" ht="13.5" customHeight="1" x14ac:dyDescent="0.2">
      <c r="A69" s="159" t="s">
        <v>351</v>
      </c>
      <c r="B69" s="739" t="s">
        <v>352</v>
      </c>
      <c r="C69" s="178">
        <f>+'3.SZ.TÁBL. SEGÍTŐ SZOLGÁLAT'!AD80</f>
        <v>95</v>
      </c>
      <c r="D69" s="151">
        <f>+'3.SZ.TÁBL. SEGÍTŐ SZOLGÁLAT'!AE80</f>
        <v>95</v>
      </c>
      <c r="E69" s="569">
        <f>+'3.SZ.TÁBL. SEGÍTŐ SZOLGÁLAT'!AF80</f>
        <v>0</v>
      </c>
      <c r="F69" s="626">
        <f t="shared" si="33"/>
        <v>0</v>
      </c>
      <c r="G69" s="5"/>
      <c r="H69" s="47"/>
      <c r="I69" s="578"/>
      <c r="J69" s="608"/>
      <c r="K69" s="39">
        <f t="shared" si="34"/>
        <v>95</v>
      </c>
      <c r="L69" s="108">
        <f t="shared" si="35"/>
        <v>95</v>
      </c>
      <c r="M69" s="579">
        <f t="shared" si="36"/>
        <v>0</v>
      </c>
      <c r="N69" s="626">
        <f t="shared" si="37"/>
        <v>0</v>
      </c>
    </row>
    <row r="70" spans="1:16" ht="13.5" customHeight="1" x14ac:dyDescent="0.2">
      <c r="A70" s="156" t="s">
        <v>169</v>
      </c>
      <c r="B70" s="124" t="s">
        <v>3</v>
      </c>
      <c r="C70" s="178">
        <f>+'3.SZ.TÁBL. SEGÍTŐ SZOLGÁLAT'!AD81</f>
        <v>11076</v>
      </c>
      <c r="D70" s="151">
        <f>+'3.SZ.TÁBL. SEGÍTŐ SZOLGÁLAT'!AE81</f>
        <v>11066</v>
      </c>
      <c r="E70" s="569">
        <f>+'3.SZ.TÁBL. SEGÍTŐ SZOLGÁLAT'!AF81</f>
        <v>5188</v>
      </c>
      <c r="F70" s="626">
        <f t="shared" si="26"/>
        <v>0.46882342309777697</v>
      </c>
      <c r="G70" s="6"/>
      <c r="H70" s="108"/>
      <c r="I70" s="579"/>
      <c r="J70" s="610"/>
      <c r="K70" s="39">
        <f t="shared" si="30"/>
        <v>11076</v>
      </c>
      <c r="L70" s="108">
        <f t="shared" si="31"/>
        <v>11066</v>
      </c>
      <c r="M70" s="579">
        <f t="shared" si="32"/>
        <v>5188</v>
      </c>
      <c r="N70" s="626">
        <f t="shared" si="27"/>
        <v>0.46882342309777697</v>
      </c>
    </row>
    <row r="71" spans="1:16" ht="13.5" customHeight="1" x14ac:dyDescent="0.2">
      <c r="A71" s="156" t="s">
        <v>170</v>
      </c>
      <c r="B71" s="124" t="s">
        <v>171</v>
      </c>
      <c r="C71" s="178"/>
      <c r="D71" s="151"/>
      <c r="E71" s="569"/>
      <c r="F71" s="601"/>
      <c r="G71" s="6">
        <v>4000</v>
      </c>
      <c r="H71" s="108">
        <v>4000</v>
      </c>
      <c r="I71" s="579">
        <v>4000</v>
      </c>
      <c r="J71" s="610">
        <f>I71/H71</f>
        <v>1</v>
      </c>
      <c r="K71" s="39">
        <f t="shared" si="30"/>
        <v>4000</v>
      </c>
      <c r="L71" s="108">
        <f t="shared" si="31"/>
        <v>4000</v>
      </c>
      <c r="M71" s="579">
        <f t="shared" si="32"/>
        <v>4000</v>
      </c>
      <c r="N71" s="601">
        <f t="shared" si="27"/>
        <v>1</v>
      </c>
    </row>
    <row r="72" spans="1:16" ht="13.5" customHeight="1" x14ac:dyDescent="0.2">
      <c r="A72" s="156" t="s">
        <v>172</v>
      </c>
      <c r="B72" s="124" t="s">
        <v>173</v>
      </c>
      <c r="C72" s="178">
        <f>+'3.SZ.TÁBL. SEGÍTŐ SZOLGÁLAT'!AD83</f>
        <v>7356</v>
      </c>
      <c r="D72" s="151">
        <f>+'3.SZ.TÁBL. SEGÍTŐ SZOLGÁLAT'!AE83</f>
        <v>7325</v>
      </c>
      <c r="E72" s="569">
        <f>+'3.SZ.TÁBL. SEGÍTŐ SZOLGÁLAT'!AF83</f>
        <v>1300</v>
      </c>
      <c r="F72" s="626">
        <f>+E72/D72</f>
        <v>0.17747440273037543</v>
      </c>
      <c r="G72" s="6"/>
      <c r="H72" s="108"/>
      <c r="I72" s="579"/>
      <c r="J72" s="610"/>
      <c r="K72" s="39">
        <f t="shared" si="30"/>
        <v>7356</v>
      </c>
      <c r="L72" s="108">
        <f t="shared" si="31"/>
        <v>7325</v>
      </c>
      <c r="M72" s="579">
        <f t="shared" si="32"/>
        <v>1300</v>
      </c>
      <c r="N72" s="626">
        <f>+M72/L72</f>
        <v>0.17747440273037543</v>
      </c>
    </row>
    <row r="73" spans="1:16" ht="13.5" customHeight="1" x14ac:dyDescent="0.2">
      <c r="A73" s="156" t="s">
        <v>174</v>
      </c>
      <c r="B73" s="124" t="s">
        <v>175</v>
      </c>
      <c r="C73" s="178"/>
      <c r="D73" s="151"/>
      <c r="E73" s="569"/>
      <c r="F73" s="601"/>
      <c r="G73" s="6"/>
      <c r="H73" s="108"/>
      <c r="I73" s="579"/>
      <c r="J73" s="610"/>
      <c r="K73" s="39"/>
      <c r="L73" s="108"/>
      <c r="M73" s="579"/>
      <c r="N73" s="601"/>
    </row>
    <row r="74" spans="1:16" s="234" customFormat="1" ht="13.5" customHeight="1" x14ac:dyDescent="0.2">
      <c r="A74" s="160" t="s">
        <v>174</v>
      </c>
      <c r="B74" s="126" t="s">
        <v>217</v>
      </c>
      <c r="C74" s="229"/>
      <c r="D74" s="325"/>
      <c r="E74" s="570"/>
      <c r="F74" s="602"/>
      <c r="G74" s="323"/>
      <c r="H74" s="324"/>
      <c r="I74" s="587"/>
      <c r="J74" s="616"/>
      <c r="K74" s="311"/>
      <c r="L74" s="324"/>
      <c r="M74" s="587"/>
      <c r="N74" s="602"/>
      <c r="P74" s="314"/>
    </row>
    <row r="75" spans="1:16" s="234" customFormat="1" ht="13.5" customHeight="1" x14ac:dyDescent="0.2">
      <c r="A75" s="160" t="s">
        <v>174</v>
      </c>
      <c r="B75" s="126" t="s">
        <v>218</v>
      </c>
      <c r="C75" s="229"/>
      <c r="D75" s="325"/>
      <c r="E75" s="570"/>
      <c r="F75" s="602"/>
      <c r="G75" s="323"/>
      <c r="H75" s="324"/>
      <c r="I75" s="587"/>
      <c r="J75" s="616"/>
      <c r="K75" s="311"/>
      <c r="L75" s="324"/>
      <c r="M75" s="587"/>
      <c r="N75" s="602"/>
      <c r="P75" s="314"/>
    </row>
    <row r="76" spans="1:16" ht="13.5" customHeight="1" x14ac:dyDescent="0.2">
      <c r="A76" s="156" t="s">
        <v>176</v>
      </c>
      <c r="B76" s="124" t="s">
        <v>177</v>
      </c>
      <c r="C76" s="171">
        <f>+'3.SZ.TÁBL. SEGÍTŐ SZOLGÁLAT'!AD87</f>
        <v>2320</v>
      </c>
      <c r="D76" s="125">
        <f>+'3.SZ.TÁBL. SEGÍTŐ SZOLGÁLAT'!AE87</f>
        <v>2388</v>
      </c>
      <c r="E76" s="569">
        <f>+'3.SZ.TÁBL. SEGÍTŐ SZOLGÁLAT'!AF87</f>
        <v>322</v>
      </c>
      <c r="F76" s="626">
        <f>+E76/D76</f>
        <v>0.13484087102177555</v>
      </c>
      <c r="G76" s="6">
        <v>11326</v>
      </c>
      <c r="H76" s="108">
        <v>13324</v>
      </c>
      <c r="I76" s="579">
        <v>9980</v>
      </c>
      <c r="J76" s="640">
        <f>+I76/H76</f>
        <v>0.7490243170219153</v>
      </c>
      <c r="K76" s="39">
        <f t="shared" si="30"/>
        <v>13646</v>
      </c>
      <c r="L76" s="108">
        <f>+D76+H76</f>
        <v>15712</v>
      </c>
      <c r="M76" s="579">
        <f t="shared" si="32"/>
        <v>10302</v>
      </c>
      <c r="N76" s="626">
        <f>+M76/L76</f>
        <v>0.65567718940936859</v>
      </c>
    </row>
    <row r="77" spans="1:16" ht="29.25" customHeight="1" x14ac:dyDescent="0.2">
      <c r="A77" s="157" t="s">
        <v>178</v>
      </c>
      <c r="B77" s="138" t="s">
        <v>336</v>
      </c>
      <c r="C77" s="722">
        <f>+'3.SZ.TÁBL. SEGÍTŐ SZOLGÁLAT'!AD88</f>
        <v>9460</v>
      </c>
      <c r="D77" s="723">
        <f>+'3.SZ.TÁBL. SEGÍTŐ SZOLGÁLAT'!AE88</f>
        <v>9713</v>
      </c>
      <c r="E77" s="568">
        <f>+'3.SZ.TÁBL. SEGÍTŐ SZOLGÁLAT'!AF88</f>
        <v>4470</v>
      </c>
      <c r="F77" s="628">
        <f>+E77/D77</f>
        <v>0.46020796870173991</v>
      </c>
      <c r="G77" s="6">
        <v>580</v>
      </c>
      <c r="H77" s="108">
        <v>656</v>
      </c>
      <c r="I77" s="581">
        <v>231</v>
      </c>
      <c r="J77" s="641">
        <f>+I77/H77</f>
        <v>0.35213414634146339</v>
      </c>
      <c r="K77" s="40">
        <f t="shared" si="30"/>
        <v>10040</v>
      </c>
      <c r="L77" s="146">
        <f t="shared" si="31"/>
        <v>10369</v>
      </c>
      <c r="M77" s="581">
        <f t="shared" si="32"/>
        <v>4701</v>
      </c>
      <c r="N77" s="628">
        <f>+M77/L77</f>
        <v>0.45337062397531103</v>
      </c>
    </row>
    <row r="78" spans="1:16" s="3" customFormat="1" ht="13.5" customHeight="1" x14ac:dyDescent="0.2">
      <c r="A78" s="158" t="s">
        <v>116</v>
      </c>
      <c r="B78" s="139" t="s">
        <v>77</v>
      </c>
      <c r="C78" s="235">
        <f>+SUM(C67:C73,C76:C77)</f>
        <v>32772</v>
      </c>
      <c r="D78" s="331">
        <f>+SUM(D67:D73,D76:D77)</f>
        <v>33112</v>
      </c>
      <c r="E78" s="566">
        <f>+SUM(E67:E73,E76:E77)</f>
        <v>11622</v>
      </c>
      <c r="F78" s="629">
        <f>+E78/D78</f>
        <v>0.35099057743416284</v>
      </c>
      <c r="G78" s="235">
        <f>+SUM(G67:G73,G76:G77)</f>
        <v>15906</v>
      </c>
      <c r="H78" s="331">
        <f>+SUM(H67:H73,H76:H77)</f>
        <v>17980</v>
      </c>
      <c r="I78" s="566">
        <f>+SUM(I67:I73,I76:I77)</f>
        <v>14211</v>
      </c>
      <c r="J78" s="636">
        <f>+I78/H78</f>
        <v>0.79037819799777531</v>
      </c>
      <c r="K78" s="235">
        <f>+SUM(K67:K73,K76:K77)</f>
        <v>48678</v>
      </c>
      <c r="L78" s="331">
        <f>+SUM(L67:L73,L76:L77)</f>
        <v>51092</v>
      </c>
      <c r="M78" s="566">
        <f>+SUM(M67:M73,M76:M77)</f>
        <v>25833</v>
      </c>
      <c r="N78" s="629">
        <f>+M78/L78</f>
        <v>0.50561731777969154</v>
      </c>
      <c r="P78" s="4"/>
    </row>
    <row r="79" spans="1:16" ht="13.5" customHeight="1" x14ac:dyDescent="0.2">
      <c r="A79" s="155" t="s">
        <v>179</v>
      </c>
      <c r="B79" s="137" t="s">
        <v>180</v>
      </c>
      <c r="C79" s="178">
        <f>+'3.SZ.TÁBL. SEGÍTŐ SZOLGÁLAT'!AD90</f>
        <v>1325</v>
      </c>
      <c r="D79" s="151">
        <f>+'3.SZ.TÁBL. SEGÍTŐ SZOLGÁLAT'!AE90</f>
        <v>1325</v>
      </c>
      <c r="E79" s="567">
        <f>+'3.SZ.TÁBL. SEGÍTŐ SZOLGÁLAT'!AF90</f>
        <v>674</v>
      </c>
      <c r="F79" s="627">
        <f>+E79/D79</f>
        <v>0.50867924528301889</v>
      </c>
      <c r="G79" s="5"/>
      <c r="H79" s="47"/>
      <c r="I79" s="578"/>
      <c r="J79" s="608"/>
      <c r="K79" s="37">
        <f>+C79+G79</f>
        <v>1325</v>
      </c>
      <c r="L79" s="47">
        <f>+D79+H79</f>
        <v>1325</v>
      </c>
      <c r="M79" s="578">
        <f>+E79+I79</f>
        <v>674</v>
      </c>
      <c r="N79" s="627">
        <f>+M79/L79</f>
        <v>0.50867924528301889</v>
      </c>
    </row>
    <row r="80" spans="1:16" ht="13.5" customHeight="1" x14ac:dyDescent="0.2">
      <c r="A80" s="157" t="s">
        <v>181</v>
      </c>
      <c r="B80" s="138" t="s">
        <v>182</v>
      </c>
      <c r="C80" s="190"/>
      <c r="D80" s="149"/>
      <c r="E80" s="568"/>
      <c r="F80" s="600"/>
      <c r="G80" s="134"/>
      <c r="H80" s="146"/>
      <c r="I80" s="581"/>
      <c r="J80" s="611"/>
      <c r="K80" s="40"/>
      <c r="L80" s="146"/>
      <c r="M80" s="581"/>
      <c r="N80" s="600"/>
    </row>
    <row r="81" spans="1:16" s="3" customFormat="1" ht="13.5" customHeight="1" x14ac:dyDescent="0.2">
      <c r="A81" s="158" t="s">
        <v>117</v>
      </c>
      <c r="B81" s="139" t="s">
        <v>78</v>
      </c>
      <c r="C81" s="235">
        <f t="shared" ref="C81:M81" si="38">+SUM(C79:C80)</f>
        <v>1325</v>
      </c>
      <c r="D81" s="331">
        <f t="shared" si="38"/>
        <v>1325</v>
      </c>
      <c r="E81" s="566">
        <f t="shared" si="38"/>
        <v>674</v>
      </c>
      <c r="F81" s="629">
        <f>+E81/D81</f>
        <v>0.50867924528301889</v>
      </c>
      <c r="G81" s="235">
        <f t="shared" si="38"/>
        <v>0</v>
      </c>
      <c r="H81" s="330">
        <f t="shared" si="38"/>
        <v>0</v>
      </c>
      <c r="I81" s="577">
        <f t="shared" si="38"/>
        <v>0</v>
      </c>
      <c r="J81" s="607"/>
      <c r="K81" s="327">
        <f t="shared" si="38"/>
        <v>1325</v>
      </c>
      <c r="L81" s="330">
        <f t="shared" si="38"/>
        <v>1325</v>
      </c>
      <c r="M81" s="577">
        <f t="shared" si="38"/>
        <v>674</v>
      </c>
      <c r="N81" s="629">
        <f>+M81/L81</f>
        <v>0.50867924528301889</v>
      </c>
      <c r="P81" s="4"/>
    </row>
    <row r="82" spans="1:16" ht="13.5" customHeight="1" x14ac:dyDescent="0.2">
      <c r="A82" s="155" t="s">
        <v>183</v>
      </c>
      <c r="B82" s="137" t="s">
        <v>184</v>
      </c>
      <c r="C82" s="178">
        <f>+'3.SZ.TÁBL. SEGÍTŐ SZOLGÁLAT'!AD93</f>
        <v>12201</v>
      </c>
      <c r="D82" s="151">
        <f>+'3.SZ.TÁBL. SEGÍTŐ SZOLGÁLAT'!AE93</f>
        <v>12224</v>
      </c>
      <c r="E82" s="567">
        <f>+'3.SZ.TÁBL. SEGÍTŐ SZOLGÁLAT'!AF93</f>
        <v>3661</v>
      </c>
      <c r="F82" s="627">
        <f>+E82/D82</f>
        <v>0.29949280104712039</v>
      </c>
      <c r="G82" s="6">
        <v>428</v>
      </c>
      <c r="H82" s="108">
        <v>967</v>
      </c>
      <c r="I82" s="578">
        <v>540</v>
      </c>
      <c r="J82" s="642">
        <f>+I82/H82</f>
        <v>0.55842812823164423</v>
      </c>
      <c r="K82" s="37">
        <f t="shared" ref="K82:M86" si="39">+C82+G82</f>
        <v>12629</v>
      </c>
      <c r="L82" s="47">
        <f t="shared" si="39"/>
        <v>13191</v>
      </c>
      <c r="M82" s="578">
        <f t="shared" si="39"/>
        <v>4201</v>
      </c>
      <c r="N82" s="627">
        <f>+M82/L82</f>
        <v>0.31847471761049201</v>
      </c>
    </row>
    <row r="83" spans="1:16" ht="28.9" customHeight="1" x14ac:dyDescent="0.2">
      <c r="A83" s="156" t="s">
        <v>185</v>
      </c>
      <c r="B83" s="124" t="s">
        <v>337</v>
      </c>
      <c r="C83" s="717">
        <f>+'3.SZ.TÁBL. SEGÍTŐ SZOLGÁLAT'!AD94</f>
        <v>200</v>
      </c>
      <c r="D83" s="718">
        <f>+'3.SZ.TÁBL. SEGÍTŐ SZOLGÁLAT'!AE94</f>
        <v>200</v>
      </c>
      <c r="E83" s="569">
        <f>+'3.SZ.TÁBL. SEGÍTŐ SZOLGÁLAT'!AF94</f>
        <v>0</v>
      </c>
      <c r="F83" s="627">
        <f>+E83/D83</f>
        <v>0</v>
      </c>
      <c r="G83" s="6"/>
      <c r="H83" s="108">
        <v>57</v>
      </c>
      <c r="I83" s="579">
        <v>57</v>
      </c>
      <c r="J83" s="610">
        <f>+I83/H83</f>
        <v>1</v>
      </c>
      <c r="K83" s="39">
        <f t="shared" si="39"/>
        <v>200</v>
      </c>
      <c r="L83" s="108">
        <f t="shared" si="39"/>
        <v>257</v>
      </c>
      <c r="M83" s="579">
        <f t="shared" si="39"/>
        <v>57</v>
      </c>
      <c r="N83" s="601">
        <f>+M83/L83</f>
        <v>0.22178988326848248</v>
      </c>
    </row>
    <row r="84" spans="1:16" ht="13.5" customHeight="1" x14ac:dyDescent="0.2">
      <c r="A84" s="156" t="s">
        <v>186</v>
      </c>
      <c r="B84" s="124" t="s">
        <v>187</v>
      </c>
      <c r="C84" s="171"/>
      <c r="D84" s="125"/>
      <c r="E84" s="569"/>
      <c r="F84" s="601"/>
      <c r="G84" s="6"/>
      <c r="H84" s="108"/>
      <c r="I84" s="579"/>
      <c r="J84" s="610"/>
      <c r="K84" s="39"/>
      <c r="L84" s="108"/>
      <c r="M84" s="579"/>
      <c r="N84" s="601"/>
    </row>
    <row r="85" spans="1:16" ht="13.5" customHeight="1" x14ac:dyDescent="0.2">
      <c r="A85" s="156" t="s">
        <v>188</v>
      </c>
      <c r="B85" s="124" t="s">
        <v>189</v>
      </c>
      <c r="C85" s="171"/>
      <c r="D85" s="125"/>
      <c r="E85" s="569"/>
      <c r="F85" s="601"/>
      <c r="G85" s="6"/>
      <c r="H85" s="108"/>
      <c r="I85" s="579"/>
      <c r="J85" s="610"/>
      <c r="K85" s="39"/>
      <c r="L85" s="108"/>
      <c r="M85" s="579"/>
      <c r="N85" s="601"/>
    </row>
    <row r="86" spans="1:16" ht="13.5" customHeight="1" x14ac:dyDescent="0.2">
      <c r="A86" s="157" t="s">
        <v>190</v>
      </c>
      <c r="B86" s="138" t="s">
        <v>255</v>
      </c>
      <c r="C86" s="190">
        <f>+'3.SZ.TÁBL. SEGÍTŐ SZOLGÁLAT'!AD97</f>
        <v>573</v>
      </c>
      <c r="D86" s="149">
        <f>+'3.SZ.TÁBL. SEGÍTŐ SZOLGÁLAT'!AE97</f>
        <v>582</v>
      </c>
      <c r="E86" s="568">
        <f>+'3.SZ.TÁBL. SEGÍTŐ SZOLGÁLAT'!AF97</f>
        <v>128</v>
      </c>
      <c r="F86" s="628">
        <f>+E86/D86</f>
        <v>0.21993127147766323</v>
      </c>
      <c r="G86" s="134"/>
      <c r="H86" s="146"/>
      <c r="I86" s="581"/>
      <c r="J86" s="611"/>
      <c r="K86" s="40">
        <f>+C86+G86</f>
        <v>573</v>
      </c>
      <c r="L86" s="146">
        <f t="shared" si="39"/>
        <v>582</v>
      </c>
      <c r="M86" s="581">
        <f t="shared" si="39"/>
        <v>128</v>
      </c>
      <c r="N86" s="628">
        <f t="shared" ref="N86:N91" si="40">+M86/L86</f>
        <v>0.21993127147766323</v>
      </c>
    </row>
    <row r="87" spans="1:16" s="3" customFormat="1" ht="13.5" customHeight="1" x14ac:dyDescent="0.2">
      <c r="A87" s="158" t="s">
        <v>118</v>
      </c>
      <c r="B87" s="139" t="s">
        <v>79</v>
      </c>
      <c r="C87" s="235">
        <f t="shared" ref="C87:I87" si="41">SUM(C82:C86)</f>
        <v>12974</v>
      </c>
      <c r="D87" s="331">
        <f t="shared" si="41"/>
        <v>13006</v>
      </c>
      <c r="E87" s="566">
        <f t="shared" si="41"/>
        <v>3789</v>
      </c>
      <c r="F87" s="629">
        <f>+E87/D87</f>
        <v>0.29132707980931877</v>
      </c>
      <c r="G87" s="235">
        <f t="shared" si="41"/>
        <v>428</v>
      </c>
      <c r="H87" s="330">
        <f t="shared" si="41"/>
        <v>1024</v>
      </c>
      <c r="I87" s="577">
        <f t="shared" si="41"/>
        <v>597</v>
      </c>
      <c r="J87" s="636">
        <f t="shared" ref="J87:J91" si="42">+I87/H87</f>
        <v>0.5830078125</v>
      </c>
      <c r="K87" s="327">
        <f>+SUM(K82:K86)</f>
        <v>13402</v>
      </c>
      <c r="L87" s="330">
        <f>+SUM(L82:L86)</f>
        <v>14030</v>
      </c>
      <c r="M87" s="577">
        <f>+SUM(M82:M86)</f>
        <v>4386</v>
      </c>
      <c r="N87" s="629">
        <f t="shared" si="40"/>
        <v>0.31261582323592302</v>
      </c>
      <c r="P87" s="4"/>
    </row>
    <row r="88" spans="1:16" s="3" customFormat="1" ht="13.5" customHeight="1" x14ac:dyDescent="0.2">
      <c r="A88" s="158" t="s">
        <v>119</v>
      </c>
      <c r="B88" s="139" t="s">
        <v>80</v>
      </c>
      <c r="C88" s="235">
        <f t="shared" ref="C88:M88" si="43">+C62+C65+C78+C81+C87</f>
        <v>62486</v>
      </c>
      <c r="D88" s="331">
        <f t="shared" si="43"/>
        <v>62717</v>
      </c>
      <c r="E88" s="566">
        <f t="shared" si="43"/>
        <v>21467</v>
      </c>
      <c r="F88" s="629">
        <f>+E88/D88</f>
        <v>0.3422835913707607</v>
      </c>
      <c r="G88" s="235">
        <f t="shared" si="43"/>
        <v>16334</v>
      </c>
      <c r="H88" s="330">
        <f t="shared" si="43"/>
        <v>19004</v>
      </c>
      <c r="I88" s="577">
        <f t="shared" si="43"/>
        <v>14808</v>
      </c>
      <c r="J88" s="636">
        <f t="shared" si="42"/>
        <v>0.77920437802567877</v>
      </c>
      <c r="K88" s="327">
        <f t="shared" si="43"/>
        <v>78820</v>
      </c>
      <c r="L88" s="330">
        <f t="shared" si="43"/>
        <v>81721</v>
      </c>
      <c r="M88" s="577">
        <f t="shared" si="43"/>
        <v>36275</v>
      </c>
      <c r="N88" s="629">
        <f t="shared" si="40"/>
        <v>0.44388835183123065</v>
      </c>
      <c r="P88" s="4"/>
    </row>
    <row r="89" spans="1:16" ht="13.5" customHeight="1" x14ac:dyDescent="0.2">
      <c r="A89" s="155" t="s">
        <v>229</v>
      </c>
      <c r="B89" s="152" t="s">
        <v>230</v>
      </c>
      <c r="C89" s="178"/>
      <c r="D89" s="151"/>
      <c r="E89" s="567"/>
      <c r="F89" s="627"/>
      <c r="G89" s="704">
        <f>+SUM(G90:G90)</f>
        <v>7000</v>
      </c>
      <c r="H89" s="705">
        <f>+SUM(H90:H90)</f>
        <v>30946</v>
      </c>
      <c r="I89" s="705">
        <f>+SUM(I90:I90)</f>
        <v>27444</v>
      </c>
      <c r="J89" s="642">
        <f t="shared" si="42"/>
        <v>0.88683513216570797</v>
      </c>
      <c r="K89" s="707">
        <f>+C89+G89</f>
        <v>7000</v>
      </c>
      <c r="L89" s="708">
        <f>SUM(L90:L90)</f>
        <v>30946</v>
      </c>
      <c r="M89" s="708">
        <f>+SUM(M90:M90)</f>
        <v>27444</v>
      </c>
      <c r="N89" s="706">
        <f t="shared" si="40"/>
        <v>0.88683513216570797</v>
      </c>
    </row>
    <row r="90" spans="1:16" ht="13.5" customHeight="1" x14ac:dyDescent="0.2">
      <c r="A90" s="702" t="s">
        <v>229</v>
      </c>
      <c r="B90" s="703" t="s">
        <v>256</v>
      </c>
      <c r="C90" s="178"/>
      <c r="D90" s="151"/>
      <c r="E90" s="567"/>
      <c r="F90" s="627"/>
      <c r="G90" s="6">
        <v>7000</v>
      </c>
      <c r="H90" s="108">
        <v>30946</v>
      </c>
      <c r="I90" s="2">
        <v>27444</v>
      </c>
      <c r="J90" s="699">
        <f t="shared" si="42"/>
        <v>0.88683513216570797</v>
      </c>
      <c r="K90" s="38">
        <f>C90+G90</f>
        <v>7000</v>
      </c>
      <c r="L90" s="700">
        <f>+D90+H90</f>
        <v>30946</v>
      </c>
      <c r="M90" s="701">
        <f>E90+I90</f>
        <v>27444</v>
      </c>
      <c r="N90" s="706">
        <f t="shared" si="40"/>
        <v>0.88683513216570797</v>
      </c>
    </row>
    <row r="91" spans="1:16" s="234" customFormat="1" ht="25.5" x14ac:dyDescent="0.2">
      <c r="A91" s="659" t="s">
        <v>231</v>
      </c>
      <c r="B91" s="660" t="s">
        <v>338</v>
      </c>
      <c r="C91" s="236"/>
      <c r="D91" s="326"/>
      <c r="E91" s="571"/>
      <c r="F91" s="603"/>
      <c r="G91" s="134">
        <v>2654</v>
      </c>
      <c r="H91" s="108">
        <v>2654</v>
      </c>
      <c r="I91" s="580">
        <v>2654</v>
      </c>
      <c r="J91" s="643">
        <f t="shared" si="42"/>
        <v>1</v>
      </c>
      <c r="K91" s="315">
        <f>+C91+G91</f>
        <v>2654</v>
      </c>
      <c r="L91" s="319">
        <f>+D91+H91</f>
        <v>2654</v>
      </c>
      <c r="M91" s="580">
        <f>+E91+I91</f>
        <v>2654</v>
      </c>
      <c r="N91" s="646">
        <f t="shared" si="40"/>
        <v>1</v>
      </c>
      <c r="P91" s="314"/>
    </row>
    <row r="92" spans="1:16" ht="13.5" customHeight="1" x14ac:dyDescent="0.2">
      <c r="A92" s="348" t="s">
        <v>260</v>
      </c>
      <c r="B92" s="349" t="s">
        <v>232</v>
      </c>
      <c r="C92" s="171">
        <f>+SUM(C93:C94)</f>
        <v>0</v>
      </c>
      <c r="D92" s="125">
        <f>+SUM(D93:D94)</f>
        <v>0</v>
      </c>
      <c r="E92" s="569">
        <f>+SUM(E93:E94)</f>
        <v>0</v>
      </c>
      <c r="F92" s="601"/>
      <c r="G92" s="171">
        <f>+SUM(G93:G95)</f>
        <v>14271</v>
      </c>
      <c r="H92" s="163">
        <f>+SUM(H93:H95)</f>
        <v>55294</v>
      </c>
      <c r="I92" s="165">
        <f>+SUM(I93:I95)</f>
        <v>0</v>
      </c>
      <c r="J92" s="640">
        <f>+I92/H92</f>
        <v>0</v>
      </c>
      <c r="K92" s="171">
        <f>+SUM(K93:K95)</f>
        <v>14271</v>
      </c>
      <c r="L92" s="108">
        <f>+SUM(L93:L95)</f>
        <v>55294</v>
      </c>
      <c r="M92" s="579">
        <f>+SUM(M93:M94)</f>
        <v>0</v>
      </c>
      <c r="N92" s="647">
        <f>+M92/L92</f>
        <v>0</v>
      </c>
    </row>
    <row r="93" spans="1:16" s="234" customFormat="1" ht="13.5" customHeight="1" x14ac:dyDescent="0.2">
      <c r="A93" s="350"/>
      <c r="B93" s="351" t="s">
        <v>305</v>
      </c>
      <c r="C93" s="229"/>
      <c r="D93" s="325"/>
      <c r="E93" s="570"/>
      <c r="F93" s="602"/>
      <c r="G93" s="6">
        <v>7000</v>
      </c>
      <c r="H93" s="108">
        <v>9800</v>
      </c>
      <c r="I93" s="587"/>
      <c r="J93" s="643">
        <f>+I93/H93</f>
        <v>0</v>
      </c>
      <c r="K93" s="315">
        <f>C93+G93</f>
        <v>7000</v>
      </c>
      <c r="L93" s="324">
        <f>+D93+H93</f>
        <v>9800</v>
      </c>
      <c r="M93" s="587"/>
      <c r="N93" s="648">
        <f>+M93/L93</f>
        <v>0</v>
      </c>
      <c r="P93" s="314"/>
    </row>
    <row r="94" spans="1:16" s="234" customFormat="1" ht="13.5" customHeight="1" x14ac:dyDescent="0.2">
      <c r="A94" s="161"/>
      <c r="B94" s="153" t="s">
        <v>342</v>
      </c>
      <c r="C94" s="236"/>
      <c r="D94" s="326"/>
      <c r="E94" s="571"/>
      <c r="F94" s="603"/>
      <c r="G94" s="134">
        <v>4434</v>
      </c>
      <c r="H94" s="108">
        <v>35056</v>
      </c>
      <c r="I94" s="580"/>
      <c r="J94" s="643">
        <f t="shared" ref="J94:J95" si="44">+I94/H94</f>
        <v>0</v>
      </c>
      <c r="K94" s="315">
        <f t="shared" ref="K94:K95" si="45">C94+G94</f>
        <v>4434</v>
      </c>
      <c r="L94" s="319">
        <f t="shared" ref="L94:L95" si="46">+D94+H94</f>
        <v>35056</v>
      </c>
      <c r="M94" s="580"/>
      <c r="N94" s="648">
        <f t="shared" ref="N94:N95" si="47">+M94/L94</f>
        <v>0</v>
      </c>
      <c r="P94" s="314"/>
    </row>
    <row r="95" spans="1:16" s="234" customFormat="1" ht="13.5" customHeight="1" x14ac:dyDescent="0.2">
      <c r="A95" s="352"/>
      <c r="B95" s="353" t="s">
        <v>248</v>
      </c>
      <c r="C95" s="232"/>
      <c r="D95" s="354"/>
      <c r="E95" s="572"/>
      <c r="F95" s="604"/>
      <c r="G95" s="552">
        <v>2837</v>
      </c>
      <c r="H95" s="715">
        <v>10438</v>
      </c>
      <c r="I95" s="588"/>
      <c r="J95" s="643">
        <f t="shared" si="44"/>
        <v>0</v>
      </c>
      <c r="K95" s="315">
        <f t="shared" si="45"/>
        <v>2837</v>
      </c>
      <c r="L95" s="324">
        <f t="shared" si="46"/>
        <v>10438</v>
      </c>
      <c r="M95" s="716"/>
      <c r="N95" s="648">
        <f t="shared" si="47"/>
        <v>0</v>
      </c>
      <c r="P95" s="314"/>
    </row>
    <row r="96" spans="1:16" s="3" customFormat="1" ht="13.5" customHeight="1" x14ac:dyDescent="0.2">
      <c r="A96" s="158" t="s">
        <v>120</v>
      </c>
      <c r="B96" s="139" t="s">
        <v>81</v>
      </c>
      <c r="C96" s="235">
        <f>+C89+C92</f>
        <v>0</v>
      </c>
      <c r="D96" s="238">
        <f>+D89+D92</f>
        <v>0</v>
      </c>
      <c r="E96" s="241">
        <f>+E89+E92</f>
        <v>0</v>
      </c>
      <c r="F96" s="629"/>
      <c r="G96" s="235">
        <f>+G89+G92+G91</f>
        <v>23925</v>
      </c>
      <c r="H96" s="238">
        <f>+H89+H92+H91</f>
        <v>88894</v>
      </c>
      <c r="I96" s="241">
        <f>+I89+I92+I91</f>
        <v>30098</v>
      </c>
      <c r="J96" s="644">
        <f>+I96/H96</f>
        <v>0.33858303147569013</v>
      </c>
      <c r="K96" s="235">
        <f>+K89+K92+K91</f>
        <v>23925</v>
      </c>
      <c r="L96" s="235">
        <f>+L89+L92+L91</f>
        <v>88894</v>
      </c>
      <c r="M96" s="235">
        <f>+M89+M92+M91</f>
        <v>30098</v>
      </c>
      <c r="N96" s="629">
        <f>+M96/L96</f>
        <v>0.33858303147569013</v>
      </c>
      <c r="P96" s="4"/>
    </row>
    <row r="97" spans="1:16" ht="13.5" customHeight="1" x14ac:dyDescent="0.2">
      <c r="A97" s="155" t="s">
        <v>191</v>
      </c>
      <c r="B97" s="137" t="s">
        <v>192</v>
      </c>
      <c r="C97" s="178"/>
      <c r="D97" s="151"/>
      <c r="E97" s="567"/>
      <c r="F97" s="599"/>
      <c r="G97" s="5"/>
      <c r="H97" s="47"/>
      <c r="I97" s="578"/>
      <c r="J97" s="608"/>
      <c r="K97" s="37"/>
      <c r="L97" s="47"/>
      <c r="M97" s="578"/>
      <c r="N97" s="599"/>
    </row>
    <row r="98" spans="1:16" ht="13.5" customHeight="1" x14ac:dyDescent="0.2">
      <c r="A98" s="156" t="s">
        <v>193</v>
      </c>
      <c r="B98" s="124" t="s">
        <v>194</v>
      </c>
      <c r="C98" s="171"/>
      <c r="D98" s="125"/>
      <c r="E98" s="569"/>
      <c r="F98" s="601"/>
      <c r="G98" s="6"/>
      <c r="H98" s="108"/>
      <c r="I98" s="579"/>
      <c r="J98" s="610"/>
      <c r="K98" s="39"/>
      <c r="L98" s="108"/>
      <c r="M98" s="579"/>
      <c r="N98" s="601"/>
    </row>
    <row r="99" spans="1:16" ht="13.5" customHeight="1" x14ac:dyDescent="0.2">
      <c r="A99" s="156" t="s">
        <v>195</v>
      </c>
      <c r="B99" s="124" t="s">
        <v>196</v>
      </c>
      <c r="C99" s="171">
        <f>+'3.SZ.TÁBL. SEGÍTŐ SZOLGÁLAT'!AD106</f>
        <v>473</v>
      </c>
      <c r="D99" s="125">
        <f>+'3.SZ.TÁBL. SEGÍTŐ SZOLGÁLAT'!AE106</f>
        <v>473</v>
      </c>
      <c r="E99" s="569">
        <f>+'3.SZ.TÁBL. SEGÍTŐ SZOLGÁLAT'!AF106</f>
        <v>0</v>
      </c>
      <c r="F99" s="626">
        <f t="shared" ref="F99" si="48">+E99/D99</f>
        <v>0</v>
      </c>
      <c r="G99" s="6"/>
      <c r="H99" s="108"/>
      <c r="I99" s="579"/>
      <c r="J99" s="610"/>
      <c r="K99" s="39">
        <f>C99+G99</f>
        <v>473</v>
      </c>
      <c r="L99" s="45">
        <f t="shared" ref="L99:M99" si="49">D99+H99</f>
        <v>473</v>
      </c>
      <c r="M99" s="731">
        <f t="shared" si="49"/>
        <v>0</v>
      </c>
      <c r="N99" s="626">
        <f>+M99/L99</f>
        <v>0</v>
      </c>
    </row>
    <row r="100" spans="1:16" ht="24" customHeight="1" x14ac:dyDescent="0.2">
      <c r="A100" s="156" t="s">
        <v>197</v>
      </c>
      <c r="B100" s="124" t="s">
        <v>366</v>
      </c>
      <c r="C100" s="6">
        <f>+'3.SZ.TÁBL. SEGÍTŐ SZOLGÁLAT'!AD107</f>
        <v>197</v>
      </c>
      <c r="D100" s="125">
        <f>+'3.SZ.TÁBL. SEGÍTŐ SZOLGÁLAT'!AE107</f>
        <v>321</v>
      </c>
      <c r="E100" s="569">
        <f>+'3.SZ.TÁBL. SEGÍTŐ SZOLGÁLAT'!AF107</f>
        <v>132</v>
      </c>
      <c r="F100" s="626">
        <f>+E100/D100</f>
        <v>0.41121495327102803</v>
      </c>
      <c r="G100" s="6"/>
      <c r="H100" s="108"/>
      <c r="I100" s="579"/>
      <c r="J100" s="610"/>
      <c r="K100" s="39">
        <f t="shared" ref="K100:L105" si="50">+C100+G100</f>
        <v>197</v>
      </c>
      <c r="L100" s="45">
        <f t="shared" ref="L100" si="51">+D100+H100</f>
        <v>321</v>
      </c>
      <c r="M100" s="731">
        <f t="shared" ref="M100:M103" si="52">+E100+I100</f>
        <v>132</v>
      </c>
      <c r="N100" s="626">
        <f>+M100/L100</f>
        <v>0.41121495327102803</v>
      </c>
    </row>
    <row r="101" spans="1:16" ht="13.5" customHeight="1" x14ac:dyDescent="0.2">
      <c r="A101" s="156" t="s">
        <v>199</v>
      </c>
      <c r="B101" s="124" t="s">
        <v>200</v>
      </c>
      <c r="C101" s="171"/>
      <c r="D101" s="125"/>
      <c r="E101" s="569"/>
      <c r="F101" s="601"/>
      <c r="G101" s="6"/>
      <c r="H101" s="108"/>
      <c r="I101" s="579"/>
      <c r="J101" s="610"/>
      <c r="K101" s="39"/>
      <c r="L101" s="108"/>
      <c r="M101" s="731"/>
      <c r="N101" s="601"/>
    </row>
    <row r="102" spans="1:16" ht="13.5" customHeight="1" x14ac:dyDescent="0.2">
      <c r="A102" s="156" t="s">
        <v>201</v>
      </c>
      <c r="B102" s="124" t="s">
        <v>202</v>
      </c>
      <c r="C102" s="171"/>
      <c r="D102" s="125"/>
      <c r="E102" s="569"/>
      <c r="F102" s="601"/>
      <c r="G102" s="6"/>
      <c r="H102" s="108"/>
      <c r="I102" s="579"/>
      <c r="J102" s="610"/>
      <c r="K102" s="39"/>
      <c r="L102" s="108"/>
      <c r="M102" s="731"/>
      <c r="N102" s="601"/>
    </row>
    <row r="103" spans="1:16" ht="13.5" customHeight="1" x14ac:dyDescent="0.2">
      <c r="A103" s="157" t="s">
        <v>203</v>
      </c>
      <c r="B103" s="138" t="s">
        <v>204</v>
      </c>
      <c r="C103" s="190">
        <f>+'3.SZ.TÁBL. SEGÍTŐ SZOLGÁLAT'!AD110</f>
        <v>180</v>
      </c>
      <c r="D103" s="149">
        <f>+'3.SZ.TÁBL. SEGÍTŐ SZOLGÁLAT'!AE110</f>
        <v>214</v>
      </c>
      <c r="E103" s="568">
        <f>+'3.SZ.TÁBL. SEGÍTŐ SZOLGÁLAT'!AF110</f>
        <v>36</v>
      </c>
      <c r="F103" s="628">
        <f>+E103/D103</f>
        <v>0.16822429906542055</v>
      </c>
      <c r="G103" s="134"/>
      <c r="H103" s="146">
        <f>+'[4]1.1.SZ.TÁBL. BEV - KIAD'!$H$103</f>
        <v>0</v>
      </c>
      <c r="I103" s="581"/>
      <c r="J103" s="611"/>
      <c r="K103" s="40">
        <f t="shared" si="50"/>
        <v>180</v>
      </c>
      <c r="L103" s="146">
        <f t="shared" si="50"/>
        <v>214</v>
      </c>
      <c r="M103" s="731">
        <f t="shared" si="52"/>
        <v>36</v>
      </c>
      <c r="N103" s="628">
        <f>+M103/L103</f>
        <v>0.16822429906542055</v>
      </c>
    </row>
    <row r="104" spans="1:16" s="3" customFormat="1" ht="13.5" customHeight="1" x14ac:dyDescent="0.2">
      <c r="A104" s="158" t="s">
        <v>121</v>
      </c>
      <c r="B104" s="139" t="s">
        <v>42</v>
      </c>
      <c r="C104" s="235">
        <f t="shared" ref="C104:I104" si="53">SUM(C97:C103)</f>
        <v>850</v>
      </c>
      <c r="D104" s="331">
        <f t="shared" si="53"/>
        <v>1008</v>
      </c>
      <c r="E104" s="566">
        <f t="shared" si="53"/>
        <v>168</v>
      </c>
      <c r="F104" s="629">
        <f>+E104/D104</f>
        <v>0.16666666666666666</v>
      </c>
      <c r="G104" s="235">
        <f t="shared" si="53"/>
        <v>0</v>
      </c>
      <c r="H104" s="330">
        <f t="shared" si="53"/>
        <v>0</v>
      </c>
      <c r="I104" s="577">
        <f t="shared" si="53"/>
        <v>0</v>
      </c>
      <c r="J104" s="710"/>
      <c r="K104" s="327">
        <f>+SUM(K97:K103)</f>
        <v>850</v>
      </c>
      <c r="L104" s="330">
        <f>+SUM(L97:L103)</f>
        <v>1008</v>
      </c>
      <c r="M104" s="577">
        <f>+SUM(M97:M103)</f>
        <v>168</v>
      </c>
      <c r="N104" s="629">
        <f>+M104/L104</f>
        <v>0.16666666666666666</v>
      </c>
      <c r="P104" s="4"/>
    </row>
    <row r="105" spans="1:16" ht="13.5" customHeight="1" x14ac:dyDescent="0.2">
      <c r="A105" s="155" t="s">
        <v>205</v>
      </c>
      <c r="B105" s="137" t="s">
        <v>206</v>
      </c>
      <c r="C105" s="178"/>
      <c r="D105" s="151">
        <f>+'3.SZ.TÁBL. SEGÍTŐ SZOLGÁLAT'!AE112</f>
        <v>606</v>
      </c>
      <c r="E105" s="567"/>
      <c r="F105" s="599"/>
      <c r="G105" s="5"/>
      <c r="H105" s="47"/>
      <c r="I105" s="578"/>
      <c r="J105" s="608"/>
      <c r="K105" s="37"/>
      <c r="L105" s="47">
        <f t="shared" si="50"/>
        <v>606</v>
      </c>
      <c r="M105" s="578"/>
      <c r="N105" s="599"/>
    </row>
    <row r="106" spans="1:16" ht="13.5" customHeight="1" x14ac:dyDescent="0.2">
      <c r="A106" s="156" t="s">
        <v>207</v>
      </c>
      <c r="B106" s="124" t="s">
        <v>208</v>
      </c>
      <c r="C106" s="171"/>
      <c r="D106" s="125"/>
      <c r="E106" s="569"/>
      <c r="F106" s="601"/>
      <c r="G106" s="6"/>
      <c r="H106" s="108"/>
      <c r="I106" s="579"/>
      <c r="J106" s="610"/>
      <c r="K106" s="39"/>
      <c r="L106" s="108"/>
      <c r="M106" s="579"/>
      <c r="N106" s="601"/>
    </row>
    <row r="107" spans="1:16" ht="13.5" customHeight="1" x14ac:dyDescent="0.2">
      <c r="A107" s="156" t="s">
        <v>209</v>
      </c>
      <c r="B107" s="124" t="s">
        <v>210</v>
      </c>
      <c r="C107" s="171"/>
      <c r="D107" s="125"/>
      <c r="E107" s="569"/>
      <c r="F107" s="601"/>
      <c r="G107" s="6"/>
      <c r="H107" s="108"/>
      <c r="I107" s="579"/>
      <c r="J107" s="610"/>
      <c r="K107" s="39"/>
      <c r="L107" s="108"/>
      <c r="M107" s="579"/>
      <c r="N107" s="601"/>
    </row>
    <row r="108" spans="1:16" ht="13.5" customHeight="1" x14ac:dyDescent="0.2">
      <c r="A108" s="157" t="s">
        <v>211</v>
      </c>
      <c r="B108" s="138" t="s">
        <v>212</v>
      </c>
      <c r="C108" s="190"/>
      <c r="D108" s="149">
        <f>+'3.SZ.TÁBL. SEGÍTŐ SZOLGÁLAT'!AE115</f>
        <v>164</v>
      </c>
      <c r="E108" s="568"/>
      <c r="F108" s="600"/>
      <c r="G108" s="134"/>
      <c r="H108" s="146"/>
      <c r="I108" s="581"/>
      <c r="J108" s="611"/>
      <c r="K108" s="40"/>
      <c r="L108" s="146">
        <f t="shared" ref="L108" si="54">+D108+H108</f>
        <v>164</v>
      </c>
      <c r="M108" s="581"/>
      <c r="N108" s="600"/>
    </row>
    <row r="109" spans="1:16" s="3" customFormat="1" ht="13.5" customHeight="1" x14ac:dyDescent="0.2">
      <c r="A109" s="158" t="s">
        <v>122</v>
      </c>
      <c r="B109" s="139" t="s">
        <v>82</v>
      </c>
      <c r="C109" s="235">
        <f t="shared" ref="C109:I109" si="55">SUM(C105:C108)</f>
        <v>0</v>
      </c>
      <c r="D109" s="331">
        <f t="shared" si="55"/>
        <v>770</v>
      </c>
      <c r="E109" s="566">
        <f t="shared" si="55"/>
        <v>0</v>
      </c>
      <c r="F109" s="598"/>
      <c r="G109" s="235">
        <f t="shared" si="55"/>
        <v>0</v>
      </c>
      <c r="H109" s="330">
        <f t="shared" si="55"/>
        <v>0</v>
      </c>
      <c r="I109" s="577">
        <f t="shared" si="55"/>
        <v>0</v>
      </c>
      <c r="J109" s="607"/>
      <c r="K109" s="327">
        <f>+SUM(K105:K108)</f>
        <v>0</v>
      </c>
      <c r="L109" s="330">
        <f>+SUM(L105:L108)</f>
        <v>770</v>
      </c>
      <c r="M109" s="577">
        <f>+SUM(M105:M108)</f>
        <v>0</v>
      </c>
      <c r="N109" s="598"/>
      <c r="P109" s="4"/>
    </row>
    <row r="110" spans="1:16" s="3" customFormat="1" ht="13.5" customHeight="1" x14ac:dyDescent="0.2">
      <c r="A110" s="158" t="s">
        <v>123</v>
      </c>
      <c r="B110" s="139" t="s">
        <v>83</v>
      </c>
      <c r="C110" s="235">
        <f>+'3.SZ.TÁBL. SEGÍTŐ SZOLGÁLAT'!AD117</f>
        <v>0</v>
      </c>
      <c r="D110" s="331">
        <f>+'3.SZ.TÁBL. SEGÍTŐ SZOLGÁLAT'!AE117</f>
        <v>0</v>
      </c>
      <c r="E110" s="566">
        <f>+'3.SZ.TÁBL. SEGÍTŐ SZOLGÁLAT'!AF117</f>
        <v>0</v>
      </c>
      <c r="F110" s="598"/>
      <c r="G110" s="329"/>
      <c r="H110" s="330"/>
      <c r="I110" s="577"/>
      <c r="J110" s="607"/>
      <c r="K110" s="327">
        <f>+C110+G110</f>
        <v>0</v>
      </c>
      <c r="L110" s="330">
        <f>+D110+H110</f>
        <v>0</v>
      </c>
      <c r="M110" s="577">
        <f>+E110+I110</f>
        <v>0</v>
      </c>
      <c r="N110" s="598"/>
      <c r="P110" s="4"/>
    </row>
    <row r="111" spans="1:16" s="3" customFormat="1" ht="13.5" customHeight="1" x14ac:dyDescent="0.2">
      <c r="A111" s="162" t="s">
        <v>124</v>
      </c>
      <c r="B111" s="139" t="s">
        <v>84</v>
      </c>
      <c r="C111" s="235">
        <f>+C52+C53+C88+C96+C104+C109+C110</f>
        <v>241206</v>
      </c>
      <c r="D111" s="331">
        <f>+D52+D53+D88+D96+D104+D109+D110</f>
        <v>261901</v>
      </c>
      <c r="E111" s="566">
        <f>+E52+E53+E88+E96+E104+E109+E110</f>
        <v>121328</v>
      </c>
      <c r="F111" s="629">
        <f>+E111/D111</f>
        <v>0.46325901772043637</v>
      </c>
      <c r="G111" s="235">
        <f>+G52+G53+G88+G96+G104+G109+G110</f>
        <v>40259</v>
      </c>
      <c r="H111" s="330">
        <f>+H52+H53+H88+H96+H104+H109+H110</f>
        <v>107898</v>
      </c>
      <c r="I111" s="577">
        <f>+I52+I53+I88+I96+I104+I109+I110</f>
        <v>44906</v>
      </c>
      <c r="J111" s="636">
        <f>+I111/H111</f>
        <v>0.41618936402899032</v>
      </c>
      <c r="K111" s="327">
        <f>+K52+K53+K88+K96+K104+K109+K110</f>
        <v>281465</v>
      </c>
      <c r="L111" s="330">
        <f>+L52+L53+L88+L96+L104+L109+L110</f>
        <v>369799</v>
      </c>
      <c r="M111" s="577">
        <f>+M52+M53+M88+M96+M104+M109+M110</f>
        <v>166234</v>
      </c>
      <c r="N111" s="629">
        <f>+M111/L111</f>
        <v>0.44952528265354963</v>
      </c>
      <c r="P111" s="4"/>
    </row>
    <row r="112" spans="1:16" s="3" customFormat="1" ht="13.5" customHeight="1" thickBot="1" x14ac:dyDescent="0.25">
      <c r="A112" s="363" t="s">
        <v>249</v>
      </c>
      <c r="B112" s="364" t="s">
        <v>85</v>
      </c>
      <c r="C112" s="365">
        <f>+'3.SZ.TÁBL. SEGÍTŐ SZOLGÁLAT'!AD119</f>
        <v>0</v>
      </c>
      <c r="D112" s="366">
        <f>+'3.SZ.TÁBL. SEGÍTŐ SZOLGÁLAT'!AE119</f>
        <v>0</v>
      </c>
      <c r="E112" s="573">
        <f>+'3.SZ.TÁBL. SEGÍTŐ SZOLGÁLAT'!AF119</f>
        <v>0</v>
      </c>
      <c r="F112" s="633"/>
      <c r="G112" s="367">
        <f>+C30</f>
        <v>216050</v>
      </c>
      <c r="H112" s="368">
        <f>+D30</f>
        <v>202657</v>
      </c>
      <c r="I112" s="573">
        <f>+E30</f>
        <v>77842</v>
      </c>
      <c r="J112" s="645">
        <f>+I112/H112</f>
        <v>0.38410713668908553</v>
      </c>
      <c r="K112" s="369"/>
      <c r="L112" s="368"/>
      <c r="M112" s="573"/>
      <c r="N112" s="633"/>
      <c r="O112" s="4"/>
    </row>
    <row r="113" spans="1:23" s="3" customFormat="1" ht="13.5" customHeight="1" thickBot="1" x14ac:dyDescent="0.25">
      <c r="A113" s="756" t="s">
        <v>223</v>
      </c>
      <c r="B113" s="757"/>
      <c r="C113" s="242">
        <f t="shared" ref="C113:I113" si="56">+SUM(C111:C112)</f>
        <v>241206</v>
      </c>
      <c r="D113" s="673">
        <f t="shared" si="56"/>
        <v>261901</v>
      </c>
      <c r="E113" s="574">
        <f t="shared" si="56"/>
        <v>121328</v>
      </c>
      <c r="F113" s="632">
        <f>+E113/D113</f>
        <v>0.46325901772043637</v>
      </c>
      <c r="G113" s="242">
        <f t="shared" si="56"/>
        <v>256309</v>
      </c>
      <c r="H113" s="154">
        <f t="shared" si="56"/>
        <v>310555</v>
      </c>
      <c r="I113" s="585">
        <f t="shared" si="56"/>
        <v>122748</v>
      </c>
      <c r="J113" s="639">
        <f>+I113/H113</f>
        <v>0.39525365877219815</v>
      </c>
      <c r="K113" s="672">
        <f>+K111+K112</f>
        <v>281465</v>
      </c>
      <c r="L113" s="154">
        <f>+L111+L112</f>
        <v>369799</v>
      </c>
      <c r="M113" s="585">
        <f>+M111+M112</f>
        <v>166234</v>
      </c>
      <c r="N113" s="632">
        <f>+M113/L113</f>
        <v>0.44952528265354963</v>
      </c>
      <c r="P113" s="4"/>
    </row>
    <row r="114" spans="1:23" s="3" customFormat="1" ht="13.5" customHeight="1" thickBot="1" x14ac:dyDescent="0.25">
      <c r="B114" s="332"/>
      <c r="C114" s="333"/>
      <c r="D114" s="333"/>
      <c r="E114" s="333"/>
      <c r="F114" s="333"/>
      <c r="G114" s="334"/>
      <c r="H114" s="334"/>
      <c r="I114" s="334"/>
      <c r="J114" s="334"/>
      <c r="K114" s="334"/>
      <c r="L114" s="334"/>
      <c r="M114" s="334"/>
      <c r="N114" s="334"/>
      <c r="P114" s="4"/>
    </row>
    <row r="115" spans="1:23" s="257" customFormat="1" ht="13.5" customHeight="1" thickBot="1" x14ac:dyDescent="0.25">
      <c r="A115" s="752" t="s">
        <v>233</v>
      </c>
      <c r="B115" s="753"/>
      <c r="C115" s="260">
        <f>+C32-C113</f>
        <v>0</v>
      </c>
      <c r="D115" s="243">
        <f>+D32-D113</f>
        <v>0</v>
      </c>
      <c r="E115" s="261">
        <f>+E32-E113</f>
        <v>4161</v>
      </c>
      <c r="F115" s="554"/>
      <c r="G115" s="260">
        <f>+G32-G113</f>
        <v>0</v>
      </c>
      <c r="H115" s="243">
        <f>+H32-H113</f>
        <v>0</v>
      </c>
      <c r="I115" s="261">
        <f>+I32-I113</f>
        <v>63178</v>
      </c>
      <c r="J115" s="554"/>
      <c r="K115" s="260">
        <f>+K32-K113</f>
        <v>0</v>
      </c>
      <c r="L115" s="243">
        <f>+L32-L113</f>
        <v>0</v>
      </c>
      <c r="M115" s="246">
        <f>+M32-M113</f>
        <v>67339</v>
      </c>
      <c r="N115" s="617"/>
      <c r="O115" s="340"/>
      <c r="P115" s="341"/>
      <c r="Q115" s="341"/>
      <c r="R115" s="341"/>
      <c r="S115" s="341"/>
      <c r="T115" s="341"/>
      <c r="U115" s="341"/>
      <c r="V115" s="341"/>
      <c r="W115" s="341"/>
    </row>
    <row r="116" spans="1:23" ht="13.5" customHeight="1" x14ac:dyDescent="0.2"/>
    <row r="117" spans="1:23" ht="13.5" customHeight="1" x14ac:dyDescent="0.2"/>
  </sheetData>
  <mergeCells count="8">
    <mergeCell ref="C1:F1"/>
    <mergeCell ref="G1:J1"/>
    <mergeCell ref="K1:N1"/>
    <mergeCell ref="A115:B115"/>
    <mergeCell ref="A32:B32"/>
    <mergeCell ref="A113:B113"/>
    <mergeCell ref="A1:A2"/>
    <mergeCell ref="B1:B2"/>
  </mergeCells>
  <phoneticPr fontId="25" type="noConversion"/>
  <printOptions horizontalCentered="1"/>
  <pageMargins left="0.15748031496062992" right="0.15748031496062992" top="1.2598425196850394" bottom="0.51181102362204722" header="0.35433070866141736" footer="0.15748031496062992"/>
  <pageSetup paperSize="8" scale="82" orientation="landscape" r:id="rId1"/>
  <headerFooter alignWithMargins="0">
    <oddHeader>&amp;L&amp;"Times New Roman,Félkövér"&amp;13Szent László Völgye TKT&amp;C&amp;"Times New Roman,Félkövér"&amp;16 2024. I. FÉLÉVI KÖLTSÉGVETÉSI BESZÁMOLÓ&amp;R1/1. sz. táblázat
TÁRSULÁS ÉS INTÉZMÉNYEK BEVÉTELEK - KIADÁSOK
Adatok: eFt</oddHeader>
    <oddFooter>&amp;L&amp;F&amp;R&amp;P</oddFooter>
  </headerFooter>
  <rowBreaks count="1" manualBreakCount="1">
    <brk id="52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P123"/>
  <sheetViews>
    <sheetView topLeftCell="A103" zoomScaleNormal="100" workbookViewId="0">
      <selection activeCell="E95" sqref="E95"/>
    </sheetView>
  </sheetViews>
  <sheetFormatPr defaultColWidth="8.85546875" defaultRowHeight="12.95" customHeight="1" x14ac:dyDescent="0.2"/>
  <cols>
    <col min="1" max="1" width="6.5703125" style="10" customWidth="1"/>
    <col min="2" max="2" width="56.42578125" style="1" customWidth="1"/>
    <col min="3" max="5" width="10.42578125" style="31" customWidth="1"/>
    <col min="6" max="6" width="10.7109375" style="385" customWidth="1"/>
    <col min="7" max="7" width="10.42578125" style="31" customWidth="1"/>
    <col min="8" max="8" width="11.7109375" style="16" customWidth="1"/>
    <col min="9" max="9" width="10.42578125" style="18" customWidth="1"/>
    <col min="10" max="10" width="24.85546875" style="18" customWidth="1"/>
    <col min="11" max="11" width="10.140625" style="18" customWidth="1"/>
    <col min="12" max="12" width="8.85546875" style="18"/>
    <col min="13" max="13" width="9.28515625" style="18" customWidth="1"/>
    <col min="14" max="16384" width="8.85546875" style="18"/>
  </cols>
  <sheetData>
    <row r="1" spans="1:14" ht="12.75" customHeight="1" x14ac:dyDescent="0.2">
      <c r="A1" s="771" t="s">
        <v>87</v>
      </c>
      <c r="B1" s="773" t="s">
        <v>109</v>
      </c>
      <c r="C1" s="764" t="s">
        <v>354</v>
      </c>
      <c r="D1" s="762" t="s">
        <v>355</v>
      </c>
      <c r="E1" s="769" t="s">
        <v>356</v>
      </c>
      <c r="F1" s="767" t="s">
        <v>254</v>
      </c>
      <c r="G1" s="336"/>
    </row>
    <row r="2" spans="1:14" ht="31.5" customHeight="1" x14ac:dyDescent="0.2">
      <c r="A2" s="772"/>
      <c r="B2" s="774"/>
      <c r="C2" s="765"/>
      <c r="D2" s="763"/>
      <c r="E2" s="770"/>
      <c r="F2" s="768"/>
      <c r="G2" s="336"/>
    </row>
    <row r="3" spans="1:14" s="30" customFormat="1" ht="14.25" customHeight="1" x14ac:dyDescent="0.2">
      <c r="A3" s="132"/>
      <c r="B3" s="292"/>
      <c r="C3" s="275"/>
      <c r="D3" s="276"/>
      <c r="E3" s="376"/>
      <c r="F3" s="386"/>
      <c r="G3" s="32"/>
      <c r="H3" s="32"/>
      <c r="I3" s="289"/>
      <c r="J3" s="18"/>
      <c r="K3" s="766"/>
      <c r="M3" s="18"/>
      <c r="N3" s="18"/>
    </row>
    <row r="4" spans="1:14" s="30" customFormat="1" ht="14.25" customHeight="1" x14ac:dyDescent="0.2">
      <c r="A4" s="132"/>
      <c r="B4" s="291" t="s">
        <v>243</v>
      </c>
      <c r="C4" s="271">
        <f>SUM(C5:C11)</f>
        <v>6442</v>
      </c>
      <c r="D4" s="272">
        <f>SUM(D5:D11)</f>
        <v>6442</v>
      </c>
      <c r="E4" s="378">
        <f>SUM(E5:E11)</f>
        <v>6442</v>
      </c>
      <c r="F4" s="386">
        <f>+E4/D4</f>
        <v>1</v>
      </c>
      <c r="G4" s="32"/>
      <c r="H4" s="16"/>
      <c r="I4" s="18"/>
      <c r="J4" s="18"/>
      <c r="K4" s="766"/>
      <c r="M4" s="18"/>
      <c r="N4" s="18"/>
    </row>
    <row r="5" spans="1:14" s="274" customFormat="1" ht="14.25" customHeight="1" x14ac:dyDescent="0.2">
      <c r="A5" s="132"/>
      <c r="B5" s="293" t="s">
        <v>235</v>
      </c>
      <c r="C5" s="271">
        <v>718</v>
      </c>
      <c r="D5" s="271">
        <v>718</v>
      </c>
      <c r="E5" s="378">
        <v>718</v>
      </c>
      <c r="F5" s="386">
        <f t="shared" ref="F5:F11" si="0">+E5/D5</f>
        <v>1</v>
      </c>
      <c r="G5" s="32"/>
      <c r="H5" s="273"/>
      <c r="I5" s="289"/>
      <c r="J5" s="290"/>
      <c r="K5" s="301"/>
      <c r="L5" s="303"/>
      <c r="M5" s="18"/>
      <c r="N5" s="36"/>
    </row>
    <row r="6" spans="1:14" ht="14.25" customHeight="1" x14ac:dyDescent="0.2">
      <c r="A6" s="132"/>
      <c r="B6" s="293" t="s">
        <v>236</v>
      </c>
      <c r="C6" s="271">
        <v>2113</v>
      </c>
      <c r="D6" s="271">
        <v>2113</v>
      </c>
      <c r="E6" s="378">
        <v>2113</v>
      </c>
      <c r="F6" s="386">
        <f t="shared" si="0"/>
        <v>1</v>
      </c>
      <c r="G6" s="32"/>
      <c r="I6" s="289"/>
      <c r="J6" s="290"/>
      <c r="K6" s="301"/>
      <c r="L6" s="303"/>
    </row>
    <row r="7" spans="1:14" ht="14.25" customHeight="1" x14ac:dyDescent="0.2">
      <c r="A7" s="132"/>
      <c r="B7" s="293" t="s">
        <v>241</v>
      </c>
      <c r="C7" s="271">
        <v>347</v>
      </c>
      <c r="D7" s="271">
        <v>347</v>
      </c>
      <c r="E7" s="378">
        <v>347</v>
      </c>
      <c r="F7" s="386">
        <f t="shared" si="0"/>
        <v>1</v>
      </c>
      <c r="G7" s="32"/>
      <c r="I7" s="289"/>
      <c r="J7" s="290"/>
      <c r="K7" s="301"/>
      <c r="L7" s="303"/>
    </row>
    <row r="8" spans="1:14" ht="14.25" customHeight="1" x14ac:dyDescent="0.2">
      <c r="A8" s="132"/>
      <c r="B8" s="293" t="s">
        <v>237</v>
      </c>
      <c r="C8" s="271">
        <v>307</v>
      </c>
      <c r="D8" s="271">
        <v>307</v>
      </c>
      <c r="E8" s="378">
        <v>307</v>
      </c>
      <c r="F8" s="386">
        <f>+E8/D8</f>
        <v>1</v>
      </c>
      <c r="G8" s="32"/>
      <c r="I8" s="289"/>
      <c r="J8" s="290"/>
      <c r="K8" s="301"/>
      <c r="L8" s="303"/>
    </row>
    <row r="9" spans="1:14" ht="14.25" customHeight="1" x14ac:dyDescent="0.2">
      <c r="A9" s="132"/>
      <c r="B9" s="293" t="s">
        <v>238</v>
      </c>
      <c r="C9" s="271">
        <v>1475</v>
      </c>
      <c r="D9" s="271">
        <v>1475</v>
      </c>
      <c r="E9" s="378">
        <v>1475</v>
      </c>
      <c r="F9" s="386">
        <f>+E9/D9</f>
        <v>1</v>
      </c>
      <c r="G9" s="32"/>
      <c r="I9" s="289"/>
      <c r="J9" s="290"/>
      <c r="K9" s="301"/>
      <c r="L9" s="303"/>
    </row>
    <row r="10" spans="1:14" ht="14.25" customHeight="1" x14ac:dyDescent="0.2">
      <c r="A10" s="132"/>
      <c r="B10" s="293" t="s">
        <v>239</v>
      </c>
      <c r="C10" s="271">
        <v>912</v>
      </c>
      <c r="D10" s="271">
        <v>912</v>
      </c>
      <c r="E10" s="378">
        <v>912</v>
      </c>
      <c r="F10" s="386">
        <f t="shared" si="0"/>
        <v>1</v>
      </c>
      <c r="G10" s="32"/>
      <c r="I10" s="289"/>
      <c r="J10" s="290"/>
      <c r="K10" s="301"/>
      <c r="L10" s="303"/>
    </row>
    <row r="11" spans="1:14" ht="14.25" customHeight="1" x14ac:dyDescent="0.2">
      <c r="A11" s="132"/>
      <c r="B11" s="293" t="s">
        <v>240</v>
      </c>
      <c r="C11" s="271">
        <v>570</v>
      </c>
      <c r="D11" s="271">
        <v>570</v>
      </c>
      <c r="E11" s="378">
        <v>570</v>
      </c>
      <c r="F11" s="386">
        <f t="shared" si="0"/>
        <v>1</v>
      </c>
      <c r="G11" s="32"/>
      <c r="I11" s="289"/>
      <c r="J11" s="290"/>
      <c r="K11" s="301"/>
      <c r="L11" s="303"/>
    </row>
    <row r="12" spans="1:14" s="30" customFormat="1" ht="14.25" customHeight="1" x14ac:dyDescent="0.2">
      <c r="A12" s="132"/>
      <c r="B12" s="184"/>
      <c r="C12" s="275"/>
      <c r="D12" s="276"/>
      <c r="E12" s="377"/>
      <c r="F12" s="386"/>
      <c r="G12" s="32"/>
      <c r="H12" s="32"/>
      <c r="I12" s="289"/>
      <c r="K12" s="302"/>
      <c r="L12" s="304"/>
      <c r="M12" s="305"/>
      <c r="N12" s="18"/>
    </row>
    <row r="13" spans="1:14" ht="14.25" customHeight="1" x14ac:dyDescent="0.2">
      <c r="A13" s="135"/>
      <c r="B13" s="291" t="s">
        <v>285</v>
      </c>
      <c r="C13" s="271">
        <f>SUM(C14:C19)</f>
        <v>3300</v>
      </c>
      <c r="D13" s="272">
        <f>SUM(D14:D19)</f>
        <v>3300</v>
      </c>
      <c r="E13" s="378">
        <f>SUM(E14:E19)</f>
        <v>1567</v>
      </c>
      <c r="F13" s="386">
        <f t="shared" ref="F13:F19" si="1">+E13/D13</f>
        <v>0.47484848484848485</v>
      </c>
      <c r="G13" s="16"/>
      <c r="I13" s="289"/>
    </row>
    <row r="14" spans="1:14" ht="14.25" customHeight="1" x14ac:dyDescent="0.2">
      <c r="A14" s="135"/>
      <c r="B14" s="537" t="s">
        <v>235</v>
      </c>
      <c r="C14" s="271">
        <v>579</v>
      </c>
      <c r="D14" s="271">
        <v>579</v>
      </c>
      <c r="E14" s="378">
        <v>278</v>
      </c>
      <c r="F14" s="386">
        <f t="shared" si="1"/>
        <v>0.48013816925734026</v>
      </c>
      <c r="G14" s="16"/>
      <c r="I14" s="289"/>
    </row>
    <row r="15" spans="1:14" ht="14.25" customHeight="1" x14ac:dyDescent="0.2">
      <c r="A15" s="135"/>
      <c r="B15" s="537" t="s">
        <v>241</v>
      </c>
      <c r="C15" s="271">
        <v>279</v>
      </c>
      <c r="D15" s="271">
        <v>279</v>
      </c>
      <c r="E15" s="378">
        <v>149</v>
      </c>
      <c r="F15" s="386">
        <f t="shared" si="1"/>
        <v>0.53405017921146958</v>
      </c>
      <c r="G15" s="16"/>
    </row>
    <row r="16" spans="1:14" ht="14.25" customHeight="1" x14ac:dyDescent="0.2">
      <c r="A16" s="135"/>
      <c r="B16" s="537" t="s">
        <v>237</v>
      </c>
      <c r="C16" s="271">
        <v>247</v>
      </c>
      <c r="D16" s="271">
        <v>247</v>
      </c>
      <c r="E16" s="378">
        <v>114</v>
      </c>
      <c r="F16" s="386">
        <f t="shared" si="1"/>
        <v>0.46153846153846156</v>
      </c>
      <c r="G16" s="16"/>
    </row>
    <row r="17" spans="1:14" ht="14.25" customHeight="1" x14ac:dyDescent="0.2">
      <c r="A17" s="135"/>
      <c r="B17" s="537" t="s">
        <v>238</v>
      </c>
      <c r="C17" s="271">
        <v>1188</v>
      </c>
      <c r="D17" s="271">
        <v>1188</v>
      </c>
      <c r="E17" s="378">
        <v>540</v>
      </c>
      <c r="F17" s="386">
        <f t="shared" si="1"/>
        <v>0.45454545454545453</v>
      </c>
      <c r="G17" s="16"/>
    </row>
    <row r="18" spans="1:14" ht="14.25" customHeight="1" x14ac:dyDescent="0.2">
      <c r="A18" s="135"/>
      <c r="B18" s="537" t="s">
        <v>10</v>
      </c>
      <c r="C18" s="271">
        <v>459</v>
      </c>
      <c r="D18" s="271">
        <v>459</v>
      </c>
      <c r="E18" s="378">
        <v>212</v>
      </c>
      <c r="F18" s="386">
        <f t="shared" si="1"/>
        <v>0.46187363834422657</v>
      </c>
      <c r="G18" s="16"/>
    </row>
    <row r="19" spans="1:14" ht="14.25" customHeight="1" x14ac:dyDescent="0.2">
      <c r="A19" s="135"/>
      <c r="B19" s="537" t="s">
        <v>226</v>
      </c>
      <c r="C19" s="271">
        <v>548</v>
      </c>
      <c r="D19" s="271">
        <v>548</v>
      </c>
      <c r="E19" s="378">
        <v>274</v>
      </c>
      <c r="F19" s="386">
        <f t="shared" si="1"/>
        <v>0.5</v>
      </c>
      <c r="G19" s="16"/>
    </row>
    <row r="20" spans="1:14" ht="14.25" customHeight="1" x14ac:dyDescent="0.2">
      <c r="A20" s="135"/>
      <c r="B20" s="300"/>
      <c r="C20" s="271"/>
      <c r="D20" s="272"/>
      <c r="E20" s="378"/>
      <c r="F20" s="386"/>
      <c r="G20" s="16"/>
    </row>
    <row r="21" spans="1:14" ht="14.25" customHeight="1" x14ac:dyDescent="0.2">
      <c r="A21" s="135"/>
      <c r="B21" s="291" t="s">
        <v>242</v>
      </c>
      <c r="C21" s="271">
        <f>+SUM(C22:C28)</f>
        <v>51333</v>
      </c>
      <c r="D21" s="272">
        <f>+SUM(D22:D28)</f>
        <v>51333</v>
      </c>
      <c r="E21" s="378">
        <f>+SUM(E22:E28)</f>
        <v>23990</v>
      </c>
      <c r="F21" s="386">
        <f t="shared" ref="F21:F28" si="2">+E21/D21</f>
        <v>0.46734069701751307</v>
      </c>
      <c r="G21" s="16"/>
    </row>
    <row r="22" spans="1:14" ht="14.25" customHeight="1" x14ac:dyDescent="0.2">
      <c r="A22" s="135"/>
      <c r="B22" s="293" t="s">
        <v>235</v>
      </c>
      <c r="C22" s="271">
        <f>+'3.SZ.TÁBL. SEGÍTŐ SZOLGÁLAT'!AD34</f>
        <v>15521</v>
      </c>
      <c r="D22" s="272">
        <f>+'3.SZ.TÁBL. SEGÍTŐ SZOLGÁLAT'!AE34</f>
        <v>15521</v>
      </c>
      <c r="E22" s="272">
        <f>+'3.SZ.TÁBL. SEGÍTŐ SZOLGÁLAT'!AF34</f>
        <v>7465</v>
      </c>
      <c r="F22" s="386">
        <f t="shared" si="2"/>
        <v>0.48096127826815283</v>
      </c>
      <c r="G22" s="16"/>
    </row>
    <row r="23" spans="1:14" ht="14.25" customHeight="1" x14ac:dyDescent="0.2">
      <c r="A23" s="135"/>
      <c r="B23" s="293" t="s">
        <v>241</v>
      </c>
      <c r="C23" s="271">
        <f>+'3.SZ.TÁBL. SEGÍTŐ SZOLGÁLAT'!AD35</f>
        <v>2834</v>
      </c>
      <c r="D23" s="272">
        <f>+'3.SZ.TÁBL. SEGÍTŐ SZOLGÁLAT'!AE35</f>
        <v>2834</v>
      </c>
      <c r="E23" s="272">
        <f>+'3.SZ.TÁBL. SEGÍTŐ SZOLGÁLAT'!AF35</f>
        <v>1294</v>
      </c>
      <c r="F23" s="386">
        <f t="shared" si="2"/>
        <v>0.45659844742413552</v>
      </c>
      <c r="G23" s="16"/>
    </row>
    <row r="24" spans="1:14" ht="14.25" customHeight="1" x14ac:dyDescent="0.2">
      <c r="A24" s="135"/>
      <c r="B24" s="293" t="s">
        <v>237</v>
      </c>
      <c r="C24" s="271">
        <f>+'3.SZ.TÁBL. SEGÍTŐ SZOLGÁLAT'!AD36</f>
        <v>2508</v>
      </c>
      <c r="D24" s="272">
        <f>+'3.SZ.TÁBL. SEGÍTŐ SZOLGÁLAT'!AE36</f>
        <v>2508</v>
      </c>
      <c r="E24" s="272">
        <f>+'3.SZ.TÁBL. SEGÍTŐ SZOLGÁLAT'!AF36</f>
        <v>1160</v>
      </c>
      <c r="F24" s="386">
        <f t="shared" si="2"/>
        <v>0.46251993620414672</v>
      </c>
      <c r="G24" s="16"/>
      <c r="J24" s="299"/>
      <c r="K24" s="299"/>
    </row>
    <row r="25" spans="1:14" ht="14.25" customHeight="1" x14ac:dyDescent="0.2">
      <c r="A25" s="135"/>
      <c r="B25" s="293" t="s">
        <v>238</v>
      </c>
      <c r="C25" s="271">
        <f>+'3.SZ.TÁBL. SEGÍTŐ SZOLGÁLAT'!AD37</f>
        <v>14769</v>
      </c>
      <c r="D25" s="272">
        <f>+'3.SZ.TÁBL. SEGÍTŐ SZOLGÁLAT'!AE37</f>
        <v>14769</v>
      </c>
      <c r="E25" s="272">
        <f>+'3.SZ.TÁBL. SEGÍTŐ SZOLGÁLAT'!AF37</f>
        <v>6717</v>
      </c>
      <c r="F25" s="386">
        <f t="shared" si="2"/>
        <v>0.45480398131220801</v>
      </c>
      <c r="G25" s="16"/>
      <c r="I25" s="299"/>
      <c r="L25" s="299"/>
    </row>
    <row r="26" spans="1:14" ht="14.25" customHeight="1" x14ac:dyDescent="0.2">
      <c r="A26" s="135"/>
      <c r="B26" s="293" t="s">
        <v>239</v>
      </c>
      <c r="C26" s="271">
        <f>+'3.SZ.TÁBL. SEGÍTŐ SZOLGÁLAT'!AD38</f>
        <v>7455</v>
      </c>
      <c r="D26" s="272">
        <f>+'3.SZ.TÁBL. SEGÍTŐ SZOLGÁLAT'!AE38</f>
        <v>7455</v>
      </c>
      <c r="E26" s="272">
        <f>+'3.SZ.TÁBL. SEGÍTŐ SZOLGÁLAT'!AF38</f>
        <v>3410</v>
      </c>
      <c r="F26" s="386">
        <f t="shared" si="2"/>
        <v>0.45741113346747148</v>
      </c>
      <c r="G26" s="16"/>
    </row>
    <row r="27" spans="1:14" s="299" customFormat="1" ht="14.25" customHeight="1" x14ac:dyDescent="0.2">
      <c r="A27" s="135"/>
      <c r="B27" s="293" t="s">
        <v>240</v>
      </c>
      <c r="C27" s="271">
        <f>+'3.SZ.TÁBL. SEGÍTŐ SZOLGÁLAT'!AD39</f>
        <v>4657</v>
      </c>
      <c r="D27" s="272">
        <f>+'3.SZ.TÁBL. SEGÍTŐ SZOLGÁLAT'!AE39</f>
        <v>4657</v>
      </c>
      <c r="E27" s="272">
        <f>+'3.SZ.TÁBL. SEGÍTŐ SZOLGÁLAT'!AF39</f>
        <v>2149</v>
      </c>
      <c r="F27" s="386">
        <f t="shared" si="2"/>
        <v>0.46145587287953616</v>
      </c>
      <c r="G27" s="16"/>
      <c r="H27" s="17"/>
      <c r="I27" s="18"/>
      <c r="J27" s="18"/>
      <c r="K27" s="18"/>
      <c r="L27" s="18"/>
      <c r="M27" s="18"/>
      <c r="N27" s="18"/>
    </row>
    <row r="28" spans="1:14" s="299" customFormat="1" ht="14.25" customHeight="1" x14ac:dyDescent="0.2">
      <c r="A28" s="135"/>
      <c r="B28" s="294" t="s">
        <v>226</v>
      </c>
      <c r="C28" s="271">
        <f>+'3.SZ.TÁBL. SEGÍTŐ SZOLGÁLAT'!AD40</f>
        <v>3589</v>
      </c>
      <c r="D28" s="272">
        <f>+'3.SZ.TÁBL. SEGÍTŐ SZOLGÁLAT'!AE40</f>
        <v>3589</v>
      </c>
      <c r="E28" s="272">
        <f>+'3.SZ.TÁBL. SEGÍTŐ SZOLGÁLAT'!AF40</f>
        <v>1795</v>
      </c>
      <c r="F28" s="386">
        <f t="shared" si="2"/>
        <v>0.50013931457230432</v>
      </c>
      <c r="G28" s="16"/>
      <c r="H28" s="17"/>
      <c r="I28" s="18"/>
      <c r="J28" s="18"/>
      <c r="K28" s="18"/>
      <c r="L28" s="18"/>
      <c r="M28" s="18"/>
      <c r="N28" s="18"/>
    </row>
    <row r="29" spans="1:14" s="288" customFormat="1" ht="14.25" customHeight="1" x14ac:dyDescent="0.25">
      <c r="A29" s="132"/>
      <c r="B29" s="294"/>
      <c r="C29" s="275"/>
      <c r="D29" s="276"/>
      <c r="E29" s="377"/>
      <c r="F29" s="386"/>
      <c r="G29" s="32"/>
      <c r="H29" s="17"/>
      <c r="I29" s="18"/>
      <c r="J29" s="18"/>
      <c r="K29" s="766"/>
      <c r="L29" s="18"/>
      <c r="M29" s="18"/>
      <c r="N29" s="18"/>
    </row>
    <row r="30" spans="1:14" s="288" customFormat="1" ht="14.25" customHeight="1" x14ac:dyDescent="0.25">
      <c r="A30" s="132"/>
      <c r="B30" s="291" t="s">
        <v>315</v>
      </c>
      <c r="C30" s="271">
        <f>SUM(C31:C38)</f>
        <v>2837</v>
      </c>
      <c r="D30" s="272">
        <f>SUM(D31:D38)</f>
        <v>2837</v>
      </c>
      <c r="E30" s="378">
        <f>SUM(E31:E38)</f>
        <v>1107</v>
      </c>
      <c r="F30" s="386">
        <f t="shared" ref="F30:F40" si="3">+E30/D30</f>
        <v>0.39020091646105043</v>
      </c>
      <c r="G30" s="32"/>
      <c r="H30" s="287"/>
      <c r="I30" s="18"/>
      <c r="J30" s="18"/>
      <c r="K30" s="766"/>
      <c r="L30" s="18"/>
      <c r="M30" s="18"/>
      <c r="N30" s="18"/>
    </row>
    <row r="31" spans="1:14" s="288" customFormat="1" ht="14.25" customHeight="1" x14ac:dyDescent="0.25">
      <c r="A31" s="132"/>
      <c r="B31" s="293" t="s">
        <v>235</v>
      </c>
      <c r="C31" s="271">
        <v>286</v>
      </c>
      <c r="D31" s="271">
        <v>286</v>
      </c>
      <c r="E31" s="378">
        <v>138</v>
      </c>
      <c r="F31" s="386">
        <f t="shared" si="3"/>
        <v>0.4825174825174825</v>
      </c>
      <c r="G31" s="32"/>
      <c r="H31" s="16"/>
      <c r="I31" s="18"/>
      <c r="J31" s="18"/>
      <c r="K31" s="301"/>
      <c r="L31" s="16"/>
      <c r="M31" s="18"/>
      <c r="N31" s="18"/>
    </row>
    <row r="32" spans="1:14" s="288" customFormat="1" ht="14.25" customHeight="1" x14ac:dyDescent="0.25">
      <c r="A32" s="132"/>
      <c r="B32" s="293" t="s">
        <v>236</v>
      </c>
      <c r="C32" s="271">
        <v>842</v>
      </c>
      <c r="D32" s="271">
        <v>842</v>
      </c>
      <c r="E32" s="378">
        <v>176</v>
      </c>
      <c r="F32" s="386">
        <f t="shared" si="3"/>
        <v>0.20902612826603326</v>
      </c>
      <c r="G32" s="32"/>
      <c r="H32" s="16"/>
      <c r="I32" s="18"/>
      <c r="J32" s="18"/>
      <c r="K32" s="301"/>
      <c r="L32" s="16"/>
      <c r="M32" s="18"/>
      <c r="N32" s="18"/>
    </row>
    <row r="33" spans="1:16" s="288" customFormat="1" ht="14.25" customHeight="1" x14ac:dyDescent="0.25">
      <c r="A33" s="132"/>
      <c r="B33" s="293" t="s">
        <v>241</v>
      </c>
      <c r="C33" s="271">
        <v>138</v>
      </c>
      <c r="D33" s="271">
        <v>138</v>
      </c>
      <c r="E33" s="378">
        <v>63</v>
      </c>
      <c r="F33" s="386">
        <f t="shared" si="3"/>
        <v>0.45652173913043476</v>
      </c>
      <c r="G33" s="32"/>
      <c r="H33" s="16"/>
      <c r="I33" s="18"/>
      <c r="J33" s="18"/>
      <c r="K33" s="301"/>
      <c r="L33" s="16"/>
      <c r="M33" s="18"/>
      <c r="N33" s="18"/>
    </row>
    <row r="34" spans="1:16" s="288" customFormat="1" ht="14.25" customHeight="1" x14ac:dyDescent="0.25">
      <c r="A34" s="132"/>
      <c r="B34" s="293" t="s">
        <v>237</v>
      </c>
      <c r="C34" s="271">
        <v>122</v>
      </c>
      <c r="D34" s="271">
        <v>122</v>
      </c>
      <c r="E34" s="378">
        <v>55</v>
      </c>
      <c r="F34" s="386">
        <f t="shared" si="3"/>
        <v>0.45081967213114754</v>
      </c>
      <c r="G34" s="32"/>
      <c r="H34" s="16"/>
      <c r="I34" s="18"/>
      <c r="J34" s="18"/>
      <c r="K34" s="301"/>
      <c r="L34" s="16"/>
      <c r="M34" s="18"/>
      <c r="N34" s="18"/>
    </row>
    <row r="35" spans="1:16" s="288" customFormat="1" ht="14.25" customHeight="1" x14ac:dyDescent="0.25">
      <c r="A35" s="132"/>
      <c r="B35" s="293" t="s">
        <v>238</v>
      </c>
      <c r="C35" s="271">
        <v>588</v>
      </c>
      <c r="D35" s="271">
        <v>588</v>
      </c>
      <c r="E35" s="378">
        <v>268</v>
      </c>
      <c r="F35" s="386">
        <f t="shared" si="3"/>
        <v>0.45578231292517007</v>
      </c>
      <c r="G35" s="32"/>
      <c r="H35" s="16"/>
      <c r="I35" s="18"/>
      <c r="J35" s="18"/>
      <c r="K35" s="301"/>
      <c r="L35" s="16"/>
      <c r="M35" s="18"/>
      <c r="N35" s="18"/>
    </row>
    <row r="36" spans="1:16" s="288" customFormat="1" ht="14.25" customHeight="1" x14ac:dyDescent="0.25">
      <c r="A36" s="132"/>
      <c r="B36" s="293" t="s">
        <v>239</v>
      </c>
      <c r="C36" s="271">
        <v>363</v>
      </c>
      <c r="D36" s="271">
        <v>363</v>
      </c>
      <c r="E36" s="378">
        <v>166</v>
      </c>
      <c r="F36" s="386">
        <f t="shared" si="3"/>
        <v>0.45730027548209368</v>
      </c>
      <c r="G36" s="32"/>
      <c r="H36" s="16"/>
      <c r="I36" s="18"/>
      <c r="J36" s="18"/>
      <c r="K36" s="301"/>
      <c r="L36" s="16"/>
      <c r="M36" s="18"/>
      <c r="N36" s="18"/>
    </row>
    <row r="37" spans="1:16" s="288" customFormat="1" ht="14.25" customHeight="1" x14ac:dyDescent="0.25">
      <c r="A37" s="132"/>
      <c r="B37" s="293" t="s">
        <v>240</v>
      </c>
      <c r="C37" s="271">
        <v>227</v>
      </c>
      <c r="D37" s="271">
        <v>227</v>
      </c>
      <c r="E37" s="378">
        <v>105</v>
      </c>
      <c r="F37" s="386">
        <f t="shared" si="3"/>
        <v>0.46255506607929514</v>
      </c>
      <c r="G37" s="32"/>
      <c r="H37" s="16"/>
      <c r="I37" s="18"/>
      <c r="J37" s="18"/>
      <c r="K37" s="301"/>
      <c r="L37" s="16"/>
      <c r="M37" s="18"/>
      <c r="N37" s="18"/>
    </row>
    <row r="38" spans="1:16" s="288" customFormat="1" ht="14.25" customHeight="1" x14ac:dyDescent="0.25">
      <c r="A38" s="132"/>
      <c r="B38" s="294" t="s">
        <v>226</v>
      </c>
      <c r="C38" s="271">
        <v>271</v>
      </c>
      <c r="D38" s="271">
        <v>271</v>
      </c>
      <c r="E38" s="378">
        <v>136</v>
      </c>
      <c r="F38" s="386">
        <f t="shared" si="3"/>
        <v>0.50184501845018448</v>
      </c>
      <c r="G38" s="32"/>
      <c r="H38" s="287"/>
      <c r="I38" s="18"/>
      <c r="J38" s="36"/>
      <c r="K38" s="267"/>
      <c r="L38" s="16"/>
      <c r="M38" s="267"/>
      <c r="N38" s="18"/>
    </row>
    <row r="39" spans="1:16" s="288" customFormat="1" ht="14.25" customHeight="1" x14ac:dyDescent="0.25">
      <c r="A39" s="132"/>
      <c r="B39" s="294"/>
      <c r="C39" s="271"/>
      <c r="D39" s="272"/>
      <c r="E39" s="378"/>
      <c r="F39" s="386"/>
      <c r="G39" s="32"/>
      <c r="H39" s="287"/>
      <c r="I39" s="18"/>
      <c r="J39" s="36"/>
      <c r="K39" s="267"/>
      <c r="L39" s="16"/>
      <c r="M39" s="267"/>
      <c r="N39" s="18"/>
    </row>
    <row r="40" spans="1:16" s="288" customFormat="1" ht="14.25" customHeight="1" x14ac:dyDescent="0.25">
      <c r="A40" s="132"/>
      <c r="B40" s="291" t="s">
        <v>306</v>
      </c>
      <c r="C40" s="735">
        <f>SUM(C41:C45)</f>
        <v>1845</v>
      </c>
      <c r="D40" s="270">
        <f>SUM(D41:D45)</f>
        <v>1845</v>
      </c>
      <c r="E40" s="736">
        <f>SUM(E41:E45)</f>
        <v>848</v>
      </c>
      <c r="F40" s="386">
        <f t="shared" si="3"/>
        <v>0.45962059620596207</v>
      </c>
      <c r="G40" s="32"/>
      <c r="H40" s="287"/>
      <c r="I40" s="18"/>
      <c r="J40" s="18"/>
      <c r="K40" s="302"/>
      <c r="L40" s="16"/>
      <c r="M40" s="16"/>
      <c r="N40" s="18"/>
    </row>
    <row r="41" spans="1:16" s="288" customFormat="1" ht="14.25" customHeight="1" x14ac:dyDescent="0.25">
      <c r="A41" s="132"/>
      <c r="B41" s="291" t="s">
        <v>313</v>
      </c>
      <c r="C41" s="737">
        <v>255</v>
      </c>
      <c r="D41" s="737">
        <v>255</v>
      </c>
      <c r="E41" s="738">
        <v>123</v>
      </c>
      <c r="F41" s="386">
        <f>+E40/D40</f>
        <v>0.45962059620596207</v>
      </c>
      <c r="G41" s="32"/>
      <c r="H41" s="287"/>
      <c r="I41" s="18"/>
      <c r="J41" s="18"/>
      <c r="K41" s="302"/>
      <c r="L41" s="16"/>
      <c r="M41" s="16"/>
      <c r="N41" s="18"/>
    </row>
    <row r="42" spans="1:16" s="288" customFormat="1" ht="14.25" customHeight="1" x14ac:dyDescent="0.25">
      <c r="A42" s="132"/>
      <c r="B42" s="293" t="s">
        <v>307</v>
      </c>
      <c r="C42" s="697">
        <v>123</v>
      </c>
      <c r="D42" s="697">
        <v>123</v>
      </c>
      <c r="E42" s="378">
        <v>56</v>
      </c>
      <c r="F42" s="386">
        <f t="shared" ref="F42:F51" si="4">+E42/D42</f>
        <v>0.45528455284552843</v>
      </c>
      <c r="G42" s="32"/>
      <c r="H42" s="16"/>
      <c r="I42" s="18"/>
      <c r="J42" s="18"/>
      <c r="K42" s="302"/>
      <c r="L42" s="16"/>
      <c r="M42" s="16"/>
      <c r="N42" s="18"/>
    </row>
    <row r="43" spans="1:16" s="288" customFormat="1" ht="14.25" customHeight="1" x14ac:dyDescent="0.25">
      <c r="A43" s="132"/>
      <c r="B43" s="293" t="s">
        <v>308</v>
      </c>
      <c r="C43" s="697">
        <v>782</v>
      </c>
      <c r="D43" s="697">
        <v>782</v>
      </c>
      <c r="E43" s="378">
        <v>355</v>
      </c>
      <c r="F43" s="386">
        <f t="shared" si="4"/>
        <v>0.45396419437340152</v>
      </c>
      <c r="G43" s="32"/>
      <c r="H43" s="16"/>
      <c r="I43" s="18"/>
      <c r="J43" s="18"/>
      <c r="K43" s="302"/>
      <c r="L43" s="16"/>
      <c r="M43" s="16"/>
      <c r="N43" s="18"/>
      <c r="O43" s="18"/>
      <c r="P43" s="18"/>
    </row>
    <row r="44" spans="1:16" s="288" customFormat="1" ht="14.25" customHeight="1" x14ac:dyDescent="0.25">
      <c r="A44" s="132"/>
      <c r="B44" s="293" t="s">
        <v>309</v>
      </c>
      <c r="C44" s="697">
        <v>483</v>
      </c>
      <c r="D44" s="697">
        <v>483</v>
      </c>
      <c r="E44" s="378">
        <v>221</v>
      </c>
      <c r="F44" s="386">
        <f t="shared" si="4"/>
        <v>0.45755693581780538</v>
      </c>
      <c r="G44" s="32"/>
      <c r="H44" s="16"/>
      <c r="I44" s="18"/>
      <c r="J44" s="18"/>
      <c r="K44" s="302"/>
      <c r="L44" s="16"/>
      <c r="M44" s="16"/>
      <c r="N44" s="18"/>
      <c r="O44" s="18"/>
      <c r="P44" s="18"/>
    </row>
    <row r="45" spans="1:16" s="288" customFormat="1" ht="14.25" customHeight="1" x14ac:dyDescent="0.25">
      <c r="A45" s="132"/>
      <c r="B45" s="293" t="s">
        <v>310</v>
      </c>
      <c r="C45" s="697">
        <v>202</v>
      </c>
      <c r="D45" s="697">
        <v>202</v>
      </c>
      <c r="E45" s="378">
        <v>93</v>
      </c>
      <c r="F45" s="386">
        <f t="shared" si="4"/>
        <v>0.46039603960396042</v>
      </c>
      <c r="G45" s="32"/>
      <c r="H45" s="16"/>
      <c r="I45" s="18"/>
      <c r="J45" s="18"/>
      <c r="K45" s="302"/>
      <c r="L45" s="16"/>
      <c r="M45" s="16"/>
      <c r="N45" s="18"/>
      <c r="O45" s="18"/>
      <c r="P45" s="18"/>
    </row>
    <row r="46" spans="1:16" s="288" customFormat="1" ht="14.25" customHeight="1" x14ac:dyDescent="0.25">
      <c r="A46" s="132"/>
      <c r="B46" s="293"/>
      <c r="C46" s="271"/>
      <c r="D46" s="272"/>
      <c r="E46" s="378"/>
      <c r="F46" s="386"/>
      <c r="G46" s="32"/>
      <c r="H46" s="16"/>
      <c r="I46" s="18"/>
      <c r="J46" s="18"/>
      <c r="K46" s="302"/>
      <c r="L46" s="16"/>
      <c r="M46" s="16"/>
      <c r="N46" s="18"/>
    </row>
    <row r="47" spans="1:16" s="288" customFormat="1" ht="14.25" customHeight="1" x14ac:dyDescent="0.25">
      <c r="A47" s="132"/>
      <c r="B47" s="291" t="s">
        <v>316</v>
      </c>
      <c r="C47" s="271">
        <f>SUM(C48:C52)</f>
        <v>809</v>
      </c>
      <c r="D47" s="271">
        <f>SUM(D48:D52)</f>
        <v>809</v>
      </c>
      <c r="E47" s="271">
        <f>SUM(E48:E52)</f>
        <v>390</v>
      </c>
      <c r="F47" s="386">
        <f t="shared" si="4"/>
        <v>0.48207663782447469</v>
      </c>
      <c r="G47" s="32"/>
      <c r="H47" s="16"/>
      <c r="I47" s="18"/>
      <c r="J47" s="18"/>
      <c r="K47" s="302"/>
      <c r="L47" s="16"/>
      <c r="M47" s="16"/>
      <c r="N47" s="18"/>
    </row>
    <row r="48" spans="1:16" s="288" customFormat="1" ht="14.25" customHeight="1" x14ac:dyDescent="0.25">
      <c r="A48" s="132"/>
      <c r="B48" s="294" t="s">
        <v>4</v>
      </c>
      <c r="C48" s="271">
        <v>126</v>
      </c>
      <c r="D48" s="271">
        <v>126</v>
      </c>
      <c r="E48" s="378">
        <v>61</v>
      </c>
      <c r="F48" s="386">
        <f t="shared" si="4"/>
        <v>0.48412698412698413</v>
      </c>
      <c r="G48" s="32"/>
      <c r="H48" s="16"/>
      <c r="I48" s="18"/>
      <c r="J48" s="18"/>
      <c r="K48" s="302"/>
      <c r="L48" s="16"/>
      <c r="M48" s="16"/>
      <c r="N48" s="18"/>
    </row>
    <row r="49" spans="1:15" s="288" customFormat="1" ht="14.25" customHeight="1" x14ac:dyDescent="0.25">
      <c r="A49" s="132"/>
      <c r="B49" s="335" t="s">
        <v>307</v>
      </c>
      <c r="C49" s="271">
        <v>61</v>
      </c>
      <c r="D49" s="271">
        <v>61</v>
      </c>
      <c r="E49" s="378">
        <v>28</v>
      </c>
      <c r="F49" s="386">
        <f t="shared" si="4"/>
        <v>0.45901639344262296</v>
      </c>
      <c r="G49" s="32"/>
      <c r="H49" s="16"/>
      <c r="I49" s="18"/>
      <c r="J49" s="36"/>
      <c r="K49" s="302"/>
      <c r="L49" s="16"/>
      <c r="M49" s="16"/>
      <c r="N49" s="18"/>
    </row>
    <row r="50" spans="1:15" s="288" customFormat="1" ht="14.25" customHeight="1" x14ac:dyDescent="0.25">
      <c r="A50" s="132"/>
      <c r="B50" s="291" t="s">
        <v>314</v>
      </c>
      <c r="C50" s="271">
        <v>162</v>
      </c>
      <c r="D50" s="271">
        <v>162</v>
      </c>
      <c r="E50" s="378">
        <v>75</v>
      </c>
      <c r="F50" s="386">
        <f t="shared" si="4"/>
        <v>0.46296296296296297</v>
      </c>
      <c r="G50" s="32"/>
      <c r="H50" s="16"/>
      <c r="I50" s="18"/>
      <c r="J50" s="36"/>
      <c r="K50" s="302"/>
      <c r="L50" s="16"/>
      <c r="M50" s="16"/>
      <c r="N50" s="18"/>
    </row>
    <row r="51" spans="1:15" s="288" customFormat="1" ht="14.25" customHeight="1" x14ac:dyDescent="0.25">
      <c r="A51" s="132"/>
      <c r="B51" s="293" t="s">
        <v>310</v>
      </c>
      <c r="C51" s="271">
        <v>99</v>
      </c>
      <c r="D51" s="271">
        <v>99</v>
      </c>
      <c r="E51" s="378">
        <v>46</v>
      </c>
      <c r="F51" s="386">
        <f t="shared" si="4"/>
        <v>0.46464646464646464</v>
      </c>
      <c r="G51" s="32"/>
      <c r="H51" s="16"/>
      <c r="I51" s="18"/>
      <c r="J51" s="18"/>
      <c r="K51" s="302"/>
      <c r="L51" s="16"/>
      <c r="M51" s="16"/>
      <c r="N51" s="18"/>
      <c r="O51" s="18"/>
    </row>
    <row r="52" spans="1:15" s="288" customFormat="1" ht="14.25" customHeight="1" x14ac:dyDescent="0.25">
      <c r="A52" s="132"/>
      <c r="B52" s="293" t="s">
        <v>312</v>
      </c>
      <c r="C52" s="271">
        <v>361</v>
      </c>
      <c r="D52" s="271">
        <v>361</v>
      </c>
      <c r="E52" s="378">
        <v>180</v>
      </c>
      <c r="F52" s="386">
        <f t="shared" ref="F52:F70" si="5">+E52/D52</f>
        <v>0.49861495844875348</v>
      </c>
      <c r="G52" s="32"/>
      <c r="H52" s="16"/>
      <c r="I52" s="18"/>
      <c r="J52" s="18"/>
      <c r="K52" s="18"/>
      <c r="L52" s="16"/>
      <c r="M52" s="18"/>
      <c r="N52" s="18"/>
      <c r="O52" s="18"/>
    </row>
    <row r="53" spans="1:15" s="288" customFormat="1" ht="14.25" customHeight="1" x14ac:dyDescent="0.25">
      <c r="A53" s="132"/>
      <c r="B53" s="293"/>
      <c r="C53" s="271"/>
      <c r="D53" s="272"/>
      <c r="E53" s="378"/>
      <c r="F53" s="386"/>
      <c r="G53" s="32"/>
      <c r="H53" s="16"/>
      <c r="I53" s="18"/>
      <c r="J53" s="18"/>
      <c r="K53" s="18"/>
      <c r="L53" s="16"/>
      <c r="M53" s="18"/>
      <c r="N53" s="18"/>
      <c r="O53" s="18"/>
    </row>
    <row r="54" spans="1:15" s="288" customFormat="1" ht="14.25" customHeight="1" x14ac:dyDescent="0.25">
      <c r="A54" s="132"/>
      <c r="B54" s="291" t="s">
        <v>246</v>
      </c>
      <c r="C54" s="271">
        <f>SUM(C55:C61)</f>
        <v>2012</v>
      </c>
      <c r="D54" s="271">
        <f>SUM(D55:D61)</f>
        <v>2012</v>
      </c>
      <c r="E54" s="271">
        <f>SUM(E55:E61)</f>
        <v>1012</v>
      </c>
      <c r="F54" s="386">
        <f t="shared" si="5"/>
        <v>0.50298210735586479</v>
      </c>
      <c r="G54" s="32"/>
      <c r="H54" s="16"/>
      <c r="I54" s="18"/>
      <c r="J54" s="18"/>
      <c r="K54" s="18"/>
      <c r="L54" s="16"/>
      <c r="M54" s="18"/>
      <c r="N54" s="18"/>
      <c r="O54" s="18"/>
    </row>
    <row r="55" spans="1:15" s="288" customFormat="1" ht="14.25" customHeight="1" x14ac:dyDescent="0.25">
      <c r="A55" s="132"/>
      <c r="B55" s="537" t="s">
        <v>235</v>
      </c>
      <c r="C55" s="271">
        <v>320</v>
      </c>
      <c r="D55" s="271">
        <v>320</v>
      </c>
      <c r="E55" s="378">
        <v>154</v>
      </c>
      <c r="F55" s="386">
        <f t="shared" si="5"/>
        <v>0.48125000000000001</v>
      </c>
      <c r="G55" s="32"/>
      <c r="H55" s="16"/>
      <c r="I55" s="18"/>
      <c r="J55" s="18"/>
      <c r="K55" s="18"/>
      <c r="L55" s="16"/>
      <c r="M55" s="18"/>
      <c r="N55" s="18"/>
      <c r="O55" s="18"/>
    </row>
    <row r="56" spans="1:15" ht="12.75" x14ac:dyDescent="0.2">
      <c r="A56" s="132"/>
      <c r="B56" s="537" t="s">
        <v>241</v>
      </c>
      <c r="C56" s="271">
        <v>206</v>
      </c>
      <c r="D56" s="271">
        <v>206</v>
      </c>
      <c r="E56" s="378">
        <v>94</v>
      </c>
      <c r="F56" s="386">
        <f t="shared" si="5"/>
        <v>0.4563106796116505</v>
      </c>
      <c r="G56" s="32"/>
      <c r="K56" s="306"/>
      <c r="L56" s="51"/>
    </row>
    <row r="57" spans="1:15" ht="12.95" customHeight="1" x14ac:dyDescent="0.2">
      <c r="A57" s="132"/>
      <c r="B57" s="537" t="s">
        <v>237</v>
      </c>
      <c r="C57" s="271">
        <v>206</v>
      </c>
      <c r="D57" s="271">
        <v>206</v>
      </c>
      <c r="E57" s="378">
        <v>95</v>
      </c>
      <c r="F57" s="386">
        <f t="shared" si="5"/>
        <v>0.46116504854368934</v>
      </c>
      <c r="G57" s="32"/>
      <c r="K57" s="306"/>
      <c r="L57" s="51"/>
    </row>
    <row r="58" spans="1:15" ht="12.95" customHeight="1" x14ac:dyDescent="0.2">
      <c r="A58" s="132"/>
      <c r="B58" s="537" t="s">
        <v>238</v>
      </c>
      <c r="C58" s="271">
        <v>548</v>
      </c>
      <c r="D58" s="271">
        <v>548</v>
      </c>
      <c r="E58" s="378">
        <v>324</v>
      </c>
      <c r="F58" s="386">
        <f t="shared" si="5"/>
        <v>0.59124087591240881</v>
      </c>
      <c r="G58" s="32"/>
      <c r="K58" s="306"/>
      <c r="L58" s="51"/>
    </row>
    <row r="59" spans="1:15" ht="12.95" customHeight="1" x14ac:dyDescent="0.2">
      <c r="A59" s="132"/>
      <c r="B59" s="537" t="s">
        <v>239</v>
      </c>
      <c r="C59" s="271">
        <v>183</v>
      </c>
      <c r="D59" s="271">
        <v>183</v>
      </c>
      <c r="E59" s="378">
        <v>84</v>
      </c>
      <c r="F59" s="386">
        <f t="shared" si="5"/>
        <v>0.45901639344262296</v>
      </c>
      <c r="G59" s="32"/>
      <c r="K59" s="306"/>
      <c r="L59" s="51"/>
    </row>
    <row r="60" spans="1:15" ht="12.95" customHeight="1" x14ac:dyDescent="0.2">
      <c r="A60" s="132"/>
      <c r="B60" s="537" t="s">
        <v>240</v>
      </c>
      <c r="C60" s="271">
        <v>343</v>
      </c>
      <c r="D60" s="271">
        <v>343</v>
      </c>
      <c r="E60" s="378">
        <v>158</v>
      </c>
      <c r="F60" s="386">
        <f t="shared" si="5"/>
        <v>0.46064139941690962</v>
      </c>
      <c r="G60" s="32"/>
      <c r="L60" s="16"/>
    </row>
    <row r="61" spans="1:15" ht="12.95" customHeight="1" x14ac:dyDescent="0.2">
      <c r="A61" s="132"/>
      <c r="B61" s="545" t="s">
        <v>226</v>
      </c>
      <c r="C61" s="271">
        <v>206</v>
      </c>
      <c r="D61" s="271">
        <v>206</v>
      </c>
      <c r="E61" s="378">
        <v>103</v>
      </c>
      <c r="F61" s="386">
        <f t="shared" si="5"/>
        <v>0.5</v>
      </c>
      <c r="G61" s="32"/>
      <c r="L61" s="16"/>
    </row>
    <row r="62" spans="1:15" ht="12.95" customHeight="1" x14ac:dyDescent="0.2">
      <c r="A62" s="132"/>
      <c r="B62" s="696"/>
      <c r="C62" s="271"/>
      <c r="D62" s="272"/>
      <c r="E62" s="378"/>
      <c r="F62" s="386"/>
      <c r="G62" s="32"/>
      <c r="L62" s="16"/>
    </row>
    <row r="63" spans="1:15" ht="12.95" customHeight="1" x14ac:dyDescent="0.2">
      <c r="A63" s="132"/>
      <c r="B63" s="291" t="s">
        <v>247</v>
      </c>
      <c r="C63" s="271">
        <f>SUM(C64:C70)</f>
        <v>7000</v>
      </c>
      <c r="D63" s="272">
        <f>SUM(D64:D70)</f>
        <v>7000</v>
      </c>
      <c r="E63" s="272">
        <f>SUM(E64:E70)</f>
        <v>2613</v>
      </c>
      <c r="F63" s="386">
        <f t="shared" si="5"/>
        <v>0.37328571428571428</v>
      </c>
      <c r="G63" s="32"/>
      <c r="L63" s="16"/>
    </row>
    <row r="64" spans="1:15" ht="12.95" customHeight="1" x14ac:dyDescent="0.2">
      <c r="A64" s="132"/>
      <c r="B64" s="537" t="s">
        <v>235</v>
      </c>
      <c r="C64" s="271">
        <v>890</v>
      </c>
      <c r="D64" s="271">
        <v>890</v>
      </c>
      <c r="E64" s="378">
        <v>428</v>
      </c>
      <c r="F64" s="386">
        <f t="shared" si="5"/>
        <v>0.48089887640449436</v>
      </c>
      <c r="G64" s="32"/>
      <c r="L64" s="16"/>
    </row>
    <row r="65" spans="1:14" ht="12.95" customHeight="1" x14ac:dyDescent="0.2">
      <c r="A65" s="132"/>
      <c r="B65" s="537" t="s">
        <v>236</v>
      </c>
      <c r="C65" s="271">
        <v>2620</v>
      </c>
      <c r="D65" s="271">
        <v>2620</v>
      </c>
      <c r="E65" s="378">
        <v>548</v>
      </c>
      <c r="F65" s="386">
        <f t="shared" si="5"/>
        <v>0.20916030534351146</v>
      </c>
      <c r="G65" s="32"/>
      <c r="L65" s="16"/>
    </row>
    <row r="66" spans="1:14" ht="12.95" customHeight="1" x14ac:dyDescent="0.2">
      <c r="A66" s="132"/>
      <c r="B66" s="537" t="s">
        <v>241</v>
      </c>
      <c r="C66" s="271">
        <v>430</v>
      </c>
      <c r="D66" s="271">
        <v>430</v>
      </c>
      <c r="E66" s="378">
        <v>196</v>
      </c>
      <c r="F66" s="386">
        <f t="shared" si="5"/>
        <v>0.45581395348837211</v>
      </c>
      <c r="G66" s="32"/>
      <c r="L66" s="16"/>
    </row>
    <row r="67" spans="1:14" ht="12.95" customHeight="1" x14ac:dyDescent="0.2">
      <c r="A67" s="132"/>
      <c r="B67" s="537" t="s">
        <v>237</v>
      </c>
      <c r="C67" s="271">
        <v>380</v>
      </c>
      <c r="D67" s="271">
        <v>380</v>
      </c>
      <c r="E67" s="378">
        <v>176</v>
      </c>
      <c r="F67" s="386">
        <f t="shared" si="5"/>
        <v>0.4631578947368421</v>
      </c>
      <c r="G67" s="32"/>
      <c r="L67" s="16"/>
    </row>
    <row r="68" spans="1:14" ht="12.95" customHeight="1" x14ac:dyDescent="0.2">
      <c r="A68" s="132"/>
      <c r="B68" s="537" t="s">
        <v>239</v>
      </c>
      <c r="C68" s="271">
        <v>1130</v>
      </c>
      <c r="D68" s="271">
        <v>1130</v>
      </c>
      <c r="E68" s="378">
        <v>517</v>
      </c>
      <c r="F68" s="386">
        <f t="shared" si="5"/>
        <v>0.45752212389380531</v>
      </c>
      <c r="G68" s="32"/>
      <c r="L68" s="16"/>
    </row>
    <row r="69" spans="1:14" ht="12.95" customHeight="1" x14ac:dyDescent="0.2">
      <c r="A69" s="132"/>
      <c r="B69" s="537" t="s">
        <v>240</v>
      </c>
      <c r="C69" s="271">
        <v>706</v>
      </c>
      <c r="D69" s="271">
        <v>706</v>
      </c>
      <c r="E69" s="378">
        <v>326</v>
      </c>
      <c r="F69" s="386">
        <f t="shared" si="5"/>
        <v>0.46175637393767704</v>
      </c>
      <c r="G69" s="32"/>
      <c r="L69" s="16"/>
    </row>
    <row r="70" spans="1:14" ht="12.95" customHeight="1" x14ac:dyDescent="0.2">
      <c r="A70" s="132"/>
      <c r="B70" s="545" t="s">
        <v>226</v>
      </c>
      <c r="C70" s="271">
        <v>844</v>
      </c>
      <c r="D70" s="271">
        <v>844</v>
      </c>
      <c r="E70" s="378">
        <v>422</v>
      </c>
      <c r="F70" s="386">
        <f t="shared" si="5"/>
        <v>0.5</v>
      </c>
      <c r="G70" s="32"/>
      <c r="L70" s="16"/>
    </row>
    <row r="71" spans="1:14" ht="12.95" customHeight="1" x14ac:dyDescent="0.2">
      <c r="A71" s="132"/>
      <c r="B71" s="294"/>
      <c r="C71" s="275"/>
      <c r="D71" s="272"/>
      <c r="E71" s="378"/>
      <c r="F71" s="386"/>
      <c r="G71" s="32"/>
      <c r="L71" s="16"/>
    </row>
    <row r="72" spans="1:14" ht="12.95" customHeight="1" x14ac:dyDescent="0.2">
      <c r="A72" s="132"/>
      <c r="B72" s="291" t="s">
        <v>286</v>
      </c>
      <c r="C72" s="271">
        <f>+SUM(C73:C75)</f>
        <v>176151</v>
      </c>
      <c r="D72" s="272">
        <f>+SUM(D73:D75)</f>
        <v>194698</v>
      </c>
      <c r="E72" s="378">
        <f>+SUM(E73:E75)</f>
        <v>110146</v>
      </c>
      <c r="F72" s="386">
        <f>+E72/D72</f>
        <v>0.565727434282838</v>
      </c>
      <c r="G72" s="32"/>
      <c r="J72" s="307"/>
      <c r="K72" s="301"/>
      <c r="L72" s="303"/>
      <c r="M72" s="51"/>
      <c r="N72" s="302"/>
    </row>
    <row r="73" spans="1:14" ht="12.95" customHeight="1" x14ac:dyDescent="0.2">
      <c r="A73" s="132"/>
      <c r="B73" s="294" t="s">
        <v>244</v>
      </c>
      <c r="C73" s="271">
        <v>176151</v>
      </c>
      <c r="D73" s="272">
        <v>176151</v>
      </c>
      <c r="E73" s="272">
        <f>+'4.SZ.TÁBL. SZOCIÁLIS NORMATÍVA'!F13</f>
        <v>91599</v>
      </c>
      <c r="F73" s="386">
        <f>+E73/D73</f>
        <v>0.520002724934857</v>
      </c>
      <c r="G73" s="32"/>
      <c r="I73" s="18" t="s">
        <v>4</v>
      </c>
      <c r="J73" s="728">
        <f>E5+E14+E31+E41+E48+E55+E64+E78+E88+E22</f>
        <v>9784</v>
      </c>
      <c r="K73" s="267"/>
      <c r="L73" s="303"/>
      <c r="M73" s="51"/>
      <c r="N73" s="302"/>
    </row>
    <row r="74" spans="1:14" ht="12.95" customHeight="1" x14ac:dyDescent="0.2">
      <c r="A74" s="132"/>
      <c r="B74" s="294" t="s">
        <v>261</v>
      </c>
      <c r="C74" s="271"/>
      <c r="D74" s="272"/>
      <c r="E74" s="272"/>
      <c r="F74" s="386"/>
      <c r="G74" s="32"/>
      <c r="I74" s="18" t="s">
        <v>5</v>
      </c>
      <c r="J74" s="729">
        <f>E6+E32+E65+E79</f>
        <v>2873</v>
      </c>
      <c r="K74" s="267"/>
      <c r="L74" s="306"/>
      <c r="M74" s="51"/>
      <c r="N74" s="302"/>
    </row>
    <row r="75" spans="1:14" ht="12.95" customHeight="1" x14ac:dyDescent="0.2">
      <c r="A75" s="132"/>
      <c r="B75" s="294" t="s">
        <v>265</v>
      </c>
      <c r="C75" s="271"/>
      <c r="D75" s="272">
        <v>18547</v>
      </c>
      <c r="E75" s="272">
        <f>+'4.SZ.TÁBL. SZOCIÁLIS NORMATÍVA'!F22</f>
        <v>18547</v>
      </c>
      <c r="F75" s="386">
        <f>+E75/D75</f>
        <v>1</v>
      </c>
      <c r="G75" s="32"/>
      <c r="I75" s="18" t="s">
        <v>6</v>
      </c>
      <c r="J75" s="730">
        <f>E7+E15+E23+E33+E42+E49+E56+E66+E80+E89</f>
        <v>2419</v>
      </c>
    </row>
    <row r="76" spans="1:14" ht="12.95" customHeight="1" x14ac:dyDescent="0.2">
      <c r="A76" s="132"/>
      <c r="B76" s="294"/>
      <c r="C76" s="275"/>
      <c r="D76" s="272"/>
      <c r="E76" s="378"/>
      <c r="F76" s="402"/>
      <c r="G76" s="32"/>
      <c r="I76" s="18" t="s">
        <v>7</v>
      </c>
      <c r="J76" s="730">
        <f>E8+E16+E24+E34+E50+E57+E67+E81+E90</f>
        <v>2154</v>
      </c>
    </row>
    <row r="77" spans="1:14" ht="12.95" customHeight="1" x14ac:dyDescent="0.2">
      <c r="A77" s="132"/>
      <c r="B77" s="698" t="s">
        <v>317</v>
      </c>
      <c r="C77" s="271">
        <f>SUM(C78:C85)</f>
        <v>580</v>
      </c>
      <c r="D77" s="272">
        <f>SUM(D78:D85)</f>
        <v>580</v>
      </c>
      <c r="E77" s="272">
        <f>SUM(E78:E85)</f>
        <v>226</v>
      </c>
      <c r="F77" s="386">
        <f t="shared" ref="F77:F85" si="6">+E77/D77</f>
        <v>0.3896551724137931</v>
      </c>
      <c r="G77" s="16"/>
      <c r="H77" s="309"/>
      <c r="I77" s="30" t="s">
        <v>345</v>
      </c>
      <c r="J77" s="730">
        <f>E9+E17+E25+E35+E43+E58+E82</f>
        <v>9733</v>
      </c>
      <c r="K77" s="301"/>
      <c r="L77" s="303"/>
      <c r="M77" s="51"/>
      <c r="N77" s="302"/>
    </row>
    <row r="78" spans="1:14" ht="12.95" customHeight="1" x14ac:dyDescent="0.2">
      <c r="A78" s="132"/>
      <c r="B78" s="545" t="s">
        <v>4</v>
      </c>
      <c r="C78" s="271">
        <v>59</v>
      </c>
      <c r="D78" s="271">
        <v>59</v>
      </c>
      <c r="E78" s="378">
        <v>28</v>
      </c>
      <c r="F78" s="386">
        <f t="shared" si="6"/>
        <v>0.47457627118644069</v>
      </c>
      <c r="G78" s="17"/>
      <c r="H78" s="309"/>
      <c r="I78" s="30" t="s">
        <v>346</v>
      </c>
      <c r="J78" s="730">
        <f>E10+E26+E36+E44+E59+E68+E83+E91</f>
        <v>5816</v>
      </c>
      <c r="K78" s="301"/>
      <c r="L78" s="303"/>
      <c r="M78" s="51"/>
      <c r="N78" s="302"/>
    </row>
    <row r="79" spans="1:14" ht="12.95" customHeight="1" x14ac:dyDescent="0.2">
      <c r="A79" s="132"/>
      <c r="B79" s="545" t="s">
        <v>318</v>
      </c>
      <c r="C79" s="271">
        <v>172</v>
      </c>
      <c r="D79" s="271">
        <v>172</v>
      </c>
      <c r="E79" s="378">
        <v>36</v>
      </c>
      <c r="F79" s="386">
        <f t="shared" si="6"/>
        <v>0.20930232558139536</v>
      </c>
      <c r="G79" s="17"/>
      <c r="H79" s="309"/>
      <c r="I79" s="30" t="s">
        <v>10</v>
      </c>
      <c r="J79" s="730">
        <f>E11+E18+E27+E37+E45+E51+E60+E69+E84+E92</f>
        <v>3978</v>
      </c>
      <c r="K79" s="301"/>
      <c r="L79" s="303"/>
      <c r="M79" s="51"/>
      <c r="N79" s="302"/>
    </row>
    <row r="80" spans="1:14" ht="12.95" customHeight="1" x14ac:dyDescent="0.2">
      <c r="A80" s="132"/>
      <c r="B80" s="545" t="s">
        <v>307</v>
      </c>
      <c r="C80" s="271">
        <v>28</v>
      </c>
      <c r="D80" s="271">
        <v>28</v>
      </c>
      <c r="E80" s="378">
        <v>13</v>
      </c>
      <c r="F80" s="386">
        <f t="shared" si="6"/>
        <v>0.4642857142857143</v>
      </c>
      <c r="G80" s="17"/>
      <c r="H80" s="309"/>
      <c r="I80" s="30" t="s">
        <v>226</v>
      </c>
      <c r="J80" s="730">
        <f>E19+E28+E38+E52+E61+E70+E85++E93</f>
        <v>3324</v>
      </c>
      <c r="K80" s="301"/>
      <c r="L80" s="303"/>
      <c r="M80" s="51"/>
      <c r="N80" s="302"/>
    </row>
    <row r="81" spans="1:14" ht="12.95" customHeight="1" x14ac:dyDescent="0.2">
      <c r="A81" s="132"/>
      <c r="B81" s="545" t="s">
        <v>311</v>
      </c>
      <c r="C81" s="271">
        <v>25</v>
      </c>
      <c r="D81" s="271">
        <v>25</v>
      </c>
      <c r="E81" s="378">
        <v>12</v>
      </c>
      <c r="F81" s="386">
        <f t="shared" si="6"/>
        <v>0.48</v>
      </c>
      <c r="G81" s="17"/>
      <c r="H81" s="309"/>
      <c r="I81" s="30"/>
      <c r="K81" s="301"/>
      <c r="L81" s="303"/>
      <c r="M81" s="51"/>
      <c r="N81" s="302"/>
    </row>
    <row r="82" spans="1:14" ht="12.95" customHeight="1" x14ac:dyDescent="0.2">
      <c r="A82" s="132"/>
      <c r="B82" s="545" t="s">
        <v>308</v>
      </c>
      <c r="C82" s="271">
        <v>120</v>
      </c>
      <c r="D82" s="271">
        <v>120</v>
      </c>
      <c r="E82" s="378">
        <v>54</v>
      </c>
      <c r="F82" s="386">
        <f t="shared" si="6"/>
        <v>0.45</v>
      </c>
      <c r="G82" s="17"/>
      <c r="H82" s="309"/>
      <c r="I82" s="30"/>
      <c r="K82" s="301"/>
      <c r="L82" s="303"/>
      <c r="M82" s="51"/>
      <c r="N82" s="302"/>
    </row>
    <row r="83" spans="1:14" ht="12.95" customHeight="1" x14ac:dyDescent="0.2">
      <c r="A83" s="132"/>
      <c r="B83" s="545" t="s">
        <v>309</v>
      </c>
      <c r="C83" s="271">
        <v>74</v>
      </c>
      <c r="D83" s="271">
        <v>74</v>
      </c>
      <c r="E83" s="378">
        <v>34</v>
      </c>
      <c r="F83" s="386">
        <f t="shared" si="6"/>
        <v>0.45945945945945948</v>
      </c>
      <c r="G83" s="17"/>
      <c r="H83" s="309"/>
      <c r="I83" s="30"/>
      <c r="K83" s="301"/>
      <c r="L83" s="303"/>
      <c r="M83" s="51"/>
      <c r="N83" s="302"/>
    </row>
    <row r="84" spans="1:14" ht="12.95" customHeight="1" x14ac:dyDescent="0.2">
      <c r="A84" s="132"/>
      <c r="B84" s="294" t="s">
        <v>310</v>
      </c>
      <c r="C84" s="271">
        <v>46</v>
      </c>
      <c r="D84" s="271">
        <v>46</v>
      </c>
      <c r="E84" s="378">
        <v>21</v>
      </c>
      <c r="F84" s="386">
        <f t="shared" si="6"/>
        <v>0.45652173913043476</v>
      </c>
      <c r="G84" s="16"/>
      <c r="H84" s="309"/>
      <c r="K84" s="301"/>
      <c r="L84" s="303"/>
      <c r="M84" s="51"/>
      <c r="N84" s="302"/>
    </row>
    <row r="85" spans="1:14" ht="12.95" customHeight="1" x14ac:dyDescent="0.2">
      <c r="A85" s="132"/>
      <c r="B85" s="294" t="s">
        <v>312</v>
      </c>
      <c r="C85" s="271">
        <v>56</v>
      </c>
      <c r="D85" s="271">
        <v>56</v>
      </c>
      <c r="E85" s="378">
        <v>28</v>
      </c>
      <c r="F85" s="386">
        <f t="shared" si="6"/>
        <v>0.5</v>
      </c>
      <c r="G85" s="16"/>
      <c r="H85" s="309"/>
      <c r="K85" s="301"/>
      <c r="L85" s="303"/>
      <c r="M85" s="51"/>
      <c r="N85" s="302"/>
    </row>
    <row r="86" spans="1:14" ht="12.95" customHeight="1" x14ac:dyDescent="0.2">
      <c r="A86" s="132"/>
      <c r="B86" s="294"/>
      <c r="C86" s="271"/>
      <c r="D86" s="272"/>
      <c r="E86" s="378"/>
      <c r="F86" s="402"/>
      <c r="G86" s="16"/>
      <c r="H86" s="309"/>
      <c r="K86" s="301"/>
      <c r="L86" s="303"/>
      <c r="M86" s="51"/>
      <c r="N86" s="302"/>
    </row>
    <row r="87" spans="1:14" ht="12.95" customHeight="1" x14ac:dyDescent="0.2">
      <c r="A87" s="132"/>
      <c r="B87" s="698" t="s">
        <v>344</v>
      </c>
      <c r="C87" s="271">
        <f>SUM(C88:C93)</f>
        <v>4000</v>
      </c>
      <c r="D87" s="271">
        <f>SUM(D88:D93)</f>
        <v>4000</v>
      </c>
      <c r="E87" s="271">
        <f>SUM(E88:E93)</f>
        <v>1886</v>
      </c>
      <c r="F87" s="402">
        <f t="shared" ref="F87:F95" si="7">+E87/D87</f>
        <v>0.47149999999999997</v>
      </c>
      <c r="G87" s="16"/>
      <c r="H87" s="309"/>
      <c r="K87" s="301"/>
      <c r="L87" s="303"/>
      <c r="M87" s="51"/>
      <c r="N87" s="302"/>
    </row>
    <row r="88" spans="1:14" ht="12.95" customHeight="1" x14ac:dyDescent="0.2">
      <c r="A88" s="132"/>
      <c r="B88" s="545" t="s">
        <v>4</v>
      </c>
      <c r="C88" s="271">
        <v>813</v>
      </c>
      <c r="D88" s="271">
        <v>813</v>
      </c>
      <c r="E88" s="378">
        <v>391</v>
      </c>
      <c r="F88" s="402">
        <f t="shared" si="7"/>
        <v>0.48093480934809346</v>
      </c>
      <c r="G88" s="16"/>
      <c r="H88" s="309"/>
      <c r="K88" s="301"/>
      <c r="L88" s="303"/>
      <c r="M88" s="51"/>
      <c r="N88" s="302"/>
    </row>
    <row r="89" spans="1:14" ht="12.95" customHeight="1" x14ac:dyDescent="0.2">
      <c r="A89" s="132"/>
      <c r="B89" s="545" t="s">
        <v>307</v>
      </c>
      <c r="C89" s="271">
        <v>392</v>
      </c>
      <c r="D89" s="271">
        <v>392</v>
      </c>
      <c r="E89" s="378">
        <v>179</v>
      </c>
      <c r="F89" s="402">
        <f>+E89/D89</f>
        <v>0.45663265306122447</v>
      </c>
      <c r="G89" s="16"/>
      <c r="H89" s="309"/>
      <c r="K89" s="301"/>
      <c r="L89" s="303"/>
      <c r="M89" s="51"/>
      <c r="N89" s="302"/>
    </row>
    <row r="90" spans="1:14" ht="12.95" customHeight="1" x14ac:dyDescent="0.2">
      <c r="A90" s="132"/>
      <c r="B90" s="545" t="s">
        <v>311</v>
      </c>
      <c r="C90" s="271">
        <v>347</v>
      </c>
      <c r="D90" s="271">
        <v>347</v>
      </c>
      <c r="E90" s="378">
        <v>160</v>
      </c>
      <c r="F90" s="402">
        <f t="shared" si="7"/>
        <v>0.4610951008645533</v>
      </c>
      <c r="G90" s="16"/>
      <c r="H90" s="309"/>
      <c r="K90" s="301"/>
      <c r="L90" s="303"/>
      <c r="M90" s="51"/>
      <c r="N90" s="302"/>
    </row>
    <row r="91" spans="1:14" ht="12.95" customHeight="1" x14ac:dyDescent="0.2">
      <c r="A91" s="132"/>
      <c r="B91" s="545" t="s">
        <v>309</v>
      </c>
      <c r="C91" s="271">
        <v>1032</v>
      </c>
      <c r="D91" s="271">
        <v>1032</v>
      </c>
      <c r="E91" s="378">
        <v>472</v>
      </c>
      <c r="F91" s="402">
        <f t="shared" si="7"/>
        <v>0.4573643410852713</v>
      </c>
      <c r="G91" s="16"/>
      <c r="H91" s="309"/>
      <c r="K91" s="301"/>
      <c r="L91" s="303"/>
      <c r="M91" s="51"/>
      <c r="N91" s="302"/>
    </row>
    <row r="92" spans="1:14" ht="12.95" customHeight="1" x14ac:dyDescent="0.2">
      <c r="A92" s="132"/>
      <c r="B92" s="294" t="s">
        <v>310</v>
      </c>
      <c r="C92" s="271">
        <v>645</v>
      </c>
      <c r="D92" s="271">
        <v>645</v>
      </c>
      <c r="E92" s="378">
        <v>298</v>
      </c>
      <c r="F92" s="402">
        <f t="shared" si="7"/>
        <v>0.46201550387596901</v>
      </c>
      <c r="G92" s="16"/>
      <c r="H92" s="309"/>
      <c r="K92" s="301"/>
      <c r="L92" s="303"/>
      <c r="M92" s="51"/>
      <c r="N92" s="302"/>
    </row>
    <row r="93" spans="1:14" ht="12.95" customHeight="1" x14ac:dyDescent="0.2">
      <c r="A93" s="132"/>
      <c r="B93" s="294" t="s">
        <v>312</v>
      </c>
      <c r="C93" s="271">
        <v>771</v>
      </c>
      <c r="D93" s="271">
        <v>771</v>
      </c>
      <c r="E93" s="272">
        <v>386</v>
      </c>
      <c r="F93" s="402">
        <f t="shared" si="7"/>
        <v>0.5006485084306096</v>
      </c>
      <c r="G93" s="16"/>
      <c r="H93" s="309"/>
      <c r="J93" s="307"/>
      <c r="K93" s="267"/>
      <c r="L93" s="303"/>
      <c r="M93" s="51"/>
      <c r="N93" s="302"/>
    </row>
    <row r="94" spans="1:14" ht="12.95" customHeight="1" x14ac:dyDescent="0.2">
      <c r="A94" s="132"/>
      <c r="B94" s="310"/>
      <c r="C94" s="271"/>
      <c r="D94" s="272"/>
      <c r="E94" s="378"/>
      <c r="F94" s="386"/>
      <c r="G94" s="16"/>
      <c r="H94" s="309"/>
      <c r="J94" s="307"/>
      <c r="K94" s="267"/>
      <c r="L94" s="303"/>
      <c r="M94" s="51"/>
      <c r="N94" s="302"/>
    </row>
    <row r="95" spans="1:14" ht="12.95" customHeight="1" x14ac:dyDescent="0.2">
      <c r="A95" s="132"/>
      <c r="B95" s="310" t="s">
        <v>245</v>
      </c>
      <c r="C95" s="271">
        <f>C4+C13+C30+C47+C54+C63+C72+C87+C77+C40+C21</f>
        <v>256309</v>
      </c>
      <c r="D95" s="271">
        <f>D4+D13+D30+D47+D54+D63+D72+D87+D77+D40+D21</f>
        <v>274856</v>
      </c>
      <c r="E95" s="271">
        <f>E4+E13+E30+E47+E54+E63+E72+E87+E77+E40+E21</f>
        <v>150227</v>
      </c>
      <c r="F95" s="402">
        <f t="shared" si="7"/>
        <v>0.54656620193846961</v>
      </c>
      <c r="G95" s="16"/>
      <c r="H95" s="309"/>
      <c r="J95" s="307"/>
      <c r="K95" s="267"/>
      <c r="L95" s="303"/>
      <c r="M95" s="51"/>
      <c r="N95" s="302"/>
    </row>
    <row r="96" spans="1:14" ht="12.95" customHeight="1" x14ac:dyDescent="0.2">
      <c r="A96" s="132"/>
      <c r="B96" s="184"/>
      <c r="C96" s="275"/>
      <c r="D96" s="276"/>
      <c r="E96" s="377"/>
      <c r="F96" s="402"/>
      <c r="G96" s="16"/>
      <c r="H96" s="309"/>
      <c r="I96" s="308"/>
      <c r="L96" s="303"/>
      <c r="M96" s="51"/>
      <c r="N96" s="302"/>
    </row>
    <row r="97" spans="1:8" ht="12.95" customHeight="1" x14ac:dyDescent="0.2">
      <c r="A97" s="114" t="s">
        <v>90</v>
      </c>
      <c r="B97" s="192" t="s">
        <v>54</v>
      </c>
      <c r="C97" s="278">
        <f>C95</f>
        <v>256309</v>
      </c>
      <c r="D97" s="278">
        <f t="shared" ref="D97:E97" si="8">D95</f>
        <v>274856</v>
      </c>
      <c r="E97" s="278">
        <f t="shared" si="8"/>
        <v>150227</v>
      </c>
      <c r="F97" s="407">
        <f>+E97/D97</f>
        <v>0.54656620193846961</v>
      </c>
      <c r="G97" s="16"/>
      <c r="H97" s="309"/>
    </row>
    <row r="98" spans="1:8" ht="12.95" customHeight="1" x14ac:dyDescent="0.2">
      <c r="A98" s="133" t="s">
        <v>91</v>
      </c>
      <c r="B98" s="172" t="s">
        <v>86</v>
      </c>
      <c r="C98" s="724"/>
      <c r="D98" s="277"/>
      <c r="E98" s="379"/>
      <c r="F98" s="404"/>
      <c r="G98" s="337"/>
      <c r="H98" s="309"/>
    </row>
    <row r="99" spans="1:8" ht="12.95" customHeight="1" x14ac:dyDescent="0.2">
      <c r="A99" s="120" t="s">
        <v>92</v>
      </c>
      <c r="B99" s="714" t="s">
        <v>55</v>
      </c>
      <c r="C99" s="726"/>
      <c r="D99" s="26"/>
      <c r="E99" s="92"/>
      <c r="F99" s="386"/>
      <c r="G99" s="32"/>
    </row>
    <row r="100" spans="1:8" ht="12.95" customHeight="1" x14ac:dyDescent="0.2">
      <c r="A100" s="132"/>
      <c r="B100" s="184" t="s">
        <v>53</v>
      </c>
      <c r="C100" s="725"/>
      <c r="D100" s="272"/>
      <c r="E100" s="378"/>
      <c r="F100" s="402"/>
      <c r="G100" s="16"/>
    </row>
    <row r="101" spans="1:8" ht="12.95" customHeight="1" x14ac:dyDescent="0.2">
      <c r="A101" s="114" t="s">
        <v>93</v>
      </c>
      <c r="B101" s="192" t="s">
        <v>56</v>
      </c>
      <c r="C101" s="279">
        <f>+C98+C99</f>
        <v>0</v>
      </c>
      <c r="D101" s="280">
        <f>+D98+D99</f>
        <v>0</v>
      </c>
      <c r="E101" s="380">
        <f>+E98+E99</f>
        <v>0</v>
      </c>
      <c r="F101" s="403"/>
      <c r="G101" s="16"/>
    </row>
    <row r="102" spans="1:8" ht="12.95" customHeight="1" x14ac:dyDescent="0.2">
      <c r="A102" s="133" t="s">
        <v>94</v>
      </c>
      <c r="B102" s="172" t="s">
        <v>57</v>
      </c>
      <c r="C102" s="269"/>
      <c r="D102" s="277"/>
      <c r="E102" s="379"/>
      <c r="F102" s="404"/>
      <c r="G102" s="16"/>
    </row>
    <row r="103" spans="1:8" ht="12.95" customHeight="1" x14ac:dyDescent="0.2">
      <c r="A103" s="120" t="s">
        <v>95</v>
      </c>
      <c r="B103" s="121" t="s">
        <v>58</v>
      </c>
      <c r="C103" s="270">
        <v>2300</v>
      </c>
      <c r="D103" s="272">
        <f>2305+177</f>
        <v>2482</v>
      </c>
      <c r="E103" s="92">
        <f>+'1.1.SZ.TÁBL. BEV - KIAD'!M13</f>
        <v>1513</v>
      </c>
      <c r="F103" s="386">
        <f>+E103/D103</f>
        <v>0.6095890410958904</v>
      </c>
      <c r="G103" s="17"/>
    </row>
    <row r="104" spans="1:8" ht="12.95" customHeight="1" x14ac:dyDescent="0.2">
      <c r="A104" s="120" t="s">
        <v>96</v>
      </c>
      <c r="B104" s="121" t="s">
        <v>59</v>
      </c>
      <c r="C104" s="270"/>
      <c r="D104" s="272"/>
      <c r="E104" s="92"/>
      <c r="F104" s="386"/>
      <c r="G104" s="17"/>
    </row>
    <row r="105" spans="1:8" ht="12.95" customHeight="1" x14ac:dyDescent="0.2">
      <c r="A105" s="120" t="s">
        <v>97</v>
      </c>
      <c r="B105" s="121" t="s">
        <v>60</v>
      </c>
      <c r="C105" s="270"/>
      <c r="D105" s="272"/>
      <c r="E105" s="92"/>
      <c r="F105" s="386"/>
      <c r="G105" s="16"/>
    </row>
    <row r="106" spans="1:8" ht="25.15" customHeight="1" x14ac:dyDescent="0.2">
      <c r="A106" s="120" t="s">
        <v>98</v>
      </c>
      <c r="B106" s="121" t="s">
        <v>332</v>
      </c>
      <c r="C106" s="270">
        <v>16638</v>
      </c>
      <c r="D106" s="272">
        <v>16638</v>
      </c>
      <c r="E106" s="92">
        <f>+'1.1.SZ.TÁBL. BEV - KIAD'!M16</f>
        <v>9337</v>
      </c>
      <c r="F106" s="386">
        <f>+E106/D106</f>
        <v>0.56118523861040992</v>
      </c>
      <c r="G106" s="16"/>
    </row>
    <row r="107" spans="1:8" ht="12.95" customHeight="1" x14ac:dyDescent="0.2">
      <c r="A107" s="120" t="s">
        <v>98</v>
      </c>
      <c r="B107" s="121" t="s">
        <v>333</v>
      </c>
      <c r="C107" s="270">
        <v>3846</v>
      </c>
      <c r="D107" s="272">
        <v>3846</v>
      </c>
      <c r="E107" s="92">
        <f>+'1.1.SZ.TÁBL. BEV - KIAD'!M17</f>
        <v>1752</v>
      </c>
      <c r="F107" s="386">
        <f>+E107/D107</f>
        <v>0.45553822152886114</v>
      </c>
      <c r="G107" s="16"/>
    </row>
    <row r="108" spans="1:8" ht="29.45" customHeight="1" x14ac:dyDescent="0.2">
      <c r="A108" s="120" t="s">
        <v>99</v>
      </c>
      <c r="B108" s="121" t="s">
        <v>334</v>
      </c>
      <c r="C108" s="270">
        <v>2372</v>
      </c>
      <c r="D108" s="272">
        <f>2373+48</f>
        <v>2421</v>
      </c>
      <c r="E108" s="92">
        <f>+'1.1.SZ.TÁBL. BEV - KIAD'!M18</f>
        <v>1188</v>
      </c>
      <c r="F108" s="386">
        <f>+E108/D108</f>
        <v>0.49070631970260226</v>
      </c>
      <c r="G108" s="17"/>
    </row>
    <row r="109" spans="1:8" ht="28.15" customHeight="1" x14ac:dyDescent="0.2">
      <c r="A109" s="120" t="s">
        <v>100</v>
      </c>
      <c r="B109" s="121" t="s">
        <v>335</v>
      </c>
      <c r="C109" s="270"/>
      <c r="D109" s="272"/>
      <c r="E109" s="92"/>
      <c r="F109" s="386"/>
      <c r="G109" s="16"/>
    </row>
    <row r="110" spans="1:8" ht="12.95" customHeight="1" x14ac:dyDescent="0.25">
      <c r="A110" s="120" t="s">
        <v>100</v>
      </c>
      <c r="B110" s="121" t="s">
        <v>61</v>
      </c>
      <c r="C110" s="270"/>
      <c r="D110" s="272"/>
      <c r="E110" s="92"/>
      <c r="F110" s="386"/>
      <c r="G110" s="338"/>
    </row>
    <row r="111" spans="1:8" ht="12.95" customHeight="1" x14ac:dyDescent="0.2">
      <c r="A111" s="120" t="s">
        <v>101</v>
      </c>
      <c r="B111" s="121" t="s">
        <v>62</v>
      </c>
      <c r="C111" s="270"/>
      <c r="D111" s="272"/>
      <c r="E111" s="92"/>
      <c r="F111" s="386"/>
      <c r="G111" s="339"/>
    </row>
    <row r="112" spans="1:8" ht="12.95" customHeight="1" x14ac:dyDescent="0.2">
      <c r="A112" s="135" t="s">
        <v>329</v>
      </c>
      <c r="B112" s="193" t="s">
        <v>63</v>
      </c>
      <c r="C112" s="270"/>
      <c r="D112" s="272">
        <v>3</v>
      </c>
      <c r="E112" s="92">
        <f>+'3.SZ.TÁBL. SEGÍTŐ SZOLGÁLAT'!AF21</f>
        <v>3</v>
      </c>
      <c r="F112" s="402">
        <f>+E112/D112</f>
        <v>1</v>
      </c>
      <c r="G112" s="17"/>
    </row>
    <row r="113" spans="1:7" ht="12.95" customHeight="1" x14ac:dyDescent="0.2">
      <c r="A113" s="114" t="s">
        <v>102</v>
      </c>
      <c r="B113" s="192" t="s">
        <v>64</v>
      </c>
      <c r="C113" s="279">
        <f>SUM(C102:C112)</f>
        <v>25156</v>
      </c>
      <c r="D113" s="280">
        <f>SUM(D102:D112)</f>
        <v>25390</v>
      </c>
      <c r="E113" s="380">
        <f>SUM(E102:E112)</f>
        <v>13793</v>
      </c>
      <c r="F113" s="407">
        <f>+E113/D113</f>
        <v>0.54324537219377711</v>
      </c>
      <c r="G113" s="17"/>
    </row>
    <row r="114" spans="1:7" ht="12.95" customHeight="1" x14ac:dyDescent="0.2">
      <c r="A114" s="114" t="s">
        <v>103</v>
      </c>
      <c r="B114" s="192" t="s">
        <v>65</v>
      </c>
      <c r="C114" s="279"/>
      <c r="D114" s="280"/>
      <c r="E114" s="380"/>
      <c r="F114" s="403"/>
      <c r="G114" s="17"/>
    </row>
    <row r="115" spans="1:7" ht="12.95" customHeight="1" x14ac:dyDescent="0.2">
      <c r="A115" s="136" t="s">
        <v>330</v>
      </c>
      <c r="B115" s="194" t="s">
        <v>66</v>
      </c>
      <c r="C115" s="281"/>
      <c r="D115" s="282"/>
      <c r="E115" s="381"/>
      <c r="F115" s="405"/>
      <c r="G115" s="17"/>
    </row>
    <row r="116" spans="1:7" ht="12.95" customHeight="1" x14ac:dyDescent="0.2">
      <c r="A116" s="114" t="s">
        <v>104</v>
      </c>
      <c r="B116" s="192" t="s">
        <v>221</v>
      </c>
      <c r="C116" s="279">
        <f>+C115</f>
        <v>0</v>
      </c>
      <c r="D116" s="280">
        <f>+D115</f>
        <v>0</v>
      </c>
      <c r="E116" s="380">
        <f>+E115</f>
        <v>0</v>
      </c>
      <c r="F116" s="403"/>
    </row>
    <row r="117" spans="1:7" ht="12.95" customHeight="1" x14ac:dyDescent="0.2">
      <c r="A117" s="136" t="s">
        <v>331</v>
      </c>
      <c r="B117" s="194" t="s">
        <v>67</v>
      </c>
      <c r="C117" s="281"/>
      <c r="D117" s="282">
        <v>770</v>
      </c>
      <c r="E117" s="381">
        <f>+'1.1.SZ.TÁBL. BEV - KIAD'!M26</f>
        <v>770</v>
      </c>
      <c r="F117" s="405">
        <f>+E117/D117</f>
        <v>1</v>
      </c>
    </row>
    <row r="118" spans="1:7" ht="12.95" customHeight="1" x14ac:dyDescent="0.2">
      <c r="A118" s="114" t="s">
        <v>105</v>
      </c>
      <c r="B118" s="192" t="s">
        <v>222</v>
      </c>
      <c r="C118" s="279">
        <f>+C117</f>
        <v>0</v>
      </c>
      <c r="D118" s="284">
        <f>+D117</f>
        <v>770</v>
      </c>
      <c r="E118" s="382">
        <f>+E117</f>
        <v>770</v>
      </c>
      <c r="F118" s="403">
        <f>+E118/D118</f>
        <v>1</v>
      </c>
    </row>
    <row r="119" spans="1:7" ht="12.95" customHeight="1" x14ac:dyDescent="0.2">
      <c r="A119" s="114" t="s">
        <v>106</v>
      </c>
      <c r="B119" s="192" t="s">
        <v>68</v>
      </c>
      <c r="C119" s="279">
        <f>+C97+C101+C113+C114+C116+C118</f>
        <v>281465</v>
      </c>
      <c r="D119" s="284">
        <f>+D97+D101+D113+D114+D116+D118</f>
        <v>301016</v>
      </c>
      <c r="E119" s="382">
        <f>+E97+E101+E113+E114+E116+E118</f>
        <v>164790</v>
      </c>
      <c r="F119" s="407">
        <f>+E119/D119</f>
        <v>0.54744598293778401</v>
      </c>
    </row>
    <row r="120" spans="1:7" ht="12.95" customHeight="1" x14ac:dyDescent="0.2">
      <c r="A120" s="202" t="s">
        <v>107</v>
      </c>
      <c r="B120" s="192" t="s">
        <v>69</v>
      </c>
      <c r="C120" s="279"/>
      <c r="D120" s="623">
        <v>68783</v>
      </c>
      <c r="E120" s="380">
        <f>+'1.1.SZ.TÁBL. BEV - KIAD'!M29</f>
        <v>68783</v>
      </c>
      <c r="F120" s="407">
        <f>+E120/D120</f>
        <v>1</v>
      </c>
    </row>
    <row r="121" spans="1:7" ht="12.95" customHeight="1" x14ac:dyDescent="0.2">
      <c r="A121" s="202" t="s">
        <v>219</v>
      </c>
      <c r="B121" s="192" t="s">
        <v>220</v>
      </c>
      <c r="C121" s="279"/>
      <c r="D121" s="280"/>
      <c r="E121" s="380"/>
      <c r="F121" s="403"/>
    </row>
    <row r="122" spans="1:7" ht="12.95" customHeight="1" thickBot="1" x14ac:dyDescent="0.25">
      <c r="A122" s="233" t="s">
        <v>108</v>
      </c>
      <c r="B122" s="283" t="s">
        <v>70</v>
      </c>
      <c r="C122" s="285">
        <f>+SUM(C120:C121)</f>
        <v>0</v>
      </c>
      <c r="D122" s="286">
        <f>+SUM(D120:D121)</f>
        <v>68783</v>
      </c>
      <c r="E122" s="383">
        <f>+SUM(E120:E121)</f>
        <v>68783</v>
      </c>
      <c r="F122" s="649">
        <f>+E122/D122</f>
        <v>1</v>
      </c>
    </row>
    <row r="123" spans="1:7" ht="12.95" customHeight="1" thickBot="1" x14ac:dyDescent="0.25">
      <c r="A123" s="752" t="s">
        <v>0</v>
      </c>
      <c r="B123" s="753"/>
      <c r="C123" s="670">
        <f>+C119+C122</f>
        <v>281465</v>
      </c>
      <c r="D123" s="671">
        <f>+D119+D122</f>
        <v>369799</v>
      </c>
      <c r="E123" s="384">
        <f>+E119+E122</f>
        <v>233573</v>
      </c>
      <c r="F123" s="406">
        <f>+E123/D123</f>
        <v>0.63162150249189419</v>
      </c>
    </row>
  </sheetData>
  <mergeCells count="9">
    <mergeCell ref="A123:B123"/>
    <mergeCell ref="D1:D2"/>
    <mergeCell ref="C1:C2"/>
    <mergeCell ref="K3:K4"/>
    <mergeCell ref="K29:K30"/>
    <mergeCell ref="F1:F2"/>
    <mergeCell ref="E1:E2"/>
    <mergeCell ref="A1:A2"/>
    <mergeCell ref="B1:B2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8" scale="64" orientation="portrait" r:id="rId1"/>
  <headerFooter alignWithMargins="0">
    <oddHeader>&amp;L&amp;"Times New Roman,Félkövér"&amp;13Szent László Völgye TKT&amp;C&amp;"Times New Roman,Félkövér"&amp;16 2024. I. FÉLÉVI KÖLTSÉGVETÉSI BESZÁMOLÓ&amp;R2. sz. táblázat
BEVÉTELEK
Adatok: eFt</oddHeader>
    <oddFooter>&amp;L&amp;F&amp;R&amp;P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I166"/>
  <sheetViews>
    <sheetView topLeftCell="P97" zoomScaleNormal="100" zoomScaleSheetLayoutView="50" workbookViewId="0">
      <selection activeCell="A41" sqref="A41:XFD41"/>
    </sheetView>
  </sheetViews>
  <sheetFormatPr defaultColWidth="8.85546875" defaultRowHeight="15" customHeight="1" x14ac:dyDescent="0.2"/>
  <cols>
    <col min="1" max="1" width="8.85546875" style="8"/>
    <col min="2" max="2" width="56" style="33" customWidth="1"/>
    <col min="3" max="13" width="10.42578125" style="34" customWidth="1"/>
    <col min="14" max="14" width="10.42578125" style="35" customWidth="1"/>
    <col min="15" max="19" width="10.42578125" style="34" customWidth="1"/>
    <col min="20" max="20" width="10.42578125" style="35" customWidth="1"/>
    <col min="21" max="22" width="10.42578125" style="34" customWidth="1"/>
    <col min="23" max="23" width="10.42578125" style="35" customWidth="1"/>
    <col min="24" max="25" width="10.42578125" style="34" customWidth="1"/>
    <col min="26" max="29" width="10.42578125" style="35" customWidth="1"/>
    <col min="30" max="32" width="10.42578125" style="34" customWidth="1"/>
    <col min="33" max="34" width="11.5703125" style="8" bestFit="1" customWidth="1"/>
    <col min="35" max="16384" width="8.85546875" style="8"/>
  </cols>
  <sheetData>
    <row r="1" spans="1:32" s="9" customFormat="1" ht="30" customHeight="1" x14ac:dyDescent="0.2">
      <c r="A1" s="771" t="s">
        <v>87</v>
      </c>
      <c r="B1" s="786" t="s">
        <v>109</v>
      </c>
      <c r="C1" s="784" t="s">
        <v>321</v>
      </c>
      <c r="D1" s="777"/>
      <c r="E1" s="778"/>
      <c r="F1" s="788" t="s">
        <v>274</v>
      </c>
      <c r="G1" s="789"/>
      <c r="H1" s="790"/>
      <c r="I1" s="776" t="s">
        <v>11</v>
      </c>
      <c r="J1" s="777"/>
      <c r="K1" s="778"/>
      <c r="L1" s="784" t="s">
        <v>275</v>
      </c>
      <c r="M1" s="777"/>
      <c r="N1" s="785"/>
      <c r="O1" s="776" t="s">
        <v>12</v>
      </c>
      <c r="P1" s="777"/>
      <c r="Q1" s="778"/>
      <c r="R1" s="781" t="s">
        <v>364</v>
      </c>
      <c r="S1" s="782"/>
      <c r="T1" s="783"/>
      <c r="U1" s="781" t="s">
        <v>283</v>
      </c>
      <c r="V1" s="782"/>
      <c r="W1" s="783"/>
      <c r="X1" s="791" t="s">
        <v>269</v>
      </c>
      <c r="Y1" s="782"/>
      <c r="Z1" s="783"/>
      <c r="AA1" s="792" t="s">
        <v>304</v>
      </c>
      <c r="AB1" s="793"/>
      <c r="AC1" s="794"/>
      <c r="AD1" s="779" t="s">
        <v>13</v>
      </c>
      <c r="AE1" s="777"/>
      <c r="AF1" s="780"/>
    </row>
    <row r="2" spans="1:32" s="11" customFormat="1" ht="39.75" customHeight="1" x14ac:dyDescent="0.2">
      <c r="A2" s="772"/>
      <c r="B2" s="787"/>
      <c r="C2" s="619" t="s">
        <v>293</v>
      </c>
      <c r="D2" s="118" t="s">
        <v>294</v>
      </c>
      <c r="E2" s="620" t="s">
        <v>295</v>
      </c>
      <c r="F2" s="180" t="s">
        <v>293</v>
      </c>
      <c r="G2" s="181" t="s">
        <v>294</v>
      </c>
      <c r="H2" s="620" t="s">
        <v>295</v>
      </c>
      <c r="I2" s="180" t="s">
        <v>293</v>
      </c>
      <c r="J2" s="181" t="s">
        <v>294</v>
      </c>
      <c r="K2" s="620" t="s">
        <v>295</v>
      </c>
      <c r="L2" s="180" t="s">
        <v>293</v>
      </c>
      <c r="M2" s="181" t="s">
        <v>294</v>
      </c>
      <c r="N2" s="620" t="s">
        <v>295</v>
      </c>
      <c r="O2" s="180" t="s">
        <v>293</v>
      </c>
      <c r="P2" s="181" t="s">
        <v>294</v>
      </c>
      <c r="Q2" s="620" t="s">
        <v>295</v>
      </c>
      <c r="R2" s="180" t="s">
        <v>293</v>
      </c>
      <c r="S2" s="181" t="s">
        <v>294</v>
      </c>
      <c r="T2" s="620" t="s">
        <v>295</v>
      </c>
      <c r="U2" s="180" t="s">
        <v>293</v>
      </c>
      <c r="V2" s="181" t="s">
        <v>294</v>
      </c>
      <c r="W2" s="620" t="s">
        <v>295</v>
      </c>
      <c r="X2" s="180" t="s">
        <v>293</v>
      </c>
      <c r="Y2" s="181" t="s">
        <v>294</v>
      </c>
      <c r="Z2" s="694" t="s">
        <v>295</v>
      </c>
      <c r="AA2" s="683" t="s">
        <v>293</v>
      </c>
      <c r="AB2" s="683" t="s">
        <v>294</v>
      </c>
      <c r="AC2" s="683" t="s">
        <v>295</v>
      </c>
      <c r="AD2" s="182" t="s">
        <v>293</v>
      </c>
      <c r="AE2" s="181" t="s">
        <v>294</v>
      </c>
      <c r="AF2" s="183" t="s">
        <v>295</v>
      </c>
    </row>
    <row r="3" spans="1:32" ht="13.5" customHeight="1" x14ac:dyDescent="0.2">
      <c r="A3" s="133" t="s">
        <v>88</v>
      </c>
      <c r="B3" s="172" t="s">
        <v>50</v>
      </c>
      <c r="C3" s="173"/>
      <c r="D3" s="174"/>
      <c r="E3" s="175"/>
      <c r="F3" s="219"/>
      <c r="G3" s="174"/>
      <c r="H3" s="177"/>
      <c r="I3" s="219"/>
      <c r="J3" s="174"/>
      <c r="K3" s="175"/>
      <c r="L3" s="219"/>
      <c r="M3" s="174"/>
      <c r="N3" s="177"/>
      <c r="O3" s="219"/>
      <c r="P3" s="174"/>
      <c r="Q3" s="175"/>
      <c r="R3" s="219"/>
      <c r="S3" s="174"/>
      <c r="T3" s="177"/>
      <c r="U3" s="219"/>
      <c r="V3" s="174"/>
      <c r="W3" s="177"/>
      <c r="X3" s="173"/>
      <c r="Y3" s="174"/>
      <c r="Z3" s="177"/>
      <c r="AA3" s="684"/>
      <c r="AB3" s="684"/>
      <c r="AC3" s="684"/>
      <c r="AD3" s="178"/>
      <c r="AE3" s="174"/>
      <c r="AF3" s="179"/>
    </row>
    <row r="4" spans="1:32" ht="13.5" customHeight="1" x14ac:dyDescent="0.2">
      <c r="A4" s="120" t="s">
        <v>89</v>
      </c>
      <c r="B4" s="121" t="s">
        <v>51</v>
      </c>
      <c r="C4" s="165"/>
      <c r="D4" s="163"/>
      <c r="E4" s="175"/>
      <c r="F4" s="169"/>
      <c r="G4" s="163"/>
      <c r="H4" s="170"/>
      <c r="I4" s="169"/>
      <c r="J4" s="163"/>
      <c r="K4" s="168"/>
      <c r="L4" s="169"/>
      <c r="M4" s="163"/>
      <c r="N4" s="170"/>
      <c r="O4" s="169"/>
      <c r="P4" s="163"/>
      <c r="Q4" s="168"/>
      <c r="R4" s="169"/>
      <c r="S4" s="163"/>
      <c r="T4" s="170"/>
      <c r="U4" s="169"/>
      <c r="V4" s="163"/>
      <c r="W4" s="170"/>
      <c r="X4" s="165"/>
      <c r="Y4" s="163"/>
      <c r="Z4" s="170"/>
      <c r="AA4" s="685"/>
      <c r="AB4" s="685"/>
      <c r="AC4" s="685"/>
      <c r="AD4" s="171"/>
      <c r="AE4" s="163">
        <f>+D4+G4+J4+M4+P4+S4+V4+Y4</f>
        <v>0</v>
      </c>
      <c r="AF4" s="164">
        <f>+E4+H4+K4+N4+Q4+T4+W4+Z4</f>
        <v>0</v>
      </c>
    </row>
    <row r="5" spans="1:32" ht="13.5" customHeight="1" x14ac:dyDescent="0.2">
      <c r="A5" s="122"/>
      <c r="B5" s="342" t="s">
        <v>52</v>
      </c>
      <c r="C5" s="165"/>
      <c r="D5" s="163"/>
      <c r="E5" s="175"/>
      <c r="F5" s="169"/>
      <c r="G5" s="163"/>
      <c r="H5" s="170"/>
      <c r="I5" s="169"/>
      <c r="J5" s="163"/>
      <c r="K5" s="168"/>
      <c r="L5" s="169"/>
      <c r="M5" s="163"/>
      <c r="N5" s="170"/>
      <c r="O5" s="169"/>
      <c r="P5" s="163"/>
      <c r="Q5" s="168"/>
      <c r="R5" s="169"/>
      <c r="S5" s="163"/>
      <c r="T5" s="170"/>
      <c r="U5" s="169"/>
      <c r="V5" s="163"/>
      <c r="W5" s="170"/>
      <c r="X5" s="165"/>
      <c r="Y5" s="163"/>
      <c r="Z5" s="170"/>
      <c r="AA5" s="685"/>
      <c r="AB5" s="685"/>
      <c r="AC5" s="685"/>
      <c r="AD5" s="171"/>
      <c r="AE5" s="163"/>
      <c r="AF5" s="164"/>
    </row>
    <row r="6" spans="1:32" ht="13.5" customHeight="1" x14ac:dyDescent="0.2">
      <c r="A6" s="132"/>
      <c r="B6" s="343" t="s">
        <v>53</v>
      </c>
      <c r="C6" s="185"/>
      <c r="D6" s="186"/>
      <c r="E6" s="187"/>
      <c r="F6" s="188"/>
      <c r="G6" s="186"/>
      <c r="H6" s="189"/>
      <c r="I6" s="188"/>
      <c r="J6" s="186"/>
      <c r="K6" s="187"/>
      <c r="L6" s="188"/>
      <c r="M6" s="186"/>
      <c r="N6" s="189"/>
      <c r="O6" s="188"/>
      <c r="P6" s="186"/>
      <c r="Q6" s="187"/>
      <c r="R6" s="188"/>
      <c r="S6" s="186"/>
      <c r="T6" s="189"/>
      <c r="U6" s="188"/>
      <c r="V6" s="186"/>
      <c r="W6" s="189"/>
      <c r="X6" s="185"/>
      <c r="Y6" s="186"/>
      <c r="Z6" s="189"/>
      <c r="AA6" s="686"/>
      <c r="AB6" s="686"/>
      <c r="AC6" s="686"/>
      <c r="AD6" s="190"/>
      <c r="AE6" s="186">
        <f>+D6+G6+J6+M6+P6+S6+V6+Y6</f>
        <v>0</v>
      </c>
      <c r="AF6" s="191"/>
    </row>
    <row r="7" spans="1:32" s="257" customFormat="1" ht="13.5" customHeight="1" x14ac:dyDescent="0.2">
      <c r="A7" s="114" t="s">
        <v>90</v>
      </c>
      <c r="B7" s="192" t="s">
        <v>54</v>
      </c>
      <c r="C7" s="240">
        <f t="shared" ref="C7:AF7" si="0">SUM(C3:C4)</f>
        <v>0</v>
      </c>
      <c r="D7" s="238">
        <f t="shared" si="0"/>
        <v>0</v>
      </c>
      <c r="E7" s="241">
        <f t="shared" si="0"/>
        <v>0</v>
      </c>
      <c r="F7" s="255">
        <f>SUM(F3:F4)</f>
        <v>0</v>
      </c>
      <c r="G7" s="238">
        <f>SUM(G3:G4)</f>
        <v>0</v>
      </c>
      <c r="H7" s="256">
        <f t="shared" si="0"/>
        <v>0</v>
      </c>
      <c r="I7" s="255">
        <f t="shared" si="0"/>
        <v>0</v>
      </c>
      <c r="J7" s="238">
        <f t="shared" si="0"/>
        <v>0</v>
      </c>
      <c r="K7" s="241">
        <f t="shared" si="0"/>
        <v>0</v>
      </c>
      <c r="L7" s="255">
        <f>SUM(L3:L4)</f>
        <v>0</v>
      </c>
      <c r="M7" s="238">
        <f>SUM(M3:M4)</f>
        <v>0</v>
      </c>
      <c r="N7" s="256">
        <f t="shared" si="0"/>
        <v>0</v>
      </c>
      <c r="O7" s="255">
        <f t="shared" si="0"/>
        <v>0</v>
      </c>
      <c r="P7" s="238">
        <f t="shared" si="0"/>
        <v>0</v>
      </c>
      <c r="Q7" s="241">
        <f t="shared" si="0"/>
        <v>0</v>
      </c>
      <c r="R7" s="255">
        <f>SUM(R3:R4)</f>
        <v>0</v>
      </c>
      <c r="S7" s="238">
        <f>SUM(S3:S4)</f>
        <v>0</v>
      </c>
      <c r="T7" s="256">
        <f t="shared" si="0"/>
        <v>0</v>
      </c>
      <c r="U7" s="255">
        <f t="shared" si="0"/>
        <v>0</v>
      </c>
      <c r="V7" s="238">
        <f t="shared" si="0"/>
        <v>0</v>
      </c>
      <c r="W7" s="256">
        <f t="shared" si="0"/>
        <v>0</v>
      </c>
      <c r="X7" s="240">
        <f>SUM(X3:X4)</f>
        <v>0</v>
      </c>
      <c r="Y7" s="238">
        <f>SUM(Y3:Y4)</f>
        <v>0</v>
      </c>
      <c r="Z7" s="256">
        <f>SUM(Z3:Z4)</f>
        <v>0</v>
      </c>
      <c r="AA7" s="687">
        <v>0</v>
      </c>
      <c r="AB7" s="687">
        <v>0</v>
      </c>
      <c r="AC7" s="687">
        <v>0</v>
      </c>
      <c r="AD7" s="235">
        <f t="shared" si="0"/>
        <v>0</v>
      </c>
      <c r="AE7" s="238">
        <f t="shared" si="0"/>
        <v>0</v>
      </c>
      <c r="AF7" s="239">
        <f t="shared" si="0"/>
        <v>0</v>
      </c>
    </row>
    <row r="8" spans="1:32" ht="13.5" customHeight="1" x14ac:dyDescent="0.2">
      <c r="A8" s="133" t="s">
        <v>91</v>
      </c>
      <c r="B8" s="172" t="s">
        <v>86</v>
      </c>
      <c r="C8" s="173"/>
      <c r="D8" s="174"/>
      <c r="E8" s="175"/>
      <c r="F8" s="176"/>
      <c r="G8" s="174"/>
      <c r="H8" s="177"/>
      <c r="I8" s="176"/>
      <c r="J8" s="174"/>
      <c r="K8" s="175"/>
      <c r="L8" s="176"/>
      <c r="M8" s="174"/>
      <c r="N8" s="177"/>
      <c r="O8" s="176"/>
      <c r="P8" s="174"/>
      <c r="Q8" s="175"/>
      <c r="R8" s="176"/>
      <c r="S8" s="174"/>
      <c r="T8" s="177"/>
      <c r="U8" s="176"/>
      <c r="V8" s="174"/>
      <c r="W8" s="177"/>
      <c r="X8" s="173"/>
      <c r="Y8" s="174"/>
      <c r="Z8" s="177"/>
      <c r="AA8" s="684"/>
      <c r="AB8" s="684"/>
      <c r="AC8" s="684"/>
      <c r="AD8" s="178"/>
      <c r="AE8" s="174"/>
      <c r="AF8" s="179"/>
    </row>
    <row r="9" spans="1:32" ht="13.5" customHeight="1" x14ac:dyDescent="0.2">
      <c r="A9" s="120" t="s">
        <v>92</v>
      </c>
      <c r="B9" s="121" t="s">
        <v>55</v>
      </c>
      <c r="C9" s="165"/>
      <c r="D9" s="163"/>
      <c r="E9" s="168"/>
      <c r="F9" s="169"/>
      <c r="G9" s="163"/>
      <c r="H9" s="170"/>
      <c r="I9" s="169"/>
      <c r="J9" s="163"/>
      <c r="K9" s="168"/>
      <c r="L9" s="169"/>
      <c r="M9" s="163"/>
      <c r="N9" s="170"/>
      <c r="O9" s="169"/>
      <c r="P9" s="163"/>
      <c r="Q9" s="168"/>
      <c r="R9" s="169"/>
      <c r="S9" s="163"/>
      <c r="T9" s="170"/>
      <c r="U9" s="169"/>
      <c r="V9" s="163"/>
      <c r="W9" s="170"/>
      <c r="X9" s="165"/>
      <c r="Y9" s="163"/>
      <c r="Z9" s="170"/>
      <c r="AA9" s="685"/>
      <c r="AB9" s="685"/>
      <c r="AC9" s="685"/>
      <c r="AD9" s="171"/>
      <c r="AE9" s="163"/>
      <c r="AF9" s="164"/>
    </row>
    <row r="10" spans="1:32" ht="13.5" customHeight="1" x14ac:dyDescent="0.2">
      <c r="A10" s="132"/>
      <c r="B10" s="343" t="s">
        <v>53</v>
      </c>
      <c r="C10" s="185"/>
      <c r="D10" s="186"/>
      <c r="E10" s="187"/>
      <c r="F10" s="188"/>
      <c r="G10" s="186"/>
      <c r="H10" s="189"/>
      <c r="I10" s="188"/>
      <c r="J10" s="186"/>
      <c r="K10" s="187"/>
      <c r="L10" s="188"/>
      <c r="M10" s="186"/>
      <c r="N10" s="189"/>
      <c r="O10" s="188"/>
      <c r="P10" s="186"/>
      <c r="Q10" s="187"/>
      <c r="R10" s="188"/>
      <c r="S10" s="186"/>
      <c r="T10" s="189"/>
      <c r="U10" s="188"/>
      <c r="V10" s="186"/>
      <c r="W10" s="189"/>
      <c r="X10" s="185"/>
      <c r="Y10" s="186"/>
      <c r="Z10" s="189"/>
      <c r="AA10" s="686"/>
      <c r="AB10" s="686"/>
      <c r="AC10" s="686"/>
      <c r="AD10" s="190"/>
      <c r="AE10" s="186"/>
      <c r="AF10" s="191"/>
    </row>
    <row r="11" spans="1:32" s="257" customFormat="1" ht="13.5" customHeight="1" x14ac:dyDescent="0.2">
      <c r="A11" s="114" t="s">
        <v>93</v>
      </c>
      <c r="B11" s="192" t="s">
        <v>56</v>
      </c>
      <c r="C11" s="240">
        <f t="shared" ref="C11:AF11" si="1">SUM(C8:C9)</f>
        <v>0</v>
      </c>
      <c r="D11" s="238">
        <f t="shared" si="1"/>
        <v>0</v>
      </c>
      <c r="E11" s="241">
        <f t="shared" si="1"/>
        <v>0</v>
      </c>
      <c r="F11" s="255">
        <f>SUM(F8:F9)</f>
        <v>0</v>
      </c>
      <c r="G11" s="238">
        <f>SUM(G8:G9)</f>
        <v>0</v>
      </c>
      <c r="H11" s="256">
        <f t="shared" si="1"/>
        <v>0</v>
      </c>
      <c r="I11" s="255">
        <f t="shared" si="1"/>
        <v>0</v>
      </c>
      <c r="J11" s="238">
        <f t="shared" si="1"/>
        <v>0</v>
      </c>
      <c r="K11" s="241">
        <f t="shared" si="1"/>
        <v>0</v>
      </c>
      <c r="L11" s="255">
        <f>SUM(L8:L9)</f>
        <v>0</v>
      </c>
      <c r="M11" s="238">
        <f>SUM(M8:M9)</f>
        <v>0</v>
      </c>
      <c r="N11" s="256">
        <f t="shared" si="1"/>
        <v>0</v>
      </c>
      <c r="O11" s="255">
        <f t="shared" si="1"/>
        <v>0</v>
      </c>
      <c r="P11" s="238">
        <f t="shared" si="1"/>
        <v>0</v>
      </c>
      <c r="Q11" s="241">
        <f t="shared" si="1"/>
        <v>0</v>
      </c>
      <c r="R11" s="255">
        <f>SUM(R8:R9)</f>
        <v>0</v>
      </c>
      <c r="S11" s="238">
        <f>SUM(S8:S9)</f>
        <v>0</v>
      </c>
      <c r="T11" s="256">
        <f t="shared" si="1"/>
        <v>0</v>
      </c>
      <c r="U11" s="255">
        <f t="shared" si="1"/>
        <v>0</v>
      </c>
      <c r="V11" s="238">
        <f t="shared" si="1"/>
        <v>0</v>
      </c>
      <c r="W11" s="256">
        <f t="shared" si="1"/>
        <v>0</v>
      </c>
      <c r="X11" s="240">
        <f>SUM(X8:X9)</f>
        <v>0</v>
      </c>
      <c r="Y11" s="238">
        <f>SUM(Y8:Y9)</f>
        <v>0</v>
      </c>
      <c r="Z11" s="256">
        <f>SUM(Z8:Z9)</f>
        <v>0</v>
      </c>
      <c r="AA11" s="687">
        <v>0</v>
      </c>
      <c r="AB11" s="687">
        <v>0</v>
      </c>
      <c r="AC11" s="687">
        <v>0</v>
      </c>
      <c r="AD11" s="235">
        <f t="shared" si="1"/>
        <v>0</v>
      </c>
      <c r="AE11" s="238">
        <f t="shared" si="1"/>
        <v>0</v>
      </c>
      <c r="AF11" s="239">
        <f t="shared" si="1"/>
        <v>0</v>
      </c>
    </row>
    <row r="12" spans="1:32" ht="13.5" customHeight="1" x14ac:dyDescent="0.2">
      <c r="A12" s="133" t="s">
        <v>94</v>
      </c>
      <c r="B12" s="172" t="s">
        <v>57</v>
      </c>
      <c r="C12" s="173"/>
      <c r="D12" s="174"/>
      <c r="E12" s="175"/>
      <c r="F12" s="176"/>
      <c r="G12" s="174"/>
      <c r="H12" s="177"/>
      <c r="I12" s="176"/>
      <c r="J12" s="174"/>
      <c r="K12" s="175"/>
      <c r="L12" s="176"/>
      <c r="M12" s="174"/>
      <c r="N12" s="177"/>
      <c r="O12" s="176"/>
      <c r="P12" s="174"/>
      <c r="Q12" s="175"/>
      <c r="R12" s="176"/>
      <c r="S12" s="174"/>
      <c r="T12" s="177"/>
      <c r="U12" s="176"/>
      <c r="V12" s="174"/>
      <c r="W12" s="177"/>
      <c r="X12" s="173"/>
      <c r="Y12" s="174"/>
      <c r="Z12" s="177"/>
      <c r="AA12" s="684"/>
      <c r="AB12" s="684"/>
      <c r="AC12" s="684"/>
      <c r="AD12" s="178">
        <f>+C12+F12+I12+L12+O12+R12+U12+X12</f>
        <v>0</v>
      </c>
      <c r="AE12" s="174">
        <f>+D12+G12+J12+M12+P12+S12+V12+Y12</f>
        <v>0</v>
      </c>
      <c r="AF12" s="179">
        <f>+E12+H12+K12+N12+Q12+T12+W12+Z12</f>
        <v>0</v>
      </c>
    </row>
    <row r="13" spans="1:32" ht="13.5" customHeight="1" x14ac:dyDescent="0.2">
      <c r="A13" s="120" t="s">
        <v>95</v>
      </c>
      <c r="B13" s="121" t="s">
        <v>58</v>
      </c>
      <c r="C13" s="173"/>
      <c r="D13" s="174"/>
      <c r="E13" s="168"/>
      <c r="F13" s="176"/>
      <c r="G13" s="163">
        <f>5+177</f>
        <v>182</v>
      </c>
      <c r="H13" s="170">
        <v>24</v>
      </c>
      <c r="I13" s="176"/>
      <c r="J13" s="163"/>
      <c r="K13" s="168"/>
      <c r="L13" s="176"/>
      <c r="M13" s="163"/>
      <c r="N13" s="170"/>
      <c r="O13" s="176">
        <v>300</v>
      </c>
      <c r="P13" s="163">
        <v>300</v>
      </c>
      <c r="Q13" s="168">
        <v>170</v>
      </c>
      <c r="R13" s="169">
        <v>2000</v>
      </c>
      <c r="S13" s="163">
        <v>2000</v>
      </c>
      <c r="T13" s="170">
        <v>1319</v>
      </c>
      <c r="U13" s="169"/>
      <c r="V13" s="163"/>
      <c r="W13" s="170"/>
      <c r="X13" s="165"/>
      <c r="Y13" s="163"/>
      <c r="Z13" s="170"/>
      <c r="AA13" s="685"/>
      <c r="AB13" s="685"/>
      <c r="AC13" s="685"/>
      <c r="AD13" s="171">
        <f t="shared" ref="AD13:AD21" si="2">+C13+F13+I13+L13+O13+R13+U13+X13</f>
        <v>2300</v>
      </c>
      <c r="AE13" s="163">
        <f t="shared" ref="AE13:AE21" si="3">+D13+G13+J13+M13+P13+S13+V13+Y13</f>
        <v>2482</v>
      </c>
      <c r="AF13" s="164">
        <f>+E13+H13+K13+N13+Q13+T13+W13+Z13</f>
        <v>1513</v>
      </c>
    </row>
    <row r="14" spans="1:32" ht="13.5" customHeight="1" x14ac:dyDescent="0.2">
      <c r="A14" s="120" t="s">
        <v>96</v>
      </c>
      <c r="B14" s="121" t="s">
        <v>59</v>
      </c>
      <c r="C14" s="173"/>
      <c r="D14" s="174"/>
      <c r="E14" s="168"/>
      <c r="F14" s="176"/>
      <c r="G14" s="163"/>
      <c r="H14" s="170"/>
      <c r="I14" s="176"/>
      <c r="J14" s="163"/>
      <c r="K14" s="168"/>
      <c r="L14" s="176"/>
      <c r="M14" s="163"/>
      <c r="N14" s="170"/>
      <c r="O14" s="176"/>
      <c r="P14" s="163"/>
      <c r="Q14" s="168"/>
      <c r="R14" s="169"/>
      <c r="S14" s="163"/>
      <c r="T14" s="170"/>
      <c r="U14" s="169"/>
      <c r="V14" s="163"/>
      <c r="W14" s="170"/>
      <c r="X14" s="165"/>
      <c r="Y14" s="163"/>
      <c r="Z14" s="170"/>
      <c r="AA14" s="685"/>
      <c r="AB14" s="685"/>
      <c r="AC14" s="685"/>
      <c r="AD14" s="171">
        <f t="shared" si="2"/>
        <v>0</v>
      </c>
      <c r="AE14" s="163">
        <f t="shared" si="3"/>
        <v>0</v>
      </c>
      <c r="AF14" s="164">
        <f t="shared" ref="AF14:AF21" si="4">+E14+H14+K14+N14+Q14+T14+W14+Z14</f>
        <v>0</v>
      </c>
    </row>
    <row r="15" spans="1:32" ht="13.5" customHeight="1" x14ac:dyDescent="0.2">
      <c r="A15" s="120" t="s">
        <v>97</v>
      </c>
      <c r="B15" s="121" t="s">
        <v>60</v>
      </c>
      <c r="C15" s="173"/>
      <c r="D15" s="174"/>
      <c r="E15" s="168"/>
      <c r="F15" s="176"/>
      <c r="G15" s="163"/>
      <c r="H15" s="170"/>
      <c r="I15" s="176"/>
      <c r="J15" s="163"/>
      <c r="K15" s="168"/>
      <c r="L15" s="176"/>
      <c r="M15" s="163"/>
      <c r="N15" s="170"/>
      <c r="O15" s="176"/>
      <c r="P15" s="163"/>
      <c r="Q15" s="168"/>
      <c r="R15" s="169"/>
      <c r="S15" s="163"/>
      <c r="T15" s="170"/>
      <c r="U15" s="169"/>
      <c r="V15" s="163"/>
      <c r="W15" s="170"/>
      <c r="X15" s="165"/>
      <c r="Y15" s="163"/>
      <c r="Z15" s="170"/>
      <c r="AA15" s="685"/>
      <c r="AB15" s="685"/>
      <c r="AC15" s="685"/>
      <c r="AD15" s="171">
        <f t="shared" si="2"/>
        <v>0</v>
      </c>
      <c r="AE15" s="163">
        <f t="shared" si="3"/>
        <v>0</v>
      </c>
      <c r="AF15" s="164">
        <f t="shared" si="4"/>
        <v>0</v>
      </c>
    </row>
    <row r="16" spans="1:32" ht="27.6" customHeight="1" x14ac:dyDescent="0.2">
      <c r="A16" s="120" t="s">
        <v>98</v>
      </c>
      <c r="B16" s="121" t="s">
        <v>339</v>
      </c>
      <c r="C16" s="173"/>
      <c r="D16" s="174"/>
      <c r="E16" s="168"/>
      <c r="F16" s="176"/>
      <c r="G16" s="163"/>
      <c r="H16" s="170"/>
      <c r="I16" s="176">
        <v>2700</v>
      </c>
      <c r="J16" s="163">
        <v>2700</v>
      </c>
      <c r="K16" s="168">
        <v>2459</v>
      </c>
      <c r="L16" s="176"/>
      <c r="M16" s="163"/>
      <c r="N16" s="170"/>
      <c r="O16" s="176">
        <v>1800</v>
      </c>
      <c r="P16" s="163">
        <v>1800</v>
      </c>
      <c r="Q16" s="168">
        <v>1196</v>
      </c>
      <c r="R16" s="169"/>
      <c r="S16" s="163"/>
      <c r="T16" s="170"/>
      <c r="U16" s="169">
        <v>9500</v>
      </c>
      <c r="V16" s="163">
        <v>9500</v>
      </c>
      <c r="W16" s="170">
        <v>4543</v>
      </c>
      <c r="X16" s="165">
        <v>2638</v>
      </c>
      <c r="Y16" s="163">
        <v>2638</v>
      </c>
      <c r="Z16" s="170">
        <v>1139</v>
      </c>
      <c r="AA16" s="685"/>
      <c r="AB16" s="685"/>
      <c r="AC16" s="685"/>
      <c r="AD16" s="171">
        <f t="shared" si="2"/>
        <v>16638</v>
      </c>
      <c r="AE16" s="163">
        <f t="shared" si="3"/>
        <v>16638</v>
      </c>
      <c r="AF16" s="164">
        <f>+E16+H16+K16+N16+Q16+T16+W16+Z16</f>
        <v>9337</v>
      </c>
    </row>
    <row r="17" spans="1:35" ht="13.5" customHeight="1" x14ac:dyDescent="0.2">
      <c r="A17" s="120" t="s">
        <v>98</v>
      </c>
      <c r="B17" s="121" t="s">
        <v>333</v>
      </c>
      <c r="C17" s="173"/>
      <c r="D17" s="174"/>
      <c r="E17" s="168"/>
      <c r="F17" s="176"/>
      <c r="G17" s="163"/>
      <c r="H17" s="170"/>
      <c r="I17" s="176"/>
      <c r="J17" s="163"/>
      <c r="K17" s="168"/>
      <c r="L17" s="176"/>
      <c r="M17" s="163"/>
      <c r="N17" s="170"/>
      <c r="O17" s="176"/>
      <c r="P17" s="163"/>
      <c r="Q17" s="168"/>
      <c r="R17" s="169"/>
      <c r="S17" s="163"/>
      <c r="T17" s="170"/>
      <c r="U17" s="169">
        <v>3846</v>
      </c>
      <c r="V17" s="163">
        <v>3846</v>
      </c>
      <c r="W17" s="170">
        <v>1752</v>
      </c>
      <c r="X17" s="165"/>
      <c r="Y17" s="163"/>
      <c r="Z17" s="170"/>
      <c r="AA17" s="685"/>
      <c r="AB17" s="685"/>
      <c r="AC17" s="685"/>
      <c r="AD17" s="171">
        <f t="shared" si="2"/>
        <v>3846</v>
      </c>
      <c r="AE17" s="163">
        <f t="shared" si="3"/>
        <v>3846</v>
      </c>
      <c r="AF17" s="164">
        <f t="shared" si="4"/>
        <v>1752</v>
      </c>
    </row>
    <row r="18" spans="1:35" ht="33" customHeight="1" x14ac:dyDescent="0.2">
      <c r="A18" s="120" t="s">
        <v>99</v>
      </c>
      <c r="B18" s="121" t="s">
        <v>340</v>
      </c>
      <c r="C18" s="173"/>
      <c r="D18" s="174"/>
      <c r="E18" s="168"/>
      <c r="F18" s="176"/>
      <c r="G18" s="163">
        <f>1+48</f>
        <v>49</v>
      </c>
      <c r="H18" s="170">
        <v>6</v>
      </c>
      <c r="I18" s="176"/>
      <c r="J18" s="163"/>
      <c r="K18" s="168"/>
      <c r="L18" s="176"/>
      <c r="M18" s="163"/>
      <c r="N18" s="170"/>
      <c r="O18" s="176">
        <v>81</v>
      </c>
      <c r="P18" s="163">
        <v>81</v>
      </c>
      <c r="Q18" s="168">
        <v>46</v>
      </c>
      <c r="R18" s="169">
        <v>540</v>
      </c>
      <c r="S18" s="163">
        <v>540</v>
      </c>
      <c r="T18" s="170">
        <v>356</v>
      </c>
      <c r="U18" s="169">
        <v>1038</v>
      </c>
      <c r="V18" s="163">
        <v>1038</v>
      </c>
      <c r="W18" s="170">
        <v>473</v>
      </c>
      <c r="X18" s="165">
        <v>713</v>
      </c>
      <c r="Y18" s="163">
        <v>713</v>
      </c>
      <c r="Z18" s="170">
        <v>307</v>
      </c>
      <c r="AA18" s="685"/>
      <c r="AB18" s="685"/>
      <c r="AC18" s="685"/>
      <c r="AD18" s="171">
        <f t="shared" si="2"/>
        <v>2372</v>
      </c>
      <c r="AE18" s="163">
        <f t="shared" si="3"/>
        <v>2421</v>
      </c>
      <c r="AF18" s="164">
        <f t="shared" si="4"/>
        <v>1188</v>
      </c>
    </row>
    <row r="19" spans="1:35" ht="37.9" customHeight="1" x14ac:dyDescent="0.2">
      <c r="A19" s="120" t="s">
        <v>100</v>
      </c>
      <c r="B19" s="121" t="s">
        <v>335</v>
      </c>
      <c r="C19" s="173"/>
      <c r="D19" s="174"/>
      <c r="E19" s="168"/>
      <c r="F19" s="176"/>
      <c r="G19" s="163"/>
      <c r="H19" s="170"/>
      <c r="I19" s="176"/>
      <c r="J19" s="163"/>
      <c r="K19" s="168"/>
      <c r="L19" s="176"/>
      <c r="M19" s="163"/>
      <c r="N19" s="170"/>
      <c r="O19" s="176"/>
      <c r="P19" s="163"/>
      <c r="Q19" s="168"/>
      <c r="R19" s="169"/>
      <c r="S19" s="163"/>
      <c r="T19" s="170"/>
      <c r="U19" s="169"/>
      <c r="V19" s="163"/>
      <c r="W19" s="170"/>
      <c r="X19" s="165"/>
      <c r="Y19" s="163"/>
      <c r="Z19" s="170"/>
      <c r="AA19" s="685"/>
      <c r="AB19" s="685"/>
      <c r="AC19" s="685"/>
      <c r="AD19" s="171">
        <f t="shared" si="2"/>
        <v>0</v>
      </c>
      <c r="AE19" s="163">
        <f t="shared" si="3"/>
        <v>0</v>
      </c>
      <c r="AF19" s="164">
        <f t="shared" si="4"/>
        <v>0</v>
      </c>
    </row>
    <row r="20" spans="1:35" ht="37.9" customHeight="1" x14ac:dyDescent="0.2">
      <c r="A20" s="135" t="s">
        <v>101</v>
      </c>
      <c r="B20" s="193" t="s">
        <v>343</v>
      </c>
      <c r="C20" s="173"/>
      <c r="D20" s="174"/>
      <c r="E20" s="168"/>
      <c r="F20" s="176"/>
      <c r="G20" s="186"/>
      <c r="H20" s="189"/>
      <c r="I20" s="176"/>
      <c r="J20" s="186"/>
      <c r="K20" s="187"/>
      <c r="L20" s="176"/>
      <c r="M20" s="186"/>
      <c r="N20" s="189"/>
      <c r="O20" s="176"/>
      <c r="P20" s="186"/>
      <c r="Q20" s="187"/>
      <c r="R20" s="169"/>
      <c r="S20" s="186"/>
      <c r="T20" s="189"/>
      <c r="U20" s="169"/>
      <c r="V20" s="186"/>
      <c r="W20" s="189"/>
      <c r="X20" s="165"/>
      <c r="Y20" s="186"/>
      <c r="Z20" s="189"/>
      <c r="AA20" s="686"/>
      <c r="AB20" s="686"/>
      <c r="AC20" s="686"/>
      <c r="AD20" s="190"/>
      <c r="AE20" s="186"/>
      <c r="AF20" s="191"/>
    </row>
    <row r="21" spans="1:35" ht="13.5" customHeight="1" x14ac:dyDescent="0.2">
      <c r="A21" s="135" t="s">
        <v>329</v>
      </c>
      <c r="B21" s="193" t="s">
        <v>63</v>
      </c>
      <c r="C21" s="173"/>
      <c r="D21" s="174"/>
      <c r="E21" s="168"/>
      <c r="F21" s="176"/>
      <c r="G21" s="186">
        <v>3</v>
      </c>
      <c r="H21" s="189">
        <v>3</v>
      </c>
      <c r="I21" s="176"/>
      <c r="J21" s="186"/>
      <c r="K21" s="187"/>
      <c r="L21" s="176"/>
      <c r="M21" s="186"/>
      <c r="N21" s="189"/>
      <c r="O21" s="176"/>
      <c r="P21" s="186"/>
      <c r="Q21" s="187"/>
      <c r="R21" s="169"/>
      <c r="S21" s="186"/>
      <c r="T21" s="189"/>
      <c r="U21" s="169"/>
      <c r="V21" s="186"/>
      <c r="W21" s="189"/>
      <c r="X21" s="165"/>
      <c r="Y21" s="186"/>
      <c r="Z21" s="189"/>
      <c r="AA21" s="686"/>
      <c r="AB21" s="686"/>
      <c r="AC21" s="686"/>
      <c r="AD21" s="190">
        <f t="shared" si="2"/>
        <v>0</v>
      </c>
      <c r="AE21" s="186">
        <f t="shared" si="3"/>
        <v>3</v>
      </c>
      <c r="AF21" s="191">
        <f t="shared" si="4"/>
        <v>3</v>
      </c>
    </row>
    <row r="22" spans="1:35" s="257" customFormat="1" ht="13.5" customHeight="1" x14ac:dyDescent="0.2">
      <c r="A22" s="114" t="s">
        <v>102</v>
      </c>
      <c r="B22" s="192" t="s">
        <v>64</v>
      </c>
      <c r="C22" s="240">
        <f t="shared" ref="C22:AE22" si="5">SUM(C12:C21)</f>
        <v>0</v>
      </c>
      <c r="D22" s="238">
        <f t="shared" si="5"/>
        <v>0</v>
      </c>
      <c r="E22" s="241">
        <f t="shared" si="5"/>
        <v>0</v>
      </c>
      <c r="F22" s="255">
        <f>SUM(F12:F21)</f>
        <v>0</v>
      </c>
      <c r="G22" s="238">
        <f>SUM(G12:G21)</f>
        <v>234</v>
      </c>
      <c r="H22" s="256">
        <f t="shared" si="5"/>
        <v>33</v>
      </c>
      <c r="I22" s="255">
        <f t="shared" si="5"/>
        <v>2700</v>
      </c>
      <c r="J22" s="238">
        <f t="shared" si="5"/>
        <v>2700</v>
      </c>
      <c r="K22" s="241">
        <f t="shared" si="5"/>
        <v>2459</v>
      </c>
      <c r="L22" s="255">
        <f>SUM(L12:L21)</f>
        <v>0</v>
      </c>
      <c r="M22" s="238">
        <f>SUM(M12:M21)</f>
        <v>0</v>
      </c>
      <c r="N22" s="256">
        <f t="shared" si="5"/>
        <v>0</v>
      </c>
      <c r="O22" s="255">
        <f t="shared" si="5"/>
        <v>2181</v>
      </c>
      <c r="P22" s="238">
        <f t="shared" si="5"/>
        <v>2181</v>
      </c>
      <c r="Q22" s="241">
        <f t="shared" si="5"/>
        <v>1412</v>
      </c>
      <c r="R22" s="255">
        <f>SUM(R12:R21)</f>
        <v>2540</v>
      </c>
      <c r="S22" s="238">
        <f>SUM(S12:S21)</f>
        <v>2540</v>
      </c>
      <c r="T22" s="256">
        <f t="shared" si="5"/>
        <v>1675</v>
      </c>
      <c r="U22" s="255">
        <f t="shared" si="5"/>
        <v>14384</v>
      </c>
      <c r="V22" s="238">
        <f t="shared" si="5"/>
        <v>14384</v>
      </c>
      <c r="W22" s="256">
        <f t="shared" si="5"/>
        <v>6768</v>
      </c>
      <c r="X22" s="240">
        <f>SUM(X12:X21)</f>
        <v>3351</v>
      </c>
      <c r="Y22" s="238">
        <f>SUM(Y12:Y21)</f>
        <v>3351</v>
      </c>
      <c r="Z22" s="256">
        <f>SUM(Z12:Z21)</f>
        <v>1446</v>
      </c>
      <c r="AA22" s="687">
        <v>0</v>
      </c>
      <c r="AB22" s="687">
        <v>0</v>
      </c>
      <c r="AC22" s="687">
        <v>0</v>
      </c>
      <c r="AD22" s="235">
        <f t="shared" si="5"/>
        <v>25156</v>
      </c>
      <c r="AE22" s="238">
        <f t="shared" si="5"/>
        <v>25390</v>
      </c>
      <c r="AF22" s="239">
        <f>SUM(AF12:AF21)</f>
        <v>13793</v>
      </c>
    </row>
    <row r="23" spans="1:35" s="257" customFormat="1" ht="13.5" customHeight="1" x14ac:dyDescent="0.2">
      <c r="A23" s="114" t="s">
        <v>103</v>
      </c>
      <c r="B23" s="192" t="s">
        <v>65</v>
      </c>
      <c r="C23" s="240"/>
      <c r="D23" s="238"/>
      <c r="E23" s="241"/>
      <c r="F23" s="255"/>
      <c r="G23" s="238"/>
      <c r="H23" s="256"/>
      <c r="I23" s="255"/>
      <c r="J23" s="238"/>
      <c r="K23" s="241"/>
      <c r="L23" s="255"/>
      <c r="M23" s="238"/>
      <c r="N23" s="256"/>
      <c r="O23" s="255"/>
      <c r="P23" s="238"/>
      <c r="Q23" s="241"/>
      <c r="R23" s="255"/>
      <c r="S23" s="238"/>
      <c r="T23" s="256"/>
      <c r="U23" s="255"/>
      <c r="V23" s="238"/>
      <c r="W23" s="256"/>
      <c r="X23" s="240"/>
      <c r="Y23" s="238"/>
      <c r="Z23" s="256"/>
      <c r="AA23" s="687"/>
      <c r="AB23" s="687"/>
      <c r="AC23" s="687"/>
      <c r="AD23" s="235"/>
      <c r="AE23" s="238"/>
      <c r="AF23" s="239"/>
    </row>
    <row r="24" spans="1:35" ht="13.5" customHeight="1" x14ac:dyDescent="0.2">
      <c r="A24" s="136" t="s">
        <v>330</v>
      </c>
      <c r="B24" s="194" t="s">
        <v>66</v>
      </c>
      <c r="C24" s="195"/>
      <c r="D24" s="196"/>
      <c r="E24" s="197"/>
      <c r="F24" s="198"/>
      <c r="G24" s="196"/>
      <c r="H24" s="199"/>
      <c r="I24" s="198"/>
      <c r="J24" s="196"/>
      <c r="K24" s="197"/>
      <c r="L24" s="198"/>
      <c r="M24" s="196"/>
      <c r="N24" s="199"/>
      <c r="O24" s="198"/>
      <c r="P24" s="196"/>
      <c r="Q24" s="197"/>
      <c r="R24" s="198"/>
      <c r="S24" s="196"/>
      <c r="T24" s="199"/>
      <c r="U24" s="198"/>
      <c r="V24" s="196"/>
      <c r="W24" s="199"/>
      <c r="X24" s="195"/>
      <c r="Y24" s="196"/>
      <c r="Z24" s="199"/>
      <c r="AA24" s="688"/>
      <c r="AB24" s="688"/>
      <c r="AC24" s="688"/>
      <c r="AD24" s="200"/>
      <c r="AE24" s="196"/>
      <c r="AF24" s="201"/>
    </row>
    <row r="25" spans="1:35" s="257" customFormat="1" ht="13.5" customHeight="1" x14ac:dyDescent="0.2">
      <c r="A25" s="114" t="s">
        <v>104</v>
      </c>
      <c r="B25" s="192" t="s">
        <v>221</v>
      </c>
      <c r="C25" s="240">
        <f t="shared" ref="C25:AF25" si="6">+C24</f>
        <v>0</v>
      </c>
      <c r="D25" s="238">
        <f t="shared" si="6"/>
        <v>0</v>
      </c>
      <c r="E25" s="241">
        <f t="shared" si="6"/>
        <v>0</v>
      </c>
      <c r="F25" s="255">
        <f>+F24</f>
        <v>0</v>
      </c>
      <c r="G25" s="238">
        <f>+G24</f>
        <v>0</v>
      </c>
      <c r="H25" s="256">
        <f t="shared" si="6"/>
        <v>0</v>
      </c>
      <c r="I25" s="255">
        <f t="shared" si="6"/>
        <v>0</v>
      </c>
      <c r="J25" s="238">
        <f t="shared" si="6"/>
        <v>0</v>
      </c>
      <c r="K25" s="241">
        <f t="shared" si="6"/>
        <v>0</v>
      </c>
      <c r="L25" s="255">
        <f>+L24</f>
        <v>0</v>
      </c>
      <c r="M25" s="238">
        <f>+M24</f>
        <v>0</v>
      </c>
      <c r="N25" s="256">
        <f t="shared" si="6"/>
        <v>0</v>
      </c>
      <c r="O25" s="255">
        <f t="shared" si="6"/>
        <v>0</v>
      </c>
      <c r="P25" s="238">
        <f t="shared" si="6"/>
        <v>0</v>
      </c>
      <c r="Q25" s="241">
        <f t="shared" si="6"/>
        <v>0</v>
      </c>
      <c r="R25" s="255">
        <f>+R24</f>
        <v>0</v>
      </c>
      <c r="S25" s="238">
        <f>+S24</f>
        <v>0</v>
      </c>
      <c r="T25" s="256">
        <f t="shared" si="6"/>
        <v>0</v>
      </c>
      <c r="U25" s="255">
        <f t="shared" si="6"/>
        <v>0</v>
      </c>
      <c r="V25" s="238">
        <f t="shared" si="6"/>
        <v>0</v>
      </c>
      <c r="W25" s="256">
        <f t="shared" si="6"/>
        <v>0</v>
      </c>
      <c r="X25" s="240">
        <f>+X24</f>
        <v>0</v>
      </c>
      <c r="Y25" s="238">
        <f>+Y24</f>
        <v>0</v>
      </c>
      <c r="Z25" s="256">
        <f>+Z24</f>
        <v>0</v>
      </c>
      <c r="AA25" s="687">
        <v>0</v>
      </c>
      <c r="AB25" s="687">
        <v>0</v>
      </c>
      <c r="AC25" s="687">
        <v>0</v>
      </c>
      <c r="AD25" s="235">
        <f t="shared" si="6"/>
        <v>0</v>
      </c>
      <c r="AE25" s="238">
        <f t="shared" si="6"/>
        <v>0</v>
      </c>
      <c r="AF25" s="239">
        <f t="shared" si="6"/>
        <v>0</v>
      </c>
    </row>
    <row r="26" spans="1:35" ht="13.5" customHeight="1" x14ac:dyDescent="0.2">
      <c r="A26" s="136" t="s">
        <v>331</v>
      </c>
      <c r="B26" s="194" t="s">
        <v>67</v>
      </c>
      <c r="C26" s="195"/>
      <c r="D26" s="196"/>
      <c r="E26" s="197"/>
      <c r="F26" s="198"/>
      <c r="G26" s="196"/>
      <c r="H26" s="199"/>
      <c r="I26" s="198"/>
      <c r="J26" s="196"/>
      <c r="K26" s="197"/>
      <c r="L26" s="198"/>
      <c r="M26" s="196"/>
      <c r="N26" s="199"/>
      <c r="O26" s="198"/>
      <c r="P26" s="196"/>
      <c r="Q26" s="197"/>
      <c r="R26" s="198"/>
      <c r="S26" s="196"/>
      <c r="T26" s="199"/>
      <c r="U26" s="198"/>
      <c r="V26" s="196">
        <v>770</v>
      </c>
      <c r="W26" s="199">
        <v>770</v>
      </c>
      <c r="X26" s="195"/>
      <c r="Y26" s="196"/>
      <c r="Z26" s="199"/>
      <c r="AA26" s="688"/>
      <c r="AB26" s="688"/>
      <c r="AC26" s="688"/>
      <c r="AD26" s="200"/>
      <c r="AE26" s="196">
        <f t="shared" ref="AE26:AF26" si="7">+D26+G26+J26+M26+P26+S26+V26+Y26</f>
        <v>770</v>
      </c>
      <c r="AF26" s="201">
        <f t="shared" si="7"/>
        <v>770</v>
      </c>
    </row>
    <row r="27" spans="1:35" s="257" customFormat="1" ht="13.5" customHeight="1" x14ac:dyDescent="0.2">
      <c r="A27" s="114" t="s">
        <v>105</v>
      </c>
      <c r="B27" s="192" t="s">
        <v>222</v>
      </c>
      <c r="C27" s="240">
        <f t="shared" ref="C27:AF27" si="8">+C26</f>
        <v>0</v>
      </c>
      <c r="D27" s="238">
        <f t="shared" si="8"/>
        <v>0</v>
      </c>
      <c r="E27" s="241">
        <f t="shared" si="8"/>
        <v>0</v>
      </c>
      <c r="F27" s="255">
        <f>+F26</f>
        <v>0</v>
      </c>
      <c r="G27" s="238">
        <f>+G26</f>
        <v>0</v>
      </c>
      <c r="H27" s="256">
        <f t="shared" si="8"/>
        <v>0</v>
      </c>
      <c r="I27" s="255">
        <f t="shared" si="8"/>
        <v>0</v>
      </c>
      <c r="J27" s="238">
        <f t="shared" si="8"/>
        <v>0</v>
      </c>
      <c r="K27" s="241">
        <f t="shared" si="8"/>
        <v>0</v>
      </c>
      <c r="L27" s="255">
        <f>+L26</f>
        <v>0</v>
      </c>
      <c r="M27" s="238">
        <f>+M26</f>
        <v>0</v>
      </c>
      <c r="N27" s="256">
        <f t="shared" si="8"/>
        <v>0</v>
      </c>
      <c r="O27" s="255">
        <f t="shared" si="8"/>
        <v>0</v>
      </c>
      <c r="P27" s="238">
        <f t="shared" si="8"/>
        <v>0</v>
      </c>
      <c r="Q27" s="241">
        <f t="shared" si="8"/>
        <v>0</v>
      </c>
      <c r="R27" s="255">
        <f>+R26</f>
        <v>0</v>
      </c>
      <c r="S27" s="238">
        <f>+S26</f>
        <v>0</v>
      </c>
      <c r="T27" s="256">
        <f t="shared" si="8"/>
        <v>0</v>
      </c>
      <c r="U27" s="255">
        <f t="shared" si="8"/>
        <v>0</v>
      </c>
      <c r="V27" s="238">
        <f t="shared" si="8"/>
        <v>770</v>
      </c>
      <c r="W27" s="256">
        <f t="shared" si="8"/>
        <v>770</v>
      </c>
      <c r="X27" s="240">
        <f>+X26</f>
        <v>0</v>
      </c>
      <c r="Y27" s="238">
        <f>+Y26</f>
        <v>0</v>
      </c>
      <c r="Z27" s="256">
        <f>+Z26</f>
        <v>0</v>
      </c>
      <c r="AA27" s="687">
        <v>0</v>
      </c>
      <c r="AB27" s="687">
        <v>0</v>
      </c>
      <c r="AC27" s="687">
        <v>0</v>
      </c>
      <c r="AD27" s="235">
        <f t="shared" si="8"/>
        <v>0</v>
      </c>
      <c r="AE27" s="238">
        <f t="shared" si="8"/>
        <v>770</v>
      </c>
      <c r="AF27" s="239">
        <f t="shared" si="8"/>
        <v>770</v>
      </c>
    </row>
    <row r="28" spans="1:35" s="257" customFormat="1" ht="13.5" customHeight="1" x14ac:dyDescent="0.2">
      <c r="A28" s="114" t="s">
        <v>106</v>
      </c>
      <c r="B28" s="192" t="s">
        <v>68</v>
      </c>
      <c r="C28" s="240">
        <f t="shared" ref="C28:AF28" si="9">+C7+C11+C22+C23+C25+C27</f>
        <v>0</v>
      </c>
      <c r="D28" s="238">
        <f t="shared" si="9"/>
        <v>0</v>
      </c>
      <c r="E28" s="241">
        <f t="shared" si="9"/>
        <v>0</v>
      </c>
      <c r="F28" s="255">
        <f>+F7+F11+F22+F23+F25+F27</f>
        <v>0</v>
      </c>
      <c r="G28" s="238">
        <f>+G7+G11+G22+G23+G25+G27</f>
        <v>234</v>
      </c>
      <c r="H28" s="256">
        <f t="shared" si="9"/>
        <v>33</v>
      </c>
      <c r="I28" s="255">
        <f t="shared" si="9"/>
        <v>2700</v>
      </c>
      <c r="J28" s="238">
        <f t="shared" si="9"/>
        <v>2700</v>
      </c>
      <c r="K28" s="241">
        <f t="shared" si="9"/>
        <v>2459</v>
      </c>
      <c r="L28" s="255">
        <f>+L7+L11+L22+L23+L25+L27</f>
        <v>0</v>
      </c>
      <c r="M28" s="238">
        <f>+M7+M11+M22+M23+M25+M27</f>
        <v>0</v>
      </c>
      <c r="N28" s="256">
        <f t="shared" si="9"/>
        <v>0</v>
      </c>
      <c r="O28" s="255">
        <f t="shared" si="9"/>
        <v>2181</v>
      </c>
      <c r="P28" s="238">
        <f t="shared" si="9"/>
        <v>2181</v>
      </c>
      <c r="Q28" s="241">
        <f t="shared" si="9"/>
        <v>1412</v>
      </c>
      <c r="R28" s="255">
        <f>+R7+R11+R22+R23+R25+R27</f>
        <v>2540</v>
      </c>
      <c r="S28" s="238">
        <f>+S7+S11+S22+S23+S25+S27</f>
        <v>2540</v>
      </c>
      <c r="T28" s="256">
        <f t="shared" si="9"/>
        <v>1675</v>
      </c>
      <c r="U28" s="255">
        <f t="shared" si="9"/>
        <v>14384</v>
      </c>
      <c r="V28" s="238">
        <f t="shared" si="9"/>
        <v>15154</v>
      </c>
      <c r="W28" s="256">
        <f t="shared" si="9"/>
        <v>7538</v>
      </c>
      <c r="X28" s="240">
        <f>+X7+X11+X22+X23+X25+X27</f>
        <v>3351</v>
      </c>
      <c r="Y28" s="238">
        <f>+Y7+Y11+Y22+Y23+Y25+Y27</f>
        <v>3351</v>
      </c>
      <c r="Z28" s="256">
        <f>+Z7+Z11+Z22+Z23+Z25+Z27</f>
        <v>1446</v>
      </c>
      <c r="AA28" s="687">
        <v>0</v>
      </c>
      <c r="AB28" s="687">
        <v>0</v>
      </c>
      <c r="AC28" s="687">
        <f>+AC7+AC11+AC22+AC23+AC25+AC27</f>
        <v>0</v>
      </c>
      <c r="AD28" s="235">
        <f t="shared" si="9"/>
        <v>25156</v>
      </c>
      <c r="AE28" s="238">
        <f t="shared" si="9"/>
        <v>26160</v>
      </c>
      <c r="AF28" s="239">
        <f t="shared" si="9"/>
        <v>14563</v>
      </c>
    </row>
    <row r="29" spans="1:35" s="257" customFormat="1" ht="13.5" customHeight="1" x14ac:dyDescent="0.2">
      <c r="A29" s="202" t="s">
        <v>107</v>
      </c>
      <c r="B29" s="192" t="s">
        <v>69</v>
      </c>
      <c r="C29" s="622">
        <f>+'[3]3.SZ.TÁBL. SEGÍTŐ SZOLGÁLAT'!$D28</f>
        <v>0</v>
      </c>
      <c r="D29" s="238">
        <v>0</v>
      </c>
      <c r="E29" s="241">
        <v>0</v>
      </c>
      <c r="F29" s="255">
        <f>+'[3]3.SZ.TÁBL. SEGÍTŐ SZOLGÁLAT'!$G28</f>
        <v>0</v>
      </c>
      <c r="G29" s="238">
        <v>31557</v>
      </c>
      <c r="H29" s="256">
        <v>31557</v>
      </c>
      <c r="I29" s="255">
        <f>+'[3]3.SZ.TÁBL. SEGÍTŐ SZOLGÁLAT'!$J28</f>
        <v>0</v>
      </c>
      <c r="J29" s="238">
        <v>1424</v>
      </c>
      <c r="K29" s="241">
        <v>1424</v>
      </c>
      <c r="L29" s="255">
        <f>+'[3]3.SZ.TÁBL. SEGÍTŐ SZOLGÁLAT'!$M28</f>
        <v>0</v>
      </c>
      <c r="M29" s="238">
        <v>24</v>
      </c>
      <c r="N29" s="256">
        <v>24</v>
      </c>
      <c r="O29" s="255">
        <f>+'[3]3.SZ.TÁBL. SEGÍTŐ SZOLGÁLAT'!$P28</f>
        <v>0</v>
      </c>
      <c r="P29" s="238">
        <v>27</v>
      </c>
      <c r="Q29" s="241">
        <v>27</v>
      </c>
      <c r="R29" s="255">
        <f>+'[3]3.SZ.TÁBL. SEGÍTŐ SZOLGÁLAT'!$S28</f>
        <v>0</v>
      </c>
      <c r="S29" s="238">
        <v>43</v>
      </c>
      <c r="T29" s="256">
        <v>43</v>
      </c>
      <c r="U29" s="255">
        <f>+'[5]3.SZ.TÁBL. SEGÍTŐ SZOLGÁLAT'!$V$28</f>
        <v>0</v>
      </c>
      <c r="V29" s="238">
        <v>9</v>
      </c>
      <c r="W29" s="256">
        <v>9</v>
      </c>
      <c r="X29" s="240">
        <f>+'[3]3.SZ.TÁBL. SEGÍTŐ SZOLGÁLAT'!$Y28</f>
        <v>0</v>
      </c>
      <c r="Y29" s="238">
        <f>+'[6]3.SZ.TÁBL. SEGÍTŐ SZOLGÁLAT'!$Z$28</f>
        <v>0</v>
      </c>
      <c r="Z29" s="256">
        <v>0</v>
      </c>
      <c r="AA29" s="687">
        <v>0</v>
      </c>
      <c r="AB29" s="687">
        <v>0</v>
      </c>
      <c r="AC29" s="687">
        <v>0</v>
      </c>
      <c r="AD29" s="235">
        <f>+C29+F29+I29+L29+O29+R29+U29+X29</f>
        <v>0</v>
      </c>
      <c r="AE29" s="238">
        <f>+D29+G29+J29+M29+P29+S29+V29+Y29</f>
        <v>33084</v>
      </c>
      <c r="AF29" s="239">
        <f>+E29+H29+K29+N29+Q29+T29+W29+Z29</f>
        <v>33084</v>
      </c>
    </row>
    <row r="30" spans="1:35" s="257" customFormat="1" ht="13.5" customHeight="1" x14ac:dyDescent="0.2">
      <c r="A30" s="202" t="s">
        <v>219</v>
      </c>
      <c r="B30" s="192" t="s">
        <v>220</v>
      </c>
      <c r="C30" s="240">
        <f>+SUM(C31:C33)</f>
        <v>0</v>
      </c>
      <c r="D30" s="238">
        <f>+SUM(D31:D33)</f>
        <v>0</v>
      </c>
      <c r="E30" s="241">
        <f>+SUM(E31:E33)+E41</f>
        <v>0</v>
      </c>
      <c r="F30" s="255">
        <f>+SUM(F31:F33)</f>
        <v>53586</v>
      </c>
      <c r="G30" s="238">
        <f>+SUM(G31:G33)</f>
        <v>29227</v>
      </c>
      <c r="H30" s="256">
        <f>+SUM(H31:H33)+H41</f>
        <v>-1139</v>
      </c>
      <c r="I30" s="255">
        <f>+SUM(I31:I33)</f>
        <v>44897</v>
      </c>
      <c r="J30" s="238">
        <f>+SUM(J31:J33)</f>
        <v>46576</v>
      </c>
      <c r="K30" s="241">
        <f>+SUM(K31:K33)+K41</f>
        <v>20977</v>
      </c>
      <c r="L30" s="255">
        <f>+SUM(L31:L33)</f>
        <v>35777</v>
      </c>
      <c r="M30" s="238">
        <f>+SUM(M31:M33)</f>
        <v>40249</v>
      </c>
      <c r="N30" s="256">
        <f>+SUM(N31:N33)+N41</f>
        <v>21273</v>
      </c>
      <c r="O30" s="255">
        <f>+SUM(O31:O33)</f>
        <v>29497</v>
      </c>
      <c r="P30" s="238">
        <f>+SUM(P31:P33)</f>
        <v>30887</v>
      </c>
      <c r="Q30" s="241">
        <f>+SUM(Q31:Q33)+Q41</f>
        <v>12705</v>
      </c>
      <c r="R30" s="255">
        <f>+SUM(R31:R33)</f>
        <v>15080</v>
      </c>
      <c r="S30" s="238">
        <f>+SUM(S31:S33)</f>
        <v>15392</v>
      </c>
      <c r="T30" s="256">
        <f>+SUM(T31:T33)+T41</f>
        <v>5685</v>
      </c>
      <c r="U30" s="255">
        <f>+SUM(U31:U33)</f>
        <v>31466</v>
      </c>
      <c r="V30" s="238">
        <f>+SUM(V31:V33)</f>
        <v>34579</v>
      </c>
      <c r="W30" s="256">
        <f>+SUM(W31:W33)+W41</f>
        <v>15450</v>
      </c>
      <c r="X30" s="240">
        <f>+SUM(X31:X33)</f>
        <v>5747</v>
      </c>
      <c r="Y30" s="238">
        <f>+SUM(Y31:Y33)</f>
        <v>5747</v>
      </c>
      <c r="Z30" s="256">
        <f>+SUM(Z31:Z33)+Z41</f>
        <v>2891</v>
      </c>
      <c r="AA30" s="687">
        <v>0</v>
      </c>
      <c r="AB30" s="687">
        <v>0</v>
      </c>
      <c r="AC30" s="687">
        <f>+SUM(AC31:AC33)+AC41</f>
        <v>0</v>
      </c>
      <c r="AD30" s="235">
        <f>+SUM(AD31:AD33)</f>
        <v>216050</v>
      </c>
      <c r="AE30" s="238">
        <f>+SUM(AE31:AE33)</f>
        <v>202657</v>
      </c>
      <c r="AF30" s="239">
        <f>+SUM(AF31:AF33)+AF41</f>
        <v>77842</v>
      </c>
      <c r="AH30" s="257">
        <v>77842</v>
      </c>
      <c r="AI30" s="341">
        <f>AH30-AF30</f>
        <v>0</v>
      </c>
    </row>
    <row r="31" spans="1:35" ht="13.5" customHeight="1" x14ac:dyDescent="0.2">
      <c r="A31" s="223"/>
      <c r="B31" s="344" t="s">
        <v>224</v>
      </c>
      <c r="C31" s="173"/>
      <c r="D31" s="218"/>
      <c r="E31" s="218"/>
      <c r="F31" s="169">
        <v>44155</v>
      </c>
      <c r="G31" s="218">
        <v>50340</v>
      </c>
      <c r="H31" s="218">
        <f>+'4.SZ.TÁBL. SZOCIÁLIS NORMATÍVA'!F4+'4.SZ.TÁBL. SZOCIÁLIS NORMATÍVA'!F17+'4.SZ.TÁBL. SZOCIÁLIS NORMATÍVA'!F5</f>
        <v>29146</v>
      </c>
      <c r="I31" s="169">
        <v>36816</v>
      </c>
      <c r="J31" s="218">
        <v>39891</v>
      </c>
      <c r="K31" s="218">
        <f>+'4.SZ.TÁBL. SZOCIÁLIS NORMATÍVA'!F7+'4.SZ.TÁBL. SZOCIÁLIS NORMATÍVA'!F8+'4.SZ.TÁBL. SZOCIÁLIS NORMATÍVA'!F18</f>
        <v>22219</v>
      </c>
      <c r="L31" s="169">
        <v>33880</v>
      </c>
      <c r="M31" s="218">
        <v>38352</v>
      </c>
      <c r="N31" s="218">
        <f>+'4.SZ.TÁBL. SZOCIÁLIS NORMATÍVA'!F3+'4.SZ.TÁBL. SZOCIÁLIS NORMATÍVA'!F19</f>
        <v>22089</v>
      </c>
      <c r="O31" s="169">
        <v>16926</v>
      </c>
      <c r="P31" s="218">
        <v>18316</v>
      </c>
      <c r="Q31" s="218">
        <f>+'4.SZ.TÁBL. SZOCIÁLIS NORMATÍVA'!F12+'4.SZ.TÁBL. SZOCIÁLIS NORMATÍVA'!F20</f>
        <v>10192</v>
      </c>
      <c r="R31" s="169">
        <v>6047</v>
      </c>
      <c r="S31" s="218">
        <v>6359</v>
      </c>
      <c r="T31" s="218">
        <f>+'4.SZ.TÁBL. SZOCIÁLIS NORMATÍVA'!F10+'4.SZ.TÁBL. SZOCIÁLIS NORMATÍVA'!F21</f>
        <v>3457</v>
      </c>
      <c r="U31" s="169">
        <v>35900</v>
      </c>
      <c r="V31" s="218">
        <v>39013</v>
      </c>
      <c r="W31" s="220">
        <f>+'4.SZ.TÁBL. SZOCIÁLIS NORMATÍVA'!F11+'4.SZ.TÁBL. SZOCIÁLIS NORMATÍVA'!F16</f>
        <v>21781</v>
      </c>
      <c r="X31" s="165">
        <v>2427</v>
      </c>
      <c r="Y31" s="218">
        <v>2427</v>
      </c>
      <c r="Z31" s="220">
        <f>+'4.SZ.TÁBL. SZOCIÁLIS NORMATÍVA'!F6</f>
        <v>1262</v>
      </c>
      <c r="AA31" s="689"/>
      <c r="AB31" s="689"/>
      <c r="AC31" s="689"/>
      <c r="AD31" s="221">
        <f t="shared" ref="AD31:AF32" si="10">+C31+F31+I31+L31+O31+R31+U31+X31</f>
        <v>176151</v>
      </c>
      <c r="AE31" s="218">
        <f t="shared" si="10"/>
        <v>194698</v>
      </c>
      <c r="AF31" s="222">
        <f t="shared" si="10"/>
        <v>110146</v>
      </c>
    </row>
    <row r="32" spans="1:35" ht="13.5" customHeight="1" x14ac:dyDescent="0.2">
      <c r="A32" s="478"/>
      <c r="B32" s="121" t="s">
        <v>291</v>
      </c>
      <c r="C32" s="173"/>
      <c r="D32" s="174"/>
      <c r="E32" s="175"/>
      <c r="F32" s="176">
        <v>-7000</v>
      </c>
      <c r="G32" s="174">
        <v>-37544</v>
      </c>
      <c r="H32" s="177">
        <v>-37544</v>
      </c>
      <c r="I32" s="176"/>
      <c r="J32" s="174">
        <v>-1396</v>
      </c>
      <c r="K32" s="175">
        <v>-1396</v>
      </c>
      <c r="L32" s="176"/>
      <c r="M32" s="174"/>
      <c r="N32" s="177"/>
      <c r="O32" s="176"/>
      <c r="P32" s="174"/>
      <c r="Q32" s="175"/>
      <c r="R32" s="176"/>
      <c r="S32" s="174"/>
      <c r="T32" s="177"/>
      <c r="U32" s="176">
        <v>-4434</v>
      </c>
      <c r="V32" s="174">
        <v>-4434</v>
      </c>
      <c r="W32" s="170">
        <v>-4434</v>
      </c>
      <c r="X32" s="173"/>
      <c r="Y32" s="174"/>
      <c r="Z32" s="177"/>
      <c r="AA32" s="684"/>
      <c r="AB32" s="684"/>
      <c r="AC32" s="684"/>
      <c r="AD32" s="178">
        <f t="shared" si="10"/>
        <v>-11434</v>
      </c>
      <c r="AE32" s="174">
        <f t="shared" si="10"/>
        <v>-43374</v>
      </c>
      <c r="AF32" s="179">
        <f t="shared" si="10"/>
        <v>-43374</v>
      </c>
    </row>
    <row r="33" spans="1:35" ht="13.5" customHeight="1" x14ac:dyDescent="0.2">
      <c r="A33" s="224"/>
      <c r="B33" s="121" t="s">
        <v>225</v>
      </c>
      <c r="C33" s="163"/>
      <c r="D33" s="163"/>
      <c r="E33" s="168"/>
      <c r="F33" s="169">
        <f>+SUM(F34:F40)</f>
        <v>16431</v>
      </c>
      <c r="G33" s="163">
        <f>+SUM(G34:G40)</f>
        <v>16431</v>
      </c>
      <c r="H33" s="170">
        <f t="shared" ref="H33:AF33" si="11">+SUM(H34:H40)</f>
        <v>7665</v>
      </c>
      <c r="I33" s="169">
        <f t="shared" si="11"/>
        <v>8081</v>
      </c>
      <c r="J33" s="163">
        <f t="shared" si="11"/>
        <v>8081</v>
      </c>
      <c r="K33" s="168">
        <f t="shared" si="11"/>
        <v>3770</v>
      </c>
      <c r="L33" s="169">
        <f>+SUM(L34:L40)</f>
        <v>1897</v>
      </c>
      <c r="M33" s="163">
        <f>+SUM(M34:M40)</f>
        <v>1897</v>
      </c>
      <c r="N33" s="170">
        <f t="shared" si="11"/>
        <v>887</v>
      </c>
      <c r="O33" s="169">
        <f t="shared" si="11"/>
        <v>12571</v>
      </c>
      <c r="P33" s="163">
        <f t="shared" si="11"/>
        <v>12571</v>
      </c>
      <c r="Q33" s="168">
        <f t="shared" si="11"/>
        <v>5798</v>
      </c>
      <c r="R33" s="169">
        <f>+SUM(R34:R40)</f>
        <v>9033</v>
      </c>
      <c r="S33" s="163">
        <f>+SUM(S34:S40)</f>
        <v>9033</v>
      </c>
      <c r="T33" s="170">
        <f t="shared" si="11"/>
        <v>4345</v>
      </c>
      <c r="U33" s="169"/>
      <c r="V33" s="163"/>
      <c r="W33" s="170"/>
      <c r="X33" s="163">
        <f>+SUM(X34:X40)</f>
        <v>3320</v>
      </c>
      <c r="Y33" s="163">
        <f>+SUM(Y34:Y40)</f>
        <v>3320</v>
      </c>
      <c r="Z33" s="163">
        <f>+SUM(Z34:Z40)</f>
        <v>1525</v>
      </c>
      <c r="AA33" s="165"/>
      <c r="AB33" s="165"/>
      <c r="AC33" s="165"/>
      <c r="AD33" s="171">
        <f t="shared" si="11"/>
        <v>51333</v>
      </c>
      <c r="AE33" s="163">
        <f t="shared" si="11"/>
        <v>51333</v>
      </c>
      <c r="AF33" s="164">
        <f t="shared" si="11"/>
        <v>23990</v>
      </c>
    </row>
    <row r="34" spans="1:35" s="231" customFormat="1" ht="13.5" customHeight="1" x14ac:dyDescent="0.2">
      <c r="A34" s="225"/>
      <c r="B34" s="342" t="s">
        <v>4</v>
      </c>
      <c r="C34" s="165"/>
      <c r="D34" s="174"/>
      <c r="E34" s="227"/>
      <c r="F34" s="163">
        <v>2357</v>
      </c>
      <c r="G34" s="163">
        <v>2357</v>
      </c>
      <c r="H34" s="228">
        <v>1134</v>
      </c>
      <c r="I34" s="169">
        <v>1159</v>
      </c>
      <c r="J34" s="169">
        <v>1159</v>
      </c>
      <c r="K34" s="227">
        <v>557</v>
      </c>
      <c r="L34" s="169">
        <v>272</v>
      </c>
      <c r="M34" s="169">
        <v>272</v>
      </c>
      <c r="N34" s="228">
        <v>131</v>
      </c>
      <c r="O34" s="169">
        <v>2086</v>
      </c>
      <c r="P34" s="169">
        <v>2086</v>
      </c>
      <c r="Q34" s="227">
        <v>1003</v>
      </c>
      <c r="R34" s="169">
        <v>9033</v>
      </c>
      <c r="S34" s="163">
        <v>9033</v>
      </c>
      <c r="T34" s="228">
        <v>4345</v>
      </c>
      <c r="U34" s="169"/>
      <c r="V34" s="163"/>
      <c r="W34" s="228"/>
      <c r="X34" s="165">
        <v>614</v>
      </c>
      <c r="Y34" s="163">
        <v>614</v>
      </c>
      <c r="Z34" s="228">
        <v>295</v>
      </c>
      <c r="AA34" s="690"/>
      <c r="AB34" s="690"/>
      <c r="AC34" s="690"/>
      <c r="AD34" s="229">
        <f t="shared" ref="AD34:AD40" si="12">+C34+F34+I34+L34+O34+R34+U34+X34</f>
        <v>15521</v>
      </c>
      <c r="AE34" s="226">
        <f t="shared" ref="AE34:AE40" si="13">+D34+G34+J34+M34+P34+S34+V34+Y34</f>
        <v>15521</v>
      </c>
      <c r="AF34" s="230">
        <f t="shared" ref="AF34:AF39" si="14">+E34+H34+K34+N34+Q34+T34+W34+Z34</f>
        <v>7465</v>
      </c>
      <c r="AI34" s="231" t="s">
        <v>301</v>
      </c>
    </row>
    <row r="35" spans="1:35" s="231" customFormat="1" ht="13.5" customHeight="1" x14ac:dyDescent="0.2">
      <c r="A35" s="225"/>
      <c r="B35" s="342" t="s">
        <v>6</v>
      </c>
      <c r="C35" s="165"/>
      <c r="D35" s="174"/>
      <c r="E35" s="227"/>
      <c r="F35" s="163">
        <v>1137</v>
      </c>
      <c r="G35" s="163">
        <v>1137</v>
      </c>
      <c r="H35" s="228">
        <v>519</v>
      </c>
      <c r="I35" s="169">
        <v>559</v>
      </c>
      <c r="J35" s="169">
        <v>559</v>
      </c>
      <c r="K35" s="227">
        <v>255</v>
      </c>
      <c r="L35" s="169">
        <v>131</v>
      </c>
      <c r="M35" s="169">
        <v>131</v>
      </c>
      <c r="N35" s="228">
        <v>60</v>
      </c>
      <c r="O35" s="169">
        <v>1007</v>
      </c>
      <c r="P35" s="169">
        <v>1007</v>
      </c>
      <c r="Q35" s="227">
        <v>460</v>
      </c>
      <c r="R35" s="169"/>
      <c r="S35" s="163"/>
      <c r="T35" s="228"/>
      <c r="U35" s="169"/>
      <c r="V35" s="163"/>
      <c r="W35" s="228"/>
      <c r="X35" s="165"/>
      <c r="Y35" s="163"/>
      <c r="Z35" s="228"/>
      <c r="AA35" s="690"/>
      <c r="AB35" s="690"/>
      <c r="AC35" s="690"/>
      <c r="AD35" s="229">
        <f t="shared" si="12"/>
        <v>2834</v>
      </c>
      <c r="AE35" s="226">
        <f t="shared" si="13"/>
        <v>2834</v>
      </c>
      <c r="AF35" s="230">
        <f t="shared" si="14"/>
        <v>1294</v>
      </c>
    </row>
    <row r="36" spans="1:35" s="231" customFormat="1" ht="13.5" customHeight="1" x14ac:dyDescent="0.2">
      <c r="A36" s="225"/>
      <c r="B36" s="342" t="s">
        <v>7</v>
      </c>
      <c r="C36" s="165"/>
      <c r="D36" s="174"/>
      <c r="E36" s="227"/>
      <c r="F36" s="163">
        <v>1006</v>
      </c>
      <c r="G36" s="163">
        <v>1006</v>
      </c>
      <c r="H36" s="228">
        <v>465</v>
      </c>
      <c r="I36" s="169">
        <v>495</v>
      </c>
      <c r="J36" s="169">
        <v>495</v>
      </c>
      <c r="K36" s="227">
        <v>229</v>
      </c>
      <c r="L36" s="169">
        <v>116</v>
      </c>
      <c r="M36" s="169">
        <v>116</v>
      </c>
      <c r="N36" s="228">
        <v>54</v>
      </c>
      <c r="O36" s="169">
        <v>891</v>
      </c>
      <c r="P36" s="169">
        <v>891</v>
      </c>
      <c r="Q36" s="227">
        <v>412</v>
      </c>
      <c r="R36" s="169"/>
      <c r="S36" s="163"/>
      <c r="T36" s="228"/>
      <c r="U36" s="169"/>
      <c r="V36" s="163"/>
      <c r="W36" s="228"/>
      <c r="X36" s="165"/>
      <c r="Y36" s="163"/>
      <c r="Z36" s="228"/>
      <c r="AA36" s="690"/>
      <c r="AB36" s="690"/>
      <c r="AC36" s="690"/>
      <c r="AD36" s="229">
        <f t="shared" si="12"/>
        <v>2508</v>
      </c>
      <c r="AE36" s="226">
        <f t="shared" si="13"/>
        <v>2508</v>
      </c>
      <c r="AF36" s="230">
        <f t="shared" si="14"/>
        <v>1160</v>
      </c>
    </row>
    <row r="37" spans="1:35" s="231" customFormat="1" ht="13.5" customHeight="1" x14ac:dyDescent="0.2">
      <c r="A37" s="225"/>
      <c r="B37" s="342" t="s">
        <v>8</v>
      </c>
      <c r="C37" s="165"/>
      <c r="D37" s="174"/>
      <c r="E37" s="227"/>
      <c r="F37" s="163">
        <v>4839</v>
      </c>
      <c r="G37" s="163">
        <v>4839</v>
      </c>
      <c r="H37" s="228">
        <v>2201</v>
      </c>
      <c r="I37" s="169">
        <v>2380</v>
      </c>
      <c r="J37" s="169">
        <v>2380</v>
      </c>
      <c r="K37" s="227">
        <v>1083</v>
      </c>
      <c r="L37" s="169">
        <v>559</v>
      </c>
      <c r="M37" s="169">
        <v>559</v>
      </c>
      <c r="N37" s="228">
        <v>254</v>
      </c>
      <c r="O37" s="169">
        <v>4285</v>
      </c>
      <c r="P37" s="169">
        <v>4285</v>
      </c>
      <c r="Q37" s="227">
        <v>1949</v>
      </c>
      <c r="R37" s="169"/>
      <c r="S37" s="163"/>
      <c r="T37" s="228"/>
      <c r="U37" s="169"/>
      <c r="V37" s="163"/>
      <c r="W37" s="228"/>
      <c r="X37" s="165">
        <v>2706</v>
      </c>
      <c r="Y37" s="163">
        <v>2706</v>
      </c>
      <c r="Z37" s="228">
        <v>1230</v>
      </c>
      <c r="AA37" s="690"/>
      <c r="AB37" s="690"/>
      <c r="AC37" s="690"/>
      <c r="AD37" s="229">
        <f t="shared" si="12"/>
        <v>14769</v>
      </c>
      <c r="AE37" s="226">
        <f t="shared" si="13"/>
        <v>14769</v>
      </c>
      <c r="AF37" s="230">
        <f t="shared" si="14"/>
        <v>6717</v>
      </c>
    </row>
    <row r="38" spans="1:35" s="231" customFormat="1" ht="13.5" customHeight="1" x14ac:dyDescent="0.2">
      <c r="A38" s="225"/>
      <c r="B38" s="342" t="s">
        <v>9</v>
      </c>
      <c r="C38" s="165"/>
      <c r="D38" s="174"/>
      <c r="E38" s="227"/>
      <c r="F38" s="163">
        <v>2991</v>
      </c>
      <c r="G38" s="163">
        <v>2991</v>
      </c>
      <c r="H38" s="228">
        <v>1368</v>
      </c>
      <c r="I38" s="169">
        <v>1471</v>
      </c>
      <c r="J38" s="169">
        <v>1471</v>
      </c>
      <c r="K38" s="227">
        <v>673</v>
      </c>
      <c r="L38" s="169">
        <v>345</v>
      </c>
      <c r="M38" s="169">
        <v>345</v>
      </c>
      <c r="N38" s="228">
        <v>158</v>
      </c>
      <c r="O38" s="169">
        <v>2648</v>
      </c>
      <c r="P38" s="169">
        <v>2648</v>
      </c>
      <c r="Q38" s="227">
        <v>1211</v>
      </c>
      <c r="R38" s="169"/>
      <c r="S38" s="163"/>
      <c r="T38" s="228"/>
      <c r="U38" s="169"/>
      <c r="V38" s="163"/>
      <c r="W38" s="228"/>
      <c r="X38" s="165"/>
      <c r="Y38" s="163"/>
      <c r="Z38" s="228"/>
      <c r="AA38" s="690"/>
      <c r="AB38" s="690"/>
      <c r="AC38" s="690"/>
      <c r="AD38" s="229">
        <f t="shared" si="12"/>
        <v>7455</v>
      </c>
      <c r="AE38" s="226">
        <f t="shared" si="13"/>
        <v>7455</v>
      </c>
      <c r="AF38" s="230">
        <f t="shared" si="14"/>
        <v>3410</v>
      </c>
    </row>
    <row r="39" spans="1:35" s="231" customFormat="1" ht="13.5" customHeight="1" x14ac:dyDescent="0.2">
      <c r="A39" s="225"/>
      <c r="B39" s="342" t="s">
        <v>10</v>
      </c>
      <c r="C39" s="165"/>
      <c r="D39" s="174"/>
      <c r="E39" s="227"/>
      <c r="F39" s="163">
        <v>1868</v>
      </c>
      <c r="G39" s="163">
        <v>1868</v>
      </c>
      <c r="H39" s="228">
        <v>862</v>
      </c>
      <c r="I39" s="169">
        <v>919</v>
      </c>
      <c r="J39" s="169">
        <v>919</v>
      </c>
      <c r="K39" s="227">
        <v>424</v>
      </c>
      <c r="L39" s="169">
        <v>216</v>
      </c>
      <c r="M39" s="169">
        <v>216</v>
      </c>
      <c r="N39" s="228">
        <v>100</v>
      </c>
      <c r="O39" s="169">
        <v>1654</v>
      </c>
      <c r="P39" s="169">
        <v>1654</v>
      </c>
      <c r="Q39" s="227">
        <v>763</v>
      </c>
      <c r="R39" s="169"/>
      <c r="S39" s="163"/>
      <c r="T39" s="228"/>
      <c r="U39" s="169"/>
      <c r="V39" s="163"/>
      <c r="W39" s="228"/>
      <c r="X39" s="165"/>
      <c r="Y39" s="163"/>
      <c r="Z39" s="228"/>
      <c r="AA39" s="690"/>
      <c r="AB39" s="690"/>
      <c r="AC39" s="690"/>
      <c r="AD39" s="229">
        <f t="shared" si="12"/>
        <v>4657</v>
      </c>
      <c r="AE39" s="226">
        <f t="shared" si="13"/>
        <v>4657</v>
      </c>
      <c r="AF39" s="230">
        <f t="shared" si="14"/>
        <v>2149</v>
      </c>
    </row>
    <row r="40" spans="1:35" s="231" customFormat="1" ht="13.5" customHeight="1" x14ac:dyDescent="0.2">
      <c r="A40" s="650"/>
      <c r="B40" s="343" t="s">
        <v>226</v>
      </c>
      <c r="C40" s="185"/>
      <c r="D40" s="196"/>
      <c r="E40" s="237"/>
      <c r="F40" s="163">
        <v>2233</v>
      </c>
      <c r="G40" s="163">
        <v>2233</v>
      </c>
      <c r="H40" s="651">
        <v>1116</v>
      </c>
      <c r="I40" s="169">
        <v>1098</v>
      </c>
      <c r="J40" s="169">
        <v>1098</v>
      </c>
      <c r="K40" s="237">
        <v>549</v>
      </c>
      <c r="L40" s="169">
        <v>258</v>
      </c>
      <c r="M40" s="169">
        <v>258</v>
      </c>
      <c r="N40" s="651">
        <v>130</v>
      </c>
      <c r="O40" s="169"/>
      <c r="P40" s="163"/>
      <c r="Q40" s="237"/>
      <c r="R40" s="188"/>
      <c r="S40" s="186"/>
      <c r="T40" s="651"/>
      <c r="U40" s="169"/>
      <c r="V40" s="186"/>
      <c r="W40" s="651"/>
      <c r="X40" s="185"/>
      <c r="Y40" s="186"/>
      <c r="Z40" s="651"/>
      <c r="AA40" s="691"/>
      <c r="AB40" s="691"/>
      <c r="AC40" s="691"/>
      <c r="AD40" s="236">
        <f t="shared" si="12"/>
        <v>3589</v>
      </c>
      <c r="AE40" s="652">
        <f t="shared" si="13"/>
        <v>3589</v>
      </c>
      <c r="AF40" s="653">
        <f>+E40+H40+K40+N40+Q40+T40+W40+Z40+AC40</f>
        <v>1795</v>
      </c>
    </row>
    <row r="41" spans="1:35" s="231" customFormat="1" ht="13.5" customHeight="1" x14ac:dyDescent="0.2">
      <c r="A41" s="740"/>
      <c r="B41" s="741" t="s">
        <v>300</v>
      </c>
      <c r="C41" s="216"/>
      <c r="D41" s="212"/>
      <c r="E41" s="742"/>
      <c r="F41" s="216"/>
      <c r="G41" s="212"/>
      <c r="H41" s="743">
        <v>-406</v>
      </c>
      <c r="I41" s="216"/>
      <c r="J41" s="212"/>
      <c r="K41" s="742">
        <v>-3616</v>
      </c>
      <c r="L41" s="216"/>
      <c r="M41" s="212"/>
      <c r="N41" s="743">
        <v>-1703</v>
      </c>
      <c r="O41" s="216"/>
      <c r="P41" s="212"/>
      <c r="Q41" s="742">
        <v>-3285</v>
      </c>
      <c r="R41" s="216"/>
      <c r="S41" s="212"/>
      <c r="T41" s="743">
        <v>-2117</v>
      </c>
      <c r="U41" s="216"/>
      <c r="V41" s="212"/>
      <c r="W41" s="743">
        <v>-1897</v>
      </c>
      <c r="X41" s="214"/>
      <c r="Y41" s="212"/>
      <c r="Z41" s="743">
        <v>104</v>
      </c>
      <c r="AA41" s="744"/>
      <c r="AB41" s="744"/>
      <c r="AC41" s="744"/>
      <c r="AD41" s="232"/>
      <c r="AE41" s="745"/>
      <c r="AF41" s="213">
        <f>+E41+H41+K41+N41+Q41+T41+W41+Z41+AC41</f>
        <v>-12920</v>
      </c>
    </row>
    <row r="42" spans="1:35" s="257" customFormat="1" ht="13.5" customHeight="1" thickBot="1" x14ac:dyDescent="0.25">
      <c r="A42" s="203" t="s">
        <v>108</v>
      </c>
      <c r="B42" s="654" t="s">
        <v>70</v>
      </c>
      <c r="C42" s="655">
        <f t="shared" ref="C42:AE42" si="15">SUM(C29:C30)</f>
        <v>0</v>
      </c>
      <c r="D42" s="656">
        <f t="shared" si="15"/>
        <v>0</v>
      </c>
      <c r="E42" s="657">
        <f t="shared" si="15"/>
        <v>0</v>
      </c>
      <c r="F42" s="655">
        <f>SUM(F29:F30)</f>
        <v>53586</v>
      </c>
      <c r="G42" s="249">
        <f>SUM(G29:G30)</f>
        <v>60784</v>
      </c>
      <c r="H42" s="259">
        <f>SUM(H29:H30)</f>
        <v>30418</v>
      </c>
      <c r="I42" s="655">
        <f t="shared" si="15"/>
        <v>44897</v>
      </c>
      <c r="J42" s="249">
        <f t="shared" si="15"/>
        <v>48000</v>
      </c>
      <c r="K42" s="252">
        <f>SUM(K29:K30)</f>
        <v>22401</v>
      </c>
      <c r="L42" s="655">
        <f>SUM(L29:L30)</f>
        <v>35777</v>
      </c>
      <c r="M42" s="249">
        <f>SUM(M29:M30)</f>
        <v>40273</v>
      </c>
      <c r="N42" s="259">
        <f t="shared" si="15"/>
        <v>21297</v>
      </c>
      <c r="O42" s="655">
        <f t="shared" si="15"/>
        <v>29497</v>
      </c>
      <c r="P42" s="249">
        <f t="shared" si="15"/>
        <v>30914</v>
      </c>
      <c r="Q42" s="252">
        <f t="shared" si="15"/>
        <v>12732</v>
      </c>
      <c r="R42" s="655">
        <f>SUM(R29:R30)</f>
        <v>15080</v>
      </c>
      <c r="S42" s="249">
        <f>SUM(S29:S30)</f>
        <v>15435</v>
      </c>
      <c r="T42" s="259">
        <f t="shared" si="15"/>
        <v>5728</v>
      </c>
      <c r="U42" s="655">
        <f t="shared" si="15"/>
        <v>31466</v>
      </c>
      <c r="V42" s="249">
        <f t="shared" si="15"/>
        <v>34588</v>
      </c>
      <c r="W42" s="259">
        <f t="shared" si="15"/>
        <v>15459</v>
      </c>
      <c r="X42" s="655">
        <f t="shared" ref="X42:AC42" si="16">SUM(X29:X30)</f>
        <v>5747</v>
      </c>
      <c r="Y42" s="249">
        <f t="shared" si="16"/>
        <v>5747</v>
      </c>
      <c r="Z42" s="259">
        <f t="shared" si="16"/>
        <v>2891</v>
      </c>
      <c r="AA42" s="341">
        <f t="shared" si="16"/>
        <v>0</v>
      </c>
      <c r="AB42" s="341">
        <f t="shared" si="16"/>
        <v>0</v>
      </c>
      <c r="AC42" s="341">
        <f t="shared" si="16"/>
        <v>0</v>
      </c>
      <c r="AD42" s="248">
        <f t="shared" si="15"/>
        <v>216050</v>
      </c>
      <c r="AE42" s="249">
        <f t="shared" si="15"/>
        <v>235741</v>
      </c>
      <c r="AF42" s="250">
        <f>SUM(AF29:AF30)</f>
        <v>110926</v>
      </c>
    </row>
    <row r="43" spans="1:35" s="257" customFormat="1" ht="13.5" customHeight="1" thickBot="1" x14ac:dyDescent="0.25">
      <c r="A43" s="752" t="s">
        <v>363</v>
      </c>
      <c r="B43" s="753"/>
      <c r="C43" s="245">
        <f t="shared" ref="C43:AF43" si="17">+C28+C42</f>
        <v>0</v>
      </c>
      <c r="D43" s="243">
        <f t="shared" si="17"/>
        <v>0</v>
      </c>
      <c r="E43" s="246">
        <f t="shared" si="17"/>
        <v>0</v>
      </c>
      <c r="F43" s="260">
        <f>+F28+F42</f>
        <v>53586</v>
      </c>
      <c r="G43" s="243">
        <f>+G28+G42</f>
        <v>61018</v>
      </c>
      <c r="H43" s="261">
        <f t="shared" si="17"/>
        <v>30451</v>
      </c>
      <c r="I43" s="260">
        <f t="shared" si="17"/>
        <v>47597</v>
      </c>
      <c r="J43" s="243">
        <f t="shared" si="17"/>
        <v>50700</v>
      </c>
      <c r="K43" s="246">
        <f t="shared" si="17"/>
        <v>24860</v>
      </c>
      <c r="L43" s="260">
        <f>+L28+L42</f>
        <v>35777</v>
      </c>
      <c r="M43" s="243">
        <f>+M28+M42</f>
        <v>40273</v>
      </c>
      <c r="N43" s="261">
        <f t="shared" si="17"/>
        <v>21297</v>
      </c>
      <c r="O43" s="260">
        <f t="shared" si="17"/>
        <v>31678</v>
      </c>
      <c r="P43" s="243">
        <f t="shared" si="17"/>
        <v>33095</v>
      </c>
      <c r="Q43" s="246">
        <f t="shared" si="17"/>
        <v>14144</v>
      </c>
      <c r="R43" s="260">
        <f>+R28+R42</f>
        <v>17620</v>
      </c>
      <c r="S43" s="243">
        <f>+S28+S42</f>
        <v>17975</v>
      </c>
      <c r="T43" s="261">
        <f t="shared" si="17"/>
        <v>7403</v>
      </c>
      <c r="U43" s="260">
        <f t="shared" si="17"/>
        <v>45850</v>
      </c>
      <c r="V43" s="243">
        <f t="shared" si="17"/>
        <v>49742</v>
      </c>
      <c r="W43" s="261">
        <f t="shared" si="17"/>
        <v>22997</v>
      </c>
      <c r="X43" s="245">
        <f>+X28+X42</f>
        <v>9098</v>
      </c>
      <c r="Y43" s="243">
        <f>+Y28+Y42</f>
        <v>9098</v>
      </c>
      <c r="Z43" s="261">
        <f>+Z28+Z42</f>
        <v>4337</v>
      </c>
      <c r="AA43" s="554">
        <v>0</v>
      </c>
      <c r="AB43" s="554">
        <v>0</v>
      </c>
      <c r="AC43" s="554">
        <f>+AC28+AC42</f>
        <v>0</v>
      </c>
      <c r="AD43" s="242">
        <f t="shared" si="17"/>
        <v>241206</v>
      </c>
      <c r="AE43" s="243">
        <f t="shared" si="17"/>
        <v>261901</v>
      </c>
      <c r="AF43" s="244">
        <f t="shared" si="17"/>
        <v>125489</v>
      </c>
    </row>
    <row r="44" spans="1:35" ht="13.5" customHeight="1" x14ac:dyDescent="0.2">
      <c r="A44" s="408" t="s">
        <v>126</v>
      </c>
      <c r="B44" s="409" t="s">
        <v>127</v>
      </c>
      <c r="C44" s="165"/>
      <c r="D44" s="410"/>
      <c r="E44" s="411"/>
      <c r="F44" s="658">
        <v>31824</v>
      </c>
      <c r="G44" s="410">
        <v>38010</v>
      </c>
      <c r="H44" s="412">
        <v>20215</v>
      </c>
      <c r="I44" s="658">
        <v>33689</v>
      </c>
      <c r="J44" s="410">
        <v>35790</v>
      </c>
      <c r="K44" s="411">
        <v>16755</v>
      </c>
      <c r="L44" s="658">
        <v>24056</v>
      </c>
      <c r="M44" s="410">
        <v>27644</v>
      </c>
      <c r="N44" s="412">
        <v>14926</v>
      </c>
      <c r="O44" s="658">
        <v>14646</v>
      </c>
      <c r="P44" s="410">
        <v>15923</v>
      </c>
      <c r="Q44" s="411">
        <v>7462</v>
      </c>
      <c r="R44" s="658">
        <v>4392</v>
      </c>
      <c r="S44" s="410">
        <v>4582</v>
      </c>
      <c r="T44" s="412">
        <v>2472</v>
      </c>
      <c r="U44" s="658">
        <v>25908</v>
      </c>
      <c r="V44" s="410">
        <v>28446</v>
      </c>
      <c r="W44" s="412">
        <v>14125</v>
      </c>
      <c r="X44" s="529"/>
      <c r="Y44" s="410"/>
      <c r="Z44" s="412"/>
      <c r="AA44" s="692"/>
      <c r="AB44" s="692"/>
      <c r="AC44" s="692"/>
      <c r="AD44" s="413">
        <f t="shared" ref="AD44:AD57" si="18">+C44+F44+I44+L44+O44+R44+U44+X44</f>
        <v>134515</v>
      </c>
      <c r="AE44" s="410">
        <f>+D44+G44+J44+M44+P44+S44+V44+Y44</f>
        <v>150395</v>
      </c>
      <c r="AF44" s="414">
        <f t="shared" ref="AF44:AF57" si="19">+E44+H44+K44+N44+Q44+T44+W44+Z44</f>
        <v>75955</v>
      </c>
    </row>
    <row r="45" spans="1:35" ht="13.5" customHeight="1" x14ac:dyDescent="0.2">
      <c r="A45" s="156" t="s">
        <v>128</v>
      </c>
      <c r="B45" s="166" t="s">
        <v>129</v>
      </c>
      <c r="C45" s="165"/>
      <c r="D45" s="163"/>
      <c r="E45" s="168"/>
      <c r="F45" s="169"/>
      <c r="G45" s="163"/>
      <c r="H45" s="170"/>
      <c r="I45" s="169"/>
      <c r="J45" s="163"/>
      <c r="K45" s="168"/>
      <c r="L45" s="169"/>
      <c r="M45" s="163"/>
      <c r="N45" s="170"/>
      <c r="O45" s="169"/>
      <c r="P45" s="163"/>
      <c r="Q45" s="168"/>
      <c r="R45" s="169"/>
      <c r="S45" s="163"/>
      <c r="T45" s="170"/>
      <c r="U45" s="169"/>
      <c r="V45" s="163"/>
      <c r="W45" s="170"/>
      <c r="X45" s="169"/>
      <c r="Y45" s="163"/>
      <c r="Z45" s="170"/>
      <c r="AA45" s="685"/>
      <c r="AB45" s="685"/>
      <c r="AC45" s="685"/>
      <c r="AD45" s="171">
        <f t="shared" si="18"/>
        <v>0</v>
      </c>
      <c r="AE45" s="163">
        <f t="shared" ref="AE45:AE57" si="20">+D45+G45+J45+M45+P45+S45+V45+Y45</f>
        <v>0</v>
      </c>
      <c r="AF45" s="164">
        <f t="shared" si="19"/>
        <v>0</v>
      </c>
    </row>
    <row r="46" spans="1:35" ht="13.5" customHeight="1" x14ac:dyDescent="0.2">
      <c r="A46" s="156" t="s">
        <v>130</v>
      </c>
      <c r="B46" s="166" t="s">
        <v>131</v>
      </c>
      <c r="C46" s="165"/>
      <c r="D46" s="163"/>
      <c r="E46" s="168"/>
      <c r="F46" s="169"/>
      <c r="G46" s="163"/>
      <c r="H46" s="170"/>
      <c r="I46" s="169"/>
      <c r="J46" s="163"/>
      <c r="K46" s="168"/>
      <c r="L46" s="169"/>
      <c r="M46" s="163"/>
      <c r="N46" s="170"/>
      <c r="O46" s="169"/>
      <c r="P46" s="163"/>
      <c r="Q46" s="168"/>
      <c r="R46" s="169"/>
      <c r="S46" s="163"/>
      <c r="T46" s="170"/>
      <c r="U46" s="169"/>
      <c r="V46" s="163"/>
      <c r="W46" s="170"/>
      <c r="X46" s="169"/>
      <c r="Y46" s="163"/>
      <c r="Z46" s="170"/>
      <c r="AA46" s="685"/>
      <c r="AB46" s="685"/>
      <c r="AC46" s="685"/>
      <c r="AD46" s="171">
        <f t="shared" si="18"/>
        <v>0</v>
      </c>
      <c r="AE46" s="163">
        <f t="shared" si="20"/>
        <v>0</v>
      </c>
      <c r="AF46" s="164">
        <f t="shared" si="19"/>
        <v>0</v>
      </c>
    </row>
    <row r="47" spans="1:35" ht="13.5" customHeight="1" x14ac:dyDescent="0.2">
      <c r="A47" s="156" t="s">
        <v>132</v>
      </c>
      <c r="B47" s="166" t="s">
        <v>133</v>
      </c>
      <c r="C47" s="165"/>
      <c r="D47" s="163"/>
      <c r="E47" s="168"/>
      <c r="F47" s="169">
        <v>1000</v>
      </c>
      <c r="G47" s="163">
        <v>1000</v>
      </c>
      <c r="H47" s="170">
        <v>526</v>
      </c>
      <c r="I47" s="169">
        <v>300</v>
      </c>
      <c r="J47" s="163">
        <v>300</v>
      </c>
      <c r="K47" s="168">
        <v>182</v>
      </c>
      <c r="L47" s="169">
        <v>150</v>
      </c>
      <c r="M47" s="163">
        <v>150</v>
      </c>
      <c r="N47" s="170">
        <v>107</v>
      </c>
      <c r="O47" s="169"/>
      <c r="P47" s="163"/>
      <c r="Q47" s="168"/>
      <c r="R47" s="169"/>
      <c r="S47" s="163"/>
      <c r="T47" s="170"/>
      <c r="U47" s="169">
        <v>100</v>
      </c>
      <c r="V47" s="163">
        <v>100</v>
      </c>
      <c r="W47" s="170">
        <v>51</v>
      </c>
      <c r="X47" s="169"/>
      <c r="Y47" s="163"/>
      <c r="Z47" s="170"/>
      <c r="AA47" s="685"/>
      <c r="AB47" s="685"/>
      <c r="AC47" s="685"/>
      <c r="AD47" s="171">
        <f t="shared" si="18"/>
        <v>1550</v>
      </c>
      <c r="AE47" s="163">
        <f t="shared" si="20"/>
        <v>1550</v>
      </c>
      <c r="AF47" s="164">
        <f t="shared" si="19"/>
        <v>866</v>
      </c>
    </row>
    <row r="48" spans="1:35" ht="13.5" customHeight="1" x14ac:dyDescent="0.2">
      <c r="A48" s="156" t="s">
        <v>134</v>
      </c>
      <c r="B48" s="166" t="s">
        <v>135</v>
      </c>
      <c r="C48" s="165"/>
      <c r="D48" s="163"/>
      <c r="E48" s="168"/>
      <c r="F48" s="169"/>
      <c r="G48" s="163"/>
      <c r="H48" s="170"/>
      <c r="I48" s="169"/>
      <c r="J48" s="163"/>
      <c r="K48" s="168"/>
      <c r="L48" s="169"/>
      <c r="M48" s="163"/>
      <c r="N48" s="170"/>
      <c r="O48" s="169"/>
      <c r="P48" s="163"/>
      <c r="Q48" s="168"/>
      <c r="R48" s="169"/>
      <c r="S48" s="163"/>
      <c r="T48" s="170"/>
      <c r="U48" s="169"/>
      <c r="V48" s="163"/>
      <c r="W48" s="170"/>
      <c r="X48" s="169"/>
      <c r="Y48" s="163"/>
      <c r="Z48" s="170"/>
      <c r="AA48" s="685"/>
      <c r="AB48" s="685"/>
      <c r="AC48" s="685"/>
      <c r="AD48" s="171">
        <f t="shared" si="18"/>
        <v>0</v>
      </c>
      <c r="AE48" s="163">
        <f t="shared" si="20"/>
        <v>0</v>
      </c>
      <c r="AF48" s="164">
        <f t="shared" si="19"/>
        <v>0</v>
      </c>
    </row>
    <row r="49" spans="1:32" ht="13.5" customHeight="1" x14ac:dyDescent="0.2">
      <c r="A49" s="156" t="s">
        <v>136</v>
      </c>
      <c r="B49" s="166" t="s">
        <v>1</v>
      </c>
      <c r="C49" s="165"/>
      <c r="D49" s="163"/>
      <c r="E49" s="168"/>
      <c r="F49" s="169"/>
      <c r="G49" s="163"/>
      <c r="H49" s="170"/>
      <c r="I49" s="169"/>
      <c r="J49" s="163"/>
      <c r="K49" s="168"/>
      <c r="L49" s="169"/>
      <c r="M49" s="163"/>
      <c r="N49" s="170"/>
      <c r="O49" s="169"/>
      <c r="P49" s="163"/>
      <c r="Q49" s="168"/>
      <c r="R49" s="169"/>
      <c r="S49" s="163"/>
      <c r="T49" s="170"/>
      <c r="U49" s="169"/>
      <c r="V49" s="163"/>
      <c r="W49" s="170"/>
      <c r="X49" s="169"/>
      <c r="Y49" s="163"/>
      <c r="Z49" s="170"/>
      <c r="AA49" s="685"/>
      <c r="AB49" s="685"/>
      <c r="AC49" s="685"/>
      <c r="AD49" s="171">
        <f t="shared" si="18"/>
        <v>0</v>
      </c>
      <c r="AE49" s="163">
        <f t="shared" si="20"/>
        <v>0</v>
      </c>
      <c r="AF49" s="164">
        <f t="shared" si="19"/>
        <v>0</v>
      </c>
    </row>
    <row r="50" spans="1:32" ht="13.5" customHeight="1" x14ac:dyDescent="0.2">
      <c r="A50" s="156" t="s">
        <v>137</v>
      </c>
      <c r="B50" s="166" t="s">
        <v>138</v>
      </c>
      <c r="C50" s="165"/>
      <c r="D50" s="163"/>
      <c r="E50" s="168"/>
      <c r="F50" s="169">
        <v>420</v>
      </c>
      <c r="G50" s="163">
        <v>420</v>
      </c>
      <c r="H50" s="170">
        <v>415</v>
      </c>
      <c r="I50" s="169">
        <v>540</v>
      </c>
      <c r="J50" s="163">
        <v>540</v>
      </c>
      <c r="K50" s="168">
        <v>480</v>
      </c>
      <c r="L50" s="169">
        <v>390</v>
      </c>
      <c r="M50" s="163">
        <v>390</v>
      </c>
      <c r="N50" s="170">
        <v>390</v>
      </c>
      <c r="O50" s="169">
        <v>300</v>
      </c>
      <c r="P50" s="163">
        <v>300</v>
      </c>
      <c r="Q50" s="168">
        <v>240</v>
      </c>
      <c r="R50" s="169">
        <v>60</v>
      </c>
      <c r="S50" s="163">
        <v>60</v>
      </c>
      <c r="T50" s="170">
        <v>60</v>
      </c>
      <c r="U50" s="169">
        <v>390</v>
      </c>
      <c r="V50" s="163">
        <v>390</v>
      </c>
      <c r="W50" s="170">
        <v>382</v>
      </c>
      <c r="X50" s="169"/>
      <c r="Y50" s="163"/>
      <c r="Z50" s="170"/>
      <c r="AA50" s="685"/>
      <c r="AB50" s="685"/>
      <c r="AC50" s="685"/>
      <c r="AD50" s="171">
        <f t="shared" si="18"/>
        <v>2100</v>
      </c>
      <c r="AE50" s="163">
        <f t="shared" si="20"/>
        <v>2100</v>
      </c>
      <c r="AF50" s="164">
        <f t="shared" si="19"/>
        <v>1967</v>
      </c>
    </row>
    <row r="51" spans="1:32" ht="13.5" customHeight="1" x14ac:dyDescent="0.2">
      <c r="A51" s="156" t="s">
        <v>139</v>
      </c>
      <c r="B51" s="166" t="s">
        <v>140</v>
      </c>
      <c r="C51" s="165"/>
      <c r="D51" s="163"/>
      <c r="E51" s="168"/>
      <c r="F51" s="169"/>
      <c r="G51" s="163"/>
      <c r="H51" s="170"/>
      <c r="I51" s="169"/>
      <c r="J51" s="163"/>
      <c r="K51" s="168"/>
      <c r="L51" s="169"/>
      <c r="M51" s="163"/>
      <c r="N51" s="170"/>
      <c r="O51" s="169"/>
      <c r="P51" s="163"/>
      <c r="Q51" s="168"/>
      <c r="R51" s="169"/>
      <c r="S51" s="163"/>
      <c r="T51" s="170"/>
      <c r="U51" s="169"/>
      <c r="V51" s="163"/>
      <c r="W51" s="170"/>
      <c r="X51" s="169"/>
      <c r="Y51" s="163"/>
      <c r="Z51" s="170"/>
      <c r="AA51" s="685"/>
      <c r="AB51" s="685"/>
      <c r="AC51" s="685"/>
      <c r="AD51" s="171">
        <f t="shared" si="18"/>
        <v>0</v>
      </c>
      <c r="AE51" s="163">
        <f t="shared" si="20"/>
        <v>0</v>
      </c>
      <c r="AF51" s="164">
        <f t="shared" si="19"/>
        <v>0</v>
      </c>
    </row>
    <row r="52" spans="1:32" ht="13.5" customHeight="1" x14ac:dyDescent="0.2">
      <c r="A52" s="156" t="s">
        <v>141</v>
      </c>
      <c r="B52" s="166" t="s">
        <v>2</v>
      </c>
      <c r="C52" s="165"/>
      <c r="D52" s="163"/>
      <c r="E52" s="168"/>
      <c r="F52" s="169">
        <v>200</v>
      </c>
      <c r="G52" s="163">
        <v>200</v>
      </c>
      <c r="H52" s="170">
        <v>24</v>
      </c>
      <c r="I52" s="169"/>
      <c r="J52" s="163"/>
      <c r="K52" s="168"/>
      <c r="L52" s="169">
        <v>710</v>
      </c>
      <c r="M52" s="163">
        <v>710</v>
      </c>
      <c r="N52" s="170">
        <v>201</v>
      </c>
      <c r="O52" s="169">
        <v>200</v>
      </c>
      <c r="P52" s="163">
        <v>200</v>
      </c>
      <c r="Q52" s="168">
        <v>73</v>
      </c>
      <c r="R52" s="169">
        <v>130</v>
      </c>
      <c r="S52" s="163">
        <v>130</v>
      </c>
      <c r="T52" s="170">
        <v>56</v>
      </c>
      <c r="U52" s="169">
        <v>995</v>
      </c>
      <c r="V52" s="163">
        <v>995</v>
      </c>
      <c r="W52" s="170">
        <v>409</v>
      </c>
      <c r="X52" s="169"/>
      <c r="Y52" s="163"/>
      <c r="Z52" s="170"/>
      <c r="AA52" s="685"/>
      <c r="AB52" s="685"/>
      <c r="AC52" s="685"/>
      <c r="AD52" s="171">
        <f t="shared" si="18"/>
        <v>2235</v>
      </c>
      <c r="AE52" s="163">
        <f t="shared" si="20"/>
        <v>2235</v>
      </c>
      <c r="AF52" s="164">
        <f t="shared" si="19"/>
        <v>763</v>
      </c>
    </row>
    <row r="53" spans="1:32" ht="13.5" customHeight="1" x14ac:dyDescent="0.2">
      <c r="A53" s="156" t="s">
        <v>142</v>
      </c>
      <c r="B53" s="166" t="s">
        <v>143</v>
      </c>
      <c r="C53" s="165"/>
      <c r="D53" s="163"/>
      <c r="E53" s="168"/>
      <c r="F53" s="169"/>
      <c r="G53" s="163"/>
      <c r="H53" s="170"/>
      <c r="I53" s="169"/>
      <c r="J53" s="163"/>
      <c r="K53" s="168"/>
      <c r="L53" s="169"/>
      <c r="M53" s="163"/>
      <c r="N53" s="170"/>
      <c r="O53" s="169"/>
      <c r="P53" s="163"/>
      <c r="Q53" s="168"/>
      <c r="R53" s="169"/>
      <c r="S53" s="163"/>
      <c r="T53" s="170"/>
      <c r="U53" s="169"/>
      <c r="V53" s="163"/>
      <c r="W53" s="170"/>
      <c r="X53" s="169"/>
      <c r="Y53" s="163"/>
      <c r="Z53" s="170"/>
      <c r="AA53" s="685"/>
      <c r="AB53" s="685"/>
      <c r="AC53" s="685"/>
      <c r="AD53" s="171">
        <f t="shared" si="18"/>
        <v>0</v>
      </c>
      <c r="AE53" s="163">
        <f t="shared" si="20"/>
        <v>0</v>
      </c>
      <c r="AF53" s="164">
        <f t="shared" si="19"/>
        <v>0</v>
      </c>
    </row>
    <row r="54" spans="1:32" ht="13.5" customHeight="1" x14ac:dyDescent="0.2">
      <c r="A54" s="156" t="s">
        <v>144</v>
      </c>
      <c r="B54" s="166" t="s">
        <v>145</v>
      </c>
      <c r="C54" s="165"/>
      <c r="D54" s="163"/>
      <c r="E54" s="168"/>
      <c r="F54" s="169"/>
      <c r="G54" s="163"/>
      <c r="H54" s="170"/>
      <c r="I54" s="169"/>
      <c r="J54" s="163"/>
      <c r="K54" s="168"/>
      <c r="L54" s="169"/>
      <c r="M54" s="163"/>
      <c r="N54" s="170"/>
      <c r="O54" s="169"/>
      <c r="P54" s="163"/>
      <c r="Q54" s="168"/>
      <c r="R54" s="169"/>
      <c r="S54" s="163"/>
      <c r="T54" s="170"/>
      <c r="U54" s="169"/>
      <c r="V54" s="163"/>
      <c r="W54" s="170"/>
      <c r="X54" s="169"/>
      <c r="Y54" s="163"/>
      <c r="Z54" s="170"/>
      <c r="AA54" s="685"/>
      <c r="AB54" s="685"/>
      <c r="AC54" s="685"/>
      <c r="AD54" s="171">
        <f t="shared" si="18"/>
        <v>0</v>
      </c>
      <c r="AE54" s="163">
        <f t="shared" si="20"/>
        <v>0</v>
      </c>
      <c r="AF54" s="164">
        <f t="shared" si="19"/>
        <v>0</v>
      </c>
    </row>
    <row r="55" spans="1:32" ht="13.5" customHeight="1" x14ac:dyDescent="0.2">
      <c r="A55" s="156" t="s">
        <v>146</v>
      </c>
      <c r="B55" s="166" t="s">
        <v>147</v>
      </c>
      <c r="C55" s="165"/>
      <c r="D55" s="163"/>
      <c r="E55" s="168"/>
      <c r="F55" s="169"/>
      <c r="G55" s="163"/>
      <c r="H55" s="170"/>
      <c r="I55" s="169"/>
      <c r="J55" s="163"/>
      <c r="K55" s="168"/>
      <c r="L55" s="169"/>
      <c r="M55" s="163"/>
      <c r="N55" s="170"/>
      <c r="O55" s="169"/>
      <c r="P55" s="163"/>
      <c r="Q55" s="168"/>
      <c r="R55" s="169"/>
      <c r="S55" s="163"/>
      <c r="T55" s="170"/>
      <c r="U55" s="169"/>
      <c r="V55" s="163"/>
      <c r="W55" s="170"/>
      <c r="X55" s="169"/>
      <c r="Y55" s="163"/>
      <c r="Z55" s="170"/>
      <c r="AA55" s="685"/>
      <c r="AB55" s="685"/>
      <c r="AC55" s="685"/>
      <c r="AD55" s="171">
        <f t="shared" si="18"/>
        <v>0</v>
      </c>
      <c r="AE55" s="163">
        <f t="shared" si="20"/>
        <v>0</v>
      </c>
      <c r="AF55" s="164">
        <f t="shared" si="19"/>
        <v>0</v>
      </c>
    </row>
    <row r="56" spans="1:32" ht="13.5" customHeight="1" x14ac:dyDescent="0.2">
      <c r="A56" s="156" t="s">
        <v>148</v>
      </c>
      <c r="B56" s="166" t="s">
        <v>149</v>
      </c>
      <c r="C56" s="165"/>
      <c r="D56" s="163"/>
      <c r="E56" s="168"/>
      <c r="F56" s="169"/>
      <c r="G56" s="163">
        <v>162</v>
      </c>
      <c r="H56" s="170">
        <v>162</v>
      </c>
      <c r="I56" s="169"/>
      <c r="J56" s="163">
        <v>642</v>
      </c>
      <c r="K56" s="168">
        <v>642</v>
      </c>
      <c r="L56" s="176"/>
      <c r="M56" s="174">
        <v>369</v>
      </c>
      <c r="N56" s="177">
        <v>369</v>
      </c>
      <c r="O56" s="169"/>
      <c r="P56" s="163">
        <v>23</v>
      </c>
      <c r="Q56" s="168">
        <v>23</v>
      </c>
      <c r="R56" s="169"/>
      <c r="S56" s="163">
        <v>86</v>
      </c>
      <c r="T56" s="170">
        <v>86</v>
      </c>
      <c r="U56" s="169"/>
      <c r="V56" s="163">
        <v>217</v>
      </c>
      <c r="W56" s="170">
        <v>217</v>
      </c>
      <c r="X56" s="169"/>
      <c r="Y56" s="163"/>
      <c r="Z56" s="170"/>
      <c r="AA56" s="685"/>
      <c r="AB56" s="685"/>
      <c r="AC56" s="685"/>
      <c r="AD56" s="171">
        <f t="shared" si="18"/>
        <v>0</v>
      </c>
      <c r="AE56" s="163">
        <f t="shared" si="20"/>
        <v>1499</v>
      </c>
      <c r="AF56" s="164">
        <f t="shared" si="19"/>
        <v>1499</v>
      </c>
    </row>
    <row r="57" spans="1:32" ht="13.5" customHeight="1" x14ac:dyDescent="0.2">
      <c r="A57" s="157" t="s">
        <v>148</v>
      </c>
      <c r="B57" s="205" t="s">
        <v>150</v>
      </c>
      <c r="C57" s="165"/>
      <c r="D57" s="212"/>
      <c r="E57" s="168"/>
      <c r="F57" s="169"/>
      <c r="G57" s="186"/>
      <c r="H57" s="189"/>
      <c r="I57" s="169"/>
      <c r="J57" s="212"/>
      <c r="K57" s="187"/>
      <c r="L57" s="216"/>
      <c r="M57" s="186"/>
      <c r="N57" s="189"/>
      <c r="O57" s="216"/>
      <c r="P57" s="186"/>
      <c r="Q57" s="187"/>
      <c r="R57" s="169"/>
      <c r="S57" s="186"/>
      <c r="T57" s="189"/>
      <c r="U57" s="216"/>
      <c r="V57" s="186"/>
      <c r="W57" s="189"/>
      <c r="X57" s="169"/>
      <c r="Y57" s="186"/>
      <c r="Z57" s="189"/>
      <c r="AA57" s="686"/>
      <c r="AB57" s="686"/>
      <c r="AC57" s="686"/>
      <c r="AD57" s="190">
        <f t="shared" si="18"/>
        <v>0</v>
      </c>
      <c r="AE57" s="186">
        <f t="shared" si="20"/>
        <v>0</v>
      </c>
      <c r="AF57" s="164">
        <f t="shared" si="19"/>
        <v>0</v>
      </c>
    </row>
    <row r="58" spans="1:32" s="257" customFormat="1" ht="13.5" customHeight="1" x14ac:dyDescent="0.2">
      <c r="A58" s="158" t="s">
        <v>110</v>
      </c>
      <c r="B58" s="206" t="s">
        <v>71</v>
      </c>
      <c r="C58" s="238">
        <f t="shared" ref="C58:AF58" si="21">+SUM(C44:C56)</f>
        <v>0</v>
      </c>
      <c r="D58" s="238">
        <f t="shared" si="21"/>
        <v>0</v>
      </c>
      <c r="E58" s="241">
        <f t="shared" si="21"/>
        <v>0</v>
      </c>
      <c r="F58" s="255">
        <f>+SUM(F44:F56)</f>
        <v>33444</v>
      </c>
      <c r="G58" s="238">
        <f>+SUM(G44:G56)</f>
        <v>39792</v>
      </c>
      <c r="H58" s="256">
        <f t="shared" si="21"/>
        <v>21342</v>
      </c>
      <c r="I58" s="255">
        <f t="shared" si="21"/>
        <v>34529</v>
      </c>
      <c r="J58" s="238">
        <f t="shared" si="21"/>
        <v>37272</v>
      </c>
      <c r="K58" s="241">
        <f t="shared" si="21"/>
        <v>18059</v>
      </c>
      <c r="L58" s="255">
        <f>+SUM(L44:L56)</f>
        <v>25306</v>
      </c>
      <c r="M58" s="238">
        <f>+SUM(M44:M56)</f>
        <v>29263</v>
      </c>
      <c r="N58" s="256">
        <f t="shared" si="21"/>
        <v>15993</v>
      </c>
      <c r="O58" s="255">
        <f t="shared" si="21"/>
        <v>15146</v>
      </c>
      <c r="P58" s="238">
        <f t="shared" si="21"/>
        <v>16446</v>
      </c>
      <c r="Q58" s="241">
        <f t="shared" si="21"/>
        <v>7798</v>
      </c>
      <c r="R58" s="255">
        <f>+SUM(R44:R56)</f>
        <v>4582</v>
      </c>
      <c r="S58" s="238">
        <f>+SUM(S44:S56)</f>
        <v>4858</v>
      </c>
      <c r="T58" s="256">
        <f t="shared" si="21"/>
        <v>2674</v>
      </c>
      <c r="U58" s="255">
        <f t="shared" si="21"/>
        <v>27393</v>
      </c>
      <c r="V58" s="238">
        <f t="shared" si="21"/>
        <v>30148</v>
      </c>
      <c r="W58" s="256">
        <f t="shared" si="21"/>
        <v>15184</v>
      </c>
      <c r="X58" s="238">
        <f>+SUM(X44:X56)</f>
        <v>0</v>
      </c>
      <c r="Y58" s="238">
        <f>+SUM(Y44:Y56)</f>
        <v>0</v>
      </c>
      <c r="Z58" s="256">
        <f>+SUM(Z44:Z56)</f>
        <v>0</v>
      </c>
      <c r="AA58" s="687">
        <v>0</v>
      </c>
      <c r="AB58" s="687">
        <v>0</v>
      </c>
      <c r="AC58" s="687">
        <v>0</v>
      </c>
      <c r="AD58" s="235">
        <f t="shared" si="21"/>
        <v>140400</v>
      </c>
      <c r="AE58" s="238">
        <f t="shared" si="21"/>
        <v>157779</v>
      </c>
      <c r="AF58" s="239">
        <f t="shared" si="21"/>
        <v>81050</v>
      </c>
    </row>
    <row r="59" spans="1:32" ht="13.5" customHeight="1" x14ac:dyDescent="0.2">
      <c r="A59" s="155" t="s">
        <v>151</v>
      </c>
      <c r="B59" s="204" t="s">
        <v>152</v>
      </c>
      <c r="C59" s="165"/>
      <c r="D59" s="174"/>
      <c r="E59" s="168"/>
      <c r="F59" s="169"/>
      <c r="G59" s="174"/>
      <c r="H59" s="177"/>
      <c r="I59" s="169"/>
      <c r="J59" s="174"/>
      <c r="K59" s="175"/>
      <c r="L59" s="169"/>
      <c r="M59" s="174"/>
      <c r="N59" s="177"/>
      <c r="O59" s="169"/>
      <c r="P59" s="174"/>
      <c r="Q59" s="175"/>
      <c r="R59" s="169"/>
      <c r="S59" s="174"/>
      <c r="T59" s="177"/>
      <c r="U59" s="169"/>
      <c r="V59" s="174"/>
      <c r="W59" s="177"/>
      <c r="X59" s="169"/>
      <c r="Y59" s="174"/>
      <c r="Z59" s="177"/>
      <c r="AA59" s="684"/>
      <c r="AB59" s="684"/>
      <c r="AC59" s="684"/>
      <c r="AD59" s="178">
        <f t="shared" ref="AD59:AF61" si="22">+C59+F59+I59+L59+O59+R59+U59+X59</f>
        <v>0</v>
      </c>
      <c r="AE59" s="174">
        <f t="shared" si="22"/>
        <v>0</v>
      </c>
      <c r="AF59" s="179">
        <f t="shared" si="22"/>
        <v>0</v>
      </c>
    </row>
    <row r="60" spans="1:32" ht="24" customHeight="1" x14ac:dyDescent="0.2">
      <c r="A60" s="156" t="s">
        <v>153</v>
      </c>
      <c r="B60" s="166" t="s">
        <v>154</v>
      </c>
      <c r="C60" s="165"/>
      <c r="D60" s="163"/>
      <c r="E60" s="168"/>
      <c r="F60" s="169">
        <v>4920</v>
      </c>
      <c r="G60" s="163">
        <v>4920</v>
      </c>
      <c r="H60" s="170">
        <v>2323</v>
      </c>
      <c r="I60" s="169">
        <v>1150</v>
      </c>
      <c r="J60" s="163">
        <v>1150</v>
      </c>
      <c r="K60" s="168">
        <v>157</v>
      </c>
      <c r="L60" s="169"/>
      <c r="M60" s="163"/>
      <c r="N60" s="170"/>
      <c r="O60" s="169">
        <v>1350</v>
      </c>
      <c r="P60" s="163">
        <v>1350</v>
      </c>
      <c r="Q60" s="168">
        <v>531</v>
      </c>
      <c r="R60" s="169">
        <v>3000</v>
      </c>
      <c r="S60" s="163">
        <v>3000</v>
      </c>
      <c r="T60" s="170">
        <v>1468</v>
      </c>
      <c r="U60" s="169">
        <v>2100</v>
      </c>
      <c r="V60" s="163">
        <v>2100</v>
      </c>
      <c r="W60" s="170">
        <v>1229</v>
      </c>
      <c r="X60" s="169"/>
      <c r="Y60" s="163"/>
      <c r="Z60" s="170"/>
      <c r="AA60" s="685"/>
      <c r="AB60" s="685"/>
      <c r="AC60" s="685"/>
      <c r="AD60" s="171">
        <f t="shared" si="22"/>
        <v>12520</v>
      </c>
      <c r="AE60" s="163">
        <f t="shared" si="22"/>
        <v>12520</v>
      </c>
      <c r="AF60" s="164">
        <f t="shared" si="22"/>
        <v>5708</v>
      </c>
    </row>
    <row r="61" spans="1:32" ht="13.5" customHeight="1" x14ac:dyDescent="0.2">
      <c r="A61" s="157" t="s">
        <v>155</v>
      </c>
      <c r="B61" s="205" t="s">
        <v>156</v>
      </c>
      <c r="C61" s="165"/>
      <c r="D61" s="186"/>
      <c r="E61" s="168"/>
      <c r="F61" s="169">
        <v>100</v>
      </c>
      <c r="G61" s="186">
        <v>100</v>
      </c>
      <c r="H61" s="189">
        <v>13</v>
      </c>
      <c r="I61" s="169">
        <v>30</v>
      </c>
      <c r="J61" s="186">
        <v>30</v>
      </c>
      <c r="K61" s="187">
        <v>0</v>
      </c>
      <c r="L61" s="169">
        <v>50</v>
      </c>
      <c r="M61" s="186">
        <v>50</v>
      </c>
      <c r="N61" s="189">
        <v>24</v>
      </c>
      <c r="O61" s="169">
        <v>20</v>
      </c>
      <c r="P61" s="186">
        <v>20</v>
      </c>
      <c r="Q61" s="187">
        <v>0</v>
      </c>
      <c r="R61" s="169"/>
      <c r="S61" s="186"/>
      <c r="T61" s="189"/>
      <c r="U61" s="169"/>
      <c r="V61" s="186"/>
      <c r="W61" s="189"/>
      <c r="X61" s="169"/>
      <c r="Y61" s="186"/>
      <c r="Z61" s="189"/>
      <c r="AA61" s="686"/>
      <c r="AB61" s="686"/>
      <c r="AC61" s="686"/>
      <c r="AD61" s="190">
        <f t="shared" si="22"/>
        <v>200</v>
      </c>
      <c r="AE61" s="186">
        <f t="shared" si="22"/>
        <v>200</v>
      </c>
      <c r="AF61" s="191">
        <f t="shared" si="22"/>
        <v>37</v>
      </c>
    </row>
    <row r="62" spans="1:32" s="257" customFormat="1" ht="13.5" customHeight="1" x14ac:dyDescent="0.2">
      <c r="A62" s="158" t="s">
        <v>111</v>
      </c>
      <c r="B62" s="206" t="s">
        <v>72</v>
      </c>
      <c r="C62" s="240">
        <f t="shared" ref="C62:AF62" si="23">SUM(C59:C61)</f>
        <v>0</v>
      </c>
      <c r="D62" s="238">
        <f t="shared" si="23"/>
        <v>0</v>
      </c>
      <c r="E62" s="241">
        <f t="shared" si="23"/>
        <v>0</v>
      </c>
      <c r="F62" s="255">
        <f>SUM(F59:F61)</f>
        <v>5020</v>
      </c>
      <c r="G62" s="238">
        <f>SUM(G59:G61)</f>
        <v>5020</v>
      </c>
      <c r="H62" s="256">
        <f t="shared" si="23"/>
        <v>2336</v>
      </c>
      <c r="I62" s="255">
        <f t="shared" si="23"/>
        <v>1180</v>
      </c>
      <c r="J62" s="238">
        <f t="shared" si="23"/>
        <v>1180</v>
      </c>
      <c r="K62" s="241">
        <f t="shared" si="23"/>
        <v>157</v>
      </c>
      <c r="L62" s="255">
        <f>SUM(L59:L61)</f>
        <v>50</v>
      </c>
      <c r="M62" s="238">
        <f>SUM(M59:M61)</f>
        <v>50</v>
      </c>
      <c r="N62" s="256">
        <f t="shared" si="23"/>
        <v>24</v>
      </c>
      <c r="O62" s="255">
        <f t="shared" si="23"/>
        <v>1370</v>
      </c>
      <c r="P62" s="238">
        <f t="shared" si="23"/>
        <v>1370</v>
      </c>
      <c r="Q62" s="241">
        <f t="shared" si="23"/>
        <v>531</v>
      </c>
      <c r="R62" s="255">
        <f>SUM(R59:R61)</f>
        <v>3000</v>
      </c>
      <c r="S62" s="238">
        <f>SUM(S59:S61)</f>
        <v>3000</v>
      </c>
      <c r="T62" s="256">
        <f t="shared" si="23"/>
        <v>1468</v>
      </c>
      <c r="U62" s="255">
        <f t="shared" si="23"/>
        <v>2100</v>
      </c>
      <c r="V62" s="238">
        <f t="shared" si="23"/>
        <v>2100</v>
      </c>
      <c r="W62" s="256">
        <f t="shared" si="23"/>
        <v>1229</v>
      </c>
      <c r="X62" s="240">
        <f>SUM(X59:X61)</f>
        <v>0</v>
      </c>
      <c r="Y62" s="238">
        <f>SUM(Y59:Y61)</f>
        <v>0</v>
      </c>
      <c r="Z62" s="256">
        <f>SUM(Z59:Z61)</f>
        <v>0</v>
      </c>
      <c r="AA62" s="687">
        <v>0</v>
      </c>
      <c r="AB62" s="687">
        <v>0</v>
      </c>
      <c r="AC62" s="687">
        <v>0</v>
      </c>
      <c r="AD62" s="235">
        <f t="shared" si="23"/>
        <v>12720</v>
      </c>
      <c r="AE62" s="238">
        <f t="shared" si="23"/>
        <v>12720</v>
      </c>
      <c r="AF62" s="239">
        <f t="shared" si="23"/>
        <v>5745</v>
      </c>
    </row>
    <row r="63" spans="1:32" s="257" customFormat="1" ht="13.5" customHeight="1" x14ac:dyDescent="0.2">
      <c r="A63" s="158" t="s">
        <v>112</v>
      </c>
      <c r="B63" s="206" t="s">
        <v>73</v>
      </c>
      <c r="C63" s="240">
        <f t="shared" ref="C63:AF63" si="24">+C58+C62</f>
        <v>0</v>
      </c>
      <c r="D63" s="238">
        <f t="shared" si="24"/>
        <v>0</v>
      </c>
      <c r="E63" s="241">
        <f t="shared" si="24"/>
        <v>0</v>
      </c>
      <c r="F63" s="255">
        <f>+F58+F62</f>
        <v>38464</v>
      </c>
      <c r="G63" s="238">
        <f>+G58+G62</f>
        <v>44812</v>
      </c>
      <c r="H63" s="256">
        <f t="shared" si="24"/>
        <v>23678</v>
      </c>
      <c r="I63" s="255">
        <f t="shared" si="24"/>
        <v>35709</v>
      </c>
      <c r="J63" s="238">
        <f t="shared" si="24"/>
        <v>38452</v>
      </c>
      <c r="K63" s="241">
        <f t="shared" si="24"/>
        <v>18216</v>
      </c>
      <c r="L63" s="255">
        <f>+L58+L62</f>
        <v>25356</v>
      </c>
      <c r="M63" s="238">
        <f>+M58+M62</f>
        <v>29313</v>
      </c>
      <c r="N63" s="256">
        <f t="shared" si="24"/>
        <v>16017</v>
      </c>
      <c r="O63" s="255">
        <f t="shared" si="24"/>
        <v>16516</v>
      </c>
      <c r="P63" s="238">
        <f t="shared" si="24"/>
        <v>17816</v>
      </c>
      <c r="Q63" s="241">
        <f t="shared" si="24"/>
        <v>8329</v>
      </c>
      <c r="R63" s="255">
        <f>+R58+R62</f>
        <v>7582</v>
      </c>
      <c r="S63" s="238">
        <f>+S58+S62</f>
        <v>7858</v>
      </c>
      <c r="T63" s="256">
        <f t="shared" si="24"/>
        <v>4142</v>
      </c>
      <c r="U63" s="255">
        <f t="shared" si="24"/>
        <v>29493</v>
      </c>
      <c r="V63" s="238">
        <f t="shared" si="24"/>
        <v>32248</v>
      </c>
      <c r="W63" s="256">
        <f t="shared" si="24"/>
        <v>16413</v>
      </c>
      <c r="X63" s="240">
        <f>+X58+X62</f>
        <v>0</v>
      </c>
      <c r="Y63" s="238">
        <f>+Y58+Y62</f>
        <v>0</v>
      </c>
      <c r="Z63" s="256">
        <f>+Z58+Z62</f>
        <v>0</v>
      </c>
      <c r="AA63" s="687">
        <v>0</v>
      </c>
      <c r="AB63" s="687">
        <v>0</v>
      </c>
      <c r="AC63" s="687">
        <v>0</v>
      </c>
      <c r="AD63" s="235">
        <f t="shared" si="24"/>
        <v>153120</v>
      </c>
      <c r="AE63" s="238">
        <f t="shared" si="24"/>
        <v>170499</v>
      </c>
      <c r="AF63" s="239">
        <f t="shared" si="24"/>
        <v>86795</v>
      </c>
    </row>
    <row r="64" spans="1:32" s="257" customFormat="1" ht="13.5" customHeight="1" x14ac:dyDescent="0.2">
      <c r="A64" s="158" t="s">
        <v>113</v>
      </c>
      <c r="B64" s="206" t="s">
        <v>74</v>
      </c>
      <c r="C64" s="255">
        <f t="shared" ref="C64:AF64" si="25">+SUM(C65:C69)</f>
        <v>0</v>
      </c>
      <c r="D64" s="238">
        <f t="shared" si="25"/>
        <v>0</v>
      </c>
      <c r="E64" s="241">
        <f t="shared" si="25"/>
        <v>0</v>
      </c>
      <c r="F64" s="255">
        <f>+SUM(F65:F69)</f>
        <v>6085</v>
      </c>
      <c r="G64" s="238">
        <f>+SUM(G65:G69)</f>
        <v>6911</v>
      </c>
      <c r="H64" s="256">
        <f t="shared" si="25"/>
        <v>3516</v>
      </c>
      <c r="I64" s="255">
        <f t="shared" si="25"/>
        <v>5979</v>
      </c>
      <c r="J64" s="238">
        <f t="shared" si="25"/>
        <v>6311</v>
      </c>
      <c r="K64" s="241">
        <f t="shared" si="25"/>
        <v>3082</v>
      </c>
      <c r="L64" s="255">
        <f>+SUM(L65:L69)</f>
        <v>4154</v>
      </c>
      <c r="M64" s="238">
        <f>+SUM(M65:M69)</f>
        <v>4669</v>
      </c>
      <c r="N64" s="256">
        <f t="shared" si="25"/>
        <v>2446</v>
      </c>
      <c r="O64" s="255">
        <f t="shared" si="25"/>
        <v>2685</v>
      </c>
      <c r="P64" s="238">
        <f t="shared" si="25"/>
        <v>2775</v>
      </c>
      <c r="Q64" s="241">
        <f t="shared" si="25"/>
        <v>934</v>
      </c>
      <c r="R64" s="255">
        <f>+SUM(R65:R69)</f>
        <v>1125</v>
      </c>
      <c r="S64" s="238">
        <f>+SUM(S65:S69)</f>
        <v>1161</v>
      </c>
      <c r="T64" s="256">
        <f t="shared" si="25"/>
        <v>426</v>
      </c>
      <c r="U64" s="255">
        <f t="shared" si="25"/>
        <v>4722</v>
      </c>
      <c r="V64" s="238">
        <f t="shared" si="25"/>
        <v>5080</v>
      </c>
      <c r="W64" s="256">
        <f t="shared" si="25"/>
        <v>2494</v>
      </c>
      <c r="X64" s="255">
        <f>+SUM(X65:X69)</f>
        <v>0</v>
      </c>
      <c r="Y64" s="238">
        <f>+SUM(Y65:Y69)</f>
        <v>0</v>
      </c>
      <c r="Z64" s="256">
        <f>+SUM(Z65:Z69)</f>
        <v>0</v>
      </c>
      <c r="AA64" s="687">
        <v>0</v>
      </c>
      <c r="AB64" s="687">
        <v>0</v>
      </c>
      <c r="AC64" s="687">
        <v>0</v>
      </c>
      <c r="AD64" s="235">
        <f t="shared" si="25"/>
        <v>24750</v>
      </c>
      <c r="AE64" s="238">
        <f t="shared" si="25"/>
        <v>26907</v>
      </c>
      <c r="AF64" s="239">
        <f t="shared" si="25"/>
        <v>12898</v>
      </c>
    </row>
    <row r="65" spans="1:32" ht="13.5" customHeight="1" x14ac:dyDescent="0.2">
      <c r="A65" s="159" t="s">
        <v>113</v>
      </c>
      <c r="B65" s="207" t="s">
        <v>213</v>
      </c>
      <c r="C65" s="165"/>
      <c r="D65" s="174"/>
      <c r="E65" s="168"/>
      <c r="F65" s="169">
        <v>4975</v>
      </c>
      <c r="G65" s="174">
        <v>5801</v>
      </c>
      <c r="H65" s="177">
        <v>3073</v>
      </c>
      <c r="I65" s="169">
        <v>4642</v>
      </c>
      <c r="J65" s="174">
        <v>4974</v>
      </c>
      <c r="K65" s="175">
        <v>2238</v>
      </c>
      <c r="L65" s="169">
        <v>3204</v>
      </c>
      <c r="M65" s="174">
        <v>3719</v>
      </c>
      <c r="N65" s="177">
        <v>2036</v>
      </c>
      <c r="O65" s="169">
        <v>2121</v>
      </c>
      <c r="P65" s="174">
        <v>2211</v>
      </c>
      <c r="Q65" s="175">
        <v>719</v>
      </c>
      <c r="R65" s="169">
        <v>969</v>
      </c>
      <c r="S65" s="174">
        <v>1005</v>
      </c>
      <c r="T65" s="177">
        <v>362</v>
      </c>
      <c r="U65" s="169">
        <v>3705</v>
      </c>
      <c r="V65" s="174">
        <v>4063</v>
      </c>
      <c r="W65" s="177">
        <v>2086</v>
      </c>
      <c r="X65" s="169"/>
      <c r="Y65" s="174"/>
      <c r="Z65" s="177"/>
      <c r="AA65" s="684"/>
      <c r="AB65" s="684"/>
      <c r="AC65" s="684"/>
      <c r="AD65" s="178">
        <f t="shared" ref="AD65:AD72" si="26">+C65+F65+I65+L65+O65+R65+U65+X65</f>
        <v>19616</v>
      </c>
      <c r="AE65" s="174">
        <f t="shared" ref="AE65:AE72" si="27">+D65+G65+J65+M65+P65+S65+V65+Y65</f>
        <v>21773</v>
      </c>
      <c r="AF65" s="179">
        <f t="shared" ref="AF65:AF72" si="28">+E65+H65+K65+N65+Q65+T65+W65+Z65</f>
        <v>10514</v>
      </c>
    </row>
    <row r="66" spans="1:32" ht="13.5" customHeight="1" x14ac:dyDescent="0.2">
      <c r="A66" s="160" t="s">
        <v>113</v>
      </c>
      <c r="B66" s="167" t="s">
        <v>214</v>
      </c>
      <c r="C66" s="165"/>
      <c r="D66" s="174"/>
      <c r="E66" s="168"/>
      <c r="F66" s="169">
        <v>1032</v>
      </c>
      <c r="G66" s="174">
        <v>1032</v>
      </c>
      <c r="H66" s="170">
        <v>384</v>
      </c>
      <c r="I66" s="169">
        <v>1251</v>
      </c>
      <c r="J66" s="174">
        <v>1251</v>
      </c>
      <c r="K66" s="168">
        <v>463</v>
      </c>
      <c r="L66" s="169">
        <v>884</v>
      </c>
      <c r="M66" s="174">
        <v>884</v>
      </c>
      <c r="N66" s="170">
        <v>329</v>
      </c>
      <c r="O66" s="169">
        <v>516</v>
      </c>
      <c r="P66" s="174">
        <v>516</v>
      </c>
      <c r="Q66" s="168">
        <v>179</v>
      </c>
      <c r="R66" s="169">
        <v>147</v>
      </c>
      <c r="S66" s="174">
        <v>147</v>
      </c>
      <c r="T66" s="170">
        <v>55</v>
      </c>
      <c r="U66" s="169">
        <v>958</v>
      </c>
      <c r="V66" s="174">
        <v>958</v>
      </c>
      <c r="W66" s="170">
        <v>332</v>
      </c>
      <c r="X66" s="169"/>
      <c r="Y66" s="163"/>
      <c r="Z66" s="170"/>
      <c r="AA66" s="685"/>
      <c r="AB66" s="685"/>
      <c r="AC66" s="685"/>
      <c r="AD66" s="171">
        <f t="shared" si="26"/>
        <v>4788</v>
      </c>
      <c r="AE66" s="163">
        <f t="shared" si="27"/>
        <v>4788</v>
      </c>
      <c r="AF66" s="164">
        <f t="shared" si="28"/>
        <v>1742</v>
      </c>
    </row>
    <row r="67" spans="1:32" ht="13.5" customHeight="1" x14ac:dyDescent="0.2">
      <c r="A67" s="160" t="s">
        <v>113</v>
      </c>
      <c r="B67" s="167" t="s">
        <v>215</v>
      </c>
      <c r="C67" s="165"/>
      <c r="D67" s="174"/>
      <c r="E67" s="168"/>
      <c r="F67" s="169"/>
      <c r="G67" s="174"/>
      <c r="H67" s="170"/>
      <c r="I67" s="169"/>
      <c r="J67" s="174"/>
      <c r="K67" s="168"/>
      <c r="L67" s="169"/>
      <c r="M67" s="174"/>
      <c r="N67" s="170"/>
      <c r="O67" s="169"/>
      <c r="P67" s="174"/>
      <c r="Q67" s="168"/>
      <c r="R67" s="169"/>
      <c r="S67" s="174"/>
      <c r="T67" s="170"/>
      <c r="U67" s="169"/>
      <c r="V67" s="174"/>
      <c r="W67" s="170"/>
      <c r="X67" s="169"/>
      <c r="Y67" s="163"/>
      <c r="Z67" s="170"/>
      <c r="AA67" s="685"/>
      <c r="AB67" s="685"/>
      <c r="AC67" s="685"/>
      <c r="AD67" s="171">
        <f t="shared" si="26"/>
        <v>0</v>
      </c>
      <c r="AE67" s="163">
        <f t="shared" si="27"/>
        <v>0</v>
      </c>
      <c r="AF67" s="164">
        <f t="shared" si="28"/>
        <v>0</v>
      </c>
    </row>
    <row r="68" spans="1:32" ht="13.5" customHeight="1" x14ac:dyDescent="0.2">
      <c r="A68" s="160" t="s">
        <v>113</v>
      </c>
      <c r="B68" s="167" t="s">
        <v>266</v>
      </c>
      <c r="C68" s="165"/>
      <c r="D68" s="174"/>
      <c r="E68" s="168"/>
      <c r="F68" s="169"/>
      <c r="G68" s="174"/>
      <c r="H68" s="170"/>
      <c r="I68" s="169"/>
      <c r="J68" s="174"/>
      <c r="K68" s="168">
        <v>309</v>
      </c>
      <c r="L68" s="169"/>
      <c r="M68" s="174"/>
      <c r="N68" s="170">
        <v>5</v>
      </c>
      <c r="O68" s="169"/>
      <c r="P68" s="174"/>
      <c r="Q68" s="168"/>
      <c r="R68" s="169"/>
      <c r="S68" s="174"/>
      <c r="T68" s="170"/>
      <c r="U68" s="169"/>
      <c r="V68" s="174"/>
      <c r="W68" s="170">
        <v>23</v>
      </c>
      <c r="X68" s="169"/>
      <c r="Y68" s="163"/>
      <c r="Z68" s="170"/>
      <c r="AA68" s="685"/>
      <c r="AB68" s="685"/>
      <c r="AC68" s="685"/>
      <c r="AD68" s="171">
        <f t="shared" si="26"/>
        <v>0</v>
      </c>
      <c r="AE68" s="163">
        <f t="shared" si="27"/>
        <v>0</v>
      </c>
      <c r="AF68" s="164">
        <f t="shared" si="28"/>
        <v>337</v>
      </c>
    </row>
    <row r="69" spans="1:32" ht="13.5" customHeight="1" x14ac:dyDescent="0.2">
      <c r="A69" s="160" t="s">
        <v>113</v>
      </c>
      <c r="B69" s="167" t="s">
        <v>216</v>
      </c>
      <c r="C69" s="165"/>
      <c r="D69" s="174"/>
      <c r="E69" s="168"/>
      <c r="F69" s="169">
        <v>78</v>
      </c>
      <c r="G69" s="174">
        <v>78</v>
      </c>
      <c r="H69" s="170">
        <v>59</v>
      </c>
      <c r="I69" s="169">
        <v>86</v>
      </c>
      <c r="J69" s="174">
        <v>86</v>
      </c>
      <c r="K69" s="168">
        <v>72</v>
      </c>
      <c r="L69" s="169">
        <v>66</v>
      </c>
      <c r="M69" s="174">
        <v>66</v>
      </c>
      <c r="N69" s="170">
        <v>76</v>
      </c>
      <c r="O69" s="169">
        <v>48</v>
      </c>
      <c r="P69" s="174">
        <v>48</v>
      </c>
      <c r="Q69" s="168">
        <v>36</v>
      </c>
      <c r="R69" s="169">
        <v>9</v>
      </c>
      <c r="S69" s="174">
        <v>9</v>
      </c>
      <c r="T69" s="170">
        <v>9</v>
      </c>
      <c r="U69" s="169">
        <v>59</v>
      </c>
      <c r="V69" s="174">
        <v>59</v>
      </c>
      <c r="W69" s="170">
        <v>53</v>
      </c>
      <c r="X69" s="169"/>
      <c r="Y69" s="163"/>
      <c r="Z69" s="170"/>
      <c r="AA69" s="685"/>
      <c r="AB69" s="685"/>
      <c r="AC69" s="685"/>
      <c r="AD69" s="171">
        <f t="shared" si="26"/>
        <v>346</v>
      </c>
      <c r="AE69" s="163">
        <f t="shared" si="27"/>
        <v>346</v>
      </c>
      <c r="AF69" s="164">
        <f t="shared" si="28"/>
        <v>305</v>
      </c>
    </row>
    <row r="70" spans="1:32" ht="13.5" customHeight="1" x14ac:dyDescent="0.2">
      <c r="A70" s="155" t="s">
        <v>157</v>
      </c>
      <c r="B70" s="204" t="s">
        <v>158</v>
      </c>
      <c r="C70" s="165"/>
      <c r="D70" s="174"/>
      <c r="E70" s="168"/>
      <c r="F70" s="169">
        <v>121</v>
      </c>
      <c r="G70" s="174">
        <v>160</v>
      </c>
      <c r="H70" s="177">
        <v>160</v>
      </c>
      <c r="I70" s="169">
        <v>107</v>
      </c>
      <c r="J70" s="174">
        <v>107</v>
      </c>
      <c r="K70" s="175">
        <v>69</v>
      </c>
      <c r="L70" s="169">
        <v>35</v>
      </c>
      <c r="M70" s="174">
        <v>35</v>
      </c>
      <c r="N70" s="177">
        <v>9</v>
      </c>
      <c r="O70" s="169">
        <v>17</v>
      </c>
      <c r="P70" s="174">
        <v>17</v>
      </c>
      <c r="Q70" s="175">
        <v>0</v>
      </c>
      <c r="R70" s="169"/>
      <c r="S70" s="174"/>
      <c r="T70" s="177"/>
      <c r="U70" s="169">
        <v>4060</v>
      </c>
      <c r="V70" s="174">
        <v>3816</v>
      </c>
      <c r="W70" s="177">
        <v>60</v>
      </c>
      <c r="X70" s="169"/>
      <c r="Y70" s="174"/>
      <c r="Z70" s="177"/>
      <c r="AA70" s="684"/>
      <c r="AB70" s="684"/>
      <c r="AC70" s="684"/>
      <c r="AD70" s="178">
        <f t="shared" si="26"/>
        <v>4340</v>
      </c>
      <c r="AE70" s="174">
        <f>+D70+G70+J70+M70+P70+S70+V70+Y70+AB70</f>
        <v>4135</v>
      </c>
      <c r="AF70" s="179">
        <f>+E70+H70+K70+N70+Q70+T70+W70+Z70+AC70</f>
        <v>298</v>
      </c>
    </row>
    <row r="71" spans="1:32" ht="15.75" customHeight="1" x14ac:dyDescent="0.2">
      <c r="A71" s="156" t="s">
        <v>159</v>
      </c>
      <c r="B71" s="166" t="s">
        <v>258</v>
      </c>
      <c r="C71" s="165"/>
      <c r="D71" s="163"/>
      <c r="E71" s="168"/>
      <c r="F71" s="169">
        <v>859</v>
      </c>
      <c r="G71" s="163">
        <v>820</v>
      </c>
      <c r="H71" s="170">
        <v>567</v>
      </c>
      <c r="I71" s="169">
        <v>1118</v>
      </c>
      <c r="J71" s="174">
        <v>1101</v>
      </c>
      <c r="K71" s="168">
        <v>704</v>
      </c>
      <c r="L71" s="169">
        <v>515</v>
      </c>
      <c r="M71" s="163">
        <v>515</v>
      </c>
      <c r="N71" s="170">
        <v>442</v>
      </c>
      <c r="O71" s="169">
        <v>3769</v>
      </c>
      <c r="P71" s="163">
        <v>3769</v>
      </c>
      <c r="Q71" s="168">
        <v>1137</v>
      </c>
      <c r="R71" s="169">
        <v>2752</v>
      </c>
      <c r="S71" s="163">
        <v>2786</v>
      </c>
      <c r="T71" s="170">
        <v>1017</v>
      </c>
      <c r="U71" s="169">
        <v>438</v>
      </c>
      <c r="V71" s="163">
        <v>524</v>
      </c>
      <c r="W71" s="170">
        <v>524</v>
      </c>
      <c r="X71" s="169"/>
      <c r="Y71" s="163"/>
      <c r="Z71" s="170"/>
      <c r="AA71" s="685"/>
      <c r="AB71" s="685"/>
      <c r="AC71" s="685"/>
      <c r="AD71" s="171">
        <f t="shared" si="26"/>
        <v>9451</v>
      </c>
      <c r="AE71" s="163">
        <f>+D71+G71+J71+M71+P71+S71+V71+Y71+AB71</f>
        <v>9515</v>
      </c>
      <c r="AF71" s="164">
        <f>+E71+H71+K71+N71+Q71+T71+W71+Z71+AC71</f>
        <v>4391</v>
      </c>
    </row>
    <row r="72" spans="1:32" ht="13.5" customHeight="1" x14ac:dyDescent="0.2">
      <c r="A72" s="157" t="s">
        <v>161</v>
      </c>
      <c r="B72" s="205" t="s">
        <v>162</v>
      </c>
      <c r="C72" s="165"/>
      <c r="D72" s="186"/>
      <c r="E72" s="168"/>
      <c r="F72" s="169"/>
      <c r="G72" s="186"/>
      <c r="H72" s="189"/>
      <c r="I72" s="169"/>
      <c r="J72" s="186"/>
      <c r="K72" s="187"/>
      <c r="L72" s="169"/>
      <c r="M72" s="186"/>
      <c r="N72" s="189"/>
      <c r="O72" s="169"/>
      <c r="P72" s="186"/>
      <c r="Q72" s="187"/>
      <c r="R72" s="169"/>
      <c r="S72" s="186"/>
      <c r="T72" s="189"/>
      <c r="U72" s="169"/>
      <c r="V72" s="186"/>
      <c r="W72" s="189"/>
      <c r="X72" s="169"/>
      <c r="Y72" s="186"/>
      <c r="Z72" s="189"/>
      <c r="AA72" s="686"/>
      <c r="AB72" s="686"/>
      <c r="AC72" s="686"/>
      <c r="AD72" s="190">
        <f t="shared" si="26"/>
        <v>0</v>
      </c>
      <c r="AE72" s="186">
        <f t="shared" si="27"/>
        <v>0</v>
      </c>
      <c r="AF72" s="191">
        <f t="shared" si="28"/>
        <v>0</v>
      </c>
    </row>
    <row r="73" spans="1:32" s="257" customFormat="1" ht="13.5" customHeight="1" x14ac:dyDescent="0.2">
      <c r="A73" s="158" t="s">
        <v>114</v>
      </c>
      <c r="B73" s="206" t="s">
        <v>75</v>
      </c>
      <c r="C73" s="240">
        <f t="shared" ref="C73:AF73" si="29">SUM(C70:C72)</f>
        <v>0</v>
      </c>
      <c r="D73" s="238">
        <f t="shared" si="29"/>
        <v>0</v>
      </c>
      <c r="E73" s="241">
        <f t="shared" si="29"/>
        <v>0</v>
      </c>
      <c r="F73" s="255">
        <f>SUM(F70:F72)</f>
        <v>980</v>
      </c>
      <c r="G73" s="238">
        <f>SUM(G70:G72)</f>
        <v>980</v>
      </c>
      <c r="H73" s="256">
        <f t="shared" si="29"/>
        <v>727</v>
      </c>
      <c r="I73" s="255">
        <f t="shared" si="29"/>
        <v>1225</v>
      </c>
      <c r="J73" s="238">
        <f t="shared" si="29"/>
        <v>1208</v>
      </c>
      <c r="K73" s="241">
        <f t="shared" si="29"/>
        <v>773</v>
      </c>
      <c r="L73" s="255">
        <f>SUM(L70:L72)</f>
        <v>550</v>
      </c>
      <c r="M73" s="238">
        <f>SUM(M70:M72)</f>
        <v>550</v>
      </c>
      <c r="N73" s="256">
        <f t="shared" si="29"/>
        <v>451</v>
      </c>
      <c r="O73" s="255">
        <f t="shared" si="29"/>
        <v>3786</v>
      </c>
      <c r="P73" s="238">
        <f t="shared" si="29"/>
        <v>3786</v>
      </c>
      <c r="Q73" s="241">
        <f t="shared" si="29"/>
        <v>1137</v>
      </c>
      <c r="R73" s="255">
        <f>SUM(R70:R72)</f>
        <v>2752</v>
      </c>
      <c r="S73" s="238">
        <f>SUM(S70:S72)</f>
        <v>2786</v>
      </c>
      <c r="T73" s="256">
        <f t="shared" si="29"/>
        <v>1017</v>
      </c>
      <c r="U73" s="255">
        <f t="shared" si="29"/>
        <v>4498</v>
      </c>
      <c r="V73" s="238">
        <f t="shared" si="29"/>
        <v>4340</v>
      </c>
      <c r="W73" s="256">
        <f t="shared" si="29"/>
        <v>584</v>
      </c>
      <c r="X73" s="240">
        <f t="shared" ref="X73:AC73" si="30">SUM(X70:X72)</f>
        <v>0</v>
      </c>
      <c r="Y73" s="238">
        <f t="shared" si="30"/>
        <v>0</v>
      </c>
      <c r="Z73" s="256">
        <f t="shared" si="30"/>
        <v>0</v>
      </c>
      <c r="AA73" s="687">
        <f t="shared" si="30"/>
        <v>0</v>
      </c>
      <c r="AB73" s="687">
        <f t="shared" si="30"/>
        <v>0</v>
      </c>
      <c r="AC73" s="687">
        <f t="shared" si="30"/>
        <v>0</v>
      </c>
      <c r="AD73" s="235">
        <f t="shared" si="29"/>
        <v>13791</v>
      </c>
      <c r="AE73" s="238">
        <f>SUM(AE70:AE72)</f>
        <v>13650</v>
      </c>
      <c r="AF73" s="239">
        <f t="shared" si="29"/>
        <v>4689</v>
      </c>
    </row>
    <row r="74" spans="1:32" ht="13.5" customHeight="1" x14ac:dyDescent="0.2">
      <c r="A74" s="155" t="s">
        <v>163</v>
      </c>
      <c r="B74" s="204" t="s">
        <v>164</v>
      </c>
      <c r="C74" s="165"/>
      <c r="D74" s="174"/>
      <c r="E74" s="168"/>
      <c r="F74" s="169">
        <v>80</v>
      </c>
      <c r="G74" s="174">
        <v>80</v>
      </c>
      <c r="H74" s="177">
        <v>37</v>
      </c>
      <c r="I74" s="169">
        <v>31</v>
      </c>
      <c r="J74" s="174">
        <v>31</v>
      </c>
      <c r="K74" s="175">
        <v>14</v>
      </c>
      <c r="L74" s="169">
        <v>1052</v>
      </c>
      <c r="M74" s="174">
        <v>1052</v>
      </c>
      <c r="N74" s="177">
        <v>513</v>
      </c>
      <c r="O74" s="169">
        <v>42</v>
      </c>
      <c r="P74" s="174">
        <v>42</v>
      </c>
      <c r="Q74" s="175">
        <v>16</v>
      </c>
      <c r="R74" s="169"/>
      <c r="S74" s="174">
        <v>3</v>
      </c>
      <c r="T74" s="177">
        <v>3</v>
      </c>
      <c r="U74" s="169">
        <v>25</v>
      </c>
      <c r="V74" s="174">
        <v>25</v>
      </c>
      <c r="W74" s="177">
        <v>4</v>
      </c>
      <c r="X74" s="169"/>
      <c r="Y74" s="174"/>
      <c r="Z74" s="177"/>
      <c r="AA74" s="684"/>
      <c r="AB74" s="684"/>
      <c r="AC74" s="684"/>
      <c r="AD74" s="178">
        <f t="shared" ref="AD74:AF75" si="31">+C74+F74+I74+L74+O74+R74+U74+X74</f>
        <v>1230</v>
      </c>
      <c r="AE74" s="174">
        <f t="shared" si="31"/>
        <v>1233</v>
      </c>
      <c r="AF74" s="179">
        <f t="shared" si="31"/>
        <v>587</v>
      </c>
    </row>
    <row r="75" spans="1:32" ht="13.5" customHeight="1" x14ac:dyDescent="0.2">
      <c r="A75" s="157" t="s">
        <v>165</v>
      </c>
      <c r="B75" s="205" t="s">
        <v>166</v>
      </c>
      <c r="C75" s="165"/>
      <c r="D75" s="186"/>
      <c r="E75" s="168"/>
      <c r="F75" s="169">
        <v>130</v>
      </c>
      <c r="G75" s="186">
        <v>130</v>
      </c>
      <c r="H75" s="189">
        <v>45</v>
      </c>
      <c r="I75" s="169">
        <v>63</v>
      </c>
      <c r="J75" s="186">
        <v>63</v>
      </c>
      <c r="K75" s="187">
        <v>15</v>
      </c>
      <c r="L75" s="169">
        <v>36</v>
      </c>
      <c r="M75" s="186">
        <v>36</v>
      </c>
      <c r="N75" s="189">
        <v>18</v>
      </c>
      <c r="O75" s="169">
        <v>63</v>
      </c>
      <c r="P75" s="186">
        <v>63</v>
      </c>
      <c r="Q75" s="187">
        <v>18</v>
      </c>
      <c r="R75" s="169">
        <v>51</v>
      </c>
      <c r="S75" s="186">
        <v>48</v>
      </c>
      <c r="T75" s="189">
        <v>4</v>
      </c>
      <c r="U75" s="169">
        <v>51</v>
      </c>
      <c r="V75" s="186">
        <v>51</v>
      </c>
      <c r="W75" s="189">
        <v>6</v>
      </c>
      <c r="X75" s="169"/>
      <c r="Y75" s="186"/>
      <c r="Z75" s="189">
        <v>0</v>
      </c>
      <c r="AA75" s="686"/>
      <c r="AB75" s="686"/>
      <c r="AC75" s="686"/>
      <c r="AD75" s="190">
        <f t="shared" si="31"/>
        <v>394</v>
      </c>
      <c r="AE75" s="186">
        <f t="shared" si="31"/>
        <v>391</v>
      </c>
      <c r="AF75" s="191">
        <f t="shared" si="31"/>
        <v>106</v>
      </c>
    </row>
    <row r="76" spans="1:32" s="257" customFormat="1" ht="13.5" customHeight="1" x14ac:dyDescent="0.2">
      <c r="A76" s="158" t="s">
        <v>115</v>
      </c>
      <c r="B76" s="206" t="s">
        <v>76</v>
      </c>
      <c r="C76" s="240">
        <f t="shared" ref="C76:AF76" si="32">SUM(C74:C75)</f>
        <v>0</v>
      </c>
      <c r="D76" s="238">
        <f t="shared" si="32"/>
        <v>0</v>
      </c>
      <c r="E76" s="241">
        <f t="shared" si="32"/>
        <v>0</v>
      </c>
      <c r="F76" s="255">
        <f>SUM(F74:F75)</f>
        <v>210</v>
      </c>
      <c r="G76" s="238">
        <f>SUM(G74:G75)</f>
        <v>210</v>
      </c>
      <c r="H76" s="256">
        <f t="shared" si="32"/>
        <v>82</v>
      </c>
      <c r="I76" s="255">
        <f t="shared" si="32"/>
        <v>94</v>
      </c>
      <c r="J76" s="238">
        <f t="shared" si="32"/>
        <v>94</v>
      </c>
      <c r="K76" s="241">
        <f t="shared" si="32"/>
        <v>29</v>
      </c>
      <c r="L76" s="255">
        <f>SUM(L74:L75)</f>
        <v>1088</v>
      </c>
      <c r="M76" s="238">
        <f>SUM(M74:M75)</f>
        <v>1088</v>
      </c>
      <c r="N76" s="256">
        <f t="shared" si="32"/>
        <v>531</v>
      </c>
      <c r="O76" s="255">
        <f t="shared" si="32"/>
        <v>105</v>
      </c>
      <c r="P76" s="238">
        <f t="shared" si="32"/>
        <v>105</v>
      </c>
      <c r="Q76" s="241">
        <f t="shared" si="32"/>
        <v>34</v>
      </c>
      <c r="R76" s="255">
        <f>SUM(R74:R75)</f>
        <v>51</v>
      </c>
      <c r="S76" s="238">
        <f>SUM(S74:S75)</f>
        <v>51</v>
      </c>
      <c r="T76" s="256">
        <f t="shared" si="32"/>
        <v>7</v>
      </c>
      <c r="U76" s="255">
        <f t="shared" si="32"/>
        <v>76</v>
      </c>
      <c r="V76" s="238">
        <f t="shared" si="32"/>
        <v>76</v>
      </c>
      <c r="W76" s="256">
        <f t="shared" si="32"/>
        <v>10</v>
      </c>
      <c r="X76" s="240">
        <f>SUM(X74:X75)</f>
        <v>0</v>
      </c>
      <c r="Y76" s="238">
        <f>SUM(Y74:Y75)</f>
        <v>0</v>
      </c>
      <c r="Z76" s="256">
        <f>SUM(Z74:Z75)</f>
        <v>0</v>
      </c>
      <c r="AA76" s="687">
        <v>0</v>
      </c>
      <c r="AB76" s="687">
        <v>0</v>
      </c>
      <c r="AC76" s="687">
        <v>0</v>
      </c>
      <c r="AD76" s="235">
        <f t="shared" si="32"/>
        <v>1624</v>
      </c>
      <c r="AE76" s="238">
        <f t="shared" si="32"/>
        <v>1624</v>
      </c>
      <c r="AF76" s="239">
        <f t="shared" si="32"/>
        <v>693</v>
      </c>
    </row>
    <row r="77" spans="1:32" ht="13.5" customHeight="1" x14ac:dyDescent="0.2">
      <c r="A77" s="155" t="s">
        <v>167</v>
      </c>
      <c r="B77" s="204" t="s">
        <v>168</v>
      </c>
      <c r="C77" s="165"/>
      <c r="D77" s="174"/>
      <c r="E77" s="168"/>
      <c r="F77" s="169">
        <f>SUM(F78:F80)</f>
        <v>545</v>
      </c>
      <c r="G77" s="174">
        <f t="shared" ref="G77:H77" si="33">SUM(G78:G80)</f>
        <v>558</v>
      </c>
      <c r="H77" s="177">
        <f t="shared" si="33"/>
        <v>73</v>
      </c>
      <c r="I77" s="169">
        <f>SUM(I78:I80)</f>
        <v>661</v>
      </c>
      <c r="J77" s="174">
        <f t="shared" ref="J77" si="34">SUM(J78:J80)</f>
        <v>676</v>
      </c>
      <c r="K77" s="177">
        <f t="shared" ref="K77" si="35">SUM(K78:K80)</f>
        <v>88</v>
      </c>
      <c r="L77" s="169">
        <f>SUM(L78:L80)</f>
        <v>545</v>
      </c>
      <c r="M77" s="174">
        <f t="shared" ref="M77" si="36">SUM(M78:M80)</f>
        <v>558</v>
      </c>
      <c r="N77" s="177">
        <f>SUM(N78:N80)</f>
        <v>73</v>
      </c>
      <c r="O77" s="169">
        <f>SUM(O78:O80)</f>
        <v>615</v>
      </c>
      <c r="P77" s="174">
        <f t="shared" ref="P77" si="37">SUM(P78:P80)</f>
        <v>629</v>
      </c>
      <c r="Q77" s="177">
        <f t="shared" ref="Q77" si="38">SUM(Q78:Q80)</f>
        <v>82</v>
      </c>
      <c r="R77" s="169"/>
      <c r="S77" s="174"/>
      <c r="T77" s="177"/>
      <c r="U77" s="169">
        <f>SUM(U78:U80)</f>
        <v>194</v>
      </c>
      <c r="V77" s="174">
        <f t="shared" ref="V77" si="39">SUM(V78:V80)</f>
        <v>199</v>
      </c>
      <c r="W77" s="177">
        <f t="shared" ref="W77" si="40">SUM(W78:W80)</f>
        <v>26</v>
      </c>
      <c r="X77" s="169"/>
      <c r="Y77" s="174"/>
      <c r="Z77" s="177"/>
      <c r="AA77" s="684"/>
      <c r="AB77" s="684"/>
      <c r="AC77" s="684"/>
      <c r="AD77" s="169">
        <f>SUM(AD78:AD80)</f>
        <v>2560</v>
      </c>
      <c r="AE77" s="174">
        <f t="shared" ref="AE77" si="41">SUM(AE78:AE80)</f>
        <v>2620</v>
      </c>
      <c r="AF77" s="177">
        <f t="shared" ref="AF77" si="42">SUM(AF78:AF80)</f>
        <v>342</v>
      </c>
    </row>
    <row r="78" spans="1:32" ht="13.5" customHeight="1" x14ac:dyDescent="0.2">
      <c r="A78" s="159" t="s">
        <v>347</v>
      </c>
      <c r="B78" s="739" t="s">
        <v>348</v>
      </c>
      <c r="C78" s="165"/>
      <c r="D78" s="174"/>
      <c r="E78" s="168"/>
      <c r="F78" s="169">
        <v>213</v>
      </c>
      <c r="G78" s="169">
        <v>226</v>
      </c>
      <c r="H78" s="177">
        <v>73</v>
      </c>
      <c r="I78" s="169">
        <v>258</v>
      </c>
      <c r="J78" s="169">
        <v>273</v>
      </c>
      <c r="K78" s="175">
        <v>88</v>
      </c>
      <c r="L78" s="169">
        <v>213</v>
      </c>
      <c r="M78" s="169">
        <v>226</v>
      </c>
      <c r="N78" s="177">
        <v>73</v>
      </c>
      <c r="O78" s="169">
        <v>240</v>
      </c>
      <c r="P78" s="169">
        <v>254</v>
      </c>
      <c r="Q78" s="175">
        <v>82</v>
      </c>
      <c r="R78" s="169"/>
      <c r="S78" s="174"/>
      <c r="T78" s="177"/>
      <c r="U78" s="169">
        <v>76</v>
      </c>
      <c r="V78" s="169">
        <v>81</v>
      </c>
      <c r="W78" s="177">
        <v>26</v>
      </c>
      <c r="X78" s="169"/>
      <c r="Y78" s="174"/>
      <c r="Z78" s="177"/>
      <c r="AA78" s="684"/>
      <c r="AB78" s="684"/>
      <c r="AC78" s="684"/>
      <c r="AD78" s="171">
        <f t="shared" ref="AD78:AF83" si="43">+C78+F78+I78+L78+O78+R78+U78+X78</f>
        <v>1000</v>
      </c>
      <c r="AE78" s="174">
        <f t="shared" si="43"/>
        <v>1060</v>
      </c>
      <c r="AF78" s="179">
        <f t="shared" si="43"/>
        <v>342</v>
      </c>
    </row>
    <row r="79" spans="1:32" ht="13.5" customHeight="1" x14ac:dyDescent="0.2">
      <c r="A79" s="159" t="s">
        <v>349</v>
      </c>
      <c r="B79" s="739" t="s">
        <v>350</v>
      </c>
      <c r="C79" s="165"/>
      <c r="D79" s="174"/>
      <c r="E79" s="168"/>
      <c r="F79" s="169">
        <v>312</v>
      </c>
      <c r="G79" s="169">
        <v>312</v>
      </c>
      <c r="H79" s="177"/>
      <c r="I79" s="169">
        <v>378</v>
      </c>
      <c r="J79" s="169">
        <v>378</v>
      </c>
      <c r="K79" s="175"/>
      <c r="L79" s="169">
        <v>312</v>
      </c>
      <c r="M79" s="169">
        <v>312</v>
      </c>
      <c r="N79" s="177"/>
      <c r="O79" s="169">
        <v>352</v>
      </c>
      <c r="P79" s="169">
        <v>352</v>
      </c>
      <c r="Q79" s="175"/>
      <c r="R79" s="169"/>
      <c r="S79" s="174"/>
      <c r="T79" s="177"/>
      <c r="U79" s="169">
        <v>111</v>
      </c>
      <c r="V79" s="169">
        <v>111</v>
      </c>
      <c r="W79" s="177"/>
      <c r="X79" s="169"/>
      <c r="Y79" s="174"/>
      <c r="Z79" s="177"/>
      <c r="AA79" s="684"/>
      <c r="AB79" s="684"/>
      <c r="AC79" s="684"/>
      <c r="AD79" s="171">
        <f t="shared" si="43"/>
        <v>1465</v>
      </c>
      <c r="AE79" s="174">
        <f t="shared" si="43"/>
        <v>1465</v>
      </c>
      <c r="AF79" s="179">
        <f t="shared" si="43"/>
        <v>0</v>
      </c>
    </row>
    <row r="80" spans="1:32" ht="13.5" customHeight="1" x14ac:dyDescent="0.2">
      <c r="A80" s="159" t="s">
        <v>351</v>
      </c>
      <c r="B80" s="739" t="s">
        <v>352</v>
      </c>
      <c r="C80" s="165"/>
      <c r="D80" s="174"/>
      <c r="E80" s="168"/>
      <c r="F80" s="169">
        <v>20</v>
      </c>
      <c r="G80" s="169">
        <v>20</v>
      </c>
      <c r="H80" s="177"/>
      <c r="I80" s="169">
        <v>25</v>
      </c>
      <c r="J80" s="169">
        <v>25</v>
      </c>
      <c r="K80" s="175"/>
      <c r="L80" s="169">
        <v>20</v>
      </c>
      <c r="M80" s="169">
        <v>20</v>
      </c>
      <c r="N80" s="177"/>
      <c r="O80" s="169">
        <v>23</v>
      </c>
      <c r="P80" s="169">
        <v>23</v>
      </c>
      <c r="Q80" s="175"/>
      <c r="R80" s="169"/>
      <c r="S80" s="174"/>
      <c r="T80" s="177"/>
      <c r="U80" s="169">
        <v>7</v>
      </c>
      <c r="V80" s="169">
        <v>7</v>
      </c>
      <c r="W80" s="177"/>
      <c r="X80" s="169"/>
      <c r="Y80" s="174"/>
      <c r="Z80" s="177"/>
      <c r="AA80" s="684"/>
      <c r="AB80" s="684"/>
      <c r="AC80" s="684"/>
      <c r="AD80" s="171">
        <f t="shared" si="43"/>
        <v>95</v>
      </c>
      <c r="AE80" s="174">
        <f t="shared" si="43"/>
        <v>95</v>
      </c>
      <c r="AF80" s="179">
        <f t="shared" si="43"/>
        <v>0</v>
      </c>
    </row>
    <row r="81" spans="1:32" ht="13.5" customHeight="1" x14ac:dyDescent="0.2">
      <c r="A81" s="156" t="s">
        <v>169</v>
      </c>
      <c r="B81" s="166" t="s">
        <v>3</v>
      </c>
      <c r="C81" s="165"/>
      <c r="D81" s="163"/>
      <c r="E81" s="168"/>
      <c r="F81" s="169"/>
      <c r="G81" s="163"/>
      <c r="H81" s="170"/>
      <c r="I81" s="169"/>
      <c r="J81" s="163"/>
      <c r="K81" s="168"/>
      <c r="L81" s="169">
        <v>145</v>
      </c>
      <c r="M81" s="163">
        <v>135</v>
      </c>
      <c r="N81" s="170"/>
      <c r="O81" s="169"/>
      <c r="P81" s="163"/>
      <c r="Q81" s="168"/>
      <c r="R81" s="169"/>
      <c r="S81" s="163"/>
      <c r="T81" s="170"/>
      <c r="U81" s="169">
        <v>3846</v>
      </c>
      <c r="V81" s="163">
        <v>3846</v>
      </c>
      <c r="W81" s="170">
        <v>1773</v>
      </c>
      <c r="X81" s="169">
        <v>7085</v>
      </c>
      <c r="Y81" s="163">
        <v>7085</v>
      </c>
      <c r="Z81" s="170">
        <v>3415</v>
      </c>
      <c r="AA81" s="685"/>
      <c r="AB81" s="685"/>
      <c r="AC81" s="685"/>
      <c r="AD81" s="171">
        <f t="shared" si="43"/>
        <v>11076</v>
      </c>
      <c r="AE81" s="163">
        <f t="shared" si="43"/>
        <v>11066</v>
      </c>
      <c r="AF81" s="164">
        <f t="shared" si="43"/>
        <v>5188</v>
      </c>
    </row>
    <row r="82" spans="1:32" ht="13.5" customHeight="1" x14ac:dyDescent="0.2">
      <c r="A82" s="156" t="s">
        <v>170</v>
      </c>
      <c r="B82" s="166" t="s">
        <v>171</v>
      </c>
      <c r="C82" s="165"/>
      <c r="D82" s="163"/>
      <c r="E82" s="168"/>
      <c r="F82" s="169"/>
      <c r="G82" s="163"/>
      <c r="H82" s="170"/>
      <c r="I82" s="169"/>
      <c r="J82" s="163"/>
      <c r="K82" s="168"/>
      <c r="L82" s="169"/>
      <c r="M82" s="163"/>
      <c r="N82" s="170"/>
      <c r="O82" s="169"/>
      <c r="P82" s="163"/>
      <c r="Q82" s="168"/>
      <c r="R82" s="169"/>
      <c r="S82" s="163"/>
      <c r="T82" s="170"/>
      <c r="U82" s="169"/>
      <c r="V82" s="163"/>
      <c r="W82" s="170"/>
      <c r="X82" s="169"/>
      <c r="Y82" s="163"/>
      <c r="Z82" s="170"/>
      <c r="AA82" s="685"/>
      <c r="AB82" s="685"/>
      <c r="AC82" s="685"/>
      <c r="AD82" s="171">
        <f t="shared" si="43"/>
        <v>0</v>
      </c>
      <c r="AE82" s="163">
        <f t="shared" si="43"/>
        <v>0</v>
      </c>
      <c r="AF82" s="164">
        <f t="shared" si="43"/>
        <v>0</v>
      </c>
    </row>
    <row r="83" spans="1:32" ht="13.5" customHeight="1" x14ac:dyDescent="0.2">
      <c r="A83" s="156" t="s">
        <v>172</v>
      </c>
      <c r="B83" s="166" t="s">
        <v>173</v>
      </c>
      <c r="C83" s="165"/>
      <c r="D83" s="163"/>
      <c r="E83" s="168"/>
      <c r="F83" s="169">
        <v>791</v>
      </c>
      <c r="G83" s="163">
        <v>791</v>
      </c>
      <c r="H83" s="170">
        <v>30</v>
      </c>
      <c r="I83" s="169">
        <v>565</v>
      </c>
      <c r="J83" s="163">
        <v>565</v>
      </c>
      <c r="K83" s="168">
        <v>30</v>
      </c>
      <c r="L83" s="169"/>
      <c r="M83" s="163">
        <v>10</v>
      </c>
      <c r="N83" s="170">
        <v>10</v>
      </c>
      <c r="O83" s="169">
        <v>3000</v>
      </c>
      <c r="P83" s="163">
        <v>3000</v>
      </c>
      <c r="Q83" s="168">
        <v>758</v>
      </c>
      <c r="R83" s="169">
        <v>3000</v>
      </c>
      <c r="S83" s="163">
        <v>2949</v>
      </c>
      <c r="T83" s="170">
        <v>462</v>
      </c>
      <c r="U83" s="169"/>
      <c r="V83" s="163">
        <v>10</v>
      </c>
      <c r="W83" s="170">
        <v>10</v>
      </c>
      <c r="X83" s="169"/>
      <c r="Y83" s="163"/>
      <c r="Z83" s="170"/>
      <c r="AA83" s="685"/>
      <c r="AB83" s="685"/>
      <c r="AC83" s="685"/>
      <c r="AD83" s="171">
        <f t="shared" si="43"/>
        <v>7356</v>
      </c>
      <c r="AE83" s="163">
        <f t="shared" si="43"/>
        <v>7325</v>
      </c>
      <c r="AF83" s="164">
        <f t="shared" si="43"/>
        <v>1300</v>
      </c>
    </row>
    <row r="84" spans="1:32" ht="13.5" customHeight="1" x14ac:dyDescent="0.2">
      <c r="A84" s="156" t="s">
        <v>174</v>
      </c>
      <c r="B84" s="166" t="s">
        <v>175</v>
      </c>
      <c r="C84" s="165"/>
      <c r="D84" s="163"/>
      <c r="E84" s="168"/>
      <c r="F84" s="169"/>
      <c r="G84" s="163"/>
      <c r="H84" s="170"/>
      <c r="I84" s="169"/>
      <c r="J84" s="163"/>
      <c r="K84" s="168"/>
      <c r="L84" s="169"/>
      <c r="M84" s="163"/>
      <c r="N84" s="170"/>
      <c r="O84" s="169"/>
      <c r="P84" s="163"/>
      <c r="Q84" s="168"/>
      <c r="R84" s="169"/>
      <c r="S84" s="163"/>
      <c r="T84" s="170"/>
      <c r="U84" s="169"/>
      <c r="V84" s="163"/>
      <c r="W84" s="170"/>
      <c r="X84" s="169"/>
      <c r="Y84" s="163"/>
      <c r="Z84" s="170"/>
      <c r="AA84" s="685"/>
      <c r="AB84" s="685"/>
      <c r="AC84" s="685"/>
      <c r="AD84" s="171">
        <f>+SUM(AD85:AD86)</f>
        <v>0</v>
      </c>
      <c r="AE84" s="163">
        <f>+SUM(AE85:AE86)</f>
        <v>0</v>
      </c>
      <c r="AF84" s="164">
        <f>+SUM(AF85:AF86)</f>
        <v>0</v>
      </c>
    </row>
    <row r="85" spans="1:32" ht="13.5" customHeight="1" x14ac:dyDescent="0.2">
      <c r="A85" s="160" t="s">
        <v>174</v>
      </c>
      <c r="B85" s="167" t="s">
        <v>217</v>
      </c>
      <c r="C85" s="165"/>
      <c r="D85" s="163"/>
      <c r="E85" s="168"/>
      <c r="F85" s="169"/>
      <c r="G85" s="163"/>
      <c r="H85" s="170"/>
      <c r="I85" s="169"/>
      <c r="J85" s="163"/>
      <c r="K85" s="168"/>
      <c r="L85" s="169"/>
      <c r="M85" s="163"/>
      <c r="N85" s="170"/>
      <c r="O85" s="169"/>
      <c r="P85" s="163"/>
      <c r="Q85" s="168"/>
      <c r="R85" s="169"/>
      <c r="S85" s="163"/>
      <c r="T85" s="170"/>
      <c r="U85" s="169"/>
      <c r="V85" s="163"/>
      <c r="W85" s="170"/>
      <c r="X85" s="169"/>
      <c r="Y85" s="163"/>
      <c r="Z85" s="170"/>
      <c r="AA85" s="685"/>
      <c r="AB85" s="685"/>
      <c r="AC85" s="685"/>
      <c r="AD85" s="171">
        <f t="shared" ref="AD85:AF87" si="44">+C85+F85+I85+L85+O85+R85+U85+X85</f>
        <v>0</v>
      </c>
      <c r="AE85" s="163">
        <f t="shared" si="44"/>
        <v>0</v>
      </c>
      <c r="AF85" s="164">
        <f t="shared" si="44"/>
        <v>0</v>
      </c>
    </row>
    <row r="86" spans="1:32" ht="13.5" customHeight="1" x14ac:dyDescent="0.2">
      <c r="A86" s="160" t="s">
        <v>174</v>
      </c>
      <c r="B86" s="167" t="s">
        <v>218</v>
      </c>
      <c r="C86" s="165"/>
      <c r="D86" s="163"/>
      <c r="E86" s="168"/>
      <c r="F86" s="169"/>
      <c r="G86" s="163"/>
      <c r="H86" s="170"/>
      <c r="I86" s="169"/>
      <c r="J86" s="163"/>
      <c r="K86" s="168"/>
      <c r="L86" s="169"/>
      <c r="M86" s="163"/>
      <c r="N86" s="170"/>
      <c r="O86" s="169"/>
      <c r="P86" s="163"/>
      <c r="Q86" s="168"/>
      <c r="R86" s="169"/>
      <c r="S86" s="163"/>
      <c r="T86" s="170"/>
      <c r="U86" s="169"/>
      <c r="V86" s="163"/>
      <c r="W86" s="170"/>
      <c r="X86" s="169"/>
      <c r="Y86" s="163"/>
      <c r="Z86" s="170"/>
      <c r="AA86" s="685"/>
      <c r="AB86" s="685"/>
      <c r="AC86" s="685"/>
      <c r="AD86" s="171">
        <f t="shared" si="44"/>
        <v>0</v>
      </c>
      <c r="AE86" s="163">
        <f t="shared" si="44"/>
        <v>0</v>
      </c>
      <c r="AF86" s="164">
        <f t="shared" si="44"/>
        <v>0</v>
      </c>
    </row>
    <row r="87" spans="1:32" ht="13.5" customHeight="1" x14ac:dyDescent="0.2">
      <c r="A87" s="156" t="s">
        <v>176</v>
      </c>
      <c r="B87" s="166" t="s">
        <v>177</v>
      </c>
      <c r="C87" s="165"/>
      <c r="D87" s="163"/>
      <c r="E87" s="168"/>
      <c r="F87" s="169">
        <v>632</v>
      </c>
      <c r="G87" s="163">
        <v>632</v>
      </c>
      <c r="H87" s="170">
        <v>88</v>
      </c>
      <c r="I87" s="169"/>
      <c r="J87" s="163">
        <v>17</v>
      </c>
      <c r="K87" s="168">
        <v>17</v>
      </c>
      <c r="L87" s="169">
        <v>850</v>
      </c>
      <c r="M87" s="163">
        <v>850</v>
      </c>
      <c r="N87" s="170">
        <v>0</v>
      </c>
      <c r="O87" s="169">
        <v>172</v>
      </c>
      <c r="P87" s="163">
        <v>172</v>
      </c>
      <c r="Q87" s="168">
        <v>0</v>
      </c>
      <c r="R87" s="169">
        <v>100</v>
      </c>
      <c r="S87" s="163">
        <v>151</v>
      </c>
      <c r="T87" s="170">
        <v>151</v>
      </c>
      <c r="U87" s="169">
        <v>566</v>
      </c>
      <c r="V87" s="163">
        <v>566</v>
      </c>
      <c r="W87" s="170">
        <v>66</v>
      </c>
      <c r="X87" s="169"/>
      <c r="Y87" s="163"/>
      <c r="Z87" s="170"/>
      <c r="AA87" s="685"/>
      <c r="AB87" s="685"/>
      <c r="AC87" s="685"/>
      <c r="AD87" s="171">
        <f t="shared" si="44"/>
        <v>2320</v>
      </c>
      <c r="AE87" s="163">
        <f t="shared" si="44"/>
        <v>2388</v>
      </c>
      <c r="AF87" s="164">
        <f t="shared" si="44"/>
        <v>322</v>
      </c>
    </row>
    <row r="88" spans="1:32" ht="13.5" customHeight="1" x14ac:dyDescent="0.2">
      <c r="A88" s="157" t="s">
        <v>178</v>
      </c>
      <c r="B88" s="205" t="s">
        <v>257</v>
      </c>
      <c r="C88" s="165"/>
      <c r="D88" s="186"/>
      <c r="E88" s="168"/>
      <c r="F88" s="169">
        <v>2963</v>
      </c>
      <c r="G88" s="186">
        <f>2969+225</f>
        <v>3194</v>
      </c>
      <c r="H88" s="189">
        <v>1584</v>
      </c>
      <c r="I88" s="169">
        <v>1731</v>
      </c>
      <c r="J88" s="186">
        <v>1738</v>
      </c>
      <c r="K88" s="187">
        <v>847</v>
      </c>
      <c r="L88" s="169">
        <v>1402</v>
      </c>
      <c r="M88" s="186">
        <v>1408</v>
      </c>
      <c r="N88" s="189">
        <v>674</v>
      </c>
      <c r="O88" s="169">
        <v>1957</v>
      </c>
      <c r="P88" s="186">
        <v>1964</v>
      </c>
      <c r="Q88" s="187">
        <v>1067</v>
      </c>
      <c r="R88" s="169">
        <v>906</v>
      </c>
      <c r="S88" s="186">
        <v>906</v>
      </c>
      <c r="T88" s="189">
        <v>52</v>
      </c>
      <c r="U88" s="169">
        <v>501</v>
      </c>
      <c r="V88" s="186">
        <v>503</v>
      </c>
      <c r="W88" s="189">
        <v>246</v>
      </c>
      <c r="X88" s="169"/>
      <c r="Y88" s="186"/>
      <c r="Z88" s="189"/>
      <c r="AA88" s="686"/>
      <c r="AB88" s="686"/>
      <c r="AC88" s="686"/>
      <c r="AD88" s="190">
        <f>+C88+F88+I88+L88+O88+R88+U88+X88</f>
        <v>9460</v>
      </c>
      <c r="AE88" s="186">
        <f>+D88+G88+J88+M88+P88+S88+V88+Y88+AB88</f>
        <v>9713</v>
      </c>
      <c r="AF88" s="191">
        <f>+E88+H88+K88+N88+Q88+T88+W88+Z88+AC88</f>
        <v>4470</v>
      </c>
    </row>
    <row r="89" spans="1:32" s="257" customFormat="1" ht="13.5" customHeight="1" x14ac:dyDescent="0.2">
      <c r="A89" s="158" t="s">
        <v>116</v>
      </c>
      <c r="B89" s="206" t="s">
        <v>77</v>
      </c>
      <c r="C89" s="240">
        <f t="shared" ref="C89:E89" si="45">+SUM(C77:C84,C87:C88)</f>
        <v>0</v>
      </c>
      <c r="D89" s="238">
        <f t="shared" si="45"/>
        <v>0</v>
      </c>
      <c r="E89" s="241">
        <f t="shared" si="45"/>
        <v>0</v>
      </c>
      <c r="F89" s="255">
        <f t="shared" ref="F89:Z89" si="46">+SUM(F78:F84,F87:F88)</f>
        <v>4931</v>
      </c>
      <c r="G89" s="238">
        <f t="shared" si="46"/>
        <v>5175</v>
      </c>
      <c r="H89" s="256">
        <f t="shared" si="46"/>
        <v>1775</v>
      </c>
      <c r="I89" s="255">
        <f t="shared" si="46"/>
        <v>2957</v>
      </c>
      <c r="J89" s="238">
        <f t="shared" si="46"/>
        <v>2996</v>
      </c>
      <c r="K89" s="256">
        <f t="shared" si="46"/>
        <v>982</v>
      </c>
      <c r="L89" s="255">
        <f t="shared" si="46"/>
        <v>2942</v>
      </c>
      <c r="M89" s="238">
        <f t="shared" si="46"/>
        <v>2961</v>
      </c>
      <c r="N89" s="256">
        <f t="shared" si="46"/>
        <v>757</v>
      </c>
      <c r="O89" s="255">
        <f t="shared" si="46"/>
        <v>5744</v>
      </c>
      <c r="P89" s="238">
        <f t="shared" si="46"/>
        <v>5765</v>
      </c>
      <c r="Q89" s="256">
        <f t="shared" si="46"/>
        <v>1907</v>
      </c>
      <c r="R89" s="255">
        <f t="shared" si="46"/>
        <v>4006</v>
      </c>
      <c r="S89" s="238">
        <f t="shared" si="46"/>
        <v>4006</v>
      </c>
      <c r="T89" s="256">
        <f t="shared" si="46"/>
        <v>665</v>
      </c>
      <c r="U89" s="255">
        <f t="shared" si="46"/>
        <v>5107</v>
      </c>
      <c r="V89" s="238">
        <f t="shared" si="46"/>
        <v>5124</v>
      </c>
      <c r="W89" s="256">
        <f t="shared" si="46"/>
        <v>2121</v>
      </c>
      <c r="X89" s="255">
        <f t="shared" si="46"/>
        <v>7085</v>
      </c>
      <c r="Y89" s="238">
        <f t="shared" si="46"/>
        <v>7085</v>
      </c>
      <c r="Z89" s="256">
        <f t="shared" si="46"/>
        <v>3415</v>
      </c>
      <c r="AA89" s="687">
        <f t="shared" ref="AA89:AC89" si="47">+SUM(AA77:AA84,AA87:AA88)</f>
        <v>0</v>
      </c>
      <c r="AB89" s="687">
        <f t="shared" si="47"/>
        <v>0</v>
      </c>
      <c r="AC89" s="687">
        <f t="shared" si="47"/>
        <v>0</v>
      </c>
      <c r="AD89" s="255">
        <f>+SUM(AD78:AD84,AD87:AD88)</f>
        <v>32772</v>
      </c>
      <c r="AE89" s="238">
        <f>+SUM(AE78:AE84,AE87:AE88)</f>
        <v>33112</v>
      </c>
      <c r="AF89" s="256">
        <f>+SUM(AF78:AF84,AF87:AF88)</f>
        <v>11622</v>
      </c>
    </row>
    <row r="90" spans="1:32" ht="13.5" customHeight="1" x14ac:dyDescent="0.2">
      <c r="A90" s="155" t="s">
        <v>179</v>
      </c>
      <c r="B90" s="204" t="s">
        <v>180</v>
      </c>
      <c r="C90" s="165"/>
      <c r="D90" s="174"/>
      <c r="E90" s="168"/>
      <c r="F90" s="169">
        <v>400</v>
      </c>
      <c r="G90" s="174">
        <v>400</v>
      </c>
      <c r="H90" s="177">
        <v>95</v>
      </c>
      <c r="I90" s="169">
        <v>365</v>
      </c>
      <c r="J90" s="174">
        <v>365</v>
      </c>
      <c r="K90" s="175">
        <v>271</v>
      </c>
      <c r="L90" s="169">
        <v>450</v>
      </c>
      <c r="M90" s="174">
        <v>450</v>
      </c>
      <c r="N90" s="177">
        <v>297</v>
      </c>
      <c r="O90" s="169">
        <v>60</v>
      </c>
      <c r="P90" s="174">
        <v>60</v>
      </c>
      <c r="Q90" s="175">
        <v>0</v>
      </c>
      <c r="R90" s="169"/>
      <c r="S90" s="174"/>
      <c r="T90" s="177"/>
      <c r="U90" s="169">
        <v>50</v>
      </c>
      <c r="V90" s="174">
        <v>50</v>
      </c>
      <c r="W90" s="177">
        <v>11</v>
      </c>
      <c r="X90" s="169"/>
      <c r="Y90" s="174"/>
      <c r="Z90" s="177"/>
      <c r="AA90" s="684"/>
      <c r="AB90" s="684"/>
      <c r="AC90" s="684"/>
      <c r="AD90" s="178">
        <f t="shared" ref="AD90:AF91" si="48">+C90+F90+I90+L90+O90+R90+U90+X90</f>
        <v>1325</v>
      </c>
      <c r="AE90" s="174">
        <f t="shared" si="48"/>
        <v>1325</v>
      </c>
      <c r="AF90" s="179">
        <f t="shared" si="48"/>
        <v>674</v>
      </c>
    </row>
    <row r="91" spans="1:32" ht="13.5" customHeight="1" x14ac:dyDescent="0.2">
      <c r="A91" s="157" t="s">
        <v>181</v>
      </c>
      <c r="B91" s="205" t="s">
        <v>182</v>
      </c>
      <c r="C91" s="165"/>
      <c r="D91" s="186"/>
      <c r="E91" s="168"/>
      <c r="F91" s="169"/>
      <c r="G91" s="186"/>
      <c r="H91" s="189"/>
      <c r="I91" s="169"/>
      <c r="J91" s="186"/>
      <c r="K91" s="187"/>
      <c r="L91" s="169"/>
      <c r="M91" s="186"/>
      <c r="N91" s="189"/>
      <c r="O91" s="169"/>
      <c r="P91" s="186"/>
      <c r="Q91" s="187"/>
      <c r="R91" s="169"/>
      <c r="S91" s="186"/>
      <c r="T91" s="189"/>
      <c r="U91" s="169"/>
      <c r="V91" s="186"/>
      <c r="W91" s="189"/>
      <c r="X91" s="169"/>
      <c r="Y91" s="186"/>
      <c r="Z91" s="189"/>
      <c r="AA91" s="686"/>
      <c r="AB91" s="686"/>
      <c r="AC91" s="686"/>
      <c r="AD91" s="190">
        <f t="shared" si="48"/>
        <v>0</v>
      </c>
      <c r="AE91" s="186">
        <f t="shared" si="48"/>
        <v>0</v>
      </c>
      <c r="AF91" s="191">
        <f t="shared" si="48"/>
        <v>0</v>
      </c>
    </row>
    <row r="92" spans="1:32" s="257" customFormat="1" ht="13.5" customHeight="1" x14ac:dyDescent="0.2">
      <c r="A92" s="158" t="s">
        <v>117</v>
      </c>
      <c r="B92" s="206" t="s">
        <v>78</v>
      </c>
      <c r="C92" s="240">
        <f t="shared" ref="C92:AF92" si="49">+SUM(C90:C91)</f>
        <v>0</v>
      </c>
      <c r="D92" s="238">
        <f t="shared" si="49"/>
        <v>0</v>
      </c>
      <c r="E92" s="241">
        <f t="shared" si="49"/>
        <v>0</v>
      </c>
      <c r="F92" s="255">
        <f>+SUM(F90:F91)</f>
        <v>400</v>
      </c>
      <c r="G92" s="238">
        <f>+SUM(G90:G91)</f>
        <v>400</v>
      </c>
      <c r="H92" s="256">
        <f t="shared" si="49"/>
        <v>95</v>
      </c>
      <c r="I92" s="255">
        <f t="shared" si="49"/>
        <v>365</v>
      </c>
      <c r="J92" s="238">
        <f t="shared" si="49"/>
        <v>365</v>
      </c>
      <c r="K92" s="241">
        <f t="shared" si="49"/>
        <v>271</v>
      </c>
      <c r="L92" s="255">
        <f>+SUM(L90:L91)</f>
        <v>450</v>
      </c>
      <c r="M92" s="238">
        <f>+SUM(M90:M91)</f>
        <v>450</v>
      </c>
      <c r="N92" s="256">
        <f t="shared" si="49"/>
        <v>297</v>
      </c>
      <c r="O92" s="255">
        <f t="shared" si="49"/>
        <v>60</v>
      </c>
      <c r="P92" s="238">
        <f t="shared" si="49"/>
        <v>60</v>
      </c>
      <c r="Q92" s="241">
        <f t="shared" si="49"/>
        <v>0</v>
      </c>
      <c r="R92" s="255">
        <f>+SUM(R90:R91)</f>
        <v>0</v>
      </c>
      <c r="S92" s="238">
        <f>+SUM(S90:S91)</f>
        <v>0</v>
      </c>
      <c r="T92" s="256">
        <f t="shared" si="49"/>
        <v>0</v>
      </c>
      <c r="U92" s="255">
        <f t="shared" si="49"/>
        <v>50</v>
      </c>
      <c r="V92" s="238">
        <f t="shared" si="49"/>
        <v>50</v>
      </c>
      <c r="W92" s="256">
        <f t="shared" si="49"/>
        <v>11</v>
      </c>
      <c r="X92" s="240">
        <f>+SUM(X90:X91)</f>
        <v>0</v>
      </c>
      <c r="Y92" s="238">
        <f>+SUM(Y90:Y91)</f>
        <v>0</v>
      </c>
      <c r="Z92" s="256">
        <f>+SUM(Z90:Z91)</f>
        <v>0</v>
      </c>
      <c r="AA92" s="687">
        <v>0</v>
      </c>
      <c r="AB92" s="687">
        <v>0</v>
      </c>
      <c r="AC92" s="687">
        <v>0</v>
      </c>
      <c r="AD92" s="235">
        <f t="shared" si="49"/>
        <v>1325</v>
      </c>
      <c r="AE92" s="238">
        <f t="shared" si="49"/>
        <v>1325</v>
      </c>
      <c r="AF92" s="239">
        <f t="shared" si="49"/>
        <v>674</v>
      </c>
    </row>
    <row r="93" spans="1:32" ht="13.5" customHeight="1" x14ac:dyDescent="0.2">
      <c r="A93" s="155" t="s">
        <v>183</v>
      </c>
      <c r="B93" s="204" t="s">
        <v>184</v>
      </c>
      <c r="C93" s="165"/>
      <c r="D93" s="174"/>
      <c r="E93" s="168"/>
      <c r="F93" s="169">
        <v>1653</v>
      </c>
      <c r="G93" s="174">
        <v>1658</v>
      </c>
      <c r="H93" s="177">
        <v>427</v>
      </c>
      <c r="I93" s="169">
        <v>1155</v>
      </c>
      <c r="J93" s="174">
        <v>1161</v>
      </c>
      <c r="K93" s="175">
        <v>342</v>
      </c>
      <c r="L93" s="169">
        <v>1237</v>
      </c>
      <c r="M93" s="174">
        <v>1242</v>
      </c>
      <c r="N93" s="177">
        <v>254</v>
      </c>
      <c r="O93" s="169">
        <v>2601</v>
      </c>
      <c r="P93" s="174">
        <v>2607</v>
      </c>
      <c r="Q93" s="175">
        <v>711</v>
      </c>
      <c r="R93" s="169">
        <v>1838</v>
      </c>
      <c r="S93" s="174">
        <v>1847</v>
      </c>
      <c r="T93" s="177">
        <v>404</v>
      </c>
      <c r="U93" s="169">
        <v>1804</v>
      </c>
      <c r="V93" s="174">
        <v>1796</v>
      </c>
      <c r="W93" s="177">
        <v>601</v>
      </c>
      <c r="X93" s="169">
        <v>1913</v>
      </c>
      <c r="Y93" s="174">
        <v>1913</v>
      </c>
      <c r="Z93" s="177">
        <v>922</v>
      </c>
      <c r="AA93" s="684"/>
      <c r="AB93" s="684"/>
      <c r="AC93" s="684"/>
      <c r="AD93" s="178">
        <f>+C93+F93+I93+L93+O93+R93+U93+X93</f>
        <v>12201</v>
      </c>
      <c r="AE93" s="174">
        <f>+D93+G93+J93+M93+P93+S93+V93+Y93+AB93</f>
        <v>12224</v>
      </c>
      <c r="AF93" s="179">
        <f>+E93+H93+K93+N93+Q93+T93+W93+Z93+AC93</f>
        <v>3661</v>
      </c>
    </row>
    <row r="94" spans="1:32" ht="40.9" customHeight="1" x14ac:dyDescent="0.2">
      <c r="A94" s="156" t="s">
        <v>185</v>
      </c>
      <c r="B94" s="166" t="s">
        <v>341</v>
      </c>
      <c r="C94" s="165"/>
      <c r="D94" s="163"/>
      <c r="E94" s="168"/>
      <c r="F94" s="169"/>
      <c r="G94" s="163"/>
      <c r="H94" s="170"/>
      <c r="I94" s="169"/>
      <c r="J94" s="163"/>
      <c r="K94" s="168"/>
      <c r="L94" s="169"/>
      <c r="M94" s="163"/>
      <c r="N94" s="170"/>
      <c r="O94" s="169"/>
      <c r="P94" s="163"/>
      <c r="Q94" s="168"/>
      <c r="R94" s="169"/>
      <c r="S94" s="163"/>
      <c r="T94" s="170"/>
      <c r="U94" s="169">
        <v>100</v>
      </c>
      <c r="V94" s="163">
        <v>100</v>
      </c>
      <c r="W94" s="170">
        <v>0</v>
      </c>
      <c r="X94" s="169">
        <v>100</v>
      </c>
      <c r="Y94" s="163">
        <v>100</v>
      </c>
      <c r="Z94" s="170">
        <v>0</v>
      </c>
      <c r="AA94" s="685"/>
      <c r="AB94" s="685"/>
      <c r="AC94" s="685"/>
      <c r="AD94" s="171">
        <f>+C94+F94+I94+L94+O94+R94+U94+X94</f>
        <v>200</v>
      </c>
      <c r="AE94" s="163">
        <f t="shared" ref="AE94:AF97" si="50">+D94+G94+J94+M94+P94+S94+V94+Y94</f>
        <v>200</v>
      </c>
      <c r="AF94" s="164">
        <f t="shared" si="50"/>
        <v>0</v>
      </c>
    </row>
    <row r="95" spans="1:32" ht="13.5" customHeight="1" x14ac:dyDescent="0.2">
      <c r="A95" s="156" t="s">
        <v>186</v>
      </c>
      <c r="B95" s="166" t="s">
        <v>187</v>
      </c>
      <c r="C95" s="165"/>
      <c r="D95" s="163"/>
      <c r="E95" s="168"/>
      <c r="F95" s="169"/>
      <c r="G95" s="163"/>
      <c r="H95" s="170"/>
      <c r="I95" s="169"/>
      <c r="J95" s="163"/>
      <c r="K95" s="168"/>
      <c r="L95" s="169"/>
      <c r="M95" s="163"/>
      <c r="N95" s="170"/>
      <c r="O95" s="169"/>
      <c r="P95" s="163"/>
      <c r="Q95" s="168"/>
      <c r="R95" s="169"/>
      <c r="S95" s="163"/>
      <c r="T95" s="170"/>
      <c r="U95" s="169"/>
      <c r="V95" s="163"/>
      <c r="W95" s="170"/>
      <c r="X95" s="169"/>
      <c r="Y95" s="163"/>
      <c r="Z95" s="170"/>
      <c r="AA95" s="685"/>
      <c r="AB95" s="685"/>
      <c r="AC95" s="685"/>
      <c r="AD95" s="171">
        <f>+C95+F95+I95+L95+O95+R95+U95+X95</f>
        <v>0</v>
      </c>
      <c r="AE95" s="163">
        <f t="shared" si="50"/>
        <v>0</v>
      </c>
      <c r="AF95" s="164">
        <f t="shared" si="50"/>
        <v>0</v>
      </c>
    </row>
    <row r="96" spans="1:32" ht="13.5" customHeight="1" x14ac:dyDescent="0.2">
      <c r="A96" s="156" t="s">
        <v>188</v>
      </c>
      <c r="B96" s="166" t="s">
        <v>189</v>
      </c>
      <c r="C96" s="165"/>
      <c r="D96" s="163"/>
      <c r="E96" s="168"/>
      <c r="F96" s="169"/>
      <c r="G96" s="163"/>
      <c r="H96" s="170"/>
      <c r="I96" s="169"/>
      <c r="J96" s="163"/>
      <c r="K96" s="168"/>
      <c r="L96" s="169"/>
      <c r="M96" s="163"/>
      <c r="N96" s="170"/>
      <c r="O96" s="169"/>
      <c r="P96" s="163"/>
      <c r="Q96" s="168"/>
      <c r="R96" s="169"/>
      <c r="S96" s="163"/>
      <c r="T96" s="170"/>
      <c r="U96" s="169"/>
      <c r="V96" s="163"/>
      <c r="W96" s="170"/>
      <c r="X96" s="169"/>
      <c r="Y96" s="163"/>
      <c r="Z96" s="170"/>
      <c r="AA96" s="685"/>
      <c r="AB96" s="685"/>
      <c r="AC96" s="685"/>
      <c r="AD96" s="171">
        <f>+C96+F96+I96+L96+O96+R96+U96+X96</f>
        <v>0</v>
      </c>
      <c r="AE96" s="163">
        <f t="shared" si="50"/>
        <v>0</v>
      </c>
      <c r="AF96" s="164">
        <f t="shared" si="50"/>
        <v>0</v>
      </c>
    </row>
    <row r="97" spans="1:32" ht="13.5" customHeight="1" x14ac:dyDescent="0.2">
      <c r="A97" s="157" t="s">
        <v>190</v>
      </c>
      <c r="B97" s="205" t="s">
        <v>302</v>
      </c>
      <c r="C97" s="165"/>
      <c r="D97" s="186"/>
      <c r="E97" s="168"/>
      <c r="F97" s="169">
        <v>63</v>
      </c>
      <c r="G97" s="186">
        <v>72</v>
      </c>
      <c r="H97" s="189">
        <v>16</v>
      </c>
      <c r="I97" s="169">
        <v>63</v>
      </c>
      <c r="J97" s="186">
        <v>63</v>
      </c>
      <c r="K97" s="187">
        <v>5</v>
      </c>
      <c r="L97" s="169"/>
      <c r="M97" s="186"/>
      <c r="N97" s="189"/>
      <c r="O97" s="169">
        <v>181</v>
      </c>
      <c r="P97" s="186">
        <v>181</v>
      </c>
      <c r="Q97" s="187">
        <v>42</v>
      </c>
      <c r="R97" s="169">
        <v>266</v>
      </c>
      <c r="S97" s="186">
        <v>266</v>
      </c>
      <c r="T97" s="189">
        <v>65</v>
      </c>
      <c r="U97" s="169"/>
      <c r="V97" s="186"/>
      <c r="W97" s="189"/>
      <c r="X97" s="169"/>
      <c r="Y97" s="186"/>
      <c r="Z97" s="189"/>
      <c r="AA97" s="686"/>
      <c r="AB97" s="686"/>
      <c r="AC97" s="686"/>
      <c r="AD97" s="190">
        <f>+C97+F97+I97+L97+O97+R97+U97+X97</f>
        <v>573</v>
      </c>
      <c r="AE97" s="186">
        <f t="shared" si="50"/>
        <v>582</v>
      </c>
      <c r="AF97" s="191">
        <f t="shared" si="50"/>
        <v>128</v>
      </c>
    </row>
    <row r="98" spans="1:32" s="257" customFormat="1" ht="13.5" customHeight="1" x14ac:dyDescent="0.2">
      <c r="A98" s="158" t="s">
        <v>118</v>
      </c>
      <c r="B98" s="206" t="s">
        <v>79</v>
      </c>
      <c r="C98" s="240">
        <f t="shared" ref="C98:AF98" si="51">SUM(C93:C97)</f>
        <v>0</v>
      </c>
      <c r="D98" s="238">
        <f t="shared" si="51"/>
        <v>0</v>
      </c>
      <c r="E98" s="241">
        <f t="shared" si="51"/>
        <v>0</v>
      </c>
      <c r="F98" s="255">
        <f>SUM(F93:F97)</f>
        <v>1716</v>
      </c>
      <c r="G98" s="238">
        <f>SUM(G93:G97)</f>
        <v>1730</v>
      </c>
      <c r="H98" s="256">
        <f t="shared" si="51"/>
        <v>443</v>
      </c>
      <c r="I98" s="255">
        <f t="shared" si="51"/>
        <v>1218</v>
      </c>
      <c r="J98" s="238">
        <f t="shared" si="51"/>
        <v>1224</v>
      </c>
      <c r="K98" s="241">
        <f t="shared" si="51"/>
        <v>347</v>
      </c>
      <c r="L98" s="255">
        <f>SUM(L93:L97)</f>
        <v>1237</v>
      </c>
      <c r="M98" s="238">
        <f>SUM(M93:M97)</f>
        <v>1242</v>
      </c>
      <c r="N98" s="256">
        <f t="shared" si="51"/>
        <v>254</v>
      </c>
      <c r="O98" s="255">
        <f t="shared" si="51"/>
        <v>2782</v>
      </c>
      <c r="P98" s="238">
        <f t="shared" si="51"/>
        <v>2788</v>
      </c>
      <c r="Q98" s="241">
        <f t="shared" si="51"/>
        <v>753</v>
      </c>
      <c r="R98" s="255">
        <f>SUM(R93:R97)</f>
        <v>2104</v>
      </c>
      <c r="S98" s="238">
        <f>SUM(S93:S97)</f>
        <v>2113</v>
      </c>
      <c r="T98" s="256">
        <f t="shared" si="51"/>
        <v>469</v>
      </c>
      <c r="U98" s="255">
        <f t="shared" si="51"/>
        <v>1904</v>
      </c>
      <c r="V98" s="238">
        <f t="shared" si="51"/>
        <v>1896</v>
      </c>
      <c r="W98" s="256">
        <f t="shared" si="51"/>
        <v>601</v>
      </c>
      <c r="X98" s="240">
        <f t="shared" ref="X98:AC98" si="52">SUM(X93:X97)</f>
        <v>2013</v>
      </c>
      <c r="Y98" s="238">
        <f t="shared" si="52"/>
        <v>2013</v>
      </c>
      <c r="Z98" s="256">
        <f t="shared" si="52"/>
        <v>922</v>
      </c>
      <c r="AA98" s="687">
        <f t="shared" si="52"/>
        <v>0</v>
      </c>
      <c r="AB98" s="687">
        <f t="shared" si="52"/>
        <v>0</v>
      </c>
      <c r="AC98" s="687">
        <f t="shared" si="52"/>
        <v>0</v>
      </c>
      <c r="AD98" s="235">
        <f t="shared" si="51"/>
        <v>12974</v>
      </c>
      <c r="AE98" s="238">
        <f t="shared" si="51"/>
        <v>13006</v>
      </c>
      <c r="AF98" s="239">
        <f t="shared" si="51"/>
        <v>3789</v>
      </c>
    </row>
    <row r="99" spans="1:32" s="257" customFormat="1" ht="13.5" customHeight="1" x14ac:dyDescent="0.2">
      <c r="A99" s="158" t="s">
        <v>119</v>
      </c>
      <c r="B99" s="206" t="s">
        <v>80</v>
      </c>
      <c r="C99" s="240">
        <f t="shared" ref="C99:AF99" si="53">+C73+C76+C89+C92+C98</f>
        <v>0</v>
      </c>
      <c r="D99" s="238">
        <f t="shared" si="53"/>
        <v>0</v>
      </c>
      <c r="E99" s="241">
        <f t="shared" si="53"/>
        <v>0</v>
      </c>
      <c r="F99" s="255">
        <f>+F73+F76+F89+F92+F98</f>
        <v>8237</v>
      </c>
      <c r="G99" s="238">
        <f>+G73+G76+G89+G92+G98</f>
        <v>8495</v>
      </c>
      <c r="H99" s="256">
        <f t="shared" si="53"/>
        <v>3122</v>
      </c>
      <c r="I99" s="255">
        <f t="shared" si="53"/>
        <v>5859</v>
      </c>
      <c r="J99" s="238">
        <f t="shared" si="53"/>
        <v>5887</v>
      </c>
      <c r="K99" s="241">
        <f t="shared" si="53"/>
        <v>2402</v>
      </c>
      <c r="L99" s="255">
        <f>+L73+L76+L89+L92+L98</f>
        <v>6267</v>
      </c>
      <c r="M99" s="238">
        <f>+M73+M76+M89+M92+M98</f>
        <v>6291</v>
      </c>
      <c r="N99" s="256">
        <f t="shared" si="53"/>
        <v>2290</v>
      </c>
      <c r="O99" s="255">
        <f t="shared" si="53"/>
        <v>12477</v>
      </c>
      <c r="P99" s="238">
        <f t="shared" si="53"/>
        <v>12504</v>
      </c>
      <c r="Q99" s="241">
        <f t="shared" si="53"/>
        <v>3831</v>
      </c>
      <c r="R99" s="255">
        <f>+R73+R76+R89+R92+R98</f>
        <v>8913</v>
      </c>
      <c r="S99" s="238">
        <f>+S73+S76+S89+S92+S98</f>
        <v>8956</v>
      </c>
      <c r="T99" s="256">
        <f t="shared" si="53"/>
        <v>2158</v>
      </c>
      <c r="U99" s="255">
        <f t="shared" si="53"/>
        <v>11635</v>
      </c>
      <c r="V99" s="238">
        <f t="shared" si="53"/>
        <v>11486</v>
      </c>
      <c r="W99" s="256">
        <f t="shared" si="53"/>
        <v>3327</v>
      </c>
      <c r="X99" s="240">
        <f t="shared" ref="X99:AC99" si="54">+X73+X76+X89+X92+X98</f>
        <v>9098</v>
      </c>
      <c r="Y99" s="238">
        <f t="shared" si="54"/>
        <v>9098</v>
      </c>
      <c r="Z99" s="256">
        <f t="shared" si="54"/>
        <v>4337</v>
      </c>
      <c r="AA99" s="687">
        <f t="shared" si="54"/>
        <v>0</v>
      </c>
      <c r="AB99" s="687">
        <f t="shared" si="54"/>
        <v>0</v>
      </c>
      <c r="AC99" s="687">
        <f t="shared" si="54"/>
        <v>0</v>
      </c>
      <c r="AD99" s="235">
        <f t="shared" si="53"/>
        <v>62486</v>
      </c>
      <c r="AE99" s="238">
        <f t="shared" si="53"/>
        <v>62717</v>
      </c>
      <c r="AF99" s="239">
        <f t="shared" si="53"/>
        <v>21467</v>
      </c>
    </row>
    <row r="100" spans="1:32" ht="13.5" customHeight="1" x14ac:dyDescent="0.2">
      <c r="A100" s="155" t="s">
        <v>229</v>
      </c>
      <c r="B100" s="401" t="s">
        <v>230</v>
      </c>
      <c r="C100" s="173"/>
      <c r="D100" s="174"/>
      <c r="E100" s="175">
        <f>+E101</f>
        <v>0</v>
      </c>
      <c r="F100" s="176"/>
      <c r="G100" s="174">
        <f>+G101</f>
        <v>0</v>
      </c>
      <c r="H100" s="177"/>
      <c r="I100" s="176"/>
      <c r="J100" s="174"/>
      <c r="K100" s="175">
        <f>+K101</f>
        <v>0</v>
      </c>
      <c r="L100" s="176"/>
      <c r="M100" s="174"/>
      <c r="N100" s="177"/>
      <c r="O100" s="176"/>
      <c r="P100" s="174"/>
      <c r="Q100" s="175"/>
      <c r="R100" s="176"/>
      <c r="S100" s="174"/>
      <c r="T100" s="177"/>
      <c r="U100" s="176"/>
      <c r="V100" s="174"/>
      <c r="W100" s="177"/>
      <c r="X100" s="173"/>
      <c r="Y100" s="174"/>
      <c r="Z100" s="177">
        <f>+Z101</f>
        <v>0</v>
      </c>
      <c r="AA100" s="684"/>
      <c r="AB100" s="684"/>
      <c r="AC100" s="684"/>
      <c r="AD100" s="178">
        <f t="shared" ref="AD100:AF102" si="55">+C100+F100+I100+L100+O100+R100+U100+X100</f>
        <v>0</v>
      </c>
      <c r="AE100" s="174">
        <f t="shared" si="55"/>
        <v>0</v>
      </c>
      <c r="AF100" s="179">
        <f t="shared" si="55"/>
        <v>0</v>
      </c>
    </row>
    <row r="101" spans="1:32" ht="13.5" customHeight="1" x14ac:dyDescent="0.2">
      <c r="A101" s="161" t="s">
        <v>229</v>
      </c>
      <c r="B101" s="208" t="s">
        <v>53</v>
      </c>
      <c r="C101" s="165"/>
      <c r="D101" s="186"/>
      <c r="E101" s="168"/>
      <c r="F101" s="188"/>
      <c r="G101" s="186">
        <f>+'[4]3.SZ.TÁBL. SEGÍTŐ SZOLGÁLAT'!$H$95</f>
        <v>0</v>
      </c>
      <c r="H101" s="189"/>
      <c r="I101" s="188"/>
      <c r="J101" s="186"/>
      <c r="K101" s="187"/>
      <c r="L101" s="188"/>
      <c r="M101" s="186"/>
      <c r="N101" s="189"/>
      <c r="O101" s="188"/>
      <c r="P101" s="186"/>
      <c r="Q101" s="187"/>
      <c r="R101" s="188"/>
      <c r="S101" s="186"/>
      <c r="T101" s="189"/>
      <c r="U101" s="188"/>
      <c r="V101" s="186"/>
      <c r="W101" s="189"/>
      <c r="X101" s="185"/>
      <c r="Y101" s="186"/>
      <c r="Z101" s="189"/>
      <c r="AA101" s="686"/>
      <c r="AB101" s="686"/>
      <c r="AC101" s="686"/>
      <c r="AD101" s="190">
        <f t="shared" si="55"/>
        <v>0</v>
      </c>
      <c r="AE101" s="186">
        <f t="shared" si="55"/>
        <v>0</v>
      </c>
      <c r="AF101" s="191">
        <f t="shared" si="55"/>
        <v>0</v>
      </c>
    </row>
    <row r="102" spans="1:32" ht="13.5" customHeight="1" x14ac:dyDescent="0.2">
      <c r="A102" s="253" t="s">
        <v>231</v>
      </c>
      <c r="B102" s="254" t="s">
        <v>232</v>
      </c>
      <c r="C102" s="165"/>
      <c r="D102" s="212"/>
      <c r="E102" s="168"/>
      <c r="F102" s="216"/>
      <c r="G102" s="212">
        <f>+'[7]3.SZ.TÁBL. SEGÍTŐ SZOLGÁLAT'!$H97</f>
        <v>0</v>
      </c>
      <c r="H102" s="217"/>
      <c r="I102" s="216"/>
      <c r="J102" s="212"/>
      <c r="K102" s="215"/>
      <c r="L102" s="216"/>
      <c r="M102" s="212"/>
      <c r="N102" s="217"/>
      <c r="O102" s="216"/>
      <c r="P102" s="212"/>
      <c r="Q102" s="215"/>
      <c r="R102" s="216"/>
      <c r="S102" s="212"/>
      <c r="T102" s="217"/>
      <c r="U102" s="216"/>
      <c r="V102" s="212"/>
      <c r="W102" s="217"/>
      <c r="X102" s="214"/>
      <c r="Y102" s="212"/>
      <c r="Z102" s="217"/>
      <c r="AA102" s="693"/>
      <c r="AB102" s="693"/>
      <c r="AC102" s="693"/>
      <c r="AD102" s="211">
        <f t="shared" si="55"/>
        <v>0</v>
      </c>
      <c r="AE102" s="212">
        <f t="shared" si="55"/>
        <v>0</v>
      </c>
      <c r="AF102" s="213">
        <f t="shared" si="55"/>
        <v>0</v>
      </c>
    </row>
    <row r="103" spans="1:32" s="257" customFormat="1" ht="13.5" customHeight="1" x14ac:dyDescent="0.2">
      <c r="A103" s="158" t="s">
        <v>120</v>
      </c>
      <c r="B103" s="206" t="s">
        <v>81</v>
      </c>
      <c r="C103" s="255">
        <f t="shared" ref="C103:AF103" si="56">+C100+C102</f>
        <v>0</v>
      </c>
      <c r="D103" s="238">
        <f t="shared" si="56"/>
        <v>0</v>
      </c>
      <c r="E103" s="241">
        <f t="shared" si="56"/>
        <v>0</v>
      </c>
      <c r="F103" s="255">
        <f>+F100+F102</f>
        <v>0</v>
      </c>
      <c r="G103" s="238">
        <f>+G100+G102</f>
        <v>0</v>
      </c>
      <c r="H103" s="241">
        <f t="shared" si="56"/>
        <v>0</v>
      </c>
      <c r="I103" s="255">
        <f t="shared" si="56"/>
        <v>0</v>
      </c>
      <c r="J103" s="238">
        <f t="shared" si="56"/>
        <v>0</v>
      </c>
      <c r="K103" s="241">
        <f t="shared" si="56"/>
        <v>0</v>
      </c>
      <c r="L103" s="255">
        <f>+L100+L102</f>
        <v>0</v>
      </c>
      <c r="M103" s="238">
        <f>+M100+M102</f>
        <v>0</v>
      </c>
      <c r="N103" s="241">
        <f t="shared" si="56"/>
        <v>0</v>
      </c>
      <c r="O103" s="255">
        <f t="shared" si="56"/>
        <v>0</v>
      </c>
      <c r="P103" s="238">
        <f t="shared" si="56"/>
        <v>0</v>
      </c>
      <c r="Q103" s="241">
        <f t="shared" si="56"/>
        <v>0</v>
      </c>
      <c r="R103" s="255">
        <f>+R100+R102</f>
        <v>0</v>
      </c>
      <c r="S103" s="238">
        <f>+S100+S102</f>
        <v>0</v>
      </c>
      <c r="T103" s="241">
        <f t="shared" si="56"/>
        <v>0</v>
      </c>
      <c r="U103" s="255">
        <f t="shared" si="56"/>
        <v>0</v>
      </c>
      <c r="V103" s="238">
        <f t="shared" si="56"/>
        <v>0</v>
      </c>
      <c r="W103" s="241">
        <f t="shared" si="56"/>
        <v>0</v>
      </c>
      <c r="X103" s="255">
        <f>+X100+X102</f>
        <v>0</v>
      </c>
      <c r="Y103" s="238">
        <f>+Y100+Y102</f>
        <v>0</v>
      </c>
      <c r="Z103" s="256">
        <f t="shared" si="56"/>
        <v>0</v>
      </c>
      <c r="AA103" s="687">
        <v>0</v>
      </c>
      <c r="AB103" s="687">
        <v>0</v>
      </c>
      <c r="AC103" s="687">
        <v>0</v>
      </c>
      <c r="AD103" s="235">
        <f t="shared" si="56"/>
        <v>0</v>
      </c>
      <c r="AE103" s="238">
        <f t="shared" si="56"/>
        <v>0</v>
      </c>
      <c r="AF103" s="239">
        <f t="shared" si="56"/>
        <v>0</v>
      </c>
    </row>
    <row r="104" spans="1:32" ht="13.5" customHeight="1" x14ac:dyDescent="0.2">
      <c r="A104" s="155" t="s">
        <v>191</v>
      </c>
      <c r="B104" s="204" t="s">
        <v>192</v>
      </c>
      <c r="C104" s="165"/>
      <c r="D104" s="174"/>
      <c r="E104" s="168"/>
      <c r="F104" s="169"/>
      <c r="G104" s="174"/>
      <c r="H104" s="177"/>
      <c r="I104" s="169"/>
      <c r="J104" s="174"/>
      <c r="K104" s="175"/>
      <c r="L104" s="169"/>
      <c r="M104" s="174"/>
      <c r="N104" s="177"/>
      <c r="O104" s="169"/>
      <c r="P104" s="174"/>
      <c r="Q104" s="175"/>
      <c r="R104" s="169"/>
      <c r="S104" s="174"/>
      <c r="T104" s="177"/>
      <c r="U104" s="169"/>
      <c r="V104" s="174"/>
      <c r="W104" s="177"/>
      <c r="X104" s="169"/>
      <c r="Y104" s="174"/>
      <c r="Z104" s="177"/>
      <c r="AA104" s="684"/>
      <c r="AB104" s="684"/>
      <c r="AC104" s="684"/>
      <c r="AD104" s="178">
        <f t="shared" ref="AD104:AD110" si="57">+C104+F104+I104+L104+O104+R104+U104+X104</f>
        <v>0</v>
      </c>
      <c r="AE104" s="174">
        <f t="shared" ref="AE104:AE109" si="58">+D104+G104+J104+M104+P104+S104+V104+Y104</f>
        <v>0</v>
      </c>
      <c r="AF104" s="179">
        <f t="shared" ref="AF104:AF109" si="59">+E104+H104+K104+N104+Q104+T104+W104+Z104</f>
        <v>0</v>
      </c>
    </row>
    <row r="105" spans="1:32" ht="13.5" customHeight="1" x14ac:dyDescent="0.2">
      <c r="A105" s="156" t="s">
        <v>193</v>
      </c>
      <c r="B105" s="166" t="s">
        <v>194</v>
      </c>
      <c r="C105" s="165"/>
      <c r="D105" s="163"/>
      <c r="E105" s="168"/>
      <c r="F105" s="169"/>
      <c r="G105" s="163"/>
      <c r="H105" s="170"/>
      <c r="I105" s="169"/>
      <c r="J105" s="163"/>
      <c r="K105" s="168"/>
      <c r="L105" s="169"/>
      <c r="M105" s="163"/>
      <c r="N105" s="170"/>
      <c r="O105" s="169"/>
      <c r="P105" s="163"/>
      <c r="Q105" s="168"/>
      <c r="R105" s="169"/>
      <c r="S105" s="163"/>
      <c r="T105" s="170"/>
      <c r="U105" s="169"/>
      <c r="V105" s="163"/>
      <c r="W105" s="170"/>
      <c r="X105" s="169"/>
      <c r="Y105" s="163"/>
      <c r="Z105" s="170"/>
      <c r="AA105" s="685"/>
      <c r="AB105" s="685"/>
      <c r="AC105" s="685"/>
      <c r="AD105" s="171">
        <f t="shared" si="57"/>
        <v>0</v>
      </c>
      <c r="AE105" s="163">
        <f t="shared" si="58"/>
        <v>0</v>
      </c>
      <c r="AF105" s="164">
        <f t="shared" si="59"/>
        <v>0</v>
      </c>
    </row>
    <row r="106" spans="1:32" ht="13.5" customHeight="1" x14ac:dyDescent="0.2">
      <c r="A106" s="156" t="s">
        <v>195</v>
      </c>
      <c r="B106" s="166" t="s">
        <v>196</v>
      </c>
      <c r="C106" s="165"/>
      <c r="D106" s="163"/>
      <c r="E106" s="168"/>
      <c r="F106" s="169">
        <v>473</v>
      </c>
      <c r="G106" s="163">
        <v>473</v>
      </c>
      <c r="H106" s="170"/>
      <c r="I106" s="169"/>
      <c r="J106" s="163"/>
      <c r="K106" s="168"/>
      <c r="L106" s="169"/>
      <c r="M106" s="163"/>
      <c r="N106" s="170"/>
      <c r="O106" s="169"/>
      <c r="P106" s="163"/>
      <c r="Q106" s="168"/>
      <c r="R106" s="169"/>
      <c r="S106" s="163"/>
      <c r="T106" s="170"/>
      <c r="U106" s="169"/>
      <c r="V106" s="163"/>
      <c r="W106" s="170"/>
      <c r="X106" s="169"/>
      <c r="Y106" s="163"/>
      <c r="Z106" s="170"/>
      <c r="AA106" s="685"/>
      <c r="AB106" s="685"/>
      <c r="AC106" s="685"/>
      <c r="AD106" s="171">
        <f t="shared" si="57"/>
        <v>473</v>
      </c>
      <c r="AE106" s="163">
        <f t="shared" si="58"/>
        <v>473</v>
      </c>
      <c r="AF106" s="164">
        <f t="shared" si="59"/>
        <v>0</v>
      </c>
    </row>
    <row r="107" spans="1:32" ht="13.5" customHeight="1" x14ac:dyDescent="0.2">
      <c r="A107" s="156" t="s">
        <v>197</v>
      </c>
      <c r="B107" s="166" t="s">
        <v>198</v>
      </c>
      <c r="C107" s="165"/>
      <c r="D107" s="163"/>
      <c r="E107" s="168"/>
      <c r="F107" s="169">
        <v>157</v>
      </c>
      <c r="G107" s="163">
        <v>157</v>
      </c>
      <c r="H107" s="170">
        <v>4</v>
      </c>
      <c r="I107" s="169">
        <v>40</v>
      </c>
      <c r="J107" s="163">
        <v>40</v>
      </c>
      <c r="K107" s="168">
        <v>4</v>
      </c>
      <c r="L107" s="169"/>
      <c r="M107" s="163"/>
      <c r="N107" s="170">
        <v>0</v>
      </c>
      <c r="O107" s="169"/>
      <c r="P107" s="163"/>
      <c r="Q107" s="168">
        <v>0</v>
      </c>
      <c r="R107" s="169"/>
      <c r="S107" s="163"/>
      <c r="T107" s="170"/>
      <c r="U107" s="169"/>
      <c r="V107" s="163">
        <v>124</v>
      </c>
      <c r="W107" s="170">
        <v>124</v>
      </c>
      <c r="X107" s="169"/>
      <c r="Y107" s="163"/>
      <c r="Z107" s="170"/>
      <c r="AA107" s="685"/>
      <c r="AB107" s="685"/>
      <c r="AC107" s="685"/>
      <c r="AD107" s="171">
        <f t="shared" si="57"/>
        <v>197</v>
      </c>
      <c r="AE107" s="163">
        <f>+D107+G107+J107+M107+P107+S107+V107+Y107+AB107</f>
        <v>321</v>
      </c>
      <c r="AF107" s="164">
        <f>+E107+H107+K107+N107+Q107+T107+W107+Z107+AC107</f>
        <v>132</v>
      </c>
    </row>
    <row r="108" spans="1:32" ht="13.5" customHeight="1" x14ac:dyDescent="0.2">
      <c r="A108" s="156" t="s">
        <v>199</v>
      </c>
      <c r="B108" s="166" t="s">
        <v>200</v>
      </c>
      <c r="C108" s="165"/>
      <c r="D108" s="163"/>
      <c r="E108" s="168"/>
      <c r="F108" s="169"/>
      <c r="G108" s="163"/>
      <c r="H108" s="170"/>
      <c r="I108" s="169"/>
      <c r="J108" s="163"/>
      <c r="K108" s="168"/>
      <c r="L108" s="169"/>
      <c r="M108" s="163"/>
      <c r="N108" s="170"/>
      <c r="O108" s="169"/>
      <c r="P108" s="163"/>
      <c r="Q108" s="168"/>
      <c r="R108" s="169"/>
      <c r="S108" s="163"/>
      <c r="T108" s="170"/>
      <c r="U108" s="169"/>
      <c r="V108" s="163"/>
      <c r="W108" s="170"/>
      <c r="X108" s="169"/>
      <c r="Y108" s="163"/>
      <c r="Z108" s="170"/>
      <c r="AA108" s="685"/>
      <c r="AB108" s="685"/>
      <c r="AC108" s="685"/>
      <c r="AD108" s="171">
        <f t="shared" si="57"/>
        <v>0</v>
      </c>
      <c r="AE108" s="163">
        <f t="shared" si="58"/>
        <v>0</v>
      </c>
      <c r="AF108" s="164">
        <f t="shared" si="59"/>
        <v>0</v>
      </c>
    </row>
    <row r="109" spans="1:32" ht="13.5" customHeight="1" x14ac:dyDescent="0.2">
      <c r="A109" s="156" t="s">
        <v>201</v>
      </c>
      <c r="B109" s="166" t="s">
        <v>202</v>
      </c>
      <c r="C109" s="165"/>
      <c r="D109" s="163"/>
      <c r="E109" s="168"/>
      <c r="F109" s="169"/>
      <c r="G109" s="163"/>
      <c r="H109" s="170"/>
      <c r="I109" s="169"/>
      <c r="J109" s="163"/>
      <c r="K109" s="168"/>
      <c r="L109" s="169"/>
      <c r="M109" s="163"/>
      <c r="N109" s="170"/>
      <c r="O109" s="169"/>
      <c r="P109" s="163"/>
      <c r="Q109" s="168"/>
      <c r="R109" s="169"/>
      <c r="S109" s="163"/>
      <c r="T109" s="170"/>
      <c r="U109" s="169"/>
      <c r="V109" s="163"/>
      <c r="W109" s="170"/>
      <c r="X109" s="169"/>
      <c r="Y109" s="163"/>
      <c r="Z109" s="170"/>
      <c r="AA109" s="685"/>
      <c r="AB109" s="685"/>
      <c r="AC109" s="685"/>
      <c r="AD109" s="171">
        <f t="shared" si="57"/>
        <v>0</v>
      </c>
      <c r="AE109" s="163">
        <f t="shared" si="58"/>
        <v>0</v>
      </c>
      <c r="AF109" s="164">
        <f t="shared" si="59"/>
        <v>0</v>
      </c>
    </row>
    <row r="110" spans="1:32" ht="13.5" customHeight="1" x14ac:dyDescent="0.2">
      <c r="A110" s="157" t="s">
        <v>203</v>
      </c>
      <c r="B110" s="205" t="s">
        <v>204</v>
      </c>
      <c r="C110" s="165"/>
      <c r="D110" s="186"/>
      <c r="E110" s="168"/>
      <c r="F110" s="169">
        <v>170</v>
      </c>
      <c r="G110" s="186">
        <v>170</v>
      </c>
      <c r="H110" s="189">
        <v>1</v>
      </c>
      <c r="I110" s="169">
        <v>10</v>
      </c>
      <c r="J110" s="186">
        <v>10</v>
      </c>
      <c r="K110" s="187">
        <v>1</v>
      </c>
      <c r="L110" s="169"/>
      <c r="M110" s="186"/>
      <c r="N110" s="189">
        <v>0</v>
      </c>
      <c r="O110" s="169"/>
      <c r="P110" s="186"/>
      <c r="Q110" s="187">
        <v>0</v>
      </c>
      <c r="R110" s="169"/>
      <c r="S110" s="186"/>
      <c r="T110" s="189"/>
      <c r="U110" s="169"/>
      <c r="V110" s="186">
        <v>34</v>
      </c>
      <c r="W110" s="189">
        <v>34</v>
      </c>
      <c r="X110" s="169"/>
      <c r="Y110" s="186"/>
      <c r="Z110" s="189"/>
      <c r="AA110" s="686"/>
      <c r="AB110" s="686"/>
      <c r="AC110" s="686"/>
      <c r="AD110" s="190">
        <f t="shared" si="57"/>
        <v>180</v>
      </c>
      <c r="AE110" s="186">
        <f>+D110+G110+J110+M110+P110+S110+V110+Y110+AB110</f>
        <v>214</v>
      </c>
      <c r="AF110" s="191">
        <f>+E110+H110+K110+N110+Q110+T110+W110+Z110+AC110</f>
        <v>36</v>
      </c>
    </row>
    <row r="111" spans="1:32" s="257" customFormat="1" ht="13.5" customHeight="1" x14ac:dyDescent="0.2">
      <c r="A111" s="158" t="s">
        <v>121</v>
      </c>
      <c r="B111" s="206" t="s">
        <v>42</v>
      </c>
      <c r="C111" s="240">
        <f t="shared" ref="C111:AF111" si="60">SUM(C104:C110)</f>
        <v>0</v>
      </c>
      <c r="D111" s="238">
        <f t="shared" si="60"/>
        <v>0</v>
      </c>
      <c r="E111" s="241">
        <f t="shared" si="60"/>
        <v>0</v>
      </c>
      <c r="F111" s="255">
        <f>SUM(F104:F110)</f>
        <v>800</v>
      </c>
      <c r="G111" s="238">
        <f>SUM(G104:G110)</f>
        <v>800</v>
      </c>
      <c r="H111" s="256">
        <f t="shared" si="60"/>
        <v>5</v>
      </c>
      <c r="I111" s="255">
        <f t="shared" si="60"/>
        <v>50</v>
      </c>
      <c r="J111" s="238">
        <f t="shared" si="60"/>
        <v>50</v>
      </c>
      <c r="K111" s="241">
        <f t="shared" si="60"/>
        <v>5</v>
      </c>
      <c r="L111" s="255">
        <f>SUM(L104:L110)</f>
        <v>0</v>
      </c>
      <c r="M111" s="238">
        <f>SUM(M104:M110)</f>
        <v>0</v>
      </c>
      <c r="N111" s="256">
        <f t="shared" si="60"/>
        <v>0</v>
      </c>
      <c r="O111" s="255">
        <f t="shared" si="60"/>
        <v>0</v>
      </c>
      <c r="P111" s="238">
        <f t="shared" si="60"/>
        <v>0</v>
      </c>
      <c r="Q111" s="241">
        <f t="shared" si="60"/>
        <v>0</v>
      </c>
      <c r="R111" s="255">
        <f>SUM(R104:R110)</f>
        <v>0</v>
      </c>
      <c r="S111" s="238">
        <f>SUM(S104:S110)</f>
        <v>0</v>
      </c>
      <c r="T111" s="256">
        <f t="shared" si="60"/>
        <v>0</v>
      </c>
      <c r="U111" s="255">
        <f t="shared" si="60"/>
        <v>0</v>
      </c>
      <c r="V111" s="238">
        <f t="shared" si="60"/>
        <v>158</v>
      </c>
      <c r="W111" s="256">
        <f t="shared" si="60"/>
        <v>158</v>
      </c>
      <c r="X111" s="240">
        <f t="shared" ref="X111:AC111" si="61">SUM(X104:X110)</f>
        <v>0</v>
      </c>
      <c r="Y111" s="238">
        <f t="shared" si="61"/>
        <v>0</v>
      </c>
      <c r="Z111" s="256">
        <f t="shared" si="61"/>
        <v>0</v>
      </c>
      <c r="AA111" s="687">
        <f t="shared" si="61"/>
        <v>0</v>
      </c>
      <c r="AB111" s="687">
        <f t="shared" si="61"/>
        <v>0</v>
      </c>
      <c r="AC111" s="687">
        <f t="shared" si="61"/>
        <v>0</v>
      </c>
      <c r="AD111" s="235">
        <f t="shared" si="60"/>
        <v>850</v>
      </c>
      <c r="AE111" s="238">
        <f t="shared" si="60"/>
        <v>1008</v>
      </c>
      <c r="AF111" s="239">
        <f t="shared" si="60"/>
        <v>168</v>
      </c>
    </row>
    <row r="112" spans="1:32" ht="13.5" customHeight="1" x14ac:dyDescent="0.2">
      <c r="A112" s="155" t="s">
        <v>205</v>
      </c>
      <c r="B112" s="204" t="s">
        <v>206</v>
      </c>
      <c r="C112" s="165"/>
      <c r="D112" s="174"/>
      <c r="E112" s="168"/>
      <c r="F112" s="169"/>
      <c r="G112" s="174"/>
      <c r="H112" s="177"/>
      <c r="I112" s="169"/>
      <c r="J112" s="174"/>
      <c r="K112" s="175"/>
      <c r="L112" s="169"/>
      <c r="M112" s="174"/>
      <c r="N112" s="177"/>
      <c r="O112" s="169"/>
      <c r="P112" s="174"/>
      <c r="Q112" s="175"/>
      <c r="R112" s="169"/>
      <c r="S112" s="174"/>
      <c r="T112" s="177"/>
      <c r="U112" s="169"/>
      <c r="V112" s="174">
        <v>606</v>
      </c>
      <c r="W112" s="177"/>
      <c r="X112" s="169"/>
      <c r="Y112" s="174"/>
      <c r="Z112" s="177"/>
      <c r="AA112" s="684"/>
      <c r="AB112" s="684"/>
      <c r="AC112" s="684"/>
      <c r="AD112" s="178">
        <f t="shared" ref="AD112:AF115" si="62">+C112+F112+I112+L112+O112+R112+U112+X112</f>
        <v>0</v>
      </c>
      <c r="AE112" s="174">
        <f t="shared" si="62"/>
        <v>606</v>
      </c>
      <c r="AF112" s="179">
        <f t="shared" si="62"/>
        <v>0</v>
      </c>
    </row>
    <row r="113" spans="1:32" ht="13.5" customHeight="1" x14ac:dyDescent="0.2">
      <c r="A113" s="156" t="s">
        <v>207</v>
      </c>
      <c r="B113" s="166" t="s">
        <v>208</v>
      </c>
      <c r="C113" s="165"/>
      <c r="D113" s="163"/>
      <c r="E113" s="168"/>
      <c r="F113" s="169"/>
      <c r="G113" s="163"/>
      <c r="H113" s="170"/>
      <c r="I113" s="169"/>
      <c r="J113" s="163"/>
      <c r="K113" s="168"/>
      <c r="L113" s="169"/>
      <c r="M113" s="163"/>
      <c r="N113" s="170"/>
      <c r="O113" s="169"/>
      <c r="P113" s="163"/>
      <c r="Q113" s="168"/>
      <c r="R113" s="169"/>
      <c r="S113" s="163"/>
      <c r="T113" s="170"/>
      <c r="U113" s="169"/>
      <c r="V113" s="163"/>
      <c r="W113" s="170"/>
      <c r="X113" s="169"/>
      <c r="Y113" s="163"/>
      <c r="Z113" s="170"/>
      <c r="AA113" s="685"/>
      <c r="AB113" s="685"/>
      <c r="AC113" s="685"/>
      <c r="AD113" s="171">
        <f t="shared" si="62"/>
        <v>0</v>
      </c>
      <c r="AE113" s="163">
        <f t="shared" si="62"/>
        <v>0</v>
      </c>
      <c r="AF113" s="164">
        <f t="shared" si="62"/>
        <v>0</v>
      </c>
    </row>
    <row r="114" spans="1:32" ht="13.5" customHeight="1" x14ac:dyDescent="0.2">
      <c r="A114" s="156" t="s">
        <v>209</v>
      </c>
      <c r="B114" s="166" t="s">
        <v>210</v>
      </c>
      <c r="C114" s="165"/>
      <c r="D114" s="163"/>
      <c r="E114" s="168"/>
      <c r="F114" s="169"/>
      <c r="G114" s="163"/>
      <c r="H114" s="170"/>
      <c r="I114" s="169"/>
      <c r="J114" s="163"/>
      <c r="K114" s="168"/>
      <c r="L114" s="169"/>
      <c r="M114" s="163"/>
      <c r="N114" s="170"/>
      <c r="O114" s="169"/>
      <c r="P114" s="163"/>
      <c r="Q114" s="168"/>
      <c r="R114" s="169"/>
      <c r="S114" s="163"/>
      <c r="T114" s="170"/>
      <c r="U114" s="169"/>
      <c r="V114" s="163"/>
      <c r="W114" s="170"/>
      <c r="X114" s="169"/>
      <c r="Y114" s="163"/>
      <c r="Z114" s="170"/>
      <c r="AA114" s="685"/>
      <c r="AB114" s="685"/>
      <c r="AC114" s="685"/>
      <c r="AD114" s="171">
        <f t="shared" si="62"/>
        <v>0</v>
      </c>
      <c r="AE114" s="163">
        <f t="shared" si="62"/>
        <v>0</v>
      </c>
      <c r="AF114" s="164">
        <f t="shared" si="62"/>
        <v>0</v>
      </c>
    </row>
    <row r="115" spans="1:32" ht="13.5" customHeight="1" x14ac:dyDescent="0.2">
      <c r="A115" s="157" t="s">
        <v>211</v>
      </c>
      <c r="B115" s="205" t="s">
        <v>212</v>
      </c>
      <c r="C115" s="165"/>
      <c r="D115" s="186"/>
      <c r="E115" s="168"/>
      <c r="F115" s="169"/>
      <c r="G115" s="186"/>
      <c r="H115" s="189"/>
      <c r="I115" s="169"/>
      <c r="J115" s="186"/>
      <c r="K115" s="187"/>
      <c r="L115" s="169"/>
      <c r="M115" s="186"/>
      <c r="N115" s="189"/>
      <c r="O115" s="169"/>
      <c r="P115" s="186"/>
      <c r="Q115" s="187"/>
      <c r="R115" s="169"/>
      <c r="S115" s="186"/>
      <c r="T115" s="189"/>
      <c r="U115" s="169"/>
      <c r="V115" s="186">
        <v>164</v>
      </c>
      <c r="W115" s="189"/>
      <c r="X115" s="169"/>
      <c r="Y115" s="186"/>
      <c r="Z115" s="189"/>
      <c r="AA115" s="686"/>
      <c r="AB115" s="686"/>
      <c r="AC115" s="686"/>
      <c r="AD115" s="190">
        <f t="shared" si="62"/>
        <v>0</v>
      </c>
      <c r="AE115" s="186">
        <f t="shared" si="62"/>
        <v>164</v>
      </c>
      <c r="AF115" s="191">
        <f t="shared" si="62"/>
        <v>0</v>
      </c>
    </row>
    <row r="116" spans="1:32" s="257" customFormat="1" ht="13.5" customHeight="1" x14ac:dyDescent="0.2">
      <c r="A116" s="158" t="s">
        <v>122</v>
      </c>
      <c r="B116" s="206" t="s">
        <v>82</v>
      </c>
      <c r="C116" s="240">
        <f t="shared" ref="C116:AF116" si="63">SUM(C112:C115)</f>
        <v>0</v>
      </c>
      <c r="D116" s="238">
        <f t="shared" si="63"/>
        <v>0</v>
      </c>
      <c r="E116" s="241">
        <f t="shared" si="63"/>
        <v>0</v>
      </c>
      <c r="F116" s="255">
        <f>SUM(F112:F115)</f>
        <v>0</v>
      </c>
      <c r="G116" s="238">
        <f>SUM(G112:G115)</f>
        <v>0</v>
      </c>
      <c r="H116" s="256">
        <f t="shared" si="63"/>
        <v>0</v>
      </c>
      <c r="I116" s="255">
        <f t="shared" si="63"/>
        <v>0</v>
      </c>
      <c r="J116" s="238">
        <f t="shared" si="63"/>
        <v>0</v>
      </c>
      <c r="K116" s="241">
        <f t="shared" si="63"/>
        <v>0</v>
      </c>
      <c r="L116" s="255">
        <f>SUM(L112:L115)</f>
        <v>0</v>
      </c>
      <c r="M116" s="238">
        <f>SUM(M112:M115)</f>
        <v>0</v>
      </c>
      <c r="N116" s="256">
        <f t="shared" si="63"/>
        <v>0</v>
      </c>
      <c r="O116" s="255">
        <f t="shared" si="63"/>
        <v>0</v>
      </c>
      <c r="P116" s="238">
        <f t="shared" si="63"/>
        <v>0</v>
      </c>
      <c r="Q116" s="241">
        <f t="shared" si="63"/>
        <v>0</v>
      </c>
      <c r="R116" s="255">
        <f>SUM(R112:R115)</f>
        <v>0</v>
      </c>
      <c r="S116" s="238">
        <f>SUM(S112:S115)</f>
        <v>0</v>
      </c>
      <c r="T116" s="238">
        <f t="shared" si="63"/>
        <v>0</v>
      </c>
      <c r="U116" s="255">
        <f t="shared" si="63"/>
        <v>0</v>
      </c>
      <c r="V116" s="238">
        <f t="shared" si="63"/>
        <v>770</v>
      </c>
      <c r="W116" s="256">
        <f t="shared" si="63"/>
        <v>0</v>
      </c>
      <c r="X116" s="240">
        <f>SUM(X112:X115)</f>
        <v>0</v>
      </c>
      <c r="Y116" s="238">
        <f>SUM(Y112:Y115)</f>
        <v>0</v>
      </c>
      <c r="Z116" s="256">
        <f>SUM(Z112:Z115)</f>
        <v>0</v>
      </c>
      <c r="AA116" s="687">
        <v>0</v>
      </c>
      <c r="AB116" s="687">
        <v>0</v>
      </c>
      <c r="AC116" s="687">
        <v>0</v>
      </c>
      <c r="AD116" s="235">
        <f t="shared" si="63"/>
        <v>0</v>
      </c>
      <c r="AE116" s="238">
        <f t="shared" si="63"/>
        <v>770</v>
      </c>
      <c r="AF116" s="239">
        <f t="shared" si="63"/>
        <v>0</v>
      </c>
    </row>
    <row r="117" spans="1:32" s="257" customFormat="1" ht="13.5" customHeight="1" x14ac:dyDescent="0.2">
      <c r="A117" s="158" t="s">
        <v>123</v>
      </c>
      <c r="B117" s="206" t="s">
        <v>83</v>
      </c>
      <c r="C117" s="240"/>
      <c r="D117" s="238"/>
      <c r="E117" s="241"/>
      <c r="F117" s="255"/>
      <c r="G117" s="238"/>
      <c r="H117" s="256"/>
      <c r="I117" s="255"/>
      <c r="J117" s="238"/>
      <c r="K117" s="241"/>
      <c r="L117" s="255"/>
      <c r="M117" s="238"/>
      <c r="N117" s="256"/>
      <c r="O117" s="255"/>
      <c r="P117" s="238"/>
      <c r="Q117" s="241"/>
      <c r="R117" s="255"/>
      <c r="S117" s="238"/>
      <c r="T117" s="256"/>
      <c r="U117" s="255"/>
      <c r="V117" s="238"/>
      <c r="W117" s="256"/>
      <c r="X117" s="240"/>
      <c r="Y117" s="238"/>
      <c r="Z117" s="256"/>
      <c r="AA117" s="687"/>
      <c r="AB117" s="687"/>
      <c r="AC117" s="687"/>
      <c r="AD117" s="235">
        <f>+C117+F117+I117+L117+O117+R117+U117+X117</f>
        <v>0</v>
      </c>
      <c r="AE117" s="238">
        <f>+D117+G117+J117+M117+P117+S117+V117+Y117</f>
        <v>0</v>
      </c>
      <c r="AF117" s="239">
        <f>+E117+H117+K117+N117+Q117+T117+W117+Z117</f>
        <v>0</v>
      </c>
    </row>
    <row r="118" spans="1:32" s="257" customFormat="1" ht="13.5" customHeight="1" x14ac:dyDescent="0.2">
      <c r="A118" s="162" t="s">
        <v>124</v>
      </c>
      <c r="B118" s="206" t="s">
        <v>84</v>
      </c>
      <c r="C118" s="240">
        <f t="shared" ref="C118:AE118" si="64">+C63+C64+C99+C103+C111+C116+C117</f>
        <v>0</v>
      </c>
      <c r="D118" s="238">
        <f t="shared" si="64"/>
        <v>0</v>
      </c>
      <c r="E118" s="241">
        <f t="shared" si="64"/>
        <v>0</v>
      </c>
      <c r="F118" s="255">
        <f>+F63+F64+F99+F103+F111+F116+F117</f>
        <v>53586</v>
      </c>
      <c r="G118" s="238">
        <f>+G63+G64+G99+G103+G111+G116+G117</f>
        <v>61018</v>
      </c>
      <c r="H118" s="256">
        <f t="shared" si="64"/>
        <v>30321</v>
      </c>
      <c r="I118" s="255">
        <f t="shared" si="64"/>
        <v>47597</v>
      </c>
      <c r="J118" s="238">
        <f t="shared" si="64"/>
        <v>50700</v>
      </c>
      <c r="K118" s="241">
        <f t="shared" si="64"/>
        <v>23705</v>
      </c>
      <c r="L118" s="255">
        <f>+L63+L64+L99+L103+L111+L116+L117</f>
        <v>35777</v>
      </c>
      <c r="M118" s="238">
        <f>+M63+M64+M99+M103+M111+M116+M117</f>
        <v>40273</v>
      </c>
      <c r="N118" s="256">
        <f t="shared" si="64"/>
        <v>20753</v>
      </c>
      <c r="O118" s="255">
        <f t="shared" si="64"/>
        <v>31678</v>
      </c>
      <c r="P118" s="238">
        <f t="shared" si="64"/>
        <v>33095</v>
      </c>
      <c r="Q118" s="241">
        <f t="shared" si="64"/>
        <v>13094</v>
      </c>
      <c r="R118" s="255">
        <f>+R63+R64+R99+R103+R111+R116+R117</f>
        <v>17620</v>
      </c>
      <c r="S118" s="238">
        <f>+S63+S64+S99+S103+S111+S116+S117</f>
        <v>17975</v>
      </c>
      <c r="T118" s="256">
        <f t="shared" si="64"/>
        <v>6726</v>
      </c>
      <c r="U118" s="255">
        <f t="shared" si="64"/>
        <v>45850</v>
      </c>
      <c r="V118" s="238">
        <f t="shared" si="64"/>
        <v>49742</v>
      </c>
      <c r="W118" s="256">
        <f t="shared" si="64"/>
        <v>22392</v>
      </c>
      <c r="X118" s="240">
        <f>+X63+X64+X99+X103+X111+X116+X117</f>
        <v>9098</v>
      </c>
      <c r="Y118" s="238">
        <f>+Y63+Y64+Y99+Y103+Y111+Y116+Y117</f>
        <v>9098</v>
      </c>
      <c r="Z118" s="256">
        <f t="shared" si="64"/>
        <v>4337</v>
      </c>
      <c r="AA118" s="687">
        <f t="shared" si="64"/>
        <v>0</v>
      </c>
      <c r="AB118" s="687">
        <f t="shared" si="64"/>
        <v>0</v>
      </c>
      <c r="AC118" s="687">
        <f t="shared" si="64"/>
        <v>0</v>
      </c>
      <c r="AD118" s="235">
        <f t="shared" si="64"/>
        <v>241206</v>
      </c>
      <c r="AE118" s="238">
        <f t="shared" si="64"/>
        <v>261901</v>
      </c>
      <c r="AF118" s="239">
        <f>+AF63+AF64+AF99+AF103+AF111+AF116+AF117</f>
        <v>121328</v>
      </c>
    </row>
    <row r="119" spans="1:32" s="257" customFormat="1" ht="13.5" customHeight="1" thickBot="1" x14ac:dyDescent="0.25">
      <c r="A119" s="209" t="s">
        <v>125</v>
      </c>
      <c r="B119" s="210" t="s">
        <v>85</v>
      </c>
      <c r="C119" s="251"/>
      <c r="D119" s="249"/>
      <c r="E119" s="252"/>
      <c r="F119" s="258"/>
      <c r="G119" s="249"/>
      <c r="H119" s="259"/>
      <c r="I119" s="258"/>
      <c r="J119" s="249"/>
      <c r="K119" s="252"/>
      <c r="L119" s="258"/>
      <c r="M119" s="249"/>
      <c r="N119" s="259"/>
      <c r="O119" s="258"/>
      <c r="P119" s="249"/>
      <c r="Q119" s="252"/>
      <c r="R119" s="258"/>
      <c r="S119" s="249"/>
      <c r="T119" s="259"/>
      <c r="U119" s="258"/>
      <c r="V119" s="249"/>
      <c r="W119" s="259"/>
      <c r="X119" s="251"/>
      <c r="Y119" s="249"/>
      <c r="Z119" s="259"/>
      <c r="AA119" s="341"/>
      <c r="AB119" s="341"/>
      <c r="AC119" s="341"/>
      <c r="AD119" s="248">
        <f>+C119+F119+I119+L119+O119+R119+U119+X119</f>
        <v>0</v>
      </c>
      <c r="AE119" s="249">
        <f>+D119+G119+J119+M119+P119+S119+V119+Y119</f>
        <v>0</v>
      </c>
      <c r="AF119" s="250">
        <f>+E119+H119+K119+N119+Q119+T119+W119+Z119</f>
        <v>0</v>
      </c>
    </row>
    <row r="120" spans="1:32" s="257" customFormat="1" ht="13.5" customHeight="1" thickBot="1" x14ac:dyDescent="0.25">
      <c r="A120" s="754" t="s">
        <v>223</v>
      </c>
      <c r="B120" s="775"/>
      <c r="C120" s="245">
        <f t="shared" ref="C120:AF120" si="65">+SUM(C118:C119)</f>
        <v>0</v>
      </c>
      <c r="D120" s="243">
        <f t="shared" si="65"/>
        <v>0</v>
      </c>
      <c r="E120" s="246">
        <f t="shared" si="65"/>
        <v>0</v>
      </c>
      <c r="F120" s="260">
        <f>+SUM(F118:F119)</f>
        <v>53586</v>
      </c>
      <c r="G120" s="243">
        <f>+SUM(G118:G119)</f>
        <v>61018</v>
      </c>
      <c r="H120" s="261">
        <f t="shared" si="65"/>
        <v>30321</v>
      </c>
      <c r="I120" s="260">
        <f t="shared" si="65"/>
        <v>47597</v>
      </c>
      <c r="J120" s="243">
        <f t="shared" si="65"/>
        <v>50700</v>
      </c>
      <c r="K120" s="246">
        <f t="shared" si="65"/>
        <v>23705</v>
      </c>
      <c r="L120" s="260">
        <f>+SUM(L118:L119)</f>
        <v>35777</v>
      </c>
      <c r="M120" s="243">
        <f>+SUM(M118:M119)</f>
        <v>40273</v>
      </c>
      <c r="N120" s="261">
        <f t="shared" si="65"/>
        <v>20753</v>
      </c>
      <c r="O120" s="260">
        <f t="shared" si="65"/>
        <v>31678</v>
      </c>
      <c r="P120" s="243">
        <f t="shared" si="65"/>
        <v>33095</v>
      </c>
      <c r="Q120" s="246">
        <f t="shared" si="65"/>
        <v>13094</v>
      </c>
      <c r="R120" s="260">
        <f>+SUM(R118:R119)</f>
        <v>17620</v>
      </c>
      <c r="S120" s="243">
        <f>+SUM(S118:S119)</f>
        <v>17975</v>
      </c>
      <c r="T120" s="261">
        <f t="shared" si="65"/>
        <v>6726</v>
      </c>
      <c r="U120" s="260">
        <f t="shared" si="65"/>
        <v>45850</v>
      </c>
      <c r="V120" s="243">
        <f t="shared" si="65"/>
        <v>49742</v>
      </c>
      <c r="W120" s="261">
        <f t="shared" si="65"/>
        <v>22392</v>
      </c>
      <c r="X120" s="245">
        <f t="shared" ref="X120:AC120" si="66">+SUM(X118:X119)</f>
        <v>9098</v>
      </c>
      <c r="Y120" s="243">
        <f t="shared" si="66"/>
        <v>9098</v>
      </c>
      <c r="Z120" s="261">
        <f t="shared" si="66"/>
        <v>4337</v>
      </c>
      <c r="AA120" s="554">
        <f t="shared" si="66"/>
        <v>0</v>
      </c>
      <c r="AB120" s="554">
        <f t="shared" si="66"/>
        <v>0</v>
      </c>
      <c r="AC120" s="554">
        <f t="shared" si="66"/>
        <v>0</v>
      </c>
      <c r="AD120" s="242">
        <f t="shared" si="65"/>
        <v>241206</v>
      </c>
      <c r="AE120" s="243">
        <f t="shared" si="65"/>
        <v>261901</v>
      </c>
      <c r="AF120" s="244">
        <f t="shared" si="65"/>
        <v>121328</v>
      </c>
    </row>
    <row r="121" spans="1:32" ht="13.5" customHeight="1" thickBot="1" x14ac:dyDescent="0.25">
      <c r="N121" s="34"/>
      <c r="T121" s="34"/>
      <c r="W121" s="34"/>
      <c r="X121" s="688"/>
      <c r="Y121" s="688"/>
      <c r="Z121" s="695"/>
      <c r="AA121" s="34"/>
      <c r="AB121" s="34"/>
      <c r="AC121" s="34"/>
    </row>
    <row r="122" spans="1:32" s="257" customFormat="1" ht="13.5" customHeight="1" thickBot="1" x14ac:dyDescent="0.25">
      <c r="A122" s="752" t="s">
        <v>233</v>
      </c>
      <c r="B122" s="753"/>
      <c r="C122" s="260">
        <f t="shared" ref="C122:AF122" si="67">+C43-C120</f>
        <v>0</v>
      </c>
      <c r="D122" s="243">
        <f t="shared" si="67"/>
        <v>0</v>
      </c>
      <c r="E122" s="261">
        <f t="shared" si="67"/>
        <v>0</v>
      </c>
      <c r="F122" s="260">
        <f>+F43-F120</f>
        <v>0</v>
      </c>
      <c r="G122" s="243">
        <f t="shared" si="67"/>
        <v>0</v>
      </c>
      <c r="H122" s="261">
        <f t="shared" si="67"/>
        <v>130</v>
      </c>
      <c r="I122" s="260">
        <f t="shared" si="67"/>
        <v>0</v>
      </c>
      <c r="J122" s="243">
        <f t="shared" si="67"/>
        <v>0</v>
      </c>
      <c r="K122" s="261">
        <f t="shared" si="67"/>
        <v>1155</v>
      </c>
      <c r="L122" s="260">
        <f>+L43-L120</f>
        <v>0</v>
      </c>
      <c r="M122" s="243">
        <f t="shared" si="67"/>
        <v>0</v>
      </c>
      <c r="N122" s="261">
        <f t="shared" si="67"/>
        <v>544</v>
      </c>
      <c r="O122" s="260">
        <f t="shared" si="67"/>
        <v>0</v>
      </c>
      <c r="P122" s="243">
        <f t="shared" si="67"/>
        <v>0</v>
      </c>
      <c r="Q122" s="261">
        <f t="shared" si="67"/>
        <v>1050</v>
      </c>
      <c r="R122" s="260">
        <f>+R43-R120</f>
        <v>0</v>
      </c>
      <c r="S122" s="243">
        <f t="shared" si="67"/>
        <v>0</v>
      </c>
      <c r="T122" s="261">
        <f t="shared" si="67"/>
        <v>677</v>
      </c>
      <c r="U122" s="260">
        <f t="shared" si="67"/>
        <v>0</v>
      </c>
      <c r="V122" s="243">
        <f t="shared" si="67"/>
        <v>0</v>
      </c>
      <c r="W122" s="261">
        <f t="shared" si="67"/>
        <v>605</v>
      </c>
      <c r="X122" s="260">
        <f>+X43-X120</f>
        <v>0</v>
      </c>
      <c r="Y122" s="243">
        <f t="shared" si="67"/>
        <v>0</v>
      </c>
      <c r="Z122" s="261">
        <f t="shared" si="67"/>
        <v>0</v>
      </c>
      <c r="AA122" s="554">
        <f t="shared" si="67"/>
        <v>0</v>
      </c>
      <c r="AB122" s="554">
        <f t="shared" si="67"/>
        <v>0</v>
      </c>
      <c r="AC122" s="554">
        <f t="shared" si="67"/>
        <v>0</v>
      </c>
      <c r="AD122" s="260">
        <f t="shared" si="67"/>
        <v>0</v>
      </c>
      <c r="AE122" s="243">
        <f t="shared" si="67"/>
        <v>0</v>
      </c>
      <c r="AF122" s="261">
        <f t="shared" si="67"/>
        <v>4161</v>
      </c>
    </row>
    <row r="123" spans="1:32" ht="13.5" customHeight="1" x14ac:dyDescent="0.2"/>
    <row r="124" spans="1:32" ht="13.5" customHeight="1" x14ac:dyDescent="0.2"/>
    <row r="125" spans="1:32" ht="13.5" customHeight="1" x14ac:dyDescent="0.2">
      <c r="B125" s="33" t="s">
        <v>228</v>
      </c>
      <c r="C125" s="265">
        <f>+(C73+C76+C89)*0.27</f>
        <v>0</v>
      </c>
      <c r="F125" s="265">
        <f>+(F73+F76+F89)*0.27</f>
        <v>1652.67</v>
      </c>
      <c r="I125" s="265">
        <f>+(I73+I76+I89)*0.27</f>
        <v>1154.52</v>
      </c>
      <c r="J125" s="35"/>
      <c r="K125" s="35"/>
      <c r="L125" s="265">
        <f>+(L73+L76+L89)*0.27</f>
        <v>1236.6000000000001</v>
      </c>
      <c r="M125" s="35"/>
      <c r="O125" s="265">
        <f>+(O73+O76+O89)*0.27</f>
        <v>2601.4500000000003</v>
      </c>
      <c r="R125" s="265">
        <f>+(R73+R76+R89)*0.27</f>
        <v>1838.43</v>
      </c>
      <c r="S125" s="35"/>
      <c r="U125" s="265">
        <f>+(U73+U76+U89)*0.27</f>
        <v>2613.8700000000003</v>
      </c>
      <c r="V125" s="8"/>
      <c r="W125" s="8"/>
      <c r="X125" s="265">
        <f>+(X73+X76+X89)*0.27</f>
        <v>1912.95</v>
      </c>
      <c r="Y125" s="8"/>
      <c r="Z125" s="8"/>
      <c r="AA125" s="8"/>
      <c r="AB125" s="8"/>
      <c r="AC125" s="8"/>
      <c r="AD125" s="8"/>
      <c r="AE125" s="8"/>
      <c r="AF125" s="8"/>
    </row>
    <row r="126" spans="1:32" ht="13.5" customHeight="1" x14ac:dyDescent="0.2">
      <c r="B126" s="33" t="s">
        <v>227</v>
      </c>
      <c r="C126" s="262">
        <v>543</v>
      </c>
      <c r="D126" s="262"/>
      <c r="E126" s="262"/>
      <c r="F126" s="262">
        <v>566</v>
      </c>
      <c r="G126" s="262"/>
      <c r="H126" s="262"/>
      <c r="I126" s="262">
        <v>436</v>
      </c>
      <c r="J126" s="262"/>
      <c r="K126" s="262"/>
      <c r="L126" s="262">
        <v>824</v>
      </c>
      <c r="M126" s="262"/>
      <c r="N126" s="262"/>
      <c r="O126" s="262">
        <v>678</v>
      </c>
      <c r="P126" s="262"/>
      <c r="Q126" s="262"/>
      <c r="R126" s="262">
        <v>476</v>
      </c>
      <c r="S126" s="262"/>
      <c r="T126" s="262"/>
      <c r="U126" s="345">
        <v>66</v>
      </c>
      <c r="V126" s="345"/>
      <c r="W126" s="345"/>
      <c r="X126" s="345">
        <v>66</v>
      </c>
      <c r="Y126" s="345"/>
      <c r="Z126" s="345"/>
      <c r="AA126" s="345"/>
      <c r="AB126" s="345"/>
      <c r="AC126" s="345"/>
      <c r="AD126" s="345"/>
      <c r="AE126" s="345"/>
      <c r="AF126" s="345"/>
    </row>
    <row r="127" spans="1:32" ht="15" customHeight="1" x14ac:dyDescent="0.2">
      <c r="C127" s="262"/>
      <c r="D127" s="262"/>
      <c r="E127" s="262"/>
      <c r="F127" s="262"/>
      <c r="G127" s="262"/>
      <c r="H127" s="262"/>
      <c r="I127" s="262"/>
      <c r="J127" s="262"/>
      <c r="K127" s="262"/>
      <c r="L127" s="262"/>
      <c r="M127" s="262"/>
      <c r="N127" s="262"/>
      <c r="O127" s="262"/>
      <c r="P127" s="262"/>
      <c r="Q127" s="262"/>
      <c r="R127" s="262"/>
      <c r="S127" s="262"/>
      <c r="T127" s="262"/>
      <c r="U127" s="262"/>
      <c r="V127" s="262"/>
      <c r="W127" s="262"/>
      <c r="X127" s="262"/>
      <c r="Y127" s="262"/>
      <c r="Z127" s="262"/>
      <c r="AA127" s="262"/>
      <c r="AB127" s="262"/>
      <c r="AC127" s="262"/>
      <c r="AD127" s="262"/>
      <c r="AE127" s="262"/>
      <c r="AF127" s="262"/>
    </row>
    <row r="130" spans="2:30" ht="15" customHeight="1" x14ac:dyDescent="0.2">
      <c r="B130" s="33" t="s">
        <v>250</v>
      </c>
      <c r="C130" s="34">
        <v>2602</v>
      </c>
      <c r="E130" s="263"/>
      <c r="W130" s="263"/>
      <c r="Z130" s="263"/>
      <c r="AA130" s="263"/>
      <c r="AB130" s="263"/>
      <c r="AC130" s="263"/>
    </row>
    <row r="131" spans="2:30" ht="15" customHeight="1" x14ac:dyDescent="0.2">
      <c r="B131" s="33" t="s">
        <v>4</v>
      </c>
      <c r="C131" s="34">
        <v>1</v>
      </c>
      <c r="D131" s="264">
        <f t="shared" ref="D131:D136" si="68">+C131/$C$138</f>
        <v>0.1</v>
      </c>
      <c r="E131" s="265">
        <f t="shared" ref="E131:E136" si="69">+$C$130*$D131</f>
        <v>260.2</v>
      </c>
      <c r="F131" s="34">
        <v>260</v>
      </c>
      <c r="U131" s="34">
        <v>0</v>
      </c>
      <c r="V131" s="264">
        <f>+U131/$U$138</f>
        <v>0</v>
      </c>
      <c r="W131" s="265">
        <f>+$V$130*$V131</f>
        <v>0</v>
      </c>
      <c r="X131" s="34">
        <v>0</v>
      </c>
      <c r="Y131" s="264">
        <f>+X131/$U$138</f>
        <v>0</v>
      </c>
      <c r="Z131" s="265">
        <f>+$V$130*$V131</f>
        <v>0</v>
      </c>
      <c r="AA131" s="265"/>
      <c r="AB131" s="265"/>
      <c r="AC131" s="265"/>
    </row>
    <row r="132" spans="2:30" ht="15" customHeight="1" x14ac:dyDescent="0.2">
      <c r="B132" s="33" t="s">
        <v>6</v>
      </c>
      <c r="C132" s="34">
        <v>0</v>
      </c>
      <c r="D132" s="264">
        <f t="shared" si="68"/>
        <v>0</v>
      </c>
      <c r="E132" s="265">
        <f t="shared" si="69"/>
        <v>0</v>
      </c>
      <c r="U132" s="34">
        <v>0</v>
      </c>
      <c r="V132" s="264">
        <f t="shared" ref="V132:V137" si="70">+U132/$U$138</f>
        <v>0</v>
      </c>
      <c r="W132" s="265">
        <f t="shared" ref="W132:W137" si="71">+$V$130*$V132</f>
        <v>0</v>
      </c>
      <c r="X132" s="34">
        <v>0</v>
      </c>
      <c r="Y132" s="264">
        <f t="shared" ref="Y132:Y137" si="72">+X132/$U$138</f>
        <v>0</v>
      </c>
      <c r="Z132" s="265">
        <f t="shared" ref="Z132:Z137" si="73">+$V$130*$V132</f>
        <v>0</v>
      </c>
      <c r="AA132" s="265"/>
      <c r="AB132" s="265"/>
      <c r="AC132" s="265"/>
    </row>
    <row r="133" spans="2:30" ht="15" customHeight="1" x14ac:dyDescent="0.2">
      <c r="B133" s="33" t="s">
        <v>7</v>
      </c>
      <c r="C133" s="34">
        <v>1</v>
      </c>
      <c r="D133" s="264">
        <f t="shared" si="68"/>
        <v>0.1</v>
      </c>
      <c r="E133" s="265">
        <f t="shared" si="69"/>
        <v>260.2</v>
      </c>
      <c r="F133" s="34">
        <v>260</v>
      </c>
      <c r="U133" s="34">
        <v>0</v>
      </c>
      <c r="V133" s="264">
        <f t="shared" si="70"/>
        <v>0</v>
      </c>
      <c r="W133" s="265">
        <f t="shared" si="71"/>
        <v>0</v>
      </c>
      <c r="X133" s="34">
        <v>0</v>
      </c>
      <c r="Y133" s="264">
        <f t="shared" si="72"/>
        <v>0</v>
      </c>
      <c r="Z133" s="265">
        <f t="shared" si="73"/>
        <v>0</v>
      </c>
      <c r="AA133" s="265"/>
      <c r="AB133" s="265"/>
      <c r="AC133" s="265"/>
    </row>
    <row r="134" spans="2:30" ht="15" customHeight="1" x14ac:dyDescent="0.2">
      <c r="B134" s="33" t="s">
        <v>8</v>
      </c>
      <c r="C134" s="34">
        <v>7</v>
      </c>
      <c r="D134" s="264">
        <f t="shared" si="68"/>
        <v>0.7</v>
      </c>
      <c r="E134" s="265">
        <f t="shared" si="69"/>
        <v>1821.3999999999999</v>
      </c>
      <c r="F134" s="34">
        <v>1822</v>
      </c>
      <c r="U134" s="34">
        <v>3</v>
      </c>
      <c r="V134" s="264">
        <f t="shared" si="70"/>
        <v>0.42857142857142855</v>
      </c>
      <c r="W134" s="265">
        <f t="shared" si="71"/>
        <v>0</v>
      </c>
      <c r="X134" s="34">
        <v>3</v>
      </c>
      <c r="Y134" s="264">
        <f t="shared" si="72"/>
        <v>0.42857142857142855</v>
      </c>
      <c r="Z134" s="265">
        <f t="shared" si="73"/>
        <v>0</v>
      </c>
      <c r="AA134" s="265"/>
      <c r="AB134" s="265"/>
      <c r="AC134" s="265"/>
    </row>
    <row r="135" spans="2:30" ht="15" customHeight="1" x14ac:dyDescent="0.2">
      <c r="B135" s="33" t="s">
        <v>9</v>
      </c>
      <c r="C135" s="34">
        <v>1</v>
      </c>
      <c r="D135" s="264">
        <f t="shared" si="68"/>
        <v>0.1</v>
      </c>
      <c r="E135" s="265">
        <f t="shared" si="69"/>
        <v>260.2</v>
      </c>
      <c r="F135" s="34">
        <v>260</v>
      </c>
      <c r="U135" s="34">
        <v>0</v>
      </c>
      <c r="V135" s="264">
        <f t="shared" si="70"/>
        <v>0</v>
      </c>
      <c r="W135" s="265">
        <f t="shared" si="71"/>
        <v>0</v>
      </c>
      <c r="X135" s="34">
        <v>0</v>
      </c>
      <c r="Y135" s="264">
        <f t="shared" si="72"/>
        <v>0</v>
      </c>
      <c r="Z135" s="265">
        <f t="shared" si="73"/>
        <v>0</v>
      </c>
      <c r="AA135" s="265"/>
      <c r="AB135" s="265"/>
      <c r="AC135" s="265"/>
    </row>
    <row r="136" spans="2:30" ht="15" customHeight="1" x14ac:dyDescent="0.2">
      <c r="B136" s="33" t="s">
        <v>10</v>
      </c>
      <c r="C136" s="34">
        <v>0</v>
      </c>
      <c r="D136" s="264">
        <f t="shared" si="68"/>
        <v>0</v>
      </c>
      <c r="E136" s="265">
        <f t="shared" si="69"/>
        <v>0</v>
      </c>
      <c r="U136" s="34">
        <v>4</v>
      </c>
      <c r="V136" s="264">
        <f t="shared" si="70"/>
        <v>0.5714285714285714</v>
      </c>
      <c r="W136" s="265">
        <f t="shared" si="71"/>
        <v>0</v>
      </c>
      <c r="X136" s="34">
        <v>4</v>
      </c>
      <c r="Y136" s="264">
        <f t="shared" si="72"/>
        <v>0.5714285714285714</v>
      </c>
      <c r="Z136" s="265">
        <f t="shared" si="73"/>
        <v>0</v>
      </c>
      <c r="AA136" s="265"/>
      <c r="AB136" s="265"/>
      <c r="AC136" s="265"/>
    </row>
    <row r="137" spans="2:30" ht="15" customHeight="1" x14ac:dyDescent="0.2">
      <c r="B137" s="33" t="s">
        <v>226</v>
      </c>
      <c r="D137" s="264"/>
      <c r="E137" s="265"/>
      <c r="U137" s="34">
        <v>0</v>
      </c>
      <c r="V137" s="264">
        <f t="shared" si="70"/>
        <v>0</v>
      </c>
      <c r="W137" s="265">
        <f t="shared" si="71"/>
        <v>0</v>
      </c>
      <c r="X137" s="34">
        <v>0</v>
      </c>
      <c r="Y137" s="264">
        <f t="shared" si="72"/>
        <v>0</v>
      </c>
      <c r="Z137" s="265">
        <f t="shared" si="73"/>
        <v>0</v>
      </c>
      <c r="AA137" s="265"/>
      <c r="AB137" s="265"/>
      <c r="AC137" s="265"/>
    </row>
    <row r="138" spans="2:30" ht="15" customHeight="1" x14ac:dyDescent="0.2">
      <c r="C138" s="34">
        <f>SUM(C131:C137)</f>
        <v>10</v>
      </c>
      <c r="D138" s="268">
        <f>SUM(D131:D137)</f>
        <v>0.99999999999999989</v>
      </c>
      <c r="E138" s="265">
        <f>SUM(E131:E137)</f>
        <v>2601.9999999999995</v>
      </c>
      <c r="F138" s="265">
        <f>SUM(F131:F137)</f>
        <v>2602</v>
      </c>
      <c r="U138" s="34">
        <f t="shared" ref="U138:AD138" si="74">SUM(U131:U137)</f>
        <v>7</v>
      </c>
      <c r="V138" s="355">
        <f t="shared" si="74"/>
        <v>1</v>
      </c>
      <c r="W138" s="265">
        <f t="shared" si="74"/>
        <v>0</v>
      </c>
      <c r="X138" s="34">
        <f t="shared" si="74"/>
        <v>7</v>
      </c>
      <c r="Y138" s="355">
        <f t="shared" si="74"/>
        <v>1</v>
      </c>
      <c r="Z138" s="265">
        <f t="shared" si="74"/>
        <v>0</v>
      </c>
      <c r="AA138" s="265"/>
      <c r="AB138" s="265"/>
      <c r="AC138" s="265"/>
      <c r="AD138" s="265">
        <f t="shared" si="74"/>
        <v>0</v>
      </c>
    </row>
    <row r="139" spans="2:30" ht="15" customHeight="1" x14ac:dyDescent="0.2">
      <c r="E139" s="266"/>
    </row>
    <row r="140" spans="2:30" ht="15" customHeight="1" x14ac:dyDescent="0.2">
      <c r="B140" s="33" t="s">
        <v>234</v>
      </c>
      <c r="F140" s="34">
        <v>7894</v>
      </c>
      <c r="I140" s="34">
        <v>5534</v>
      </c>
      <c r="L140" s="34">
        <v>818</v>
      </c>
      <c r="O140" s="34">
        <v>2867</v>
      </c>
    </row>
    <row r="141" spans="2:30" ht="15" customHeight="1" x14ac:dyDescent="0.2">
      <c r="B141" s="36" t="s">
        <v>4</v>
      </c>
      <c r="C141" s="267">
        <v>2744</v>
      </c>
      <c r="D141" s="264">
        <f>+C141/$C$148</f>
        <v>0.14691867002195214</v>
      </c>
      <c r="F141" s="265">
        <f>+$F$140*D141</f>
        <v>1159.7759811532901</v>
      </c>
      <c r="G141" s="34">
        <v>1160</v>
      </c>
      <c r="I141" s="265">
        <f>+$I$140*D141</f>
        <v>813.04791990148317</v>
      </c>
      <c r="J141" s="34">
        <v>813</v>
      </c>
      <c r="L141" s="265">
        <f>+$L$140*D141</f>
        <v>120.17947207795685</v>
      </c>
      <c r="M141" s="34">
        <v>120</v>
      </c>
      <c r="O141" s="265">
        <f t="shared" ref="O141:O146" si="75">+$O$140*D151</f>
        <v>486.88253496719892</v>
      </c>
      <c r="P141" s="34">
        <v>487</v>
      </c>
      <c r="R141" s="34">
        <v>1732</v>
      </c>
    </row>
    <row r="142" spans="2:30" ht="15" customHeight="1" x14ac:dyDescent="0.2">
      <c r="B142" s="36" t="s">
        <v>6</v>
      </c>
      <c r="C142" s="267">
        <v>1246</v>
      </c>
      <c r="D142" s="264">
        <f t="shared" ref="D142:D147" si="76">+C142/$C$148</f>
        <v>6.671306955078439E-2</v>
      </c>
      <c r="F142" s="265">
        <f t="shared" ref="F142:F147" si="77">+$F$140*D142</f>
        <v>526.63297103389198</v>
      </c>
      <c r="G142" s="34">
        <v>527</v>
      </c>
      <c r="I142" s="265">
        <f t="shared" ref="I142:I147" si="78">+$I$140*D142</f>
        <v>369.19012689404082</v>
      </c>
      <c r="J142" s="34">
        <v>369</v>
      </c>
      <c r="L142" s="265">
        <f t="shared" ref="L142:L147" si="79">+$L$140*D142</f>
        <v>54.571290892541633</v>
      </c>
      <c r="M142" s="34">
        <v>55</v>
      </c>
      <c r="O142" s="265">
        <f t="shared" si="75"/>
        <v>221.08441638816686</v>
      </c>
      <c r="P142" s="34">
        <v>221</v>
      </c>
    </row>
    <row r="143" spans="2:30" ht="15" customHeight="1" x14ac:dyDescent="0.2">
      <c r="B143" s="36" t="s">
        <v>7</v>
      </c>
      <c r="C143" s="267">
        <v>1075</v>
      </c>
      <c r="D143" s="264">
        <f t="shared" si="76"/>
        <v>5.7557423569095677E-2</v>
      </c>
      <c r="F143" s="265">
        <f t="shared" si="77"/>
        <v>454.35830165444128</v>
      </c>
      <c r="G143" s="34">
        <v>454</v>
      </c>
      <c r="I143" s="265">
        <f t="shared" si="78"/>
        <v>318.52278203137547</v>
      </c>
      <c r="J143" s="34">
        <v>319</v>
      </c>
      <c r="L143" s="265">
        <f t="shared" si="79"/>
        <v>47.08197247952026</v>
      </c>
      <c r="M143" s="34">
        <v>47</v>
      </c>
      <c r="O143" s="265">
        <f t="shared" si="75"/>
        <v>190.74297561579402</v>
      </c>
      <c r="P143" s="34">
        <v>191</v>
      </c>
    </row>
    <row r="144" spans="2:30" ht="15" customHeight="1" x14ac:dyDescent="0.2">
      <c r="B144" s="36" t="s">
        <v>8</v>
      </c>
      <c r="C144" s="267">
        <v>5668</v>
      </c>
      <c r="D144" s="264">
        <f t="shared" si="76"/>
        <v>0.30347486212989239</v>
      </c>
      <c r="F144" s="265">
        <f t="shared" si="77"/>
        <v>2395.6305616533705</v>
      </c>
      <c r="G144" s="34">
        <v>2395</v>
      </c>
      <c r="I144" s="265">
        <f t="shared" si="78"/>
        <v>1679.4298870268244</v>
      </c>
      <c r="J144" s="34">
        <v>1679</v>
      </c>
      <c r="L144" s="265">
        <f t="shared" si="79"/>
        <v>248.24243722225197</v>
      </c>
      <c r="M144" s="34">
        <v>248</v>
      </c>
      <c r="O144" s="265">
        <f t="shared" si="75"/>
        <v>1005.7034286421588</v>
      </c>
      <c r="P144" s="34">
        <v>1005</v>
      </c>
    </row>
    <row r="145" spans="2:16" ht="15" customHeight="1" x14ac:dyDescent="0.2">
      <c r="B145" s="36" t="s">
        <v>9</v>
      </c>
      <c r="C145" s="267">
        <v>3398</v>
      </c>
      <c r="D145" s="264">
        <f t="shared" si="76"/>
        <v>0.18193500026770895</v>
      </c>
      <c r="F145" s="265">
        <f t="shared" si="77"/>
        <v>1436.1948921132944</v>
      </c>
      <c r="G145" s="34">
        <v>1436</v>
      </c>
      <c r="I145" s="265">
        <f t="shared" si="78"/>
        <v>1006.8282914815013</v>
      </c>
      <c r="J145" s="34">
        <v>1007</v>
      </c>
      <c r="L145" s="265">
        <f t="shared" si="79"/>
        <v>148.82283021898593</v>
      </c>
      <c r="M145" s="34">
        <v>149</v>
      </c>
      <c r="O145" s="265">
        <f t="shared" si="75"/>
        <v>602.92523827206332</v>
      </c>
      <c r="P145" s="34">
        <v>603</v>
      </c>
    </row>
    <row r="146" spans="2:16" ht="15" customHeight="1" x14ac:dyDescent="0.2">
      <c r="B146" s="36" t="s">
        <v>10</v>
      </c>
      <c r="C146" s="267">
        <v>2027</v>
      </c>
      <c r="D146" s="264">
        <f t="shared" si="76"/>
        <v>0.10852920704609947</v>
      </c>
      <c r="E146" s="8"/>
      <c r="F146" s="265">
        <f t="shared" si="77"/>
        <v>856.72956042190924</v>
      </c>
      <c r="G146" s="34">
        <v>857</v>
      </c>
      <c r="I146" s="265">
        <f t="shared" si="78"/>
        <v>600.60063179311453</v>
      </c>
      <c r="J146" s="34">
        <v>601</v>
      </c>
      <c r="L146" s="265">
        <f t="shared" si="79"/>
        <v>88.776891363709368</v>
      </c>
      <c r="M146" s="34">
        <v>89</v>
      </c>
      <c r="O146" s="265">
        <f t="shared" si="75"/>
        <v>359.66140611461816</v>
      </c>
      <c r="P146" s="34">
        <v>360</v>
      </c>
    </row>
    <row r="147" spans="2:16" ht="15" customHeight="1" x14ac:dyDescent="0.2">
      <c r="B147" s="36" t="s">
        <v>226</v>
      </c>
      <c r="C147" s="267">
        <v>2519</v>
      </c>
      <c r="D147" s="264">
        <f t="shared" si="76"/>
        <v>0.13487176741446699</v>
      </c>
      <c r="E147" s="8"/>
      <c r="F147" s="265">
        <f t="shared" si="77"/>
        <v>1064.6777319698024</v>
      </c>
      <c r="G147" s="34">
        <v>1065</v>
      </c>
      <c r="I147" s="265">
        <f t="shared" si="78"/>
        <v>746.38036087166029</v>
      </c>
      <c r="J147" s="34">
        <v>746</v>
      </c>
      <c r="L147" s="265">
        <f t="shared" si="79"/>
        <v>110.32510574503399</v>
      </c>
      <c r="M147" s="34">
        <v>110</v>
      </c>
      <c r="O147" s="265"/>
    </row>
    <row r="148" spans="2:16" ht="15" customHeight="1" x14ac:dyDescent="0.2">
      <c r="B148" s="36"/>
      <c r="C148" s="28">
        <f>SUM(C141:C147)</f>
        <v>18677</v>
      </c>
      <c r="D148" s="268">
        <f>SUM(D141:D147)</f>
        <v>1</v>
      </c>
      <c r="E148" s="8"/>
      <c r="F148" s="265">
        <f>SUM(F141:F147)</f>
        <v>7893.9999999999991</v>
      </c>
      <c r="G148" s="265">
        <f>SUM(G141:G147)</f>
        <v>7894</v>
      </c>
      <c r="I148" s="265">
        <f>SUM(I141:I147)</f>
        <v>5534</v>
      </c>
      <c r="J148" s="265">
        <f>SUM(J141:J147)</f>
        <v>5534</v>
      </c>
      <c r="L148" s="265">
        <f>SUM(L141:L147)</f>
        <v>818</v>
      </c>
      <c r="M148" s="265">
        <f>SUM(M141:M147)</f>
        <v>818</v>
      </c>
      <c r="O148" s="265">
        <f>SUM(O141:O147)</f>
        <v>2867</v>
      </c>
      <c r="P148" s="265">
        <f>SUM(P141:P147)</f>
        <v>2867</v>
      </c>
    </row>
    <row r="150" spans="2:16" ht="15" customHeight="1" x14ac:dyDescent="0.2">
      <c r="B150" s="33" t="s">
        <v>234</v>
      </c>
    </row>
    <row r="151" spans="2:16" ht="15" customHeight="1" x14ac:dyDescent="0.2">
      <c r="B151" s="36" t="s">
        <v>4</v>
      </c>
      <c r="C151" s="267">
        <v>2744</v>
      </c>
      <c r="D151" s="264">
        <f t="shared" ref="D151:D156" si="80">+C151/$C$157</f>
        <v>0.16982299789577918</v>
      </c>
    </row>
    <row r="152" spans="2:16" ht="15" customHeight="1" x14ac:dyDescent="0.2">
      <c r="B152" s="36" t="s">
        <v>6</v>
      </c>
      <c r="C152" s="267">
        <v>1246</v>
      </c>
      <c r="D152" s="264">
        <f t="shared" si="80"/>
        <v>7.7113504146552797E-2</v>
      </c>
      <c r="F152" s="346"/>
      <c r="G152" s="346"/>
    </row>
    <row r="153" spans="2:16" ht="15" customHeight="1" x14ac:dyDescent="0.2">
      <c r="B153" s="36" t="s">
        <v>7</v>
      </c>
      <c r="C153" s="267">
        <v>1075</v>
      </c>
      <c r="D153" s="264">
        <f t="shared" si="80"/>
        <v>6.6530511201881415E-2</v>
      </c>
      <c r="F153" s="347"/>
      <c r="G153" s="347"/>
    </row>
    <row r="154" spans="2:16" ht="15" customHeight="1" x14ac:dyDescent="0.2">
      <c r="B154" s="36" t="s">
        <v>8</v>
      </c>
      <c r="C154" s="267">
        <v>5668</v>
      </c>
      <c r="D154" s="264">
        <f t="shared" si="80"/>
        <v>0.35078598836489666</v>
      </c>
      <c r="F154" s="346"/>
      <c r="G154" s="346"/>
    </row>
    <row r="155" spans="2:16" ht="15" customHeight="1" x14ac:dyDescent="0.2">
      <c r="B155" s="36" t="s">
        <v>9</v>
      </c>
      <c r="C155" s="267">
        <v>3398</v>
      </c>
      <c r="D155" s="264">
        <f t="shared" si="80"/>
        <v>0.21029830424557494</v>
      </c>
      <c r="F155" s="347"/>
      <c r="G155" s="347"/>
    </row>
    <row r="156" spans="2:16" ht="15" customHeight="1" x14ac:dyDescent="0.2">
      <c r="B156" s="36" t="s">
        <v>10</v>
      </c>
      <c r="C156" s="267">
        <v>2027</v>
      </c>
      <c r="D156" s="264">
        <f t="shared" si="80"/>
        <v>0.12544869414531501</v>
      </c>
      <c r="F156" s="346"/>
      <c r="G156" s="346"/>
    </row>
    <row r="157" spans="2:16" ht="15" customHeight="1" x14ac:dyDescent="0.2">
      <c r="B157" s="36"/>
      <c r="C157" s="28">
        <f>SUM(C151:C156)</f>
        <v>16158</v>
      </c>
      <c r="D157" s="268">
        <f>SUM(D151:D156)</f>
        <v>1</v>
      </c>
      <c r="F157" s="347"/>
      <c r="G157" s="347"/>
    </row>
    <row r="158" spans="2:16" ht="15" customHeight="1" x14ac:dyDescent="0.2">
      <c r="F158" s="346"/>
      <c r="G158" s="346"/>
    </row>
    <row r="159" spans="2:16" ht="15" customHeight="1" x14ac:dyDescent="0.2">
      <c r="F159" s="347"/>
      <c r="G159" s="347"/>
    </row>
    <row r="160" spans="2:16" ht="15" customHeight="1" x14ac:dyDescent="0.2">
      <c r="F160" s="346"/>
      <c r="G160" s="346"/>
    </row>
    <row r="161" spans="6:7" ht="15" customHeight="1" x14ac:dyDescent="0.2">
      <c r="F161" s="347"/>
      <c r="G161" s="347"/>
    </row>
    <row r="162" spans="6:7" ht="15" customHeight="1" x14ac:dyDescent="0.2">
      <c r="F162" s="346"/>
      <c r="G162" s="346"/>
    </row>
    <row r="163" spans="6:7" ht="15" customHeight="1" x14ac:dyDescent="0.2">
      <c r="F163" s="347"/>
      <c r="G163" s="347"/>
    </row>
    <row r="164" spans="6:7" ht="15" customHeight="1" x14ac:dyDescent="0.2">
      <c r="F164" s="346"/>
      <c r="G164" s="346"/>
    </row>
    <row r="165" spans="6:7" ht="15" customHeight="1" x14ac:dyDescent="0.2">
      <c r="F165" s="347"/>
      <c r="G165" s="347"/>
    </row>
    <row r="166" spans="6:7" ht="15" customHeight="1" x14ac:dyDescent="0.2">
      <c r="F166" s="346"/>
      <c r="G166" s="346"/>
    </row>
  </sheetData>
  <mergeCells count="15">
    <mergeCell ref="A122:B122"/>
    <mergeCell ref="A120:B120"/>
    <mergeCell ref="O1:Q1"/>
    <mergeCell ref="I1:K1"/>
    <mergeCell ref="AD1:AF1"/>
    <mergeCell ref="R1:T1"/>
    <mergeCell ref="U1:W1"/>
    <mergeCell ref="L1:N1"/>
    <mergeCell ref="A1:A2"/>
    <mergeCell ref="B1:B2"/>
    <mergeCell ref="A43:B43"/>
    <mergeCell ref="F1:H1"/>
    <mergeCell ref="C1:E1"/>
    <mergeCell ref="X1:Z1"/>
    <mergeCell ref="AA1:AC1"/>
  </mergeCells>
  <phoneticPr fontId="25" type="noConversion"/>
  <printOptions horizontalCentered="1"/>
  <pageMargins left="0.15748031496062992" right="0.15748031496062992" top="1.3385826771653544" bottom="0.51181102362204722" header="0.35433070866141736" footer="0.15748031496062992"/>
  <pageSetup paperSize="8" scale="58" orientation="landscape" r:id="rId1"/>
  <headerFooter alignWithMargins="0">
    <oddHeader>&amp;L&amp;"Times New Roman,Félkövér"&amp;13Szent László Völgye TKT&amp;C&amp;"Times New Roman,Félkövér"&amp;16 2024. I. FÉLÉVI  KÖLTSÉGVETÉSI BESZÁMOLÓ&amp;R3. sz. táblázat
SEGÍTŐ SZOLGÁLAT
Adatok: eFt</oddHeader>
    <oddFooter>&amp;L&amp;F&amp;R&amp;P</oddFooter>
  </headerFooter>
  <rowBreaks count="1" manualBreakCount="1">
    <brk id="4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J98"/>
  <sheetViews>
    <sheetView zoomScale="90" zoomScaleNormal="90" zoomScaleSheetLayoutView="85" workbookViewId="0">
      <selection activeCell="F11" sqref="F11"/>
    </sheetView>
  </sheetViews>
  <sheetFormatPr defaultColWidth="8.85546875" defaultRowHeight="15" x14ac:dyDescent="0.2"/>
  <cols>
    <col min="1" max="1" width="64.7109375" style="73" customWidth="1"/>
    <col min="2" max="2" width="12.28515625" style="74" customWidth="1"/>
    <col min="3" max="3" width="12.28515625" style="75" customWidth="1"/>
    <col min="4" max="4" width="12.28515625" style="56" customWidth="1"/>
    <col min="5" max="5" width="8.28515625" style="56" customWidth="1"/>
    <col min="6" max="7" width="12.5703125" style="56" customWidth="1"/>
    <col min="8" max="8" width="13.85546875" style="91" bestFit="1" customWidth="1"/>
    <col min="9" max="9" width="11.7109375" style="57" customWidth="1"/>
    <col min="10" max="10" width="12.85546875" style="57" customWidth="1"/>
    <col min="11" max="16384" width="8.85546875" style="56"/>
  </cols>
  <sheetData>
    <row r="1" spans="1:10" ht="35.25" customHeight="1" x14ac:dyDescent="0.2">
      <c r="A1" s="129"/>
      <c r="B1" s="130" t="s">
        <v>293</v>
      </c>
      <c r="C1" s="387" t="s">
        <v>294</v>
      </c>
      <c r="D1" s="390" t="s">
        <v>295</v>
      </c>
      <c r="E1" s="53"/>
      <c r="F1" s="396"/>
      <c r="G1" s="795"/>
      <c r="H1" s="795"/>
      <c r="I1" s="795"/>
      <c r="J1" s="56"/>
    </row>
    <row r="2" spans="1:10" ht="28.5" customHeight="1" x14ac:dyDescent="0.2">
      <c r="A2" s="128" t="s">
        <v>34</v>
      </c>
      <c r="B2" s="399"/>
      <c r="C2" s="389"/>
      <c r="D2" s="415"/>
      <c r="E2" s="58"/>
      <c r="F2" s="621" t="s">
        <v>296</v>
      </c>
      <c r="G2" s="392"/>
      <c r="H2" s="54"/>
      <c r="I2" s="55"/>
      <c r="J2" s="56"/>
    </row>
    <row r="3" spans="1:10" x14ac:dyDescent="0.2">
      <c r="A3" s="467" t="s">
        <v>270</v>
      </c>
      <c r="B3" s="63">
        <v>33879810</v>
      </c>
      <c r="C3" s="63">
        <v>33879810</v>
      </c>
      <c r="D3" s="391">
        <v>17617502</v>
      </c>
      <c r="E3" s="59"/>
      <c r="F3" s="59">
        <v>17617</v>
      </c>
      <c r="G3" s="60"/>
      <c r="H3" s="50"/>
      <c r="J3" s="56"/>
    </row>
    <row r="4" spans="1:10" x14ac:dyDescent="0.2">
      <c r="A4" s="64" t="s">
        <v>271</v>
      </c>
      <c r="B4" s="63">
        <v>29296350</v>
      </c>
      <c r="C4" s="63">
        <v>29296350</v>
      </c>
      <c r="D4" s="391">
        <v>15234098</v>
      </c>
      <c r="E4" s="59"/>
      <c r="F4" s="59">
        <v>15234</v>
      </c>
      <c r="G4" s="60"/>
      <c r="H4" s="50"/>
      <c r="J4" s="56"/>
    </row>
    <row r="5" spans="1:10" x14ac:dyDescent="0.2">
      <c r="A5" s="64" t="s">
        <v>303</v>
      </c>
      <c r="B5" s="63">
        <v>14859520</v>
      </c>
      <c r="C5" s="63">
        <v>14859520</v>
      </c>
      <c r="D5" s="391">
        <v>7726947</v>
      </c>
      <c r="E5" s="59"/>
      <c r="F5" s="59">
        <v>7727</v>
      </c>
      <c r="G5" s="60"/>
      <c r="H5" s="50"/>
      <c r="J5" s="56"/>
    </row>
    <row r="6" spans="1:10" x14ac:dyDescent="0.2">
      <c r="A6" s="64" t="s">
        <v>272</v>
      </c>
      <c r="B6" s="63">
        <v>2426970</v>
      </c>
      <c r="C6" s="63">
        <v>2426970</v>
      </c>
      <c r="D6" s="391">
        <v>1262027</v>
      </c>
      <c r="E6" s="59"/>
      <c r="F6" s="59">
        <v>1262</v>
      </c>
      <c r="G6" s="59"/>
      <c r="H6" s="50"/>
      <c r="J6" s="56"/>
    </row>
    <row r="7" spans="1:10" x14ac:dyDescent="0.2">
      <c r="A7" s="62" t="s">
        <v>278</v>
      </c>
      <c r="B7" s="63">
        <v>0</v>
      </c>
      <c r="C7" s="63">
        <v>0</v>
      </c>
      <c r="D7" s="391"/>
      <c r="E7" s="59"/>
      <c r="F7" s="59"/>
      <c r="G7" s="59"/>
      <c r="H7" s="49"/>
      <c r="J7" s="56"/>
    </row>
    <row r="8" spans="1:10" x14ac:dyDescent="0.2">
      <c r="A8" s="62" t="s">
        <v>279</v>
      </c>
      <c r="B8" s="63">
        <v>36815570</v>
      </c>
      <c r="C8" s="63">
        <v>36815570</v>
      </c>
      <c r="D8" s="391">
        <v>19144098</v>
      </c>
      <c r="E8" s="59"/>
      <c r="F8" s="59">
        <v>19144</v>
      </c>
      <c r="G8" s="59"/>
      <c r="H8" s="49"/>
      <c r="J8" s="56"/>
    </row>
    <row r="9" spans="1:10" x14ac:dyDescent="0.2">
      <c r="A9" s="64" t="s">
        <v>280</v>
      </c>
      <c r="B9" s="63">
        <f>+'[5]4.SZ.TÁBL. SZOCIÁLIS NORMATÍVA'!$C9</f>
        <v>0</v>
      </c>
      <c r="C9" s="63">
        <f>+'[5]4.SZ.TÁBL. SZOCIÁLIS NORMATÍVA'!$C9</f>
        <v>0</v>
      </c>
      <c r="D9" s="391"/>
      <c r="E9" s="59"/>
      <c r="F9" s="59"/>
      <c r="G9" s="59"/>
      <c r="H9" s="49"/>
      <c r="J9" s="56"/>
    </row>
    <row r="10" spans="1:10" x14ac:dyDescent="0.2">
      <c r="A10" s="64" t="s">
        <v>361</v>
      </c>
      <c r="B10" s="63">
        <v>6047200</v>
      </c>
      <c r="C10" s="63">
        <v>6047200</v>
      </c>
      <c r="D10" s="391">
        <v>3144544</v>
      </c>
      <c r="E10" s="59"/>
      <c r="F10" s="59">
        <v>3145</v>
      </c>
      <c r="G10" s="127"/>
      <c r="H10" s="49"/>
      <c r="J10" s="56"/>
    </row>
    <row r="11" spans="1:10" x14ac:dyDescent="0.2">
      <c r="A11" s="468" t="s">
        <v>281</v>
      </c>
      <c r="B11" s="63">
        <v>35899920</v>
      </c>
      <c r="C11" s="63">
        <v>35899920</v>
      </c>
      <c r="D11" s="391">
        <v>18667960</v>
      </c>
      <c r="E11" s="59"/>
      <c r="F11" s="59">
        <v>18668</v>
      </c>
      <c r="G11" s="59"/>
      <c r="H11" s="49"/>
      <c r="J11" s="56"/>
    </row>
    <row r="12" spans="1:10" x14ac:dyDescent="0.2">
      <c r="A12" s="469" t="s">
        <v>273</v>
      </c>
      <c r="B12" s="63">
        <v>16926000</v>
      </c>
      <c r="C12" s="63">
        <v>16926000</v>
      </c>
      <c r="D12" s="391">
        <v>8801520</v>
      </c>
      <c r="E12" s="59"/>
      <c r="F12" s="59">
        <v>8802</v>
      </c>
      <c r="G12" s="59"/>
      <c r="H12" s="49"/>
      <c r="J12" s="56"/>
    </row>
    <row r="13" spans="1:10" x14ac:dyDescent="0.2">
      <c r="A13" s="67" t="s">
        <v>35</v>
      </c>
      <c r="B13" s="131">
        <f>SUM(B3:B12)</f>
        <v>176151340</v>
      </c>
      <c r="C13" s="388">
        <f>SUM(C3:C12)</f>
        <v>176151340</v>
      </c>
      <c r="D13" s="416">
        <f>SUM(D3:D12)</f>
        <v>91598696</v>
      </c>
      <c r="E13" s="68"/>
      <c r="F13" s="68">
        <f>SUM(F3:F12)</f>
        <v>91599</v>
      </c>
      <c r="G13" s="59"/>
      <c r="H13" s="49"/>
      <c r="J13" s="56"/>
    </row>
    <row r="14" spans="1:10" x14ac:dyDescent="0.2">
      <c r="A14" s="128"/>
      <c r="B14" s="471"/>
      <c r="C14" s="472"/>
      <c r="D14" s="473"/>
      <c r="E14" s="68"/>
      <c r="F14" s="68"/>
      <c r="G14" s="69"/>
      <c r="H14" s="69"/>
      <c r="J14" s="56"/>
    </row>
    <row r="15" spans="1:10" x14ac:dyDescent="0.2">
      <c r="A15" s="62" t="s">
        <v>319</v>
      </c>
      <c r="B15" s="63"/>
      <c r="C15" s="63"/>
      <c r="D15" s="417"/>
      <c r="E15" s="59"/>
      <c r="F15" s="59"/>
      <c r="G15" s="59"/>
      <c r="H15" s="70"/>
      <c r="J15" s="56"/>
    </row>
    <row r="16" spans="1:10" x14ac:dyDescent="0.2">
      <c r="A16" s="62" t="s">
        <v>282</v>
      </c>
      <c r="B16" s="63"/>
      <c r="C16" s="61">
        <v>3112778</v>
      </c>
      <c r="D16" s="61">
        <v>3112778</v>
      </c>
      <c r="E16" s="59"/>
      <c r="F16" s="59">
        <v>3113</v>
      </c>
      <c r="G16" s="59"/>
      <c r="H16" s="70"/>
      <c r="J16" s="56"/>
    </row>
    <row r="17" spans="1:10" x14ac:dyDescent="0.2">
      <c r="A17" s="62" t="s">
        <v>277</v>
      </c>
      <c r="B17" s="63"/>
      <c r="C17" s="61">
        <v>6185047</v>
      </c>
      <c r="D17" s="61">
        <v>6185047</v>
      </c>
      <c r="E17" s="59"/>
      <c r="F17" s="59">
        <v>6185</v>
      </c>
      <c r="G17" s="59"/>
      <c r="H17" s="70"/>
      <c r="J17" s="56"/>
    </row>
    <row r="18" spans="1:10" x14ac:dyDescent="0.2">
      <c r="A18" s="62" t="s">
        <v>262</v>
      </c>
      <c r="B18" s="63"/>
      <c r="C18" s="61">
        <v>3074848</v>
      </c>
      <c r="D18" s="61">
        <v>3074848</v>
      </c>
      <c r="E18" s="59"/>
      <c r="F18" s="59">
        <v>3075</v>
      </c>
      <c r="G18" s="59"/>
      <c r="H18" s="70"/>
      <c r="J18" s="56"/>
    </row>
    <row r="19" spans="1:10" x14ac:dyDescent="0.2">
      <c r="A19" s="62" t="s">
        <v>276</v>
      </c>
      <c r="B19" s="63"/>
      <c r="C19" s="61">
        <v>4471938</v>
      </c>
      <c r="D19" s="61">
        <v>4471938</v>
      </c>
      <c r="E19" s="59"/>
      <c r="F19" s="59">
        <v>4472</v>
      </c>
      <c r="G19" s="59"/>
      <c r="H19" s="70"/>
      <c r="J19" s="56"/>
    </row>
    <row r="20" spans="1:10" x14ac:dyDescent="0.2">
      <c r="A20" s="62" t="s">
        <v>263</v>
      </c>
      <c r="B20" s="63"/>
      <c r="C20" s="61">
        <v>1390762</v>
      </c>
      <c r="D20" s="61">
        <v>1390762</v>
      </c>
      <c r="E20" s="59"/>
      <c r="F20" s="59">
        <v>1390</v>
      </c>
      <c r="G20" s="59"/>
      <c r="H20" s="70"/>
      <c r="J20" s="56"/>
    </row>
    <row r="21" spans="1:10" x14ac:dyDescent="0.2">
      <c r="A21" s="400" t="s">
        <v>362</v>
      </c>
      <c r="B21" s="63"/>
      <c r="C21" s="727">
        <v>311881</v>
      </c>
      <c r="D21" s="727">
        <v>311881</v>
      </c>
      <c r="E21" s="59"/>
      <c r="F21" s="59">
        <v>312</v>
      </c>
      <c r="G21" s="59"/>
      <c r="H21" s="70"/>
      <c r="J21" s="56"/>
    </row>
    <row r="22" spans="1:10" x14ac:dyDescent="0.2">
      <c r="A22" s="67" t="s">
        <v>264</v>
      </c>
      <c r="B22" s="131">
        <f>SUM(B15:B21)</f>
        <v>0</v>
      </c>
      <c r="C22" s="131">
        <f>SUM(C15:C21)</f>
        <v>18547254</v>
      </c>
      <c r="D22" s="416">
        <f>SUM(D15:D21)</f>
        <v>18547254</v>
      </c>
      <c r="E22" s="59"/>
      <c r="F22" s="68">
        <f>SUM(F15:F21)</f>
        <v>18547</v>
      </c>
      <c r="G22" s="68"/>
      <c r="H22" s="68"/>
      <c r="J22" s="56"/>
    </row>
    <row r="23" spans="1:10" ht="15.75" thickBot="1" x14ac:dyDescent="0.25">
      <c r="A23" s="65"/>
      <c r="B23" s="66"/>
      <c r="C23" s="49"/>
      <c r="D23" s="418"/>
      <c r="E23" s="59"/>
      <c r="F23" s="59"/>
      <c r="G23" s="59"/>
      <c r="H23" s="70"/>
      <c r="J23" s="56"/>
    </row>
    <row r="24" spans="1:10" s="71" customFormat="1" ht="15.75" thickBot="1" x14ac:dyDescent="0.25">
      <c r="A24" s="72" t="s">
        <v>19</v>
      </c>
      <c r="B24" s="720">
        <f>SUM(B13,B22,)</f>
        <v>176151340</v>
      </c>
      <c r="C24" s="720">
        <f t="shared" ref="C24:D24" si="0">SUM(C13,C22,)</f>
        <v>194698594</v>
      </c>
      <c r="D24" s="720">
        <f t="shared" si="0"/>
        <v>110145950</v>
      </c>
      <c r="E24" s="68"/>
      <c r="F24" s="470">
        <f>SUM(F13,F22,)</f>
        <v>110146</v>
      </c>
      <c r="G24" s="59"/>
      <c r="H24" s="70"/>
      <c r="I24" s="57"/>
    </row>
    <row r="25" spans="1:10" x14ac:dyDescent="0.2">
      <c r="F25" s="59"/>
      <c r="G25" s="59"/>
      <c r="H25" s="70"/>
    </row>
    <row r="26" spans="1:10" x14ac:dyDescent="0.2">
      <c r="H26" s="70"/>
    </row>
    <row r="27" spans="1:10" x14ac:dyDescent="0.2">
      <c r="H27" s="70"/>
    </row>
    <row r="81" spans="1:10" x14ac:dyDescent="0.2">
      <c r="A81" s="52"/>
      <c r="C81" s="56"/>
      <c r="H81" s="56"/>
      <c r="I81" s="56"/>
      <c r="J81" s="56"/>
    </row>
    <row r="94" spans="1:10" x14ac:dyDescent="0.2">
      <c r="A94" s="76"/>
      <c r="B94" s="77"/>
      <c r="C94" s="78"/>
      <c r="D94" s="79"/>
      <c r="E94" s="79"/>
      <c r="F94" s="79"/>
      <c r="G94" s="79"/>
      <c r="H94" s="80"/>
      <c r="I94" s="56"/>
      <c r="J94" s="56"/>
    </row>
    <row r="95" spans="1:10" x14ac:dyDescent="0.2">
      <c r="A95" s="81"/>
      <c r="B95" s="82"/>
      <c r="C95" s="83"/>
      <c r="D95" s="84"/>
      <c r="E95" s="84"/>
      <c r="F95" s="84"/>
      <c r="G95" s="84"/>
      <c r="H95" s="85"/>
      <c r="I95" s="56"/>
      <c r="J95" s="56"/>
    </row>
    <row r="96" spans="1:10" x14ac:dyDescent="0.2">
      <c r="A96" s="81"/>
      <c r="B96" s="82"/>
      <c r="C96" s="83"/>
      <c r="D96" s="84"/>
      <c r="E96" s="84"/>
      <c r="F96" s="84"/>
      <c r="G96" s="84"/>
      <c r="H96" s="85"/>
      <c r="I96" s="56"/>
      <c r="J96" s="56"/>
    </row>
    <row r="97" spans="1:10" x14ac:dyDescent="0.2">
      <c r="A97" s="81"/>
      <c r="B97" s="82"/>
      <c r="C97" s="83"/>
      <c r="D97" s="84"/>
      <c r="E97" s="84"/>
      <c r="F97" s="84"/>
      <c r="G97" s="84"/>
      <c r="H97" s="85"/>
      <c r="I97" s="56"/>
      <c r="J97" s="56"/>
    </row>
    <row r="98" spans="1:10" x14ac:dyDescent="0.2">
      <c r="A98" s="86"/>
      <c r="B98" s="87"/>
      <c r="C98" s="88"/>
      <c r="D98" s="89"/>
      <c r="E98" s="89"/>
      <c r="F98" s="89"/>
      <c r="G98" s="89"/>
      <c r="H98" s="90"/>
      <c r="I98" s="56"/>
      <c r="J98" s="56"/>
    </row>
  </sheetData>
  <mergeCells count="1">
    <mergeCell ref="G1:I1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90" orientation="portrait" r:id="rId1"/>
  <headerFooter alignWithMargins="0">
    <oddHeader>&amp;L&amp;"Times New Roman,Félkövér"&amp;13Szent László Völgye TKT&amp;C&amp;"Times New Roman,Félkövér"&amp;16
 2024. I. FÉLÉVI KÖLTSÉGVETÉSI BESZÁMOLÓ&amp;R
4. sz. táblázat
SZOCIÁLIS NORMATÍVA
Adatok: eFt</oddHeader>
    <oddFooter>&amp;L&amp;F&amp;R&amp;P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W98"/>
  <sheetViews>
    <sheetView topLeftCell="A10" zoomScaleNormal="100" workbookViewId="0">
      <selection activeCell="G13" sqref="G13"/>
    </sheetView>
  </sheetViews>
  <sheetFormatPr defaultColWidth="8.85546875" defaultRowHeight="12" x14ac:dyDescent="0.2"/>
  <cols>
    <col min="1" max="1" width="35.42578125" style="436" customWidth="1"/>
    <col min="2" max="2" width="9.7109375" style="436" customWidth="1"/>
    <col min="3" max="3" width="7.42578125" style="436" customWidth="1"/>
    <col min="4" max="4" width="9.5703125" style="436" customWidth="1"/>
    <col min="5" max="5" width="8.7109375" style="436" customWidth="1"/>
    <col min="6" max="7" width="9" style="436" customWidth="1"/>
    <col min="8" max="8" width="8.7109375" style="436" customWidth="1"/>
    <col min="9" max="9" width="7.42578125" style="436" customWidth="1"/>
    <col min="10" max="10" width="8.42578125" style="436" customWidth="1"/>
    <col min="11" max="11" width="9.140625" style="436" customWidth="1"/>
    <col min="12" max="14" width="7.42578125" style="436" customWidth="1"/>
    <col min="15" max="15" width="9.42578125" style="436" customWidth="1"/>
    <col min="16" max="21" width="8.85546875" style="436"/>
    <col min="22" max="22" width="9.28515625" style="436" customWidth="1"/>
    <col min="23" max="16384" width="8.85546875" style="436"/>
  </cols>
  <sheetData>
    <row r="1" spans="1:23" s="425" customFormat="1" ht="42" customHeight="1" thickBot="1" x14ac:dyDescent="0.25">
      <c r="A1" s="419"/>
      <c r="B1" s="420" t="s">
        <v>353</v>
      </c>
      <c r="C1" s="421" t="s">
        <v>21</v>
      </c>
      <c r="D1" s="422" t="s">
        <v>22</v>
      </c>
      <c r="E1" s="422" t="s">
        <v>23</v>
      </c>
      <c r="F1" s="423" t="s">
        <v>24</v>
      </c>
      <c r="G1" s="422" t="s">
        <v>25</v>
      </c>
      <c r="H1" s="422" t="s">
        <v>26</v>
      </c>
      <c r="I1" s="422" t="s">
        <v>27</v>
      </c>
      <c r="J1" s="422" t="s">
        <v>28</v>
      </c>
      <c r="K1" s="422" t="s">
        <v>29</v>
      </c>
      <c r="L1" s="422" t="s">
        <v>30</v>
      </c>
      <c r="M1" s="422" t="s">
        <v>31</v>
      </c>
      <c r="N1" s="424" t="s">
        <v>32</v>
      </c>
      <c r="O1" s="420" t="s">
        <v>297</v>
      </c>
    </row>
    <row r="2" spans="1:23" s="425" customFormat="1" ht="34.9" customHeight="1" x14ac:dyDescent="0.2">
      <c r="A2" s="426" t="s">
        <v>267</v>
      </c>
      <c r="B2" s="426"/>
      <c r="C2" s="41"/>
      <c r="D2" s="42"/>
      <c r="E2" s="42"/>
      <c r="F2" s="42"/>
      <c r="G2" s="42"/>
      <c r="H2" s="42"/>
      <c r="I2" s="42"/>
      <c r="J2" s="42"/>
      <c r="K2" s="42"/>
      <c r="L2" s="42"/>
      <c r="M2" s="42"/>
      <c r="N2" s="43"/>
      <c r="O2" s="44"/>
      <c r="Q2" s="427"/>
      <c r="R2" s="428"/>
      <c r="S2" s="428"/>
      <c r="T2" s="428"/>
      <c r="U2" s="428"/>
    </row>
    <row r="3" spans="1:23" ht="12.75" x14ac:dyDescent="0.2">
      <c r="A3" s="429" t="s">
        <v>4</v>
      </c>
      <c r="B3" s="430">
        <v>19567</v>
      </c>
      <c r="C3" s="431">
        <v>1880</v>
      </c>
      <c r="D3" s="432">
        <v>1381</v>
      </c>
      <c r="E3" s="432">
        <v>1630</v>
      </c>
      <c r="F3" s="432">
        <v>1631</v>
      </c>
      <c r="G3" s="432">
        <v>1631</v>
      </c>
      <c r="H3" s="432">
        <v>1631</v>
      </c>
      <c r="I3" s="432"/>
      <c r="J3" s="432"/>
      <c r="K3" s="432"/>
      <c r="L3" s="432"/>
      <c r="M3" s="432"/>
      <c r="N3" s="433"/>
      <c r="O3" s="430">
        <f>SUM(C3:N3)</f>
        <v>9784</v>
      </c>
      <c r="P3" s="434"/>
      <c r="Q3" s="13"/>
      <c r="R3" s="15"/>
      <c r="S3" s="27"/>
      <c r="T3" s="14"/>
      <c r="U3" s="13"/>
    </row>
    <row r="4" spans="1:23" ht="12.75" x14ac:dyDescent="0.2">
      <c r="A4" s="437" t="s">
        <v>6</v>
      </c>
      <c r="B4" s="430">
        <v>4838</v>
      </c>
      <c r="C4" s="431"/>
      <c r="D4" s="432">
        <v>807</v>
      </c>
      <c r="E4" s="432">
        <v>403</v>
      </c>
      <c r="F4" s="432">
        <v>403</v>
      </c>
      <c r="G4" s="432">
        <v>403</v>
      </c>
      <c r="H4" s="432">
        <v>403</v>
      </c>
      <c r="I4" s="432"/>
      <c r="J4" s="432"/>
      <c r="K4" s="432"/>
      <c r="L4" s="432"/>
      <c r="M4" s="432"/>
      <c r="N4" s="433"/>
      <c r="O4" s="430">
        <f t="shared" ref="O4:O9" si="0">SUM(C4:N4)</f>
        <v>2419</v>
      </c>
      <c r="P4" s="435"/>
      <c r="Q4" s="13"/>
      <c r="R4" s="15"/>
      <c r="S4" s="27"/>
      <c r="T4" s="14"/>
      <c r="U4" s="13"/>
    </row>
    <row r="5" spans="1:23" ht="12.75" x14ac:dyDescent="0.2">
      <c r="A5" s="437" t="s">
        <v>5</v>
      </c>
      <c r="B5" s="430">
        <v>5747</v>
      </c>
      <c r="C5" s="431"/>
      <c r="D5" s="432"/>
      <c r="E5" s="432">
        <v>1436</v>
      </c>
      <c r="F5" s="432">
        <v>479</v>
      </c>
      <c r="G5" s="432">
        <v>479</v>
      </c>
      <c r="H5" s="432">
        <v>479</v>
      </c>
      <c r="I5" s="432"/>
      <c r="J5" s="432"/>
      <c r="K5" s="432"/>
      <c r="L5" s="432"/>
      <c r="M5" s="432"/>
      <c r="N5" s="433"/>
      <c r="O5" s="430">
        <f t="shared" si="0"/>
        <v>2873</v>
      </c>
      <c r="Q5" s="13"/>
      <c r="R5" s="15"/>
      <c r="S5" s="27"/>
      <c r="T5" s="14"/>
      <c r="U5" s="13"/>
    </row>
    <row r="6" spans="1:23" ht="12.75" x14ac:dyDescent="0.2">
      <c r="A6" s="437" t="s">
        <v>7</v>
      </c>
      <c r="B6" s="430">
        <v>4304</v>
      </c>
      <c r="C6" s="431"/>
      <c r="D6" s="432"/>
      <c r="E6" s="432"/>
      <c r="F6" s="432">
        <v>1436</v>
      </c>
      <c r="G6" s="432">
        <v>359</v>
      </c>
      <c r="H6" s="432">
        <v>359</v>
      </c>
      <c r="I6" s="432"/>
      <c r="J6" s="432"/>
      <c r="K6" s="432"/>
      <c r="L6" s="432"/>
      <c r="M6" s="432"/>
      <c r="N6" s="433"/>
      <c r="O6" s="430">
        <f t="shared" si="0"/>
        <v>2154</v>
      </c>
      <c r="Q6" s="13"/>
      <c r="R6" s="15"/>
      <c r="S6" s="27"/>
      <c r="T6" s="14"/>
      <c r="U6" s="13"/>
    </row>
    <row r="7" spans="1:23" ht="12.75" x14ac:dyDescent="0.2">
      <c r="A7" s="437" t="s">
        <v>8</v>
      </c>
      <c r="B7" s="430">
        <v>19470</v>
      </c>
      <c r="C7" s="431"/>
      <c r="D7" s="432">
        <v>3245</v>
      </c>
      <c r="E7" s="432">
        <v>1622</v>
      </c>
      <c r="F7" s="432">
        <v>1622</v>
      </c>
      <c r="G7" s="432">
        <v>1622</v>
      </c>
      <c r="H7" s="432">
        <v>1622</v>
      </c>
      <c r="I7" s="432"/>
      <c r="J7" s="432"/>
      <c r="K7" s="432"/>
      <c r="L7" s="432"/>
      <c r="M7" s="432"/>
      <c r="N7" s="433"/>
      <c r="O7" s="430">
        <f t="shared" si="0"/>
        <v>9733</v>
      </c>
      <c r="P7" s="435"/>
      <c r="Q7" s="13"/>
      <c r="R7" s="15"/>
      <c r="S7" s="27"/>
      <c r="T7" s="14"/>
      <c r="U7" s="13"/>
    </row>
    <row r="8" spans="1:23" ht="12.75" x14ac:dyDescent="0.2">
      <c r="A8" s="437" t="s">
        <v>9</v>
      </c>
      <c r="B8" s="430">
        <v>11632</v>
      </c>
      <c r="C8" s="431"/>
      <c r="D8" s="432">
        <v>2908</v>
      </c>
      <c r="E8" s="432"/>
      <c r="F8" s="432"/>
      <c r="G8" s="432"/>
      <c r="H8" s="432">
        <v>2908</v>
      </c>
      <c r="I8" s="432"/>
      <c r="J8" s="432"/>
      <c r="K8" s="432"/>
      <c r="L8" s="432"/>
      <c r="M8" s="432"/>
      <c r="N8" s="433"/>
      <c r="O8" s="430">
        <f t="shared" si="0"/>
        <v>5816</v>
      </c>
      <c r="P8" s="435"/>
      <c r="Q8" s="13"/>
      <c r="R8" s="15"/>
      <c r="S8" s="27"/>
      <c r="T8" s="14"/>
      <c r="U8" s="13"/>
    </row>
    <row r="9" spans="1:23" ht="12.75" x14ac:dyDescent="0.2">
      <c r="A9" s="438" t="s">
        <v>10</v>
      </c>
      <c r="B9" s="430">
        <v>7954</v>
      </c>
      <c r="C9" s="440"/>
      <c r="D9" s="441">
        <v>1326</v>
      </c>
      <c r="E9" s="441">
        <v>663</v>
      </c>
      <c r="F9" s="441">
        <v>663</v>
      </c>
      <c r="G9" s="441"/>
      <c r="H9" s="441">
        <v>1326</v>
      </c>
      <c r="I9" s="441"/>
      <c r="J9" s="441"/>
      <c r="K9" s="441"/>
      <c r="L9" s="441"/>
      <c r="M9" s="441"/>
      <c r="N9" s="442"/>
      <c r="O9" s="443">
        <f t="shared" si="0"/>
        <v>3978</v>
      </c>
      <c r="P9" s="435"/>
      <c r="Q9" s="13"/>
      <c r="R9" s="15"/>
      <c r="S9" s="27"/>
      <c r="T9" s="14"/>
      <c r="U9" s="13"/>
    </row>
    <row r="10" spans="1:23" ht="13.5" thickBot="1" x14ac:dyDescent="0.25">
      <c r="A10" s="444" t="s">
        <v>226</v>
      </c>
      <c r="B10" s="430">
        <v>6646</v>
      </c>
      <c r="C10" s="440"/>
      <c r="D10" s="441"/>
      <c r="E10" s="441">
        <v>1662</v>
      </c>
      <c r="F10" s="441">
        <v>554</v>
      </c>
      <c r="G10" s="441">
        <v>554</v>
      </c>
      <c r="H10" s="441">
        <v>554</v>
      </c>
      <c r="I10" s="441"/>
      <c r="J10" s="441"/>
      <c r="K10" s="441"/>
      <c r="L10" s="441"/>
      <c r="M10" s="441"/>
      <c r="N10" s="442"/>
      <c r="O10" s="439">
        <f>SUM(C10:N10)</f>
        <v>3324</v>
      </c>
      <c r="P10" s="435"/>
      <c r="Q10" s="13"/>
      <c r="R10" s="15"/>
      <c r="S10" s="27"/>
      <c r="T10" s="14"/>
      <c r="U10" s="13"/>
    </row>
    <row r="11" spans="1:23" ht="13.5" thickBot="1" x14ac:dyDescent="0.25">
      <c r="A11" s="445" t="s">
        <v>15</v>
      </c>
      <c r="B11" s="446">
        <f>SUM(B3:B10)</f>
        <v>80158</v>
      </c>
      <c r="C11" s="447">
        <f>SUM(C3:C10)</f>
        <v>1880</v>
      </c>
      <c r="D11" s="448">
        <f t="shared" ref="D11:N11" si="1">SUM(D3:D10)</f>
        <v>9667</v>
      </c>
      <c r="E11" s="448">
        <f t="shared" si="1"/>
        <v>7416</v>
      </c>
      <c r="F11" s="448">
        <f t="shared" si="1"/>
        <v>6788</v>
      </c>
      <c r="G11" s="448">
        <f t="shared" si="1"/>
        <v>5048</v>
      </c>
      <c r="H11" s="448">
        <f t="shared" si="1"/>
        <v>9282</v>
      </c>
      <c r="I11" s="448">
        <f t="shared" si="1"/>
        <v>0</v>
      </c>
      <c r="J11" s="448">
        <f t="shared" si="1"/>
        <v>0</v>
      </c>
      <c r="K11" s="448">
        <f t="shared" si="1"/>
        <v>0</v>
      </c>
      <c r="L11" s="448">
        <f t="shared" si="1"/>
        <v>0</v>
      </c>
      <c r="M11" s="448">
        <f t="shared" si="1"/>
        <v>0</v>
      </c>
      <c r="N11" s="448">
        <f t="shared" si="1"/>
        <v>0</v>
      </c>
      <c r="O11" s="446">
        <f>SUM(O3:O10)</f>
        <v>40081</v>
      </c>
      <c r="Q11" s="15"/>
      <c r="R11" s="15"/>
      <c r="S11" s="15"/>
      <c r="T11" s="15"/>
      <c r="U11" s="15"/>
    </row>
    <row r="12" spans="1:23" s="454" customFormat="1" ht="22.5" customHeight="1" thickBot="1" x14ac:dyDescent="0.25">
      <c r="A12" s="449" t="s">
        <v>251</v>
      </c>
      <c r="B12" s="439">
        <v>194698</v>
      </c>
      <c r="C12" s="450">
        <v>18519</v>
      </c>
      <c r="D12" s="451">
        <v>11098</v>
      </c>
      <c r="E12" s="451">
        <v>28456</v>
      </c>
      <c r="F12" s="451">
        <v>6452</v>
      </c>
      <c r="G12" s="451">
        <v>28277</v>
      </c>
      <c r="H12" s="451">
        <v>17344</v>
      </c>
      <c r="I12" s="451"/>
      <c r="J12" s="451"/>
      <c r="K12" s="451"/>
      <c r="L12" s="451"/>
      <c r="M12" s="451"/>
      <c r="N12" s="452"/>
      <c r="O12" s="453">
        <f>SUM(C12:N12)</f>
        <v>110146</v>
      </c>
      <c r="Q12" s="474"/>
      <c r="R12" s="475"/>
      <c r="S12" s="476"/>
      <c r="T12" s="476"/>
      <c r="U12" s="29"/>
      <c r="V12" s="455"/>
    </row>
    <row r="13" spans="1:23" ht="21" customHeight="1" thickBot="1" x14ac:dyDescent="0.25">
      <c r="A13" s="550" t="s">
        <v>252</v>
      </c>
      <c r="B13" s="549">
        <f>SUM(B12:B12)</f>
        <v>194698</v>
      </c>
      <c r="C13" s="551">
        <f>SUM(C12)</f>
        <v>18519</v>
      </c>
      <c r="D13" s="551">
        <f>SUM(D12)</f>
        <v>11098</v>
      </c>
      <c r="E13" s="551">
        <f>SUM(E12)</f>
        <v>28456</v>
      </c>
      <c r="F13" s="551">
        <f>SUM(F12)</f>
        <v>6452</v>
      </c>
      <c r="G13" s="551">
        <f>SUM(G12:G12)</f>
        <v>28277</v>
      </c>
      <c r="H13" s="551">
        <f t="shared" ref="H13:N13" si="2">SUM(H12)</f>
        <v>17344</v>
      </c>
      <c r="I13" s="551">
        <f t="shared" si="2"/>
        <v>0</v>
      </c>
      <c r="J13" s="551">
        <f t="shared" si="2"/>
        <v>0</v>
      </c>
      <c r="K13" s="551">
        <f t="shared" si="2"/>
        <v>0</v>
      </c>
      <c r="L13" s="551">
        <f t="shared" si="2"/>
        <v>0</v>
      </c>
      <c r="M13" s="551">
        <f t="shared" si="2"/>
        <v>0</v>
      </c>
      <c r="N13" s="551">
        <f t="shared" si="2"/>
        <v>0</v>
      </c>
      <c r="O13" s="549">
        <f>SUM(O12:O12)</f>
        <v>110146</v>
      </c>
      <c r="Q13" s="455"/>
      <c r="R13" s="456"/>
      <c r="S13" s="454"/>
      <c r="T13" s="454"/>
      <c r="U13" s="457"/>
      <c r="V13" s="455"/>
      <c r="W13" s="454"/>
    </row>
    <row r="14" spans="1:23" ht="12.75" thickBot="1" x14ac:dyDescent="0.25">
      <c r="A14" s="546"/>
      <c r="B14" s="553"/>
      <c r="C14" s="547"/>
      <c r="D14" s="548"/>
      <c r="E14" s="548"/>
      <c r="F14" s="548"/>
      <c r="G14" s="548"/>
      <c r="H14" s="548"/>
      <c r="I14" s="548"/>
      <c r="J14" s="548"/>
      <c r="K14" s="548"/>
      <c r="L14" s="548"/>
      <c r="M14" s="548"/>
      <c r="N14" s="548"/>
      <c r="O14" s="733">
        <f>SUM(C14:N14)</f>
        <v>0</v>
      </c>
      <c r="Q14" s="455"/>
      <c r="R14" s="456"/>
      <c r="S14" s="454"/>
      <c r="T14" s="454"/>
      <c r="U14" s="457"/>
      <c r="V14" s="455"/>
      <c r="W14" s="454"/>
    </row>
    <row r="15" spans="1:23" ht="22.5" customHeight="1" thickBot="1" x14ac:dyDescent="0.25">
      <c r="A15" s="458" t="s">
        <v>253</v>
      </c>
      <c r="B15" s="669">
        <f t="shared" ref="B15:O15" si="3">+B11+B13+B14</f>
        <v>274856</v>
      </c>
      <c r="C15" s="669">
        <f t="shared" si="3"/>
        <v>20399</v>
      </c>
      <c r="D15" s="669">
        <f t="shared" si="3"/>
        <v>20765</v>
      </c>
      <c r="E15" s="669">
        <f t="shared" si="3"/>
        <v>35872</v>
      </c>
      <c r="F15" s="669">
        <f t="shared" si="3"/>
        <v>13240</v>
      </c>
      <c r="G15" s="669">
        <f t="shared" si="3"/>
        <v>33325</v>
      </c>
      <c r="H15" s="669">
        <f t="shared" si="3"/>
        <v>26626</v>
      </c>
      <c r="I15" s="669">
        <f t="shared" si="3"/>
        <v>0</v>
      </c>
      <c r="J15" s="669">
        <f t="shared" si="3"/>
        <v>0</v>
      </c>
      <c r="K15" s="669">
        <f t="shared" si="3"/>
        <v>0</v>
      </c>
      <c r="L15" s="669">
        <f t="shared" si="3"/>
        <v>0</v>
      </c>
      <c r="M15" s="669">
        <f t="shared" si="3"/>
        <v>0</v>
      </c>
      <c r="N15" s="669">
        <f t="shared" si="3"/>
        <v>0</v>
      </c>
      <c r="O15" s="549">
        <f t="shared" si="3"/>
        <v>150227</v>
      </c>
      <c r="Q15" s="455"/>
      <c r="R15" s="456"/>
      <c r="S15" s="454"/>
      <c r="T15" s="454"/>
      <c r="U15" s="457"/>
      <c r="V15" s="455"/>
      <c r="W15" s="454"/>
    </row>
    <row r="16" spans="1:23" ht="28.5" customHeight="1" thickBot="1" x14ac:dyDescent="0.25">
      <c r="A16" s="459"/>
      <c r="B16" s="460"/>
      <c r="C16" s="460"/>
      <c r="D16" s="460"/>
      <c r="E16" s="460"/>
      <c r="F16" s="460"/>
      <c r="G16" s="460"/>
      <c r="H16" s="460"/>
      <c r="I16" s="460"/>
      <c r="J16" s="460"/>
      <c r="K16" s="460"/>
      <c r="L16" s="460"/>
      <c r="M16" s="460"/>
      <c r="N16" s="460"/>
      <c r="O16" s="460"/>
      <c r="Q16" s="455"/>
      <c r="R16" s="456"/>
      <c r="S16" s="454"/>
      <c r="T16" s="454"/>
      <c r="U16" s="457"/>
      <c r="V16" s="455"/>
      <c r="W16" s="454"/>
    </row>
    <row r="17" spans="1:22" ht="37.5" customHeight="1" thickBot="1" x14ac:dyDescent="0.25">
      <c r="A17" s="538" t="s">
        <v>268</v>
      </c>
      <c r="B17" s="420" t="s">
        <v>353</v>
      </c>
      <c r="C17" s="421" t="s">
        <v>21</v>
      </c>
      <c r="D17" s="422" t="s">
        <v>22</v>
      </c>
      <c r="E17" s="422" t="s">
        <v>23</v>
      </c>
      <c r="F17" s="423" t="s">
        <v>24</v>
      </c>
      <c r="G17" s="422" t="s">
        <v>25</v>
      </c>
      <c r="H17" s="422" t="s">
        <v>26</v>
      </c>
      <c r="I17" s="422" t="s">
        <v>27</v>
      </c>
      <c r="J17" s="422" t="s">
        <v>28</v>
      </c>
      <c r="K17" s="422" t="s">
        <v>29</v>
      </c>
      <c r="L17" s="422" t="s">
        <v>30</v>
      </c>
      <c r="M17" s="422" t="s">
        <v>31</v>
      </c>
      <c r="N17" s="424" t="s">
        <v>32</v>
      </c>
      <c r="O17" s="420" t="s">
        <v>297</v>
      </c>
    </row>
    <row r="18" spans="1:22" ht="12.75" x14ac:dyDescent="0.2">
      <c r="A18" s="666" t="s">
        <v>37</v>
      </c>
      <c r="B18" s="665">
        <v>7000</v>
      </c>
      <c r="C18" s="464">
        <v>583</v>
      </c>
      <c r="D18" s="465">
        <v>583</v>
      </c>
      <c r="E18" s="465">
        <v>583</v>
      </c>
      <c r="F18" s="465">
        <v>583</v>
      </c>
      <c r="G18" s="465">
        <v>583</v>
      </c>
      <c r="H18" s="465">
        <v>583</v>
      </c>
      <c r="I18" s="465"/>
      <c r="J18" s="465"/>
      <c r="K18" s="465"/>
      <c r="L18" s="465"/>
      <c r="M18" s="465"/>
      <c r="N18" s="466"/>
      <c r="O18" s="463">
        <f>SUM(C18:N18)</f>
        <v>3498</v>
      </c>
      <c r="Q18" s="477"/>
      <c r="R18" s="15"/>
      <c r="S18" s="13"/>
      <c r="T18" s="13"/>
      <c r="U18" s="13"/>
    </row>
    <row r="19" spans="1:22" ht="12.75" x14ac:dyDescent="0.2">
      <c r="A19" s="667" t="s">
        <v>4</v>
      </c>
      <c r="B19" s="661">
        <v>6323</v>
      </c>
      <c r="C19" s="662"/>
      <c r="D19" s="663"/>
      <c r="E19" s="663"/>
      <c r="F19" s="663"/>
      <c r="G19" s="663">
        <v>6323</v>
      </c>
      <c r="H19" s="663"/>
      <c r="I19" s="663"/>
      <c r="J19" s="663"/>
      <c r="K19" s="663"/>
      <c r="L19" s="663"/>
      <c r="M19" s="663"/>
      <c r="N19" s="664"/>
      <c r="O19" s="463">
        <f>SUM(C19:N19)</f>
        <v>6323</v>
      </c>
      <c r="Q19" s="477"/>
      <c r="R19" s="15"/>
      <c r="S19" s="13"/>
      <c r="T19" s="13"/>
      <c r="U19" s="13"/>
    </row>
    <row r="20" spans="1:22" ht="12.75" x14ac:dyDescent="0.2">
      <c r="A20" s="429" t="s">
        <v>5</v>
      </c>
      <c r="B20" s="661">
        <v>0</v>
      </c>
      <c r="C20" s="662"/>
      <c r="D20" s="663"/>
      <c r="E20" s="663"/>
      <c r="F20" s="663"/>
      <c r="G20" s="663">
        <v>0</v>
      </c>
      <c r="H20" s="663"/>
      <c r="I20" s="663"/>
      <c r="J20" s="663"/>
      <c r="K20" s="663"/>
      <c r="L20" s="663"/>
      <c r="M20" s="663"/>
      <c r="N20" s="664"/>
      <c r="O20" s="463"/>
      <c r="Q20" s="477"/>
      <c r="R20" s="15"/>
      <c r="S20" s="13"/>
      <c r="T20" s="13"/>
      <c r="U20" s="13"/>
    </row>
    <row r="21" spans="1:22" ht="12.75" x14ac:dyDescent="0.2">
      <c r="A21" s="437" t="s">
        <v>6</v>
      </c>
      <c r="B21" s="661">
        <v>1284</v>
      </c>
      <c r="C21" s="662"/>
      <c r="D21" s="663"/>
      <c r="E21" s="663"/>
      <c r="F21" s="663"/>
      <c r="G21" s="663">
        <v>1284</v>
      </c>
      <c r="H21" s="663"/>
      <c r="I21" s="663"/>
      <c r="J21" s="663"/>
      <c r="K21" s="663"/>
      <c r="L21" s="663"/>
      <c r="M21" s="663"/>
      <c r="N21" s="664"/>
      <c r="O21" s="463">
        <f t="shared" ref="O21:O29" si="4">SUM(C21:N21)</f>
        <v>1284</v>
      </c>
      <c r="Q21" s="477"/>
      <c r="R21" s="15"/>
      <c r="S21" s="13"/>
      <c r="T21" s="13"/>
      <c r="U21" s="13"/>
    </row>
    <row r="22" spans="1:22" ht="12.75" x14ac:dyDescent="0.2">
      <c r="A22" s="437" t="s">
        <v>7</v>
      </c>
      <c r="B22" s="661">
        <v>1146</v>
      </c>
      <c r="C22" s="662"/>
      <c r="D22" s="663"/>
      <c r="E22" s="663"/>
      <c r="F22" s="663"/>
      <c r="G22" s="663">
        <v>1146</v>
      </c>
      <c r="H22" s="663"/>
      <c r="I22" s="663"/>
      <c r="J22" s="663"/>
      <c r="K22" s="663"/>
      <c r="L22" s="663"/>
      <c r="M22" s="663"/>
      <c r="N22" s="664"/>
      <c r="O22" s="463">
        <f t="shared" si="4"/>
        <v>1146</v>
      </c>
      <c r="Q22" s="477"/>
      <c r="R22" s="15"/>
      <c r="S22" s="13"/>
      <c r="T22" s="13"/>
      <c r="U22" s="13"/>
    </row>
    <row r="23" spans="1:22" ht="12.75" x14ac:dyDescent="0.2">
      <c r="A23" s="437" t="s">
        <v>8</v>
      </c>
      <c r="B23" s="661">
        <v>6462</v>
      </c>
      <c r="C23" s="662"/>
      <c r="D23" s="663"/>
      <c r="E23" s="663"/>
      <c r="F23" s="663"/>
      <c r="G23" s="663">
        <v>6462</v>
      </c>
      <c r="H23" s="663"/>
      <c r="I23" s="663"/>
      <c r="J23" s="663"/>
      <c r="K23" s="663"/>
      <c r="L23" s="663"/>
      <c r="M23" s="663"/>
      <c r="N23" s="664"/>
      <c r="O23" s="463">
        <f t="shared" si="4"/>
        <v>6462</v>
      </c>
      <c r="Q23" s="477"/>
      <c r="R23" s="15"/>
      <c r="S23" s="13"/>
      <c r="T23" s="13"/>
      <c r="U23" s="13"/>
    </row>
    <row r="24" spans="1:22" ht="12.75" x14ac:dyDescent="0.2">
      <c r="A24" s="437" t="s">
        <v>9</v>
      </c>
      <c r="B24" s="661">
        <v>3422</v>
      </c>
      <c r="C24" s="662"/>
      <c r="D24" s="663"/>
      <c r="E24" s="663"/>
      <c r="F24" s="663"/>
      <c r="G24" s="663">
        <v>3422</v>
      </c>
      <c r="H24" s="663"/>
      <c r="I24" s="663"/>
      <c r="J24" s="663"/>
      <c r="K24" s="663"/>
      <c r="L24" s="663"/>
      <c r="M24" s="663"/>
      <c r="N24" s="664"/>
      <c r="O24" s="463">
        <f t="shared" si="4"/>
        <v>3422</v>
      </c>
      <c r="Q24" s="477"/>
      <c r="R24" s="15"/>
      <c r="S24" s="13"/>
      <c r="T24" s="13"/>
      <c r="U24" s="13"/>
    </row>
    <row r="25" spans="1:22" ht="12.75" x14ac:dyDescent="0.2">
      <c r="A25" s="437" t="s">
        <v>10</v>
      </c>
      <c r="B25" s="661">
        <v>2124</v>
      </c>
      <c r="C25" s="662"/>
      <c r="D25" s="663"/>
      <c r="E25" s="663"/>
      <c r="F25" s="663"/>
      <c r="G25" s="663">
        <v>2124</v>
      </c>
      <c r="H25" s="663"/>
      <c r="I25" s="663"/>
      <c r="J25" s="663"/>
      <c r="K25" s="663"/>
      <c r="L25" s="663"/>
      <c r="M25" s="663"/>
      <c r="N25" s="664"/>
      <c r="O25" s="463">
        <f t="shared" si="4"/>
        <v>2124</v>
      </c>
      <c r="Q25" s="477"/>
      <c r="R25" s="15"/>
      <c r="S25" s="13"/>
      <c r="T25" s="13"/>
      <c r="U25" s="13"/>
    </row>
    <row r="26" spans="1:22" ht="13.5" thickBot="1" x14ac:dyDescent="0.25">
      <c r="A26" s="438" t="s">
        <v>226</v>
      </c>
      <c r="B26" s="661">
        <v>1789</v>
      </c>
      <c r="C26" s="662"/>
      <c r="D26" s="663"/>
      <c r="E26" s="663"/>
      <c r="F26" s="663"/>
      <c r="G26" s="663">
        <v>1789</v>
      </c>
      <c r="H26" s="663"/>
      <c r="I26" s="663"/>
      <c r="J26" s="663"/>
      <c r="K26" s="663"/>
      <c r="L26" s="663"/>
      <c r="M26" s="663"/>
      <c r="N26" s="664"/>
      <c r="O26" s="463">
        <f t="shared" si="4"/>
        <v>1789</v>
      </c>
      <c r="Q26" s="477"/>
      <c r="R26" s="15"/>
      <c r="S26" s="13"/>
      <c r="T26" s="13"/>
      <c r="U26" s="13"/>
    </row>
    <row r="27" spans="1:22" ht="13.5" thickBot="1" x14ac:dyDescent="0.25">
      <c r="A27" s="445" t="s">
        <v>365</v>
      </c>
      <c r="B27" s="446">
        <f>SUM(B19:B26)</f>
        <v>22550</v>
      </c>
      <c r="C27" s="668">
        <f t="shared" ref="C27:N27" si="5">SUM(C19:C26)</f>
        <v>0</v>
      </c>
      <c r="D27" s="668">
        <f t="shared" si="5"/>
        <v>0</v>
      </c>
      <c r="E27" s="668">
        <f t="shared" si="5"/>
        <v>0</v>
      </c>
      <c r="F27" s="668">
        <f t="shared" si="5"/>
        <v>0</v>
      </c>
      <c r="G27" s="732">
        <f t="shared" si="5"/>
        <v>22550</v>
      </c>
      <c r="H27" s="668"/>
      <c r="I27" s="668">
        <f t="shared" si="5"/>
        <v>0</v>
      </c>
      <c r="J27" s="668">
        <f t="shared" si="5"/>
        <v>0</v>
      </c>
      <c r="K27" s="668">
        <f t="shared" si="5"/>
        <v>0</v>
      </c>
      <c r="L27" s="668">
        <f t="shared" si="5"/>
        <v>0</v>
      </c>
      <c r="M27" s="668">
        <f t="shared" si="5"/>
        <v>0</v>
      </c>
      <c r="N27" s="668">
        <f t="shared" si="5"/>
        <v>0</v>
      </c>
      <c r="O27" s="446">
        <f t="shared" si="4"/>
        <v>22550</v>
      </c>
      <c r="Q27" s="477"/>
      <c r="R27" s="15"/>
      <c r="S27" s="13"/>
      <c r="T27" s="13"/>
      <c r="U27" s="13"/>
    </row>
    <row r="28" spans="1:22" ht="24.75" thickBot="1" x14ac:dyDescent="0.25">
      <c r="A28" s="719" t="s">
        <v>360</v>
      </c>
      <c r="B28" s="734">
        <v>1396</v>
      </c>
      <c r="C28" s="431"/>
      <c r="D28" s="432"/>
      <c r="E28" s="432"/>
      <c r="F28" s="432"/>
      <c r="G28" s="432">
        <v>1396</v>
      </c>
      <c r="H28" s="432"/>
      <c r="I28" s="432"/>
      <c r="J28" s="432"/>
      <c r="K28" s="432"/>
      <c r="L28" s="432"/>
      <c r="M28" s="432"/>
      <c r="N28" s="433"/>
      <c r="O28" s="721">
        <f>SUM(C28:N28)</f>
        <v>1396</v>
      </c>
      <c r="Q28" s="477"/>
      <c r="R28" s="15"/>
      <c r="S28" s="13"/>
      <c r="T28" s="13"/>
      <c r="U28" s="13"/>
    </row>
    <row r="29" spans="1:22" ht="24.75" thickBot="1" x14ac:dyDescent="0.25">
      <c r="A29" s="678" t="s">
        <v>292</v>
      </c>
      <c r="B29" s="679"/>
      <c r="C29" s="680"/>
      <c r="D29" s="681"/>
      <c r="E29" s="681"/>
      <c r="F29" s="681"/>
      <c r="G29" s="681"/>
      <c r="H29" s="681"/>
      <c r="I29" s="681"/>
      <c r="J29" s="681"/>
      <c r="K29" s="681"/>
      <c r="L29" s="681"/>
      <c r="M29" s="681"/>
      <c r="N29" s="682"/>
      <c r="O29" s="711">
        <f t="shared" si="4"/>
        <v>0</v>
      </c>
      <c r="Q29" s="461"/>
      <c r="R29" s="435"/>
      <c r="S29" s="435"/>
      <c r="T29" s="435"/>
      <c r="U29" s="435"/>
      <c r="V29" s="435"/>
    </row>
    <row r="30" spans="1:22" ht="12.75" thickBot="1" x14ac:dyDescent="0.25">
      <c r="A30" s="445" t="s">
        <v>15</v>
      </c>
      <c r="B30" s="446">
        <f>B18+B27+B28</f>
        <v>30946</v>
      </c>
      <c r="C30" s="446">
        <f t="shared" ref="C30:N30" si="6">C18+C27+C28</f>
        <v>583</v>
      </c>
      <c r="D30" s="446">
        <f t="shared" si="6"/>
        <v>583</v>
      </c>
      <c r="E30" s="446">
        <f t="shared" si="6"/>
        <v>583</v>
      </c>
      <c r="F30" s="446">
        <f t="shared" si="6"/>
        <v>583</v>
      </c>
      <c r="G30" s="446">
        <f t="shared" si="6"/>
        <v>24529</v>
      </c>
      <c r="H30" s="446">
        <f t="shared" si="6"/>
        <v>583</v>
      </c>
      <c r="I30" s="446">
        <f t="shared" si="6"/>
        <v>0</v>
      </c>
      <c r="J30" s="446">
        <f t="shared" si="6"/>
        <v>0</v>
      </c>
      <c r="K30" s="446">
        <f t="shared" si="6"/>
        <v>0</v>
      </c>
      <c r="L30" s="446">
        <f t="shared" si="6"/>
        <v>0</v>
      </c>
      <c r="M30" s="446">
        <f t="shared" si="6"/>
        <v>0</v>
      </c>
      <c r="N30" s="446">
        <f t="shared" si="6"/>
        <v>0</v>
      </c>
      <c r="O30" s="446">
        <f>O18+O27+O28</f>
        <v>27444</v>
      </c>
    </row>
    <row r="98" spans="1:5" x14ac:dyDescent="0.2">
      <c r="A98" s="462"/>
      <c r="B98" s="462"/>
      <c r="C98" s="462"/>
      <c r="D98" s="462"/>
      <c r="E98" s="462"/>
    </row>
  </sheetData>
  <autoFilter ref="A1:O15"/>
  <phoneticPr fontId="33" type="noConversion"/>
  <printOptions horizontalCentered="1"/>
  <pageMargins left="0.15748031496062992" right="0.15748031496062992" top="1.2204724409448819" bottom="0.51181102362204722" header="0.35433070866141736" footer="0.15748031496062992"/>
  <pageSetup paperSize="9" scale="93" orientation="landscape" r:id="rId1"/>
  <headerFooter alignWithMargins="0">
    <oddHeader>&amp;L&amp;"Times New Roman,Félkövér"&amp;13Szent László Völgye TKT&amp;C&amp;"Times New Roman,Félkövér"&amp;16 2024. I. FÉLÉVI KÖLTSÉGVETÉSI BESZÁMOLÓ&amp;R5. sz. táblázat
PÉNZESZKÖZ ÁTADÁS - ÁTVÉTEL
Adatok: eFt</oddHeader>
    <oddFooter>&amp;L&amp;F&amp;R&amp;P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E65"/>
  <sheetViews>
    <sheetView tabSelected="1" zoomScaleNormal="100" workbookViewId="0">
      <selection activeCell="D8" sqref="D8"/>
    </sheetView>
  </sheetViews>
  <sheetFormatPr defaultColWidth="9.140625" defaultRowHeight="15" x14ac:dyDescent="0.25"/>
  <cols>
    <col min="1" max="1" width="29" style="19" customWidth="1"/>
    <col min="2" max="6" width="14" style="19" customWidth="1"/>
    <col min="7" max="16384" width="9.140625" style="19"/>
  </cols>
  <sheetData>
    <row r="1" spans="1:4" s="22" customFormat="1" ht="45" customHeight="1" x14ac:dyDescent="0.2">
      <c r="A1" s="531" t="s">
        <v>14</v>
      </c>
      <c r="B1" s="796" t="s">
        <v>259</v>
      </c>
      <c r="C1" s="797"/>
      <c r="D1" s="798"/>
    </row>
    <row r="2" spans="1:4" s="22" customFormat="1" ht="22.5" customHeight="1" x14ac:dyDescent="0.2">
      <c r="A2" s="532" t="s">
        <v>16</v>
      </c>
      <c r="B2" s="393" t="s">
        <v>298</v>
      </c>
      <c r="C2" s="393" t="s">
        <v>299</v>
      </c>
      <c r="D2" s="533" t="s">
        <v>295</v>
      </c>
    </row>
    <row r="3" spans="1:4" s="22" customFormat="1" ht="16.5" customHeight="1" x14ac:dyDescent="0.2">
      <c r="A3" s="534" t="s">
        <v>17</v>
      </c>
      <c r="B3" s="394"/>
      <c r="C3" s="394"/>
      <c r="D3" s="535"/>
    </row>
    <row r="4" spans="1:4" s="22" customFormat="1" ht="16.5" customHeight="1" x14ac:dyDescent="0.2">
      <c r="A4" s="539" t="s">
        <v>319</v>
      </c>
      <c r="B4" s="395">
        <f>+'[5]7.SZ.TÁBL. LÉTSZÁMADATOK'!$C4</f>
        <v>0</v>
      </c>
      <c r="C4" s="624">
        <v>0</v>
      </c>
      <c r="D4" s="536">
        <v>0</v>
      </c>
    </row>
    <row r="5" spans="1:4" s="22" customFormat="1" ht="16.5" customHeight="1" x14ac:dyDescent="0.2">
      <c r="A5" s="539" t="s">
        <v>287</v>
      </c>
      <c r="B5" s="395">
        <f>+'[5]7.SZ.TÁBL. LÉTSZÁMADATOK'!$C5</f>
        <v>7</v>
      </c>
      <c r="C5" s="624">
        <v>7</v>
      </c>
      <c r="D5" s="536">
        <v>7</v>
      </c>
    </row>
    <row r="6" spans="1:4" s="22" customFormat="1" ht="16.5" customHeight="1" x14ac:dyDescent="0.2">
      <c r="A6" s="539" t="s">
        <v>262</v>
      </c>
      <c r="B6" s="395">
        <v>8.5</v>
      </c>
      <c r="C6" s="624">
        <v>8.5</v>
      </c>
      <c r="D6" s="536">
        <v>8.5</v>
      </c>
    </row>
    <row r="7" spans="1:4" s="22" customFormat="1" ht="16.5" customHeight="1" x14ac:dyDescent="0.2">
      <c r="A7" s="539" t="s">
        <v>288</v>
      </c>
      <c r="B7" s="395">
        <f>+'[5]7.SZ.TÁBL. LÉTSZÁMADATOK'!$C7</f>
        <v>6</v>
      </c>
      <c r="C7" s="624">
        <v>6</v>
      </c>
      <c r="D7" s="536">
        <v>6.5</v>
      </c>
    </row>
    <row r="8" spans="1:4" s="22" customFormat="1" ht="16.5" customHeight="1" x14ac:dyDescent="0.2">
      <c r="A8" s="539" t="s">
        <v>289</v>
      </c>
      <c r="B8" s="395">
        <f>+'[5]7.SZ.TÁBL. LÉTSZÁMADATOK'!$C8</f>
        <v>3.5</v>
      </c>
      <c r="C8" s="624">
        <v>3.5</v>
      </c>
      <c r="D8" s="536">
        <v>3</v>
      </c>
    </row>
    <row r="9" spans="1:4" s="22" customFormat="1" ht="16.5" customHeight="1" x14ac:dyDescent="0.2">
      <c r="A9" s="539" t="s">
        <v>320</v>
      </c>
      <c r="B9" s="395">
        <f>+'[5]7.SZ.TÁBL. LÉTSZÁMADATOK'!$C9</f>
        <v>1</v>
      </c>
      <c r="C9" s="624">
        <v>1</v>
      </c>
      <c r="D9" s="536">
        <v>1</v>
      </c>
    </row>
    <row r="10" spans="1:4" s="22" customFormat="1" ht="16.5" customHeight="1" x14ac:dyDescent="0.2">
      <c r="A10" s="540" t="s">
        <v>290</v>
      </c>
      <c r="B10" s="395">
        <v>6.5</v>
      </c>
      <c r="C10" s="624">
        <v>6.5</v>
      </c>
      <c r="D10" s="541">
        <v>6.5</v>
      </c>
    </row>
    <row r="11" spans="1:4" s="22" customFormat="1" ht="16.5" customHeight="1" thickBot="1" x14ac:dyDescent="0.25">
      <c r="A11" s="542" t="s">
        <v>18</v>
      </c>
      <c r="B11" s="543">
        <f>SUM(B4:B10)</f>
        <v>32.5</v>
      </c>
      <c r="C11" s="543">
        <f>SUM(C4:C10)</f>
        <v>32.5</v>
      </c>
      <c r="D11" s="544">
        <f>SUM(D4:D10)</f>
        <v>32.5</v>
      </c>
    </row>
    <row r="61" spans="1:5" x14ac:dyDescent="0.25">
      <c r="A61" s="23"/>
      <c r="B61" s="23"/>
      <c r="C61" s="23"/>
      <c r="D61" s="530"/>
      <c r="E61" s="530"/>
    </row>
    <row r="62" spans="1:5" x14ac:dyDescent="0.25">
      <c r="A62" s="24"/>
      <c r="B62" s="24"/>
      <c r="C62" s="24"/>
      <c r="D62" s="530"/>
      <c r="E62" s="530"/>
    </row>
    <row r="63" spans="1:5" x14ac:dyDescent="0.25">
      <c r="A63" s="24"/>
      <c r="B63" s="24"/>
      <c r="C63" s="24"/>
      <c r="D63" s="530"/>
      <c r="E63" s="530"/>
    </row>
    <row r="64" spans="1:5" x14ac:dyDescent="0.25">
      <c r="A64" s="24"/>
      <c r="B64" s="24"/>
      <c r="C64" s="24"/>
      <c r="D64" s="530"/>
      <c r="E64" s="530"/>
    </row>
    <row r="65" spans="1:5" x14ac:dyDescent="0.25">
      <c r="A65" s="25"/>
      <c r="B65" s="25"/>
      <c r="C65" s="25"/>
      <c r="D65" s="530"/>
      <c r="E65" s="530"/>
    </row>
  </sheetData>
  <mergeCells count="1">
    <mergeCell ref="B1:D1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91" orientation="portrait" r:id="rId1"/>
  <headerFooter alignWithMargins="0">
    <oddHeader>&amp;L&amp;"Times New Roman,Félkövér"&amp;13Szent László Völgye TKT&amp;C&amp;"Times New Roman,Félkövér"&amp;16 
2024. I. FÉLÉVI KÖLTSÉGVETÉSI BESZÁMOLÓ&amp;R
6. sz. táblázat
LÉTSZÁMADATOK
Adatok: fő</oddHeader>
    <oddFooter>&amp;L&amp;F&amp;R&amp;P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10</vt:i4>
      </vt:variant>
    </vt:vector>
  </HeadingPairs>
  <TitlesOfParts>
    <vt:vector size="17" baseType="lpstr">
      <vt:lpstr>1.SZ.TÁBL. TÁRSULÁS KON. MÉRLEG</vt:lpstr>
      <vt:lpstr>1.1.SZ.TÁBL. BEV - KIAD</vt:lpstr>
      <vt:lpstr>2.SZ.TÁBL. BEVÉTELEK</vt:lpstr>
      <vt:lpstr>3.SZ.TÁBL. SEGÍTŐ SZOLGÁLAT</vt:lpstr>
      <vt:lpstr>4.SZ.TÁBL. SZOCIÁLIS NORMATÍVA</vt:lpstr>
      <vt:lpstr>5.SZ.TÁBL. PÉNZE. ÁTAD - ÁTVÉT</vt:lpstr>
      <vt:lpstr>6.SZ.TÁBL. LÉTSZÁMADATOK</vt:lpstr>
      <vt:lpstr>'1.1.SZ.TÁBL. BEV - KIAD'!Nyomtatási_cím</vt:lpstr>
      <vt:lpstr>'2.SZ.TÁBL. BEVÉTELEK'!Nyomtatási_cím</vt:lpstr>
      <vt:lpstr>'3.SZ.TÁBL. SEGÍTŐ SZOLGÁLAT'!Nyomtatási_cím</vt:lpstr>
      <vt:lpstr>'1.1.SZ.TÁBL. BEV - KIAD'!Nyomtatási_terület</vt:lpstr>
      <vt:lpstr>'1.SZ.TÁBL. TÁRSULÁS KON. MÉRLEG'!Nyomtatási_terület</vt:lpstr>
      <vt:lpstr>'2.SZ.TÁBL. BEVÉTELEK'!Nyomtatási_terület</vt:lpstr>
      <vt:lpstr>'3.SZ.TÁBL. SEGÍTŐ SZOLGÁLAT'!Nyomtatási_terület</vt:lpstr>
      <vt:lpstr>'4.SZ.TÁBL. SZOCIÁLIS NORMATÍVA'!Nyomtatási_terület</vt:lpstr>
      <vt:lpstr>'5.SZ.TÁBL. PÉNZE. ÁTAD - ÁTVÉT'!Nyomtatási_terület</vt:lpstr>
      <vt:lpstr>'6.SZ.TÁBL. LÉTSZÁMADATOK'!Nyomtatási_terület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Hajnalka</dc:creator>
  <cp:lastModifiedBy>Felhasználó</cp:lastModifiedBy>
  <cp:lastPrinted>2024-07-30T13:00:11Z</cp:lastPrinted>
  <dcterms:created xsi:type="dcterms:W3CDTF">2011-02-23T07:11:55Z</dcterms:created>
  <dcterms:modified xsi:type="dcterms:W3CDTF">2024-09-17T13:30:18Z</dcterms:modified>
</cp:coreProperties>
</file>