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20.évi költségvetés\"/>
    </mc:Choice>
  </mc:AlternateContent>
  <bookViews>
    <workbookView xWindow="0" yWindow="0" windowWidth="23040" windowHeight="9516" firstSheet="4" activeTab="6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KIAD'!$A$1:$N$110</definedName>
    <definedName name="_xlnm.Print_Area" localSheetId="0">'1.SZ.TÁBL. TÁRSULÁS KON. MÉRLEG'!$A$1:$L$17</definedName>
    <definedName name="_xlnm.Print_Area" localSheetId="2">'2.SZ.TÁBL. BEVÉTELEK'!$A$3:$G$113</definedName>
    <definedName name="_xlnm.Print_Area" localSheetId="3">'3.SZ.TÁBL. SEGÍTŐ SZOLGÁLAT'!$A$1:$AC$116</definedName>
    <definedName name="_xlnm.Print_Area" localSheetId="4">'4.SZ.TÁBL. SZOCIÁLIS NORMATÍVA'!$A$1:$C$13</definedName>
    <definedName name="_xlnm.Print_Area" localSheetId="5">'5.SZ.TÁBL. PÉNZE. ÁTAD - ÁTVÉT'!$A$1:$O$19</definedName>
    <definedName name="_xlnm.Print_Area" localSheetId="6">'6.SZ.TÁBL. ELŐIRÁNYZAT FELHASZN'!$A$1:$O$32</definedName>
    <definedName name="_xlnm.Print_Area" localSheetId="7">'7.SZ.TÁBL. LÉTSZÁMADATOK'!$A$1:$C$11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B12" i="20" l="1"/>
  <c r="Q9" i="21"/>
  <c r="D87" i="2"/>
  <c r="Q10" i="21"/>
  <c r="Q8" i="21"/>
  <c r="Q7" i="21"/>
  <c r="Q6" i="21"/>
  <c r="Q5" i="21"/>
  <c r="Q4" i="21"/>
  <c r="Q3" i="21"/>
  <c r="D75" i="2"/>
  <c r="J4" i="2"/>
  <c r="AB26" i="9"/>
  <c r="M75" i="9" l="1"/>
  <c r="AB32" i="9"/>
  <c r="H71" i="1"/>
  <c r="V15" i="9" l="1"/>
  <c r="P46" i="9" l="1"/>
  <c r="AB45" i="9"/>
  <c r="G100" i="9" l="1"/>
  <c r="V104" i="9" l="1"/>
  <c r="V101" i="9"/>
  <c r="G104" i="9"/>
  <c r="G101" i="9"/>
  <c r="J104" i="9"/>
  <c r="J101" i="9"/>
  <c r="Y87" i="9"/>
  <c r="Y75" i="9"/>
  <c r="Y72" i="9"/>
  <c r="V87" i="9"/>
  <c r="V82" i="9"/>
  <c r="V81" i="9"/>
  <c r="V75" i="9"/>
  <c r="V74" i="9"/>
  <c r="V72" i="9"/>
  <c r="V71" i="9"/>
  <c r="V68" i="9"/>
  <c r="V67" i="9"/>
  <c r="S91" i="9"/>
  <c r="S87" i="9"/>
  <c r="S82" i="9"/>
  <c r="S77" i="9"/>
  <c r="S72" i="9"/>
  <c r="S68" i="9"/>
  <c r="S67" i="9"/>
  <c r="P91" i="9"/>
  <c r="P87" i="9"/>
  <c r="P84" i="9"/>
  <c r="P82" i="9"/>
  <c r="P81" i="9"/>
  <c r="P77" i="9"/>
  <c r="P74" i="9"/>
  <c r="P72" i="9"/>
  <c r="P71" i="9"/>
  <c r="P68" i="9"/>
  <c r="P67" i="9"/>
  <c r="M87" i="9"/>
  <c r="M84" i="9"/>
  <c r="M82" i="9"/>
  <c r="M81" i="9"/>
  <c r="M74" i="9"/>
  <c r="M72" i="9"/>
  <c r="M71" i="9"/>
  <c r="M68" i="9"/>
  <c r="M67" i="9"/>
  <c r="J91" i="9"/>
  <c r="J87" i="9"/>
  <c r="J84" i="9"/>
  <c r="J82" i="9"/>
  <c r="J77" i="9"/>
  <c r="J74" i="9"/>
  <c r="J72" i="9"/>
  <c r="J71" i="9"/>
  <c r="J68" i="9"/>
  <c r="J67" i="9"/>
  <c r="G91" i="9"/>
  <c r="G87" i="9"/>
  <c r="G84" i="9"/>
  <c r="G82" i="9"/>
  <c r="G81" i="9"/>
  <c r="G77" i="9"/>
  <c r="G74" i="9"/>
  <c r="G72" i="9"/>
  <c r="G71" i="9"/>
  <c r="G68" i="9"/>
  <c r="G67" i="9"/>
  <c r="D87" i="9"/>
  <c r="D82" i="9"/>
  <c r="D81" i="9"/>
  <c r="D77" i="9"/>
  <c r="D75" i="9"/>
  <c r="D74" i="9"/>
  <c r="D72" i="9"/>
  <c r="D71" i="9"/>
  <c r="D68" i="9"/>
  <c r="D67" i="9"/>
  <c r="V64" i="9"/>
  <c r="V63" i="9"/>
  <c r="V62" i="9"/>
  <c r="V66" i="9"/>
  <c r="V49" i="9"/>
  <c r="V44" i="9"/>
  <c r="V47" i="9"/>
  <c r="V41" i="9"/>
  <c r="S66" i="9"/>
  <c r="S64" i="9"/>
  <c r="S63" i="9"/>
  <c r="S62" i="9"/>
  <c r="S57" i="9"/>
  <c r="S47" i="9"/>
  <c r="S41" i="9"/>
  <c r="P66" i="9"/>
  <c r="P64" i="9"/>
  <c r="P63" i="9"/>
  <c r="P62" i="9"/>
  <c r="P58" i="9"/>
  <c r="P57" i="9"/>
  <c r="P49" i="9"/>
  <c r="P47" i="9"/>
  <c r="P41" i="9"/>
  <c r="M66" i="9"/>
  <c r="M64" i="9"/>
  <c r="M63" i="9"/>
  <c r="M62" i="9"/>
  <c r="M58" i="9"/>
  <c r="M57" i="9"/>
  <c r="M49" i="9"/>
  <c r="M47" i="9"/>
  <c r="M41" i="9"/>
  <c r="J66" i="9"/>
  <c r="J64" i="9"/>
  <c r="J63" i="9"/>
  <c r="J62" i="9"/>
  <c r="J58" i="9"/>
  <c r="J49" i="9"/>
  <c r="J47" i="9"/>
  <c r="J46" i="9"/>
  <c r="AB46" i="9" s="1"/>
  <c r="J44" i="9"/>
  <c r="J41" i="9"/>
  <c r="G66" i="9"/>
  <c r="G64" i="9"/>
  <c r="G63" i="9"/>
  <c r="G58" i="9"/>
  <c r="G57" i="9"/>
  <c r="G62" i="9"/>
  <c r="G47" i="9"/>
  <c r="G44" i="9"/>
  <c r="G41" i="9"/>
  <c r="D66" i="9"/>
  <c r="D64" i="9"/>
  <c r="D63" i="9"/>
  <c r="D62" i="9"/>
  <c r="D47" i="9"/>
  <c r="D41" i="9"/>
  <c r="AB87" i="9" l="1"/>
  <c r="H72" i="1"/>
  <c r="Y29" i="9" l="1"/>
  <c r="V29" i="9"/>
  <c r="S29" i="9"/>
  <c r="P29" i="9"/>
  <c r="M29" i="9"/>
  <c r="J29" i="9"/>
  <c r="G29" i="9"/>
  <c r="D29" i="9"/>
  <c r="C12" i="18"/>
  <c r="C11" i="18"/>
  <c r="C10" i="18"/>
  <c r="C8" i="18"/>
  <c r="C6" i="18"/>
  <c r="C5" i="18"/>
  <c r="AB29" i="9" l="1"/>
  <c r="D70" i="2"/>
  <c r="D69" i="2"/>
  <c r="D68" i="2"/>
  <c r="D67" i="2"/>
  <c r="D66" i="2"/>
  <c r="D65" i="2"/>
  <c r="D64" i="2"/>
  <c r="O72" i="2"/>
  <c r="D52" i="2"/>
  <c r="D51" i="2"/>
  <c r="D50" i="2"/>
  <c r="D49" i="2"/>
  <c r="D48" i="2"/>
  <c r="D45" i="2"/>
  <c r="D44" i="2"/>
  <c r="D43" i="2"/>
  <c r="D42" i="2"/>
  <c r="D41" i="2"/>
  <c r="N44" i="2"/>
  <c r="M47" i="2"/>
  <c r="M46" i="2"/>
  <c r="M44" i="2"/>
  <c r="Q51" i="2"/>
  <c r="P51" i="2"/>
  <c r="L51" i="2"/>
  <c r="M50" i="2"/>
  <c r="O50" i="2" s="1"/>
  <c r="M49" i="2"/>
  <c r="O49" i="2" s="1"/>
  <c r="M48" i="2"/>
  <c r="N48" i="2" s="1"/>
  <c r="N47" i="2"/>
  <c r="O46" i="2"/>
  <c r="M45" i="2"/>
  <c r="O45" i="2" s="1"/>
  <c r="M51" i="2" l="1"/>
  <c r="N45" i="2"/>
  <c r="N49" i="2"/>
  <c r="O44" i="2"/>
  <c r="O51" i="2" s="1"/>
  <c r="N51" i="2" l="1"/>
  <c r="D38" i="2"/>
  <c r="D37" i="2"/>
  <c r="D36" i="2"/>
  <c r="D35" i="2"/>
  <c r="D34" i="2"/>
  <c r="D33" i="2"/>
  <c r="D32" i="2"/>
  <c r="D31" i="2"/>
  <c r="M32" i="2"/>
  <c r="B18" i="21" l="1"/>
  <c r="B13" i="21"/>
  <c r="B10" i="21"/>
  <c r="B9" i="21"/>
  <c r="B8" i="21"/>
  <c r="B7" i="21"/>
  <c r="B6" i="21"/>
  <c r="B5" i="21"/>
  <c r="B4" i="21"/>
  <c r="B3" i="21"/>
  <c r="B4" i="18"/>
  <c r="B5" i="18"/>
  <c r="B6" i="18"/>
  <c r="B7" i="18"/>
  <c r="B8" i="18"/>
  <c r="B9" i="18"/>
  <c r="B10" i="18"/>
  <c r="B11" i="18"/>
  <c r="B12" i="18"/>
  <c r="B3" i="18"/>
  <c r="H6" i="22"/>
  <c r="K91" i="1"/>
  <c r="G91" i="1"/>
  <c r="K86" i="1"/>
  <c r="G86" i="1"/>
  <c r="G90" i="1"/>
  <c r="G85" i="1"/>
  <c r="G77" i="1"/>
  <c r="G72" i="1"/>
  <c r="G71" i="1"/>
  <c r="G9" i="1"/>
  <c r="G8" i="1"/>
  <c r="G5" i="1"/>
  <c r="X109" i="9"/>
  <c r="X108" i="9"/>
  <c r="X107" i="9"/>
  <c r="X106" i="9"/>
  <c r="X110" i="9" s="1"/>
  <c r="X104" i="9"/>
  <c r="X103" i="9"/>
  <c r="X102" i="9"/>
  <c r="X101" i="9"/>
  <c r="X105" i="9" s="1"/>
  <c r="X100" i="9"/>
  <c r="X99" i="9"/>
  <c r="X98" i="9"/>
  <c r="X96" i="9"/>
  <c r="X95" i="9"/>
  <c r="X94" i="9"/>
  <c r="X97" i="9" s="1"/>
  <c r="X91" i="9"/>
  <c r="X90" i="9"/>
  <c r="X89" i="9"/>
  <c r="X88" i="9"/>
  <c r="X87" i="9"/>
  <c r="X92" i="9" s="1"/>
  <c r="X85" i="9"/>
  <c r="X84" i="9"/>
  <c r="X82" i="9"/>
  <c r="X81" i="9"/>
  <c r="X80" i="9"/>
  <c r="X79" i="9"/>
  <c r="X78" i="9"/>
  <c r="X77" i="9"/>
  <c r="X76" i="9"/>
  <c r="X75" i="9"/>
  <c r="X74" i="9"/>
  <c r="X72" i="9"/>
  <c r="X71" i="9"/>
  <c r="X69" i="9"/>
  <c r="X68" i="9"/>
  <c r="X67" i="9"/>
  <c r="X66" i="9"/>
  <c r="X65" i="9"/>
  <c r="X64" i="9"/>
  <c r="X63" i="9"/>
  <c r="X62" i="9"/>
  <c r="X61" i="9" s="1"/>
  <c r="X58" i="9"/>
  <c r="X57" i="9"/>
  <c r="X56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55" i="9" s="1"/>
  <c r="X60" i="9" s="1"/>
  <c r="X41" i="9"/>
  <c r="X38" i="9"/>
  <c r="X37" i="9"/>
  <c r="X36" i="9"/>
  <c r="X35" i="9"/>
  <c r="X34" i="9"/>
  <c r="X33" i="9"/>
  <c r="X32" i="9"/>
  <c r="X31" i="9"/>
  <c r="X29" i="9"/>
  <c r="X15" i="9"/>
  <c r="X12" i="9"/>
  <c r="X20" i="9" s="1"/>
  <c r="X59" i="9"/>
  <c r="X28" i="9"/>
  <c r="X39" i="9" s="1"/>
  <c r="X25" i="9"/>
  <c r="X23" i="9"/>
  <c r="X10" i="9"/>
  <c r="X6" i="9"/>
  <c r="U109" i="9"/>
  <c r="U108" i="9"/>
  <c r="U107" i="9"/>
  <c r="U106" i="9"/>
  <c r="U110" i="9" s="1"/>
  <c r="U104" i="9"/>
  <c r="U103" i="9"/>
  <c r="U102" i="9"/>
  <c r="U101" i="9"/>
  <c r="U105" i="9" s="1"/>
  <c r="U100" i="9"/>
  <c r="U99" i="9"/>
  <c r="U98" i="9"/>
  <c r="U96" i="9"/>
  <c r="U97" i="9" s="1"/>
  <c r="U95" i="9"/>
  <c r="U94" i="9"/>
  <c r="U91" i="9"/>
  <c r="U90" i="9"/>
  <c r="U89" i="9"/>
  <c r="U88" i="9"/>
  <c r="U87" i="9"/>
  <c r="U92" i="9" s="1"/>
  <c r="U85" i="9"/>
  <c r="U84" i="9"/>
  <c r="U82" i="9"/>
  <c r="U81" i="9"/>
  <c r="U80" i="9"/>
  <c r="U79" i="9"/>
  <c r="U78" i="9"/>
  <c r="U77" i="9"/>
  <c r="U76" i="9"/>
  <c r="U75" i="9"/>
  <c r="U74" i="9"/>
  <c r="U72" i="9"/>
  <c r="U71" i="9"/>
  <c r="U69" i="9"/>
  <c r="U68" i="9"/>
  <c r="U67" i="9"/>
  <c r="U66" i="9"/>
  <c r="U65" i="9"/>
  <c r="U64" i="9"/>
  <c r="U63" i="9"/>
  <c r="U62" i="9"/>
  <c r="U58" i="9"/>
  <c r="U57" i="9"/>
  <c r="U56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55" i="9" s="1"/>
  <c r="U60" i="9" s="1"/>
  <c r="U41" i="9"/>
  <c r="U38" i="9"/>
  <c r="U37" i="9"/>
  <c r="U36" i="9"/>
  <c r="U35" i="9"/>
  <c r="U34" i="9"/>
  <c r="U33" i="9"/>
  <c r="U32" i="9"/>
  <c r="U31" i="9"/>
  <c r="U29" i="9"/>
  <c r="U15" i="9"/>
  <c r="U12" i="9"/>
  <c r="U20" i="9" s="1"/>
  <c r="U59" i="9"/>
  <c r="U28" i="9"/>
  <c r="U39" i="9" s="1"/>
  <c r="U25" i="9"/>
  <c r="U23" i="9"/>
  <c r="U10" i="9"/>
  <c r="U6" i="9"/>
  <c r="R109" i="9"/>
  <c r="R108" i="9"/>
  <c r="R107" i="9"/>
  <c r="R106" i="9"/>
  <c r="R110" i="9" s="1"/>
  <c r="R104" i="9"/>
  <c r="R103" i="9"/>
  <c r="R102" i="9"/>
  <c r="R101" i="9"/>
  <c r="R105" i="9" s="1"/>
  <c r="R100" i="9"/>
  <c r="R99" i="9"/>
  <c r="R98" i="9"/>
  <c r="R96" i="9"/>
  <c r="R97" i="9" s="1"/>
  <c r="R95" i="9"/>
  <c r="R94" i="9"/>
  <c r="R91" i="9"/>
  <c r="R90" i="9"/>
  <c r="R89" i="9"/>
  <c r="R88" i="9"/>
  <c r="R87" i="9"/>
  <c r="R92" i="9" s="1"/>
  <c r="R85" i="9"/>
  <c r="R84" i="9"/>
  <c r="R82" i="9"/>
  <c r="R81" i="9"/>
  <c r="R80" i="9"/>
  <c r="R79" i="9"/>
  <c r="R78" i="9"/>
  <c r="R77" i="9"/>
  <c r="R76" i="9"/>
  <c r="R75" i="9"/>
  <c r="R74" i="9"/>
  <c r="R72" i="9"/>
  <c r="R71" i="9"/>
  <c r="R69" i="9"/>
  <c r="R68" i="9"/>
  <c r="R67" i="9"/>
  <c r="R66" i="9"/>
  <c r="R65" i="9"/>
  <c r="R64" i="9"/>
  <c r="R63" i="9"/>
  <c r="R62" i="9"/>
  <c r="R61" i="9" s="1"/>
  <c r="R58" i="9"/>
  <c r="R57" i="9"/>
  <c r="R56" i="9"/>
  <c r="R59" i="9" s="1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55" i="9" s="1"/>
  <c r="R60" i="9" s="1"/>
  <c r="R41" i="9"/>
  <c r="R38" i="9"/>
  <c r="R37" i="9"/>
  <c r="R36" i="9"/>
  <c r="R35" i="9"/>
  <c r="R34" i="9"/>
  <c r="R33" i="9"/>
  <c r="R32" i="9"/>
  <c r="R31" i="9"/>
  <c r="R29" i="9"/>
  <c r="R15" i="9"/>
  <c r="R12" i="9"/>
  <c r="R20" i="9" s="1"/>
  <c r="R28" i="9"/>
  <c r="R39" i="9" s="1"/>
  <c r="R25" i="9"/>
  <c r="R23" i="9"/>
  <c r="R10" i="9"/>
  <c r="R6" i="9"/>
  <c r="O109" i="9"/>
  <c r="O108" i="9"/>
  <c r="O107" i="9"/>
  <c r="O106" i="9"/>
  <c r="O110" i="9" s="1"/>
  <c r="O104" i="9"/>
  <c r="O103" i="9"/>
  <c r="O102" i="9"/>
  <c r="O101" i="9"/>
  <c r="O100" i="9"/>
  <c r="O99" i="9"/>
  <c r="O98" i="9"/>
  <c r="O105" i="9" s="1"/>
  <c r="O96" i="9"/>
  <c r="O97" i="9" s="1"/>
  <c r="O95" i="9"/>
  <c r="O94" i="9"/>
  <c r="O91" i="9"/>
  <c r="O90" i="9"/>
  <c r="O89" i="9"/>
  <c r="O88" i="9"/>
  <c r="O87" i="9"/>
  <c r="O85" i="9"/>
  <c r="O84" i="9"/>
  <c r="O82" i="9"/>
  <c r="O81" i="9"/>
  <c r="O80" i="9"/>
  <c r="O79" i="9"/>
  <c r="O78" i="9"/>
  <c r="O77" i="9"/>
  <c r="O76" i="9"/>
  <c r="O75" i="9"/>
  <c r="O74" i="9"/>
  <c r="O72" i="9"/>
  <c r="O71" i="9"/>
  <c r="O69" i="9"/>
  <c r="O68" i="9"/>
  <c r="O67" i="9"/>
  <c r="O66" i="9"/>
  <c r="O65" i="9"/>
  <c r="O64" i="9"/>
  <c r="O63" i="9"/>
  <c r="O62" i="9"/>
  <c r="O61" i="9" s="1"/>
  <c r="O58" i="9"/>
  <c r="O57" i="9"/>
  <c r="O56" i="9"/>
  <c r="O59" i="9" s="1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55" i="9" s="1"/>
  <c r="O60" i="9" s="1"/>
  <c r="O41" i="9"/>
  <c r="O38" i="9"/>
  <c r="O37" i="9"/>
  <c r="O36" i="9"/>
  <c r="O35" i="9"/>
  <c r="O34" i="9"/>
  <c r="O33" i="9"/>
  <c r="O32" i="9"/>
  <c r="O31" i="9"/>
  <c r="O29" i="9"/>
  <c r="O15" i="9"/>
  <c r="O12" i="9"/>
  <c r="O20" i="9" s="1"/>
  <c r="O92" i="9"/>
  <c r="O28" i="9"/>
  <c r="O39" i="9" s="1"/>
  <c r="O25" i="9"/>
  <c r="O23" i="9"/>
  <c r="O10" i="9"/>
  <c r="O6" i="9"/>
  <c r="L109" i="9"/>
  <c r="L108" i="9"/>
  <c r="L107" i="9"/>
  <c r="L106" i="9"/>
  <c r="L110" i="9" s="1"/>
  <c r="L104" i="9"/>
  <c r="L103" i="9"/>
  <c r="L102" i="9"/>
  <c r="L101" i="9"/>
  <c r="L105" i="9" s="1"/>
  <c r="L100" i="9"/>
  <c r="L99" i="9"/>
  <c r="L98" i="9"/>
  <c r="L96" i="9"/>
  <c r="L95" i="9"/>
  <c r="L94" i="9"/>
  <c r="L97" i="9" s="1"/>
  <c r="L91" i="9"/>
  <c r="L90" i="9"/>
  <c r="L89" i="9"/>
  <c r="L88" i="9"/>
  <c r="L87" i="9"/>
  <c r="L85" i="9"/>
  <c r="L84" i="9"/>
  <c r="L82" i="9"/>
  <c r="L81" i="9"/>
  <c r="L80" i="9"/>
  <c r="L79" i="9"/>
  <c r="L78" i="9"/>
  <c r="L77" i="9"/>
  <c r="L76" i="9"/>
  <c r="L75" i="9"/>
  <c r="L74" i="9"/>
  <c r="L72" i="9"/>
  <c r="L71" i="9"/>
  <c r="L69" i="9"/>
  <c r="L68" i="9"/>
  <c r="L67" i="9"/>
  <c r="L66" i="9"/>
  <c r="L65" i="9"/>
  <c r="L64" i="9"/>
  <c r="L63" i="9"/>
  <c r="L62" i="9"/>
  <c r="L61" i="9" s="1"/>
  <c r="L58" i="9"/>
  <c r="L57" i="9"/>
  <c r="L56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55" i="9" s="1"/>
  <c r="L60" i="9" s="1"/>
  <c r="L41" i="9"/>
  <c r="L38" i="9"/>
  <c r="L37" i="9"/>
  <c r="L36" i="9"/>
  <c r="L35" i="9"/>
  <c r="L34" i="9"/>
  <c r="L33" i="9"/>
  <c r="L32" i="9"/>
  <c r="L31" i="9"/>
  <c r="L29" i="9"/>
  <c r="L15" i="9"/>
  <c r="L12" i="9"/>
  <c r="L20" i="9" s="1"/>
  <c r="L92" i="9"/>
  <c r="L59" i="9"/>
  <c r="L28" i="9"/>
  <c r="L39" i="9" s="1"/>
  <c r="L25" i="9"/>
  <c r="L23" i="9"/>
  <c r="L10" i="9"/>
  <c r="L6" i="9"/>
  <c r="I109" i="9"/>
  <c r="I108" i="9"/>
  <c r="I107" i="9"/>
  <c r="I106" i="9"/>
  <c r="I110" i="9" s="1"/>
  <c r="I104" i="9"/>
  <c r="I103" i="9"/>
  <c r="I102" i="9"/>
  <c r="I101" i="9"/>
  <c r="I100" i="9"/>
  <c r="I99" i="9"/>
  <c r="I98" i="9"/>
  <c r="I96" i="9"/>
  <c r="I95" i="9"/>
  <c r="I94" i="9"/>
  <c r="I97" i="9" s="1"/>
  <c r="I91" i="9"/>
  <c r="I90" i="9"/>
  <c r="I89" i="9"/>
  <c r="I88" i="9"/>
  <c r="I87" i="9"/>
  <c r="I92" i="9" s="1"/>
  <c r="I85" i="9"/>
  <c r="I84" i="9"/>
  <c r="I82" i="9"/>
  <c r="I81" i="9"/>
  <c r="I80" i="9"/>
  <c r="I79" i="9"/>
  <c r="I78" i="9"/>
  <c r="I77" i="9"/>
  <c r="I76" i="9"/>
  <c r="I75" i="9"/>
  <c r="I74" i="9"/>
  <c r="I72" i="9"/>
  <c r="I71" i="9"/>
  <c r="I69" i="9"/>
  <c r="I68" i="9"/>
  <c r="I67" i="9"/>
  <c r="I66" i="9"/>
  <c r="I65" i="9"/>
  <c r="I64" i="9"/>
  <c r="I63" i="9"/>
  <c r="I62" i="9"/>
  <c r="I61" i="9" s="1"/>
  <c r="I58" i="9"/>
  <c r="I57" i="9"/>
  <c r="I56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55" i="9" s="1"/>
  <c r="I41" i="9"/>
  <c r="I38" i="9"/>
  <c r="I37" i="9"/>
  <c r="I36" i="9"/>
  <c r="I35" i="9"/>
  <c r="I34" i="9"/>
  <c r="I33" i="9"/>
  <c r="I32" i="9"/>
  <c r="I31" i="9"/>
  <c r="I29" i="9"/>
  <c r="I15" i="9"/>
  <c r="I12" i="9"/>
  <c r="I20" i="9" s="1"/>
  <c r="I59" i="9"/>
  <c r="I28" i="9"/>
  <c r="I39" i="9" s="1"/>
  <c r="I25" i="9"/>
  <c r="I23" i="9"/>
  <c r="I10" i="9"/>
  <c r="I6" i="9"/>
  <c r="F109" i="9"/>
  <c r="F108" i="9"/>
  <c r="F107" i="9"/>
  <c r="F106" i="9"/>
  <c r="F110" i="9" s="1"/>
  <c r="F104" i="9"/>
  <c r="F103" i="9"/>
  <c r="F102" i="9"/>
  <c r="F101" i="9"/>
  <c r="F100" i="9"/>
  <c r="F99" i="9"/>
  <c r="F98" i="9"/>
  <c r="F96" i="9"/>
  <c r="F95" i="9"/>
  <c r="F94" i="9"/>
  <c r="F97" i="9" s="1"/>
  <c r="F91" i="9"/>
  <c r="F90" i="9"/>
  <c r="F89" i="9"/>
  <c r="F88" i="9"/>
  <c r="F87" i="9"/>
  <c r="F92" i="9" s="1"/>
  <c r="F85" i="9"/>
  <c r="F84" i="9"/>
  <c r="F82" i="9"/>
  <c r="F81" i="9"/>
  <c r="F80" i="9"/>
  <c r="F79" i="9"/>
  <c r="F78" i="9"/>
  <c r="F77" i="9"/>
  <c r="F76" i="9"/>
  <c r="F75" i="9"/>
  <c r="F74" i="9"/>
  <c r="F72" i="9"/>
  <c r="F71" i="9"/>
  <c r="F69" i="9"/>
  <c r="F68" i="9"/>
  <c r="F67" i="9"/>
  <c r="F66" i="9"/>
  <c r="F65" i="9"/>
  <c r="F64" i="9"/>
  <c r="F63" i="9"/>
  <c r="F62" i="9"/>
  <c r="F61" i="9" s="1"/>
  <c r="F58" i="9"/>
  <c r="F57" i="9"/>
  <c r="F56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55" i="9" s="1"/>
  <c r="F60" i="9" s="1"/>
  <c r="F41" i="9"/>
  <c r="F38" i="9"/>
  <c r="F37" i="9"/>
  <c r="F36" i="9"/>
  <c r="F35" i="9"/>
  <c r="F34" i="9"/>
  <c r="F33" i="9"/>
  <c r="F32" i="9"/>
  <c r="F31" i="9"/>
  <c r="F29" i="9"/>
  <c r="F15" i="9"/>
  <c r="F12" i="9"/>
  <c r="F20" i="9" s="1"/>
  <c r="F105" i="9"/>
  <c r="F59" i="9"/>
  <c r="F28" i="9"/>
  <c r="F39" i="9" s="1"/>
  <c r="F25" i="9"/>
  <c r="F23" i="9"/>
  <c r="F10" i="9"/>
  <c r="F6" i="9"/>
  <c r="C109" i="9"/>
  <c r="C108" i="9"/>
  <c r="C107" i="9"/>
  <c r="C106" i="9"/>
  <c r="C104" i="9"/>
  <c r="C103" i="9"/>
  <c r="C102" i="9"/>
  <c r="C101" i="9"/>
  <c r="C100" i="9"/>
  <c r="C99" i="9"/>
  <c r="C98" i="9"/>
  <c r="C95" i="9"/>
  <c r="C96" i="9"/>
  <c r="C94" i="9"/>
  <c r="C91" i="9"/>
  <c r="C90" i="9"/>
  <c r="C89" i="9"/>
  <c r="C88" i="9"/>
  <c r="C87" i="9"/>
  <c r="C85" i="9"/>
  <c r="C84" i="9"/>
  <c r="C82" i="9"/>
  <c r="C81" i="9"/>
  <c r="C80" i="9"/>
  <c r="C79" i="9"/>
  <c r="C78" i="9"/>
  <c r="C77" i="9"/>
  <c r="C76" i="9"/>
  <c r="C75" i="9"/>
  <c r="C74" i="9"/>
  <c r="C72" i="9"/>
  <c r="C71" i="9"/>
  <c r="C69" i="9"/>
  <c r="C68" i="9"/>
  <c r="C67" i="9"/>
  <c r="C66" i="9"/>
  <c r="C65" i="9"/>
  <c r="C64" i="9"/>
  <c r="C63" i="9"/>
  <c r="C62" i="9"/>
  <c r="C58" i="9"/>
  <c r="C57" i="9"/>
  <c r="C56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O73" i="9" l="1"/>
  <c r="I86" i="9"/>
  <c r="L70" i="9"/>
  <c r="F70" i="9"/>
  <c r="I73" i="9"/>
  <c r="L73" i="9"/>
  <c r="R70" i="9"/>
  <c r="X70" i="9"/>
  <c r="I70" i="9"/>
  <c r="X86" i="9"/>
  <c r="F73" i="9"/>
  <c r="F86" i="9"/>
  <c r="O70" i="9"/>
  <c r="U86" i="9"/>
  <c r="I83" i="9"/>
  <c r="I105" i="9"/>
  <c r="U70" i="9"/>
  <c r="F83" i="9"/>
  <c r="R86" i="9"/>
  <c r="U61" i="9"/>
  <c r="O83" i="9"/>
  <c r="O86" i="9"/>
  <c r="L83" i="9"/>
  <c r="L86" i="9"/>
  <c r="R73" i="9"/>
  <c r="R83" i="9"/>
  <c r="U73" i="9"/>
  <c r="U83" i="9"/>
  <c r="X73" i="9"/>
  <c r="X83" i="9"/>
  <c r="X26" i="9"/>
  <c r="X40" i="9" s="1"/>
  <c r="U26" i="9"/>
  <c r="U40" i="9" s="1"/>
  <c r="R26" i="9"/>
  <c r="R40" i="9"/>
  <c r="O26" i="9"/>
  <c r="O40" i="9" s="1"/>
  <c r="L26" i="9"/>
  <c r="L40" i="9" s="1"/>
  <c r="I26" i="9"/>
  <c r="I40" i="9"/>
  <c r="I60" i="9"/>
  <c r="F26" i="9"/>
  <c r="F40" i="9"/>
  <c r="I93" i="9" l="1"/>
  <c r="X93" i="9"/>
  <c r="X112" i="9" s="1"/>
  <c r="X114" i="9" s="1"/>
  <c r="L93" i="9"/>
  <c r="L112" i="9" s="1"/>
  <c r="L114" i="9" s="1"/>
  <c r="R93" i="9"/>
  <c r="R112" i="9" s="1"/>
  <c r="R114" i="9" s="1"/>
  <c r="F93" i="9"/>
  <c r="F112" i="9" s="1"/>
  <c r="F114" i="9" s="1"/>
  <c r="I112" i="9"/>
  <c r="I114" i="9" s="1"/>
  <c r="O93" i="9"/>
  <c r="O112" i="9" s="1"/>
  <c r="O114" i="9" s="1"/>
  <c r="U93" i="9"/>
  <c r="U112" i="9" s="1"/>
  <c r="U114" i="9" s="1"/>
  <c r="C38" i="9"/>
  <c r="C37" i="9"/>
  <c r="C36" i="9"/>
  <c r="C35" i="9"/>
  <c r="C34" i="9"/>
  <c r="C33" i="9"/>
  <c r="C32" i="9"/>
  <c r="C31" i="9"/>
  <c r="C29" i="9"/>
  <c r="C15" i="9"/>
  <c r="C12" i="9"/>
  <c r="C98" i="2"/>
  <c r="C95" i="2"/>
  <c r="C73" i="2"/>
  <c r="C70" i="2"/>
  <c r="C69" i="2"/>
  <c r="C68" i="2"/>
  <c r="C67" i="2"/>
  <c r="C66" i="2"/>
  <c r="C65" i="2"/>
  <c r="C64" i="2"/>
  <c r="C56" i="2"/>
  <c r="C57" i="2"/>
  <c r="C58" i="2"/>
  <c r="C59" i="2"/>
  <c r="C60" i="2"/>
  <c r="C61" i="2"/>
  <c r="C55" i="2"/>
  <c r="C28" i="2"/>
  <c r="C27" i="2"/>
  <c r="C26" i="2"/>
  <c r="C25" i="2"/>
  <c r="C24" i="2"/>
  <c r="C23" i="2"/>
  <c r="C22" i="2"/>
  <c r="C19" i="2"/>
  <c r="C18" i="2"/>
  <c r="C17" i="2"/>
  <c r="C16" i="2"/>
  <c r="C15" i="2"/>
  <c r="C14" i="2"/>
  <c r="C6" i="2"/>
  <c r="C7" i="2"/>
  <c r="C8" i="2"/>
  <c r="C9" i="2"/>
  <c r="C10" i="2"/>
  <c r="C11" i="2"/>
  <c r="C5" i="2"/>
  <c r="E48" i="18" l="1"/>
  <c r="E47" i="18"/>
  <c r="E46" i="18"/>
  <c r="E45" i="18"/>
  <c r="E44" i="18"/>
  <c r="C9" i="18" s="1"/>
  <c r="E43" i="18"/>
  <c r="E42" i="18"/>
  <c r="C7" i="18" s="1"/>
  <c r="E41" i="18"/>
  <c r="C4" i="18"/>
  <c r="C3" i="18"/>
  <c r="B22" i="18"/>
  <c r="AA30" i="9"/>
  <c r="AB30" i="9"/>
  <c r="G52" i="2"/>
  <c r="G51" i="2"/>
  <c r="G50" i="2"/>
  <c r="G49" i="2"/>
  <c r="G48" i="2"/>
  <c r="G45" i="2"/>
  <c r="G44" i="2"/>
  <c r="G43" i="2"/>
  <c r="G42" i="2"/>
  <c r="G41" i="2"/>
  <c r="G38" i="2"/>
  <c r="G37" i="2"/>
  <c r="G36" i="2"/>
  <c r="G35" i="2"/>
  <c r="G34" i="2"/>
  <c r="G33" i="2"/>
  <c r="G32" i="2"/>
  <c r="G31" i="2"/>
  <c r="D47" i="2"/>
  <c r="G47" i="2" s="1"/>
  <c r="D40" i="2"/>
  <c r="D30" i="2"/>
  <c r="C47" i="2"/>
  <c r="C40" i="2"/>
  <c r="C30" i="2"/>
  <c r="G30" i="2" l="1"/>
  <c r="G40" i="2"/>
  <c r="C22" i="18"/>
  <c r="E49" i="18"/>
  <c r="B31" i="18"/>
  <c r="C31" i="18"/>
  <c r="L86" i="1" l="1"/>
  <c r="M54" i="2" l="1"/>
  <c r="E13" i="18" l="1"/>
  <c r="D73" i="2" s="1"/>
  <c r="H87" i="1" l="1"/>
  <c r="M31" i="9" l="1"/>
  <c r="G87" i="1" l="1"/>
  <c r="G84" i="1"/>
  <c r="B19" i="21"/>
  <c r="B14" i="21"/>
  <c r="C107" i="1"/>
  <c r="C105" i="1"/>
  <c r="C103" i="1"/>
  <c r="C102" i="1"/>
  <c r="C101" i="1"/>
  <c r="C100" i="1"/>
  <c r="C93" i="1"/>
  <c r="C92" i="1"/>
  <c r="C87" i="1"/>
  <c r="C85" i="1"/>
  <c r="C84" i="1"/>
  <c r="C75" i="1"/>
  <c r="C46" i="1"/>
  <c r="C25" i="1"/>
  <c r="C23" i="1"/>
  <c r="C3" i="21"/>
  <c r="D3" i="21"/>
  <c r="E3" i="21"/>
  <c r="F3" i="21"/>
  <c r="G3" i="21"/>
  <c r="H3" i="21"/>
  <c r="I3" i="21"/>
  <c r="J3" i="21"/>
  <c r="K3" i="21"/>
  <c r="L3" i="21"/>
  <c r="M3" i="21"/>
  <c r="C4" i="21"/>
  <c r="D4" i="21"/>
  <c r="E4" i="21"/>
  <c r="F4" i="21"/>
  <c r="G4" i="21"/>
  <c r="H4" i="21"/>
  <c r="I4" i="21"/>
  <c r="J4" i="21"/>
  <c r="K4" i="21"/>
  <c r="L4" i="21"/>
  <c r="M4" i="21"/>
  <c r="C5" i="21"/>
  <c r="D5" i="21"/>
  <c r="E5" i="21"/>
  <c r="F5" i="21"/>
  <c r="G5" i="21"/>
  <c r="H5" i="21"/>
  <c r="I5" i="21"/>
  <c r="J5" i="21"/>
  <c r="K5" i="21"/>
  <c r="L5" i="21"/>
  <c r="M5" i="21"/>
  <c r="C6" i="21"/>
  <c r="D6" i="21"/>
  <c r="E6" i="21"/>
  <c r="F6" i="21"/>
  <c r="G6" i="21"/>
  <c r="H6" i="21"/>
  <c r="I6" i="21"/>
  <c r="J6" i="21"/>
  <c r="K6" i="21"/>
  <c r="L6" i="21"/>
  <c r="M6" i="21"/>
  <c r="C7" i="21"/>
  <c r="D7" i="21"/>
  <c r="E7" i="21"/>
  <c r="F7" i="21"/>
  <c r="G7" i="21"/>
  <c r="H7" i="21"/>
  <c r="I7" i="21"/>
  <c r="J7" i="21"/>
  <c r="K7" i="21"/>
  <c r="L7" i="21"/>
  <c r="M7" i="21"/>
  <c r="C8" i="21"/>
  <c r="D8" i="21"/>
  <c r="E8" i="21"/>
  <c r="F8" i="21"/>
  <c r="G8" i="21"/>
  <c r="H8" i="21"/>
  <c r="I8" i="21"/>
  <c r="J8" i="21"/>
  <c r="K8" i="21"/>
  <c r="L8" i="21"/>
  <c r="M8" i="21"/>
  <c r="C9" i="21"/>
  <c r="D9" i="21"/>
  <c r="E9" i="21"/>
  <c r="F9" i="21"/>
  <c r="G9" i="21"/>
  <c r="H9" i="21"/>
  <c r="I9" i="21"/>
  <c r="J9" i="21"/>
  <c r="K9" i="21"/>
  <c r="L9" i="21"/>
  <c r="M9" i="21"/>
  <c r="C10" i="21"/>
  <c r="D10" i="21"/>
  <c r="E10" i="21"/>
  <c r="F10" i="21"/>
  <c r="G10" i="21"/>
  <c r="H10" i="21"/>
  <c r="I10" i="21"/>
  <c r="J10" i="21"/>
  <c r="K10" i="21"/>
  <c r="L10" i="21"/>
  <c r="M10" i="21"/>
  <c r="O12" i="21"/>
  <c r="C13" i="21"/>
  <c r="C14" i="21" s="1"/>
  <c r="D13" i="21"/>
  <c r="E13" i="21"/>
  <c r="F13" i="21"/>
  <c r="F14" i="21" s="1"/>
  <c r="G13" i="21"/>
  <c r="G14" i="21" s="1"/>
  <c r="H13" i="21"/>
  <c r="H14" i="21" s="1"/>
  <c r="I13" i="21"/>
  <c r="J13" i="21"/>
  <c r="J14" i="21" s="1"/>
  <c r="K13" i="21"/>
  <c r="K14" i="21" s="1"/>
  <c r="L13" i="21"/>
  <c r="L14" i="21" s="1"/>
  <c r="M13" i="21"/>
  <c r="D14" i="21"/>
  <c r="E14" i="21"/>
  <c r="I14" i="21"/>
  <c r="M14" i="21"/>
  <c r="C18" i="21"/>
  <c r="C19" i="21" s="1"/>
  <c r="D18" i="21"/>
  <c r="D19" i="21" s="1"/>
  <c r="E18" i="21"/>
  <c r="F18" i="21"/>
  <c r="G18" i="21"/>
  <c r="G19" i="21" s="1"/>
  <c r="H18" i="21"/>
  <c r="H19" i="21" s="1"/>
  <c r="I18" i="21"/>
  <c r="J18" i="21"/>
  <c r="K18" i="21"/>
  <c r="K19" i="21" s="1"/>
  <c r="L18" i="21"/>
  <c r="L19" i="21" s="1"/>
  <c r="M18" i="21"/>
  <c r="E19" i="21"/>
  <c r="F19" i="21"/>
  <c r="I19" i="21"/>
  <c r="J19" i="21"/>
  <c r="M19" i="21"/>
  <c r="C28" i="9" l="1"/>
  <c r="B11" i="21"/>
  <c r="B15" i="21" s="1"/>
  <c r="C11" i="21"/>
  <c r="C15" i="21" s="1"/>
  <c r="G11" i="21"/>
  <c r="G15" i="21" s="1"/>
  <c r="K11" i="21"/>
  <c r="K15" i="21" s="1"/>
  <c r="M11" i="21"/>
  <c r="M15" i="21" s="1"/>
  <c r="I11" i="21"/>
  <c r="I15" i="21" s="1"/>
  <c r="E11" i="21"/>
  <c r="E15" i="21" s="1"/>
  <c r="L11" i="21"/>
  <c r="L15" i="21" s="1"/>
  <c r="H11" i="21"/>
  <c r="H15" i="21" s="1"/>
  <c r="D11" i="21"/>
  <c r="D15" i="21" s="1"/>
  <c r="J11" i="21"/>
  <c r="J15" i="21" s="1"/>
  <c r="F11" i="21"/>
  <c r="F15" i="21" s="1"/>
  <c r="C91" i="1"/>
  <c r="C104" i="1"/>
  <c r="D15" i="2" l="1"/>
  <c r="G15" i="2" s="1"/>
  <c r="D16" i="2"/>
  <c r="G16" i="2" s="1"/>
  <c r="D17" i="2"/>
  <c r="G17" i="2" s="1"/>
  <c r="D18" i="2"/>
  <c r="G18" i="2" s="1"/>
  <c r="D19" i="2"/>
  <c r="D14" i="2"/>
  <c r="G14" i="2" s="1"/>
  <c r="J15" i="2"/>
  <c r="O22" i="2"/>
  <c r="L22" i="2"/>
  <c r="M21" i="2" s="1"/>
  <c r="C13" i="2"/>
  <c r="G19" i="2" l="1"/>
  <c r="D13" i="2"/>
  <c r="G13" i="2" s="1"/>
  <c r="N21" i="2"/>
  <c r="M16" i="2"/>
  <c r="N16" i="2" s="1"/>
  <c r="M18" i="2"/>
  <c r="N18" i="2" s="1"/>
  <c r="M17" i="2"/>
  <c r="N17" i="2" s="1"/>
  <c r="M20" i="2"/>
  <c r="N20" i="2" s="1"/>
  <c r="M19" i="2"/>
  <c r="N19" i="2" s="1"/>
  <c r="B13" i="18"/>
  <c r="B33" i="18" s="1"/>
  <c r="N22" i="2" l="1"/>
  <c r="Y31" i="9" l="1"/>
  <c r="B11" i="13"/>
  <c r="L89" i="1"/>
  <c r="L88" i="1"/>
  <c r="L27" i="1"/>
  <c r="K27" i="1"/>
  <c r="L24" i="1"/>
  <c r="K24" i="1"/>
  <c r="L22" i="1"/>
  <c r="K22" i="1"/>
  <c r="L21" i="1"/>
  <c r="K21" i="1"/>
  <c r="L7" i="1"/>
  <c r="K7" i="1"/>
  <c r="L3" i="1"/>
  <c r="K3" i="1"/>
  <c r="C72" i="2" l="1"/>
  <c r="L12" i="2" l="1"/>
  <c r="AB19" i="9" l="1"/>
  <c r="D19" i="1" s="1"/>
  <c r="L19" i="1" s="1"/>
  <c r="AB18" i="9"/>
  <c r="D18" i="1" s="1"/>
  <c r="L18" i="1" s="1"/>
  <c r="AB17" i="9"/>
  <c r="D17" i="1" s="1"/>
  <c r="L17" i="1" s="1"/>
  <c r="AB16" i="9"/>
  <c r="D16" i="1" s="1"/>
  <c r="L16" i="1" s="1"/>
  <c r="AB15" i="9"/>
  <c r="D98" i="2" s="1"/>
  <c r="AB14" i="9"/>
  <c r="D14" i="1" s="1"/>
  <c r="L14" i="1" s="1"/>
  <c r="AB13" i="9"/>
  <c r="D13" i="1" s="1"/>
  <c r="L13" i="1" s="1"/>
  <c r="AB12" i="9"/>
  <c r="AB11" i="9"/>
  <c r="D11" i="1" s="1"/>
  <c r="L11" i="1" s="1"/>
  <c r="C142" i="9"/>
  <c r="C151" i="9"/>
  <c r="AB34" i="9" l="1"/>
  <c r="D24" i="2" s="1"/>
  <c r="D12" i="1"/>
  <c r="L12" i="1" s="1"/>
  <c r="D95" i="2"/>
  <c r="AB38" i="9"/>
  <c r="D28" i="2" s="1"/>
  <c r="D15" i="1"/>
  <c r="L15" i="1" s="1"/>
  <c r="AB36" i="9"/>
  <c r="D26" i="2" s="1"/>
  <c r="AB33" i="9"/>
  <c r="D23" i="2" s="1"/>
  <c r="D22" i="2"/>
  <c r="AB37" i="9"/>
  <c r="D27" i="2" s="1"/>
  <c r="V31" i="9" l="1"/>
  <c r="S31" i="9"/>
  <c r="P31" i="9"/>
  <c r="J31" i="9"/>
  <c r="G31" i="9"/>
  <c r="Y105" i="9" l="1"/>
  <c r="Y97" i="9"/>
  <c r="Y61" i="9"/>
  <c r="Y59" i="9"/>
  <c r="Y55" i="9"/>
  <c r="Y28" i="9"/>
  <c r="Y39" i="9" s="1"/>
  <c r="Y23" i="9"/>
  <c r="Y20" i="9"/>
  <c r="Y10" i="9"/>
  <c r="Y6" i="9"/>
  <c r="V110" i="9"/>
  <c r="V105" i="9"/>
  <c r="V97" i="9"/>
  <c r="S110" i="9"/>
  <c r="S105" i="9"/>
  <c r="S97" i="9"/>
  <c r="P105" i="9"/>
  <c r="P97" i="9"/>
  <c r="M105" i="9"/>
  <c r="M97" i="9"/>
  <c r="J110" i="9"/>
  <c r="J105" i="9"/>
  <c r="J97" i="9"/>
  <c r="G110" i="9"/>
  <c r="G105" i="9"/>
  <c r="G97" i="9"/>
  <c r="D110" i="9"/>
  <c r="D105" i="9"/>
  <c r="D97" i="9"/>
  <c r="Y60" i="9" l="1"/>
  <c r="Y26" i="9"/>
  <c r="Y40" i="9" s="1"/>
  <c r="D96" i="1" l="1"/>
  <c r="L96" i="1" s="1"/>
  <c r="D97" i="1"/>
  <c r="L97" i="1" s="1"/>
  <c r="Y86" i="9"/>
  <c r="Y92" i="9"/>
  <c r="V86" i="9"/>
  <c r="S86" i="9"/>
  <c r="P86" i="9"/>
  <c r="M86" i="9"/>
  <c r="J86" i="9"/>
  <c r="G86" i="9"/>
  <c r="D84" i="9"/>
  <c r="D86" i="9" s="1"/>
  <c r="Y83" i="9"/>
  <c r="V83" i="9"/>
  <c r="S83" i="9"/>
  <c r="M83" i="9"/>
  <c r="G83" i="9"/>
  <c r="Y73" i="9"/>
  <c r="V73" i="9"/>
  <c r="S73" i="9"/>
  <c r="P73" i="9"/>
  <c r="J73" i="9"/>
  <c r="G73" i="9"/>
  <c r="M73" i="9"/>
  <c r="Y70" i="9"/>
  <c r="Y93" i="9" l="1"/>
  <c r="Y112" i="9" s="1"/>
  <c r="Y114" i="9" s="1"/>
  <c r="Y116" i="9" s="1"/>
  <c r="G70" i="9"/>
  <c r="M70" i="9"/>
  <c r="S70" i="9"/>
  <c r="D70" i="9"/>
  <c r="J70" i="9"/>
  <c r="P70" i="9"/>
  <c r="V70" i="9"/>
  <c r="AB72" i="9"/>
  <c r="D62" i="1" s="1"/>
  <c r="L62" i="1" s="1"/>
  <c r="D83" i="9"/>
  <c r="J83" i="9"/>
  <c r="P83" i="9"/>
  <c r="D73" i="9"/>
  <c r="AB104" i="9" l="1"/>
  <c r="D98" i="1" s="1"/>
  <c r="L98" i="1" s="1"/>
  <c r="AB101" i="9"/>
  <c r="D95" i="1" s="1"/>
  <c r="L95" i="1" s="1"/>
  <c r="AB100" i="9"/>
  <c r="AB90" i="9"/>
  <c r="D80" i="1" s="1"/>
  <c r="L80" i="1" s="1"/>
  <c r="AB89" i="9"/>
  <c r="D79" i="1" s="1"/>
  <c r="L79" i="1" s="1"/>
  <c r="AB88" i="9"/>
  <c r="D78" i="1" s="1"/>
  <c r="L78" i="1" s="1"/>
  <c r="D77" i="1"/>
  <c r="L77" i="1" s="1"/>
  <c r="AB85" i="9"/>
  <c r="AB84" i="9"/>
  <c r="AB82" i="9"/>
  <c r="D72" i="1" s="1"/>
  <c r="L72" i="1" s="1"/>
  <c r="AB81" i="9"/>
  <c r="D71" i="1" s="1"/>
  <c r="L71" i="1" s="1"/>
  <c r="AB80" i="9"/>
  <c r="D70" i="1" s="1"/>
  <c r="L70" i="1" s="1"/>
  <c r="AB79" i="9"/>
  <c r="AB77" i="9"/>
  <c r="D67" i="1" s="1"/>
  <c r="L67" i="1" s="1"/>
  <c r="AB76" i="9"/>
  <c r="D66" i="1" s="1"/>
  <c r="L66" i="1" s="1"/>
  <c r="AB75" i="9"/>
  <c r="D65" i="1" s="1"/>
  <c r="L65" i="1" s="1"/>
  <c r="AB74" i="9"/>
  <c r="AB71" i="9"/>
  <c r="D61" i="1" s="1"/>
  <c r="L61" i="1" s="1"/>
  <c r="AB69" i="9"/>
  <c r="D59" i="1" s="1"/>
  <c r="L59" i="1" s="1"/>
  <c r="AB68" i="9"/>
  <c r="D58" i="1" s="1"/>
  <c r="L58" i="1" s="1"/>
  <c r="AB67" i="9"/>
  <c r="D57" i="1" s="1"/>
  <c r="L57" i="1" s="1"/>
  <c r="AB65" i="9"/>
  <c r="D55" i="1" s="1"/>
  <c r="L55" i="1" s="1"/>
  <c r="AB54" i="9"/>
  <c r="D44" i="1" s="1"/>
  <c r="L44" i="1" s="1"/>
  <c r="AB53" i="9"/>
  <c r="D43" i="1" s="1"/>
  <c r="L43" i="1" s="1"/>
  <c r="AB52" i="9"/>
  <c r="D42" i="1" s="1"/>
  <c r="L42" i="1" s="1"/>
  <c r="AB51" i="9"/>
  <c r="D41" i="1" s="1"/>
  <c r="L41" i="1" s="1"/>
  <c r="AB50" i="9"/>
  <c r="D40" i="1" s="1"/>
  <c r="L40" i="1" s="1"/>
  <c r="AB48" i="9"/>
  <c r="D38" i="1" s="1"/>
  <c r="L38" i="1" s="1"/>
  <c r="D35" i="1"/>
  <c r="L35" i="1" s="1"/>
  <c r="AB43" i="9"/>
  <c r="D33" i="1" s="1"/>
  <c r="L33" i="1" s="1"/>
  <c r="AB42" i="9"/>
  <c r="D32" i="1" s="1"/>
  <c r="L32" i="1" s="1"/>
  <c r="AB25" i="9"/>
  <c r="AB23" i="9"/>
  <c r="AB20" i="9"/>
  <c r="AB10" i="9"/>
  <c r="AB6" i="9"/>
  <c r="V92" i="9"/>
  <c r="V93" i="9" s="1"/>
  <c r="V59" i="9"/>
  <c r="V28" i="9"/>
  <c r="V39" i="9" s="1"/>
  <c r="V20" i="9"/>
  <c r="V10" i="9"/>
  <c r="V6" i="9"/>
  <c r="S92" i="9"/>
  <c r="S93" i="9" s="1"/>
  <c r="S59" i="9"/>
  <c r="S28" i="9"/>
  <c r="S39" i="9" s="1"/>
  <c r="S25" i="9"/>
  <c r="S23" i="9"/>
  <c r="S20" i="9"/>
  <c r="S10" i="9"/>
  <c r="S6" i="9"/>
  <c r="P92" i="9"/>
  <c r="P93" i="9" s="1"/>
  <c r="P59" i="9"/>
  <c r="P28" i="9"/>
  <c r="P39" i="9" s="1"/>
  <c r="P23" i="9"/>
  <c r="P20" i="9"/>
  <c r="P10" i="9"/>
  <c r="P6" i="9"/>
  <c r="M92" i="9"/>
  <c r="M93" i="9" s="1"/>
  <c r="D36" i="1"/>
  <c r="L36" i="1" s="1"/>
  <c r="M28" i="9"/>
  <c r="M39" i="9" s="1"/>
  <c r="M25" i="9"/>
  <c r="M23" i="9"/>
  <c r="M20" i="9"/>
  <c r="M10" i="9"/>
  <c r="M6" i="9"/>
  <c r="J92" i="9"/>
  <c r="J93" i="9" s="1"/>
  <c r="J28" i="9"/>
  <c r="J39" i="9" s="1"/>
  <c r="J20" i="9"/>
  <c r="J10" i="9"/>
  <c r="J6" i="9"/>
  <c r="G92" i="9"/>
  <c r="G93" i="9" s="1"/>
  <c r="G28" i="9"/>
  <c r="G39" i="9" s="1"/>
  <c r="G25" i="9"/>
  <c r="G23" i="9"/>
  <c r="G20" i="9"/>
  <c r="G10" i="9"/>
  <c r="G6" i="9"/>
  <c r="D10" i="9"/>
  <c r="D6" i="9"/>
  <c r="D59" i="9"/>
  <c r="D20" i="9"/>
  <c r="G26" i="9" l="1"/>
  <c r="G40" i="9" s="1"/>
  <c r="V26" i="9"/>
  <c r="V40" i="9" s="1"/>
  <c r="D92" i="9"/>
  <c r="D93" i="9" s="1"/>
  <c r="S26" i="9"/>
  <c r="S40" i="9" s="1"/>
  <c r="AB78" i="9"/>
  <c r="D68" i="1" s="1"/>
  <c r="L68" i="1" s="1"/>
  <c r="D69" i="1"/>
  <c r="L69" i="1" s="1"/>
  <c r="AB105" i="9"/>
  <c r="D94" i="1"/>
  <c r="L94" i="1" s="1"/>
  <c r="P26" i="9"/>
  <c r="P40" i="9" s="1"/>
  <c r="D64" i="1"/>
  <c r="L64" i="1" s="1"/>
  <c r="AB86" i="9"/>
  <c r="D74" i="1"/>
  <c r="L74" i="1" s="1"/>
  <c r="G55" i="9"/>
  <c r="G59" i="9"/>
  <c r="G61" i="9"/>
  <c r="P55" i="9"/>
  <c r="P60" i="9" s="1"/>
  <c r="S55" i="9"/>
  <c r="S60" i="9" s="1"/>
  <c r="AB44" i="9"/>
  <c r="D34" i="1" s="1"/>
  <c r="L34" i="1" s="1"/>
  <c r="AB58" i="9"/>
  <c r="D48" i="1" s="1"/>
  <c r="L48" i="1" s="1"/>
  <c r="V55" i="9"/>
  <c r="V60" i="9" s="1"/>
  <c r="AB57" i="9"/>
  <c r="AA91" i="9"/>
  <c r="C81" i="1" s="1"/>
  <c r="J26" i="9"/>
  <c r="J40" i="9" s="1"/>
  <c r="J55" i="9"/>
  <c r="J59" i="9"/>
  <c r="J61" i="9"/>
  <c r="M26" i="9"/>
  <c r="M40" i="9" s="1"/>
  <c r="M55" i="9"/>
  <c r="M59" i="9"/>
  <c r="M61" i="9"/>
  <c r="AB70" i="9"/>
  <c r="AB73" i="9"/>
  <c r="V61" i="9"/>
  <c r="S61" i="9"/>
  <c r="P61" i="9"/>
  <c r="AB91" i="9"/>
  <c r="D26" i="9"/>
  <c r="AB66" i="9"/>
  <c r="D56" i="1" s="1"/>
  <c r="L56" i="1" s="1"/>
  <c r="AB64" i="9"/>
  <c r="D54" i="1" s="1"/>
  <c r="L54" i="1" s="1"/>
  <c r="AB63" i="9"/>
  <c r="D53" i="1" s="1"/>
  <c r="L53" i="1" s="1"/>
  <c r="AB49" i="9"/>
  <c r="D39" i="1" s="1"/>
  <c r="L39" i="1" s="1"/>
  <c r="AB47" i="9"/>
  <c r="D37" i="1" s="1"/>
  <c r="L37" i="1" s="1"/>
  <c r="AB41" i="9"/>
  <c r="D31" i="1" s="1"/>
  <c r="L31" i="1" s="1"/>
  <c r="K9" i="1"/>
  <c r="K5" i="1"/>
  <c r="AB83" i="9" l="1"/>
  <c r="K81" i="1"/>
  <c r="K4" i="1"/>
  <c r="G60" i="9"/>
  <c r="G112" i="9" s="1"/>
  <c r="G114" i="9" s="1"/>
  <c r="G116" i="9" s="1"/>
  <c r="C4" i="2"/>
  <c r="V112" i="9"/>
  <c r="V114" i="9" s="1"/>
  <c r="V116" i="9" s="1"/>
  <c r="P112" i="9"/>
  <c r="P114" i="9" s="1"/>
  <c r="P116" i="9" s="1"/>
  <c r="S112" i="9"/>
  <c r="S114" i="9" s="1"/>
  <c r="S116" i="9" s="1"/>
  <c r="AB92" i="9"/>
  <c r="D81" i="1"/>
  <c r="L81" i="1" s="1"/>
  <c r="AB59" i="9"/>
  <c r="D47" i="1"/>
  <c r="L47" i="1" s="1"/>
  <c r="M60" i="9"/>
  <c r="M112" i="9" s="1"/>
  <c r="M114" i="9" s="1"/>
  <c r="M116" i="9" s="1"/>
  <c r="J60" i="9"/>
  <c r="J112" i="9" s="1"/>
  <c r="J114" i="9" s="1"/>
  <c r="J116" i="9" s="1"/>
  <c r="D61" i="9"/>
  <c r="AB62" i="9"/>
  <c r="AB55" i="9"/>
  <c r="D55" i="9"/>
  <c r="D60" i="9" s="1"/>
  <c r="O3" i="20"/>
  <c r="H9" i="1"/>
  <c r="L9" i="1" s="1"/>
  <c r="AB93" i="9" l="1"/>
  <c r="AB60" i="9"/>
  <c r="D112" i="9"/>
  <c r="D114" i="9" s="1"/>
  <c r="AB61" i="9"/>
  <c r="D52" i="1"/>
  <c r="L52" i="1" s="1"/>
  <c r="C20" i="9"/>
  <c r="AB112" i="9" l="1"/>
  <c r="AB114" i="9" s="1"/>
  <c r="J77" i="1"/>
  <c r="J72" i="1"/>
  <c r="J71" i="1"/>
  <c r="K105" i="1"/>
  <c r="K103" i="1"/>
  <c r="K102" i="1"/>
  <c r="K101" i="1"/>
  <c r="K100" i="1"/>
  <c r="K93" i="1"/>
  <c r="K92" i="1"/>
  <c r="K90" i="1"/>
  <c r="K88" i="1"/>
  <c r="K85" i="1"/>
  <c r="K75" i="1"/>
  <c r="K46" i="1"/>
  <c r="K29" i="1"/>
  <c r="K25" i="1"/>
  <c r="K23" i="1"/>
  <c r="K8" i="1"/>
  <c r="G104" i="1"/>
  <c r="G99" i="1"/>
  <c r="G76" i="1"/>
  <c r="G63" i="1"/>
  <c r="G60" i="1"/>
  <c r="G51" i="1"/>
  <c r="G49" i="1"/>
  <c r="G50" i="1" s="1"/>
  <c r="G29" i="1"/>
  <c r="G25" i="1"/>
  <c r="G23" i="1"/>
  <c r="G20" i="1"/>
  <c r="G10" i="1"/>
  <c r="K89" i="1" l="1"/>
  <c r="K104" i="1"/>
  <c r="G73" i="1"/>
  <c r="G82" i="1"/>
  <c r="G4" i="1"/>
  <c r="G6" i="1" s="1"/>
  <c r="G26" i="1" s="1"/>
  <c r="K6" i="1"/>
  <c r="B2" i="22" s="1"/>
  <c r="K84" i="1"/>
  <c r="K10" i="1"/>
  <c r="B11" i="22" s="1"/>
  <c r="G83" i="1" l="1"/>
  <c r="K87" i="1"/>
  <c r="H7" i="22" s="1"/>
  <c r="G30" i="1"/>
  <c r="G106" i="1" l="1"/>
  <c r="C11" i="13" l="1"/>
  <c r="D72" i="2" l="1"/>
  <c r="Q13" i="21" s="1"/>
  <c r="R13" i="21" l="1"/>
  <c r="U13" i="21"/>
  <c r="N13" i="21" s="1"/>
  <c r="AA19" i="9"/>
  <c r="C19" i="1" s="1"/>
  <c r="K19" i="1" s="1"/>
  <c r="AA18" i="9"/>
  <c r="C18" i="1" s="1"/>
  <c r="K18" i="1" s="1"/>
  <c r="AA17" i="9"/>
  <c r="C17" i="1" s="1"/>
  <c r="K17" i="1" s="1"/>
  <c r="AA16" i="9"/>
  <c r="C16" i="1" s="1"/>
  <c r="K16" i="1" s="1"/>
  <c r="AA15" i="9"/>
  <c r="C15" i="1" s="1"/>
  <c r="K15" i="1" s="1"/>
  <c r="AA14" i="9"/>
  <c r="C14" i="1" s="1"/>
  <c r="K14" i="1" s="1"/>
  <c r="AA13" i="9"/>
  <c r="C13" i="1" s="1"/>
  <c r="K13" i="1" s="1"/>
  <c r="M110" i="9"/>
  <c r="O13" i="21" l="1"/>
  <c r="O14" i="21" s="1"/>
  <c r="N14" i="21"/>
  <c r="AA29" i="9"/>
  <c r="AA12" i="9" l="1"/>
  <c r="C12" i="1" s="1"/>
  <c r="K12" i="1" l="1"/>
  <c r="C13" i="18"/>
  <c r="C33" i="18" s="1"/>
  <c r="AA113" i="9" l="1"/>
  <c r="AA111" i="9"/>
  <c r="AA109" i="9"/>
  <c r="AA108" i="9"/>
  <c r="AA107" i="9"/>
  <c r="AA106" i="9"/>
  <c r="AA104" i="9"/>
  <c r="C98" i="1" s="1"/>
  <c r="K98" i="1" s="1"/>
  <c r="AA103" i="9"/>
  <c r="C97" i="1" s="1"/>
  <c r="K97" i="1" s="1"/>
  <c r="AA102" i="9"/>
  <c r="C96" i="1" s="1"/>
  <c r="K96" i="1" s="1"/>
  <c r="AA101" i="9"/>
  <c r="C95" i="1" s="1"/>
  <c r="K95" i="1" s="1"/>
  <c r="AA100" i="9"/>
  <c r="C94" i="1" s="1"/>
  <c r="AA99" i="9"/>
  <c r="AA98" i="9"/>
  <c r="AA96" i="9"/>
  <c r="AA95" i="9"/>
  <c r="AA90" i="9"/>
  <c r="C80" i="1" s="1"/>
  <c r="K80" i="1" s="1"/>
  <c r="AA89" i="9"/>
  <c r="C79" i="1" s="1"/>
  <c r="K79" i="1" s="1"/>
  <c r="AA88" i="9"/>
  <c r="C78" i="1" s="1"/>
  <c r="K78" i="1" s="1"/>
  <c r="AA87" i="9"/>
  <c r="C77" i="1" s="1"/>
  <c r="AA85" i="9"/>
  <c r="AA84" i="9"/>
  <c r="C74" i="1" s="1"/>
  <c r="AA82" i="9"/>
  <c r="C72" i="1" s="1"/>
  <c r="K72" i="1" s="1"/>
  <c r="AA81" i="9"/>
  <c r="C71" i="1" s="1"/>
  <c r="K71" i="1" s="1"/>
  <c r="AA80" i="9"/>
  <c r="C70" i="1" s="1"/>
  <c r="K70" i="1" s="1"/>
  <c r="AA79" i="9"/>
  <c r="C69" i="1" s="1"/>
  <c r="K69" i="1" s="1"/>
  <c r="AA77" i="9"/>
  <c r="C67" i="1" s="1"/>
  <c r="K67" i="1" s="1"/>
  <c r="AA76" i="9"/>
  <c r="C66" i="1" s="1"/>
  <c r="K66" i="1" s="1"/>
  <c r="AA75" i="9"/>
  <c r="C65" i="1" s="1"/>
  <c r="K65" i="1" s="1"/>
  <c r="AA74" i="9"/>
  <c r="C64" i="1" s="1"/>
  <c r="AA72" i="9"/>
  <c r="C62" i="1" s="1"/>
  <c r="K62" i="1" s="1"/>
  <c r="AA71" i="9"/>
  <c r="C61" i="1" s="1"/>
  <c r="AA69" i="9"/>
  <c r="C59" i="1" s="1"/>
  <c r="K59" i="1" s="1"/>
  <c r="AA68" i="9"/>
  <c r="C58" i="1" s="1"/>
  <c r="K58" i="1" s="1"/>
  <c r="AA67" i="9"/>
  <c r="C57" i="1" s="1"/>
  <c r="AA66" i="9"/>
  <c r="C56" i="1" s="1"/>
  <c r="K56" i="1" s="1"/>
  <c r="AA65" i="9"/>
  <c r="C55" i="1" s="1"/>
  <c r="K55" i="1" s="1"/>
  <c r="AA64" i="9"/>
  <c r="C54" i="1" s="1"/>
  <c r="K54" i="1" s="1"/>
  <c r="AA63" i="9"/>
  <c r="C53" i="1" s="1"/>
  <c r="K53" i="1" s="1"/>
  <c r="AA62" i="9"/>
  <c r="C52" i="1" s="1"/>
  <c r="AA58" i="9"/>
  <c r="C48" i="1" s="1"/>
  <c r="K48" i="1" s="1"/>
  <c r="AA57" i="9"/>
  <c r="C47" i="1" s="1"/>
  <c r="AA56" i="9"/>
  <c r="AA54" i="9"/>
  <c r="C44" i="1" s="1"/>
  <c r="K44" i="1" s="1"/>
  <c r="AA53" i="9"/>
  <c r="C43" i="1" s="1"/>
  <c r="K43" i="1" s="1"/>
  <c r="AA52" i="9"/>
  <c r="C42" i="1" s="1"/>
  <c r="K42" i="1" s="1"/>
  <c r="AA51" i="9"/>
  <c r="C41" i="1" s="1"/>
  <c r="K41" i="1" s="1"/>
  <c r="AA50" i="9"/>
  <c r="C40" i="1" s="1"/>
  <c r="K40" i="1" s="1"/>
  <c r="AA49" i="9"/>
  <c r="C39" i="1" s="1"/>
  <c r="K39" i="1" s="1"/>
  <c r="AA48" i="9"/>
  <c r="C38" i="1" s="1"/>
  <c r="K38" i="1" s="1"/>
  <c r="AA47" i="9"/>
  <c r="C37" i="1" s="1"/>
  <c r="K37" i="1" s="1"/>
  <c r="AA46" i="9"/>
  <c r="C36" i="1" s="1"/>
  <c r="K36" i="1" s="1"/>
  <c r="AA45" i="9"/>
  <c r="C35" i="1" s="1"/>
  <c r="K35" i="1" s="1"/>
  <c r="AA44" i="9"/>
  <c r="C34" i="1" s="1"/>
  <c r="K34" i="1" s="1"/>
  <c r="AA43" i="9"/>
  <c r="C33" i="1" s="1"/>
  <c r="K33" i="1" s="1"/>
  <c r="AA42" i="9"/>
  <c r="C32" i="1" s="1"/>
  <c r="K32" i="1" s="1"/>
  <c r="AA11" i="9"/>
  <c r="C11" i="1" s="1"/>
  <c r="AA41" i="9"/>
  <c r="C31" i="1" s="1"/>
  <c r="K11" i="1" l="1"/>
  <c r="K20" i="1" s="1"/>
  <c r="C20" i="1"/>
  <c r="C26" i="1" s="1"/>
  <c r="C45" i="1"/>
  <c r="K31" i="1"/>
  <c r="K45" i="1" s="1"/>
  <c r="C49" i="1"/>
  <c r="K47" i="1"/>
  <c r="K49" i="1" s="1"/>
  <c r="C51" i="1"/>
  <c r="K52" i="1"/>
  <c r="K51" i="1" s="1"/>
  <c r="H3" i="22" s="1"/>
  <c r="C60" i="1"/>
  <c r="K57" i="1"/>
  <c r="K60" i="1" s="1"/>
  <c r="C63" i="1"/>
  <c r="K61" i="1"/>
  <c r="K63" i="1" s="1"/>
  <c r="K64" i="1"/>
  <c r="C76" i="1"/>
  <c r="K74" i="1"/>
  <c r="K76" i="1" s="1"/>
  <c r="C82" i="1"/>
  <c r="K77" i="1"/>
  <c r="K82" i="1" s="1"/>
  <c r="C99" i="1"/>
  <c r="K94" i="1"/>
  <c r="K99" i="1" s="1"/>
  <c r="H11" i="22" s="1"/>
  <c r="U132" i="9"/>
  <c r="H12" i="22"/>
  <c r="H13" i="22"/>
  <c r="H5" i="22"/>
  <c r="B5" i="22"/>
  <c r="B4" i="22"/>
  <c r="B3" i="22" l="1"/>
  <c r="K26" i="1"/>
  <c r="K30" i="1" s="1"/>
  <c r="K50" i="1"/>
  <c r="C50" i="1"/>
  <c r="U119" i="9"/>
  <c r="H2" i="22" l="1"/>
  <c r="U116" i="9"/>
  <c r="C132" i="9" l="1"/>
  <c r="G70" i="2" l="1"/>
  <c r="C103" i="2" l="1"/>
  <c r="C112" i="2"/>
  <c r="C108" i="2"/>
  <c r="C106" i="2"/>
  <c r="C91" i="2"/>
  <c r="C93" i="2" s="1"/>
  <c r="C63" i="2"/>
  <c r="C54" i="2"/>
  <c r="C21" i="2"/>
  <c r="H16" i="22"/>
  <c r="B16" i="22"/>
  <c r="B9" i="22"/>
  <c r="C87" i="2" l="1"/>
  <c r="C89" i="2" s="1"/>
  <c r="B17" i="22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4" i="20"/>
  <c r="N15" i="20" s="1"/>
  <c r="M14" i="20"/>
  <c r="M15" i="20" s="1"/>
  <c r="L14" i="20"/>
  <c r="L15" i="20" s="1"/>
  <c r="K14" i="20"/>
  <c r="K15" i="20" s="1"/>
  <c r="J14" i="20"/>
  <c r="J15" i="20" s="1"/>
  <c r="I14" i="20"/>
  <c r="I15" i="20" s="1"/>
  <c r="H14" i="20"/>
  <c r="H15" i="20" s="1"/>
  <c r="G14" i="20"/>
  <c r="G15" i="20" s="1"/>
  <c r="F14" i="20"/>
  <c r="F15" i="20" s="1"/>
  <c r="E14" i="20"/>
  <c r="E15" i="20" s="1"/>
  <c r="D14" i="20"/>
  <c r="D15" i="20" s="1"/>
  <c r="C14" i="20"/>
  <c r="C15" i="20" s="1"/>
  <c r="O13" i="20"/>
  <c r="O12" i="20"/>
  <c r="B14" i="20"/>
  <c r="B15" i="20" s="1"/>
  <c r="O9" i="20"/>
  <c r="O8" i="20"/>
  <c r="O7" i="20"/>
  <c r="O5" i="20"/>
  <c r="O4" i="20"/>
  <c r="O28" i="20" l="1"/>
  <c r="C109" i="2"/>
  <c r="C113" i="2" s="1"/>
  <c r="O10" i="20"/>
  <c r="O24" i="20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D16" i="20"/>
  <c r="E16" i="20"/>
  <c r="F16" i="20"/>
  <c r="F32" i="20" s="1"/>
  <c r="G16" i="20"/>
  <c r="H16" i="20"/>
  <c r="I16" i="20"/>
  <c r="J16" i="20"/>
  <c r="K16" i="20"/>
  <c r="L16" i="20"/>
  <c r="M16" i="20"/>
  <c r="N16" i="20"/>
  <c r="H32" i="20" l="1"/>
  <c r="K32" i="20"/>
  <c r="O30" i="20"/>
  <c r="N32" i="20"/>
  <c r="D32" i="20"/>
  <c r="L32" i="20"/>
  <c r="M32" i="20"/>
  <c r="J32" i="20"/>
  <c r="G32" i="20"/>
  <c r="I32" i="20"/>
  <c r="E32" i="20"/>
  <c r="C32" i="20"/>
  <c r="O16" i="20"/>
  <c r="X132" i="9"/>
  <c r="AA132" i="9"/>
  <c r="O32" i="20" l="1"/>
  <c r="D87" i="1"/>
  <c r="D56" i="2"/>
  <c r="G56" i="2" s="1"/>
  <c r="D57" i="2"/>
  <c r="D58" i="2"/>
  <c r="G58" i="2" s="1"/>
  <c r="D59" i="2"/>
  <c r="D60" i="2"/>
  <c r="D61" i="2"/>
  <c r="D55" i="2"/>
  <c r="G55" i="2" s="1"/>
  <c r="N61" i="2"/>
  <c r="M57" i="2"/>
  <c r="M60" i="2"/>
  <c r="G69" i="2"/>
  <c r="G68" i="2"/>
  <c r="G67" i="2"/>
  <c r="G66" i="2"/>
  <c r="G65" i="2"/>
  <c r="H29" i="1"/>
  <c r="H25" i="1"/>
  <c r="H23" i="1"/>
  <c r="H20" i="1"/>
  <c r="H8" i="1"/>
  <c r="H10" i="1" s="1"/>
  <c r="L25" i="1"/>
  <c r="C12" i="22" s="1"/>
  <c r="L23" i="1"/>
  <c r="C4" i="22" s="1"/>
  <c r="L8" i="1"/>
  <c r="L72" i="2"/>
  <c r="M66" i="2" s="1"/>
  <c r="N66" i="2" s="1"/>
  <c r="N39" i="2"/>
  <c r="M38" i="2"/>
  <c r="L39" i="2"/>
  <c r="M33" i="2"/>
  <c r="M34" i="2"/>
  <c r="M35" i="2"/>
  <c r="M36" i="2"/>
  <c r="M37" i="2"/>
  <c r="M31" i="2"/>
  <c r="D6" i="2"/>
  <c r="D7" i="2"/>
  <c r="D8" i="2"/>
  <c r="D9" i="2"/>
  <c r="D10" i="2"/>
  <c r="D11" i="2"/>
  <c r="D5" i="2"/>
  <c r="O12" i="2"/>
  <c r="M6" i="2"/>
  <c r="H104" i="1"/>
  <c r="H99" i="1"/>
  <c r="H82" i="1"/>
  <c r="J82" i="1" s="1"/>
  <c r="H76" i="1"/>
  <c r="H73" i="1"/>
  <c r="J73" i="1" s="1"/>
  <c r="H63" i="1"/>
  <c r="H60" i="1"/>
  <c r="H51" i="1"/>
  <c r="H49" i="1"/>
  <c r="H50" i="1" s="1"/>
  <c r="C5" i="22"/>
  <c r="D25" i="1"/>
  <c r="D23" i="1"/>
  <c r="D112" i="2"/>
  <c r="D108" i="2"/>
  <c r="D106" i="2"/>
  <c r="D91" i="2"/>
  <c r="D93" i="2" s="1"/>
  <c r="D146" i="9"/>
  <c r="O136" i="9" s="1"/>
  <c r="F132" i="9"/>
  <c r="P142" i="9"/>
  <c r="M142" i="9"/>
  <c r="J142" i="9"/>
  <c r="G142" i="9"/>
  <c r="D126" i="9"/>
  <c r="E126" i="9" s="1"/>
  <c r="D127" i="9"/>
  <c r="E127" i="9" s="1"/>
  <c r="D128" i="9"/>
  <c r="E128" i="9" s="1"/>
  <c r="D129" i="9"/>
  <c r="E129" i="9" s="1"/>
  <c r="D130" i="9"/>
  <c r="E130" i="9" s="1"/>
  <c r="D125" i="9"/>
  <c r="E125" i="9" s="1"/>
  <c r="R3" i="21" l="1"/>
  <c r="G61" i="2"/>
  <c r="G60" i="2"/>
  <c r="G59" i="2"/>
  <c r="AB35" i="9"/>
  <c r="D31" i="9"/>
  <c r="D28" i="9" s="1"/>
  <c r="D39" i="9" s="1"/>
  <c r="D40" i="9" s="1"/>
  <c r="D116" i="9" s="1"/>
  <c r="U5" i="21"/>
  <c r="N5" i="21" s="1"/>
  <c r="O5" i="21" s="1"/>
  <c r="H83" i="1"/>
  <c r="J83" i="1" s="1"/>
  <c r="G11" i="2"/>
  <c r="G10" i="2"/>
  <c r="G9" i="2"/>
  <c r="G8" i="2"/>
  <c r="G7" i="2"/>
  <c r="E132" i="9"/>
  <c r="L10" i="1"/>
  <c r="C11" i="22" s="1"/>
  <c r="B7" i="20" s="1"/>
  <c r="B10" i="20" s="1"/>
  <c r="AA38" i="9"/>
  <c r="AA37" i="9"/>
  <c r="G27" i="2" s="1"/>
  <c r="AA33" i="9"/>
  <c r="G23" i="2" s="1"/>
  <c r="AA36" i="9"/>
  <c r="AA35" i="9"/>
  <c r="AA34" i="9"/>
  <c r="AA32" i="9"/>
  <c r="G22" i="2" s="1"/>
  <c r="D54" i="2"/>
  <c r="G54" i="2" s="1"/>
  <c r="G57" i="2"/>
  <c r="M39" i="2"/>
  <c r="D4" i="2"/>
  <c r="G5" i="2"/>
  <c r="G6" i="2"/>
  <c r="L90" i="1"/>
  <c r="D63" i="2"/>
  <c r="G64" i="2"/>
  <c r="M55" i="2"/>
  <c r="M56" i="2"/>
  <c r="M58" i="2"/>
  <c r="M59" i="2"/>
  <c r="M65" i="2"/>
  <c r="N65" i="2" s="1"/>
  <c r="M71" i="2"/>
  <c r="N71" i="2" s="1"/>
  <c r="M70" i="2"/>
  <c r="N70" i="2" s="1"/>
  <c r="M69" i="2"/>
  <c r="N69" i="2" s="1"/>
  <c r="M68" i="2"/>
  <c r="N68" i="2" s="1"/>
  <c r="M67" i="2"/>
  <c r="N67" i="2" s="1"/>
  <c r="M7" i="2"/>
  <c r="N7" i="2" s="1"/>
  <c r="M8" i="2"/>
  <c r="N8" i="2" s="1"/>
  <c r="M9" i="2"/>
  <c r="N9" i="2" s="1"/>
  <c r="M10" i="2"/>
  <c r="N10" i="2" s="1"/>
  <c r="M11" i="2"/>
  <c r="N11" i="2" s="1"/>
  <c r="M5" i="2"/>
  <c r="N5" i="2" s="1"/>
  <c r="N6" i="2"/>
  <c r="D145" i="9"/>
  <c r="O135" i="9" s="1"/>
  <c r="D150" i="9"/>
  <c r="O140" i="9" s="1"/>
  <c r="D149" i="9"/>
  <c r="O139" i="9" s="1"/>
  <c r="D148" i="9"/>
  <c r="O138" i="9" s="1"/>
  <c r="D147" i="9"/>
  <c r="O137" i="9" s="1"/>
  <c r="D135" i="9"/>
  <c r="D141" i="9"/>
  <c r="D140" i="9"/>
  <c r="D139" i="9"/>
  <c r="D138" i="9"/>
  <c r="D137" i="9"/>
  <c r="D136" i="9"/>
  <c r="D132" i="9"/>
  <c r="G95" i="2"/>
  <c r="D107" i="1"/>
  <c r="D105" i="1"/>
  <c r="L105" i="1" s="1"/>
  <c r="D103" i="1"/>
  <c r="L103" i="1" s="1"/>
  <c r="D102" i="1"/>
  <c r="L102" i="1" s="1"/>
  <c r="D101" i="1"/>
  <c r="L101" i="1" s="1"/>
  <c r="D100" i="1"/>
  <c r="L100" i="1" s="1"/>
  <c r="D93" i="1"/>
  <c r="L93" i="1" s="1"/>
  <c r="D92" i="1"/>
  <c r="L92" i="1" s="1"/>
  <c r="D85" i="1"/>
  <c r="F77" i="1"/>
  <c r="D75" i="1"/>
  <c r="L75" i="1" s="1"/>
  <c r="F74" i="1"/>
  <c r="F72" i="1"/>
  <c r="F71" i="1"/>
  <c r="F67" i="1"/>
  <c r="F65" i="1"/>
  <c r="F64" i="1"/>
  <c r="F62" i="1"/>
  <c r="F61" i="1"/>
  <c r="F58" i="1"/>
  <c r="F57" i="1"/>
  <c r="F56" i="1"/>
  <c r="F54" i="1"/>
  <c r="F53" i="1"/>
  <c r="C61" i="9"/>
  <c r="F48" i="1"/>
  <c r="F47" i="1"/>
  <c r="F34" i="1"/>
  <c r="F37" i="1"/>
  <c r="F39" i="1"/>
  <c r="G73" i="2"/>
  <c r="AA110" i="9"/>
  <c r="AA105" i="9"/>
  <c r="AA92" i="9"/>
  <c r="AA78" i="9"/>
  <c r="AA70" i="9"/>
  <c r="AA25" i="9"/>
  <c r="AA23" i="9"/>
  <c r="AA10" i="9"/>
  <c r="AA6" i="9"/>
  <c r="C110" i="9"/>
  <c r="C105" i="9"/>
  <c r="C92" i="9"/>
  <c r="C86" i="9"/>
  <c r="C83" i="9"/>
  <c r="C73" i="9"/>
  <c r="C70" i="9"/>
  <c r="C59" i="9"/>
  <c r="C55" i="9"/>
  <c r="C39" i="9"/>
  <c r="C25" i="9"/>
  <c r="C23" i="9"/>
  <c r="C10" i="9"/>
  <c r="C6" i="9"/>
  <c r="U3" i="21" l="1"/>
  <c r="N3" i="21" s="1"/>
  <c r="O3" i="21" s="1"/>
  <c r="R5" i="21"/>
  <c r="H85" i="1"/>
  <c r="Q18" i="21" s="1"/>
  <c r="D25" i="2"/>
  <c r="AB31" i="9"/>
  <c r="AB28" i="9" s="1"/>
  <c r="AA83" i="9"/>
  <c r="C68" i="1"/>
  <c r="R10" i="21"/>
  <c r="U10" i="21"/>
  <c r="N10" i="21" s="1"/>
  <c r="O10" i="21" s="1"/>
  <c r="R4" i="21"/>
  <c r="U4" i="21"/>
  <c r="N4" i="21" s="1"/>
  <c r="O4" i="21" s="1"/>
  <c r="R6" i="21"/>
  <c r="U6" i="21"/>
  <c r="N6" i="21" s="1"/>
  <c r="O6" i="21" s="1"/>
  <c r="R8" i="21"/>
  <c r="U8" i="21"/>
  <c r="N8" i="21" s="1"/>
  <c r="O8" i="21" s="1"/>
  <c r="R9" i="21"/>
  <c r="U9" i="21"/>
  <c r="N9" i="21" s="1"/>
  <c r="O9" i="21" s="1"/>
  <c r="G4" i="2"/>
  <c r="C97" i="9"/>
  <c r="AA94" i="9"/>
  <c r="D84" i="1" s="1"/>
  <c r="D91" i="1" s="1"/>
  <c r="J90" i="1"/>
  <c r="J87" i="1"/>
  <c r="D104" i="1"/>
  <c r="D99" i="1"/>
  <c r="G28" i="2"/>
  <c r="G63" i="2"/>
  <c r="G26" i="2"/>
  <c r="G24" i="2"/>
  <c r="AA31" i="9"/>
  <c r="AA28" i="9" s="1"/>
  <c r="C28" i="1" s="1"/>
  <c r="AA86" i="9"/>
  <c r="AA73" i="9"/>
  <c r="C60" i="9"/>
  <c r="D73" i="1"/>
  <c r="F15" i="1"/>
  <c r="M61" i="2"/>
  <c r="M72" i="2"/>
  <c r="AA55" i="9"/>
  <c r="F31" i="1"/>
  <c r="AA59" i="9"/>
  <c r="D46" i="1"/>
  <c r="L46" i="1" s="1"/>
  <c r="AA61" i="9"/>
  <c r="F52" i="1"/>
  <c r="D60" i="1"/>
  <c r="F60" i="1" s="1"/>
  <c r="D63" i="1"/>
  <c r="F63" i="1" s="1"/>
  <c r="D76" i="1"/>
  <c r="F76" i="1" s="1"/>
  <c r="D82" i="1"/>
  <c r="F82" i="1" s="1"/>
  <c r="AA20" i="9"/>
  <c r="AA26" i="9" s="1"/>
  <c r="F12" i="1"/>
  <c r="N72" i="2"/>
  <c r="N12" i="2"/>
  <c r="L136" i="9"/>
  <c r="I136" i="9"/>
  <c r="F136" i="9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O142" i="9"/>
  <c r="L135" i="9"/>
  <c r="I135" i="9"/>
  <c r="F135" i="9"/>
  <c r="D142" i="9"/>
  <c r="C26" i="9"/>
  <c r="C40" i="9" s="1"/>
  <c r="C93" i="9"/>
  <c r="D151" i="9"/>
  <c r="C119" i="9"/>
  <c r="F119" i="9"/>
  <c r="I119" i="9"/>
  <c r="L119" i="9"/>
  <c r="O119" i="9"/>
  <c r="R119" i="9"/>
  <c r="X119" i="9"/>
  <c r="H84" i="1" l="1"/>
  <c r="H91" i="1" s="1"/>
  <c r="J85" i="1"/>
  <c r="R18" i="21"/>
  <c r="U18" i="21"/>
  <c r="N18" i="21" s="1"/>
  <c r="O18" i="21" s="1"/>
  <c r="O19" i="21" s="1"/>
  <c r="J84" i="1"/>
  <c r="AA97" i="9"/>
  <c r="U7" i="21"/>
  <c r="N7" i="21" s="1"/>
  <c r="D21" i="2"/>
  <c r="D89" i="2" s="1"/>
  <c r="D109" i="2" s="1"/>
  <c r="G25" i="2"/>
  <c r="D28" i="1"/>
  <c r="H107" i="1" s="1"/>
  <c r="AB39" i="9"/>
  <c r="C29" i="1"/>
  <c r="C30" i="1" s="1"/>
  <c r="G107" i="1"/>
  <c r="G108" i="1" s="1"/>
  <c r="G110" i="1" s="1"/>
  <c r="K68" i="1"/>
  <c r="K73" i="1" s="1"/>
  <c r="K83" i="1" s="1"/>
  <c r="C73" i="1"/>
  <c r="C83" i="1" s="1"/>
  <c r="C106" i="1" s="1"/>
  <c r="C108" i="1" s="1"/>
  <c r="L85" i="1"/>
  <c r="C112" i="9"/>
  <c r="C114" i="9" s="1"/>
  <c r="C116" i="9" s="1"/>
  <c r="I142" i="9"/>
  <c r="R116" i="9"/>
  <c r="L116" i="9"/>
  <c r="AA39" i="9"/>
  <c r="AA40" i="9" s="1"/>
  <c r="X116" i="9"/>
  <c r="O116" i="9"/>
  <c r="L142" i="9"/>
  <c r="F116" i="9"/>
  <c r="F142" i="9"/>
  <c r="AA93" i="9"/>
  <c r="I116" i="9"/>
  <c r="D51" i="1"/>
  <c r="F51" i="1" s="1"/>
  <c r="D49" i="1"/>
  <c r="F49" i="1" s="1"/>
  <c r="D45" i="1"/>
  <c r="F45" i="1" s="1"/>
  <c r="AA60" i="9"/>
  <c r="D20" i="1"/>
  <c r="D83" i="1"/>
  <c r="AB40" i="9" l="1"/>
  <c r="AB116" i="9" s="1"/>
  <c r="N19" i="21"/>
  <c r="F73" i="1"/>
  <c r="O7" i="21"/>
  <c r="O11" i="21" s="1"/>
  <c r="O15" i="21" s="1"/>
  <c r="N11" i="21"/>
  <c r="N15" i="21" s="1"/>
  <c r="R7" i="21"/>
  <c r="F28" i="1"/>
  <c r="G21" i="2"/>
  <c r="D29" i="1"/>
  <c r="F29" i="1" s="1"/>
  <c r="F83" i="1"/>
  <c r="H4" i="22"/>
  <c r="H9" i="22" s="1"/>
  <c r="H17" i="22" s="1"/>
  <c r="K106" i="1"/>
  <c r="K108" i="1" s="1"/>
  <c r="K110" i="1" s="1"/>
  <c r="C110" i="1"/>
  <c r="D26" i="1"/>
  <c r="F20" i="1"/>
  <c r="N15" i="1"/>
  <c r="L87" i="1"/>
  <c r="N90" i="1"/>
  <c r="H106" i="1"/>
  <c r="J106" i="1" s="1"/>
  <c r="J91" i="1"/>
  <c r="AA112" i="9"/>
  <c r="AA114" i="9" s="1"/>
  <c r="AA116" i="9" s="1"/>
  <c r="D50" i="1"/>
  <c r="D106" i="1" s="1"/>
  <c r="G98" i="2"/>
  <c r="D103" i="2"/>
  <c r="G103" i="2" s="1"/>
  <c r="I13" i="22"/>
  <c r="N81" i="1" l="1"/>
  <c r="N87" i="1"/>
  <c r="N85" i="1"/>
  <c r="L84" i="1"/>
  <c r="D30" i="1"/>
  <c r="F30" i="1" s="1"/>
  <c r="F26" i="1"/>
  <c r="L20" i="1"/>
  <c r="N20" i="1" s="1"/>
  <c r="N12" i="1"/>
  <c r="N37" i="1"/>
  <c r="N48" i="1"/>
  <c r="N34" i="1"/>
  <c r="N47" i="1"/>
  <c r="N54" i="1"/>
  <c r="N39" i="1"/>
  <c r="N53" i="1"/>
  <c r="N56" i="1"/>
  <c r="F50" i="1"/>
  <c r="I6" i="22" l="1"/>
  <c r="L91" i="1"/>
  <c r="N91" i="1" s="1"/>
  <c r="C3" i="22"/>
  <c r="F3" i="22" s="1"/>
  <c r="B4" i="20"/>
  <c r="N72" i="1"/>
  <c r="N67" i="1"/>
  <c r="N65" i="1"/>
  <c r="N62" i="1"/>
  <c r="N71" i="1"/>
  <c r="N58" i="1"/>
  <c r="N84" i="1"/>
  <c r="D108" i="1"/>
  <c r="F106" i="1"/>
  <c r="G72" i="2"/>
  <c r="G87" i="2"/>
  <c r="H5" i="1"/>
  <c r="L104" i="1"/>
  <c r="I12" i="22" s="1"/>
  <c r="J5" i="1" l="1"/>
  <c r="L5" i="1"/>
  <c r="L4" i="1" s="1"/>
  <c r="N64" i="1"/>
  <c r="L60" i="1"/>
  <c r="N60" i="1" s="1"/>
  <c r="N57" i="1"/>
  <c r="L63" i="1"/>
  <c r="N63" i="1" s="1"/>
  <c r="N61" i="1"/>
  <c r="L76" i="1"/>
  <c r="N76" i="1" s="1"/>
  <c r="N74" i="1"/>
  <c r="L82" i="1"/>
  <c r="N82" i="1" s="1"/>
  <c r="N77" i="1"/>
  <c r="L6" i="22"/>
  <c r="B22" i="20"/>
  <c r="L99" i="1"/>
  <c r="D110" i="1"/>
  <c r="F108" i="1"/>
  <c r="G89" i="2"/>
  <c r="H4" i="1"/>
  <c r="L49" i="1"/>
  <c r="N49" i="1" s="1"/>
  <c r="L73" i="1" l="1"/>
  <c r="N73" i="1" s="1"/>
  <c r="I11" i="22"/>
  <c r="B25" i="20" s="1"/>
  <c r="B28" i="20" s="1"/>
  <c r="L51" i="1"/>
  <c r="N52" i="1"/>
  <c r="L45" i="1"/>
  <c r="N45" i="1" s="1"/>
  <c r="N31" i="1"/>
  <c r="H6" i="1"/>
  <c r="J4" i="1"/>
  <c r="N5" i="1"/>
  <c r="D113" i="2"/>
  <c r="G113" i="2" s="1"/>
  <c r="G109" i="2"/>
  <c r="L29" i="1"/>
  <c r="I7" i="22"/>
  <c r="L83" i="1" l="1"/>
  <c r="L50" i="1"/>
  <c r="N50" i="1" s="1"/>
  <c r="I3" i="22"/>
  <c r="N51" i="1"/>
  <c r="H26" i="1"/>
  <c r="J6" i="1"/>
  <c r="L6" i="1"/>
  <c r="N4" i="1"/>
  <c r="B23" i="20"/>
  <c r="L7" i="22"/>
  <c r="H108" i="1"/>
  <c r="I16" i="22"/>
  <c r="C16" i="22"/>
  <c r="I4" i="22" l="1"/>
  <c r="L4" i="22" s="1"/>
  <c r="L106" i="1"/>
  <c r="N106" i="1" s="1"/>
  <c r="N83" i="1"/>
  <c r="I2" i="22"/>
  <c r="B19" i="20"/>
  <c r="L3" i="22"/>
  <c r="H30" i="1"/>
  <c r="H110" i="1" s="1"/>
  <c r="J26" i="1"/>
  <c r="N6" i="1"/>
  <c r="B3" i="20"/>
  <c r="B6" i="20" s="1"/>
  <c r="B16" i="20" s="1"/>
  <c r="C2" i="22"/>
  <c r="L26" i="1"/>
  <c r="J108" i="1"/>
  <c r="J30" i="1" l="1"/>
  <c r="B20" i="20"/>
  <c r="L108" i="1"/>
  <c r="L2" i="22"/>
  <c r="I9" i="22"/>
  <c r="B18" i="20"/>
  <c r="F2" i="22"/>
  <c r="C9" i="22"/>
  <c r="N26" i="1"/>
  <c r="L30" i="1"/>
  <c r="L110" i="1" l="1"/>
  <c r="B24" i="20"/>
  <c r="N108" i="1"/>
  <c r="L9" i="22"/>
  <c r="I17" i="22"/>
  <c r="L17" i="22" s="1"/>
  <c r="F9" i="22"/>
  <c r="C17" i="22"/>
  <c r="F17" i="22" s="1"/>
  <c r="N30" i="1"/>
  <c r="B30" i="20" l="1"/>
  <c r="B32" i="20" s="1"/>
</calcChain>
</file>

<file path=xl/sharedStrings.xml><?xml version="1.0" encoding="utf-8"?>
<sst xmlns="http://schemas.openxmlformats.org/spreadsheetml/2006/main" count="874" uniqueCount="397">
  <si>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</si>
  <si>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</si>
  <si>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</si>
  <si>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</si>
  <si>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</si>
  <si>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</si>
  <si>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</si>
  <si>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</si>
  <si>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</si>
  <si>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</si>
  <si>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</si>
  <si>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</si>
  <si>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</si>
  <si>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</si>
  <si>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</si>
  <si>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</si>
  <si>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</si>
  <si>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</si>
  <si>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</si>
  <si>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</si>
  <si>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</si>
  <si>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</si>
  <si>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</si>
  <si>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</si>
  <si>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</si>
  <si>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</si>
  <si>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</si>
  <si>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</si>
  <si>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</si>
  <si>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</si>
  <si>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</si>
  <si>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</si>
  <si>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</si>
  <si>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</si>
  <si>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</si>
  <si>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</si>
  <si>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</si>
  <si>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</si>
  <si>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</si>
  <si>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</si>
  <si>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</si>
  <si>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</si>
  <si>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</si>
  <si>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</si>
  <si>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</si>
  <si>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</si>
  <si>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</si>
  <si>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</si>
  <si>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</si>
  <si>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</si>
  <si>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</si>
  <si>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</si>
  <si>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</si>
  <si>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</si>
  <si>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</si>
  <si>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</si>
  <si>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</si>
  <si>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</si>
  <si>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</si>
  <si>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Felhalmozási célú tám. Áh belülről</t>
  </si>
  <si>
    <t>Beruházások</t>
  </si>
  <si>
    <t>Felújítások</t>
  </si>
  <si>
    <t>Egyéb felhalmozási kiadások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</si>
  <si>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</si>
  <si>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</si>
  <si>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</si>
  <si>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</si>
  <si>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</si>
  <si>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</si>
  <si>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</si>
  <si>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</si>
  <si>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</si>
  <si>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</si>
  <si>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</si>
  <si>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</si>
  <si>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</si>
  <si>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</si>
  <si>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</si>
  <si>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</si>
  <si>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</si>
  <si>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</si>
  <si>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</si>
  <si>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</si>
  <si>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</si>
  <si>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</si>
  <si>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</si>
  <si>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</si>
  <si>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</si>
  <si>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</si>
  <si>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</si>
  <si>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</si>
  <si>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</si>
  <si>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</si>
  <si>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</si>
  <si>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</si>
  <si>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</si>
  <si>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</si>
  <si>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</si>
  <si>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</si>
  <si>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</si>
  <si>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</si>
  <si>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</si>
  <si>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</si>
  <si>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</si>
  <si>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</si>
  <si>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</si>
  <si>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</si>
  <si>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</si>
  <si>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</si>
  <si>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</si>
  <si>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</si>
  <si>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</si>
  <si>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</si>
  <si>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</si>
  <si>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</si>
  <si>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</si>
  <si>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</si>
  <si>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</si>
  <si>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</si>
  <si>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</si>
  <si>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</si>
  <si>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</si>
  <si>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</si>
  <si>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</si>
  <si>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</si>
  <si>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</si>
  <si>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</si>
  <si>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</si>
  <si>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</si>
  <si>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</si>
  <si>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</si>
  <si>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</si>
  <si>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</si>
  <si>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</si>
  <si>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</si>
  <si>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</si>
  <si>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</si>
  <si>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</si>
  <si>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</si>
  <si>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</si>
  <si>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</si>
  <si>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</si>
  <si>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</si>
  <si>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</si>
  <si>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</si>
  <si>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</si>
  <si>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</si>
  <si>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</si>
  <si>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</si>
  <si>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</si>
  <si>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</si>
  <si>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</si>
  <si>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</si>
  <si>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</si>
  <si>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</si>
  <si>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</si>
  <si>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</si>
  <si>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</si>
  <si>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</si>
  <si>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</si>
  <si>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</si>
  <si>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</si>
  <si>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</si>
  <si>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</si>
  <si>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</si>
  <si>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</si>
  <si>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</si>
  <si>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</si>
  <si>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</si>
  <si>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</si>
  <si>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</si>
  <si>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</si>
  <si>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</si>
  <si>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</si>
  <si>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</si>
  <si>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</si>
  <si>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</si>
  <si>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</si>
  <si>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</si>
  <si>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</si>
  <si>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</si>
  <si>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</si>
  <si>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</si>
  <si>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</si>
  <si>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</si>
  <si>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</si>
  <si>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</si>
  <si>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</si>
  <si>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</si>
  <si>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</si>
  <si>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</si>
  <si>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</si>
  <si>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</si>
  <si>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</si>
  <si>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</si>
  <si>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</si>
  <si>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</si>
  <si>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</si>
  <si>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</si>
  <si>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</si>
  <si>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</si>
  <si>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</si>
  <si>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</si>
  <si>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</si>
  <si>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</si>
  <si>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</si>
  <si>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</si>
  <si>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</si>
  <si>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</si>
  <si>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</si>
  <si>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</si>
  <si>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</si>
  <si>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</si>
  <si>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</si>
  <si>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</si>
  <si>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</si>
  <si>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</si>
  <si>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</si>
  <si>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</si>
  <si>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</si>
  <si>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</si>
  <si>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</si>
  <si>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</si>
  <si>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</si>
  <si>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</si>
  <si>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</si>
  <si>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</si>
  <si>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</si>
  <si>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</si>
  <si>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</si>
  <si>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</si>
  <si>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</si>
  <si>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</si>
  <si>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</si>
  <si>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</si>
  <si>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</si>
  <si>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</si>
  <si>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</si>
  <si>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</si>
  <si>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</si>
  <si>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</si>
  <si>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</si>
  <si>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</si>
  <si>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</si>
  <si>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</si>
  <si>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</si>
  <si>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</si>
  <si>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</si>
  <si>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</si>
  <si>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</si>
  <si>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</si>
  <si>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</si>
  <si>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</si>
  <si>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</si>
  <si>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</si>
  <si>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</si>
  <si>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</si>
  <si>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</si>
  <si>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</si>
  <si>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</si>
  <si>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</si>
  <si>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</si>
  <si>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tagdíj</t>
  </si>
  <si>
    <t>munkasz. műk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</si>
  <si>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</si>
  <si>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</si>
  <si>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</si>
  <si>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</si>
  <si>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</si>
  <si>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ebből: pénzügyi alap tartaléka</t>
  </si>
  <si>
    <t>K915</t>
  </si>
  <si>
    <t>Martonvásár normatíva átadás</t>
  </si>
  <si>
    <t>Normatíva átadás összesen</t>
  </si>
  <si>
    <t>MINDÖSSZESEN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</si>
  <si>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</si>
  <si>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</si>
  <si>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</si>
  <si>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</si>
  <si>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</si>
  <si>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</si>
  <si>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</si>
  <si>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</si>
  <si>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bevételek összesen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</si>
  <si>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</si>
  <si>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</si>
  <si>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</si>
  <si>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</si>
  <si>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</si>
  <si>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</si>
  <si>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</si>
  <si>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</si>
  <si>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</si>
  <si>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Szent László Völgye Segítő Szolgálat</t>
  </si>
  <si>
    <t>CSALÁD- ÉS GYERMEKJÓLÉTI KÖZPONT</t>
  </si>
  <si>
    <t>CSALÁD- ÉS GYERMEKJÓLÉTI SZOLGÁLAT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</si>
  <si>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</si>
  <si>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</si>
  <si>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</si>
  <si>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</si>
  <si>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</si>
  <si>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kerekítés</t>
  </si>
  <si>
    <t>Martonvásár beruházási pe. Átadás</t>
  </si>
  <si>
    <t>CSALÁDI BÖLCSŐDE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</si>
  <si>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</si>
  <si>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</si>
  <si>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Családi bölcsöde</t>
  </si>
  <si>
    <t>IDŐSEK - SZOC ÉKT</t>
  </si>
  <si>
    <t>B) Fogorvosi ügyelethez</t>
  </si>
  <si>
    <t>fogorvosi ügyelet deficitje</t>
  </si>
  <si>
    <t xml:space="preserve">ügyelet </t>
  </si>
  <si>
    <t>Idősek nappali ellátása</t>
  </si>
  <si>
    <t>Család-és Gyermekjóléti Központ</t>
  </si>
  <si>
    <t>Házi segítségnyújtás</t>
  </si>
  <si>
    <t>Család-és Gyermekjóléti Szolgálat</t>
  </si>
  <si>
    <t>Támogató Szolgálat</t>
  </si>
  <si>
    <t>Tanyagondnok</t>
  </si>
  <si>
    <t>Családi bölcsőde</t>
  </si>
  <si>
    <t>2019. évi eredeti előirányzat</t>
  </si>
  <si>
    <t>2019. évi eredeti ei</t>
  </si>
  <si>
    <t>2019.évi</t>
  </si>
  <si>
    <t>E) Belső ellenőrzéshez</t>
  </si>
  <si>
    <t>F) Munkaszervezeti feladatokhoz</t>
  </si>
  <si>
    <t>G) Normatív támogatás átvétel</t>
  </si>
  <si>
    <t>2019. évi eredeti ei.</t>
  </si>
  <si>
    <t xml:space="preserve">     Óvodai és iskolai szociális segítő tevékenység támogatása</t>
  </si>
  <si>
    <t>ell.óránként Ft</t>
  </si>
  <si>
    <t>ell.óra száma</t>
  </si>
  <si>
    <t>Marton ÖTE</t>
  </si>
  <si>
    <t>Vál.Önk.TP</t>
  </si>
  <si>
    <t>Vál Önk.TP</t>
  </si>
  <si>
    <t>K513</t>
  </si>
  <si>
    <t>Működési célú támogatások Áh belülről</t>
  </si>
  <si>
    <t xml:space="preserve">Műk. célú átvett pénzeszközök </t>
  </si>
  <si>
    <t>Maradvány igénybevétele</t>
  </si>
  <si>
    <t>Felhalmozási bevételek</t>
  </si>
  <si>
    <t>Felhalmozási célú átvett pénzeszközök</t>
  </si>
  <si>
    <t>Munkaadókat terhelő járulékok és szociális hozzájárulási adó</t>
  </si>
  <si>
    <t>Ellátottak pénzbeli juttatási</t>
  </si>
  <si>
    <t>2020. évi eredeti előirányzat</t>
  </si>
  <si>
    <t>2020. évi módosított előirányzat</t>
  </si>
  <si>
    <t>2020.évi teljesítés</t>
  </si>
  <si>
    <t>Kamatbevételek és más nyereségjellegű bevételek</t>
  </si>
  <si>
    <t>B411</t>
  </si>
  <si>
    <t>B65</t>
  </si>
  <si>
    <t>B75</t>
  </si>
  <si>
    <t xml:space="preserve">Működési célú átvett pénzeszközök </t>
  </si>
  <si>
    <t xml:space="preserve">Felhalmozási célú átvett pénzeszközök </t>
  </si>
  <si>
    <t>ebből: táppénz hozzájárulás</t>
  </si>
  <si>
    <t>Egyéb dologi kiadások (biztosítás, mű.i vizsgák)</t>
  </si>
  <si>
    <t>Egyéb működési célú támogatások államháztartáson kívülre  (Marton ÖTE, Vál Önk.TP)</t>
  </si>
  <si>
    <t>ebből: szociális feladatok tartaléka</t>
  </si>
  <si>
    <t>ebből: családi bölcsöde tartaléka</t>
  </si>
  <si>
    <t>2020. évi eredeti ei</t>
  </si>
  <si>
    <t>2020. évi mód. ei</t>
  </si>
  <si>
    <t xml:space="preserve">D/1) Tagdíjhoz   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</si>
  <si>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</si>
  <si>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</si>
  <si>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</si>
  <si>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</si>
  <si>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</si>
  <si>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</si>
  <si>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</si>
  <si>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>D/2) Martonvásári Önkéntes Tűzoltó Egyesülethez</t>
  </si>
  <si>
    <t>D/3) Váli Önkormányzati Tűzoltósághoz</t>
  </si>
  <si>
    <t>Működési célú átvett pénzeszközök</t>
  </si>
  <si>
    <t>2020. évi teljesítés</t>
  </si>
  <si>
    <t>2019.évi eredeti ei</t>
  </si>
  <si>
    <t>ebből: TKT tartalék v. költségvetési felhasználás</t>
  </si>
  <si>
    <t>Egyéb dologi kiadások (biztosítás, műszaki vizsga)</t>
  </si>
  <si>
    <t xml:space="preserve">     Idősek klubja - társulási kiegészítéssel</t>
  </si>
  <si>
    <t xml:space="preserve">     Falugondnoki feladatellátás </t>
  </si>
  <si>
    <t>Családi bölcsöde</t>
  </si>
  <si>
    <t>Család- és Gyermekjóléti Központ</t>
  </si>
  <si>
    <t>Család- és Gyermekjóléti Szolgálat</t>
  </si>
  <si>
    <t>Támogató szolgáltatás</t>
  </si>
  <si>
    <t>Falugondnoki ellátás</t>
  </si>
  <si>
    <t>Idősek klubja</t>
  </si>
  <si>
    <t>BÉRKOMPENZÁCIÓ ÖSSZESEN</t>
  </si>
  <si>
    <t>SZOCIÁLIS ÁGAZATI PÓTLÉK ÖSSZESEN</t>
  </si>
  <si>
    <t>SZOCIÁLIS NORMATÍVA ÉS TÁMOGATÁS MINDÖSSZESEN</t>
  </si>
  <si>
    <t>mértékegység</t>
  </si>
  <si>
    <t>fajlagos összeg Ft</t>
  </si>
  <si>
    <t>eredeti összeg Ft</t>
  </si>
  <si>
    <t>számított létszám</t>
  </si>
  <si>
    <t>szociál- és nyugdíjpolitikáért felelős miniszter állapítja meg</t>
  </si>
  <si>
    <t>fő</t>
  </si>
  <si>
    <t xml:space="preserve">     Idősek klubja - társulási kiegészítéssel </t>
  </si>
  <si>
    <t xml:space="preserve">     Falugondnoki feladatellátás</t>
  </si>
  <si>
    <t>szolgálat száma</t>
  </si>
  <si>
    <t>feladategység</t>
  </si>
  <si>
    <t>2020.évi</t>
  </si>
  <si>
    <t>2020. évi eredeti ei.</t>
  </si>
  <si>
    <t>2020. évi</t>
  </si>
  <si>
    <t>lakosszám 2019.01.01.</t>
  </si>
  <si>
    <t>Rácker.</t>
  </si>
  <si>
    <t>Tűzoltóság tám.</t>
  </si>
  <si>
    <t xml:space="preserve">              H) Bankköltség, vagyonbiztosítás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</si>
</sst>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#,##0\ _F_t"/>
    <numFmt numFmtId="170" formatCode="0.0000"/>
    <numFmt numFmtId="171" formatCode="0__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788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0" fontId="21" fillId="0" borderId="55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6" xfId="0" applyFont="1" applyFill="1" applyBorder="1"/>
    <xf numFmtId="0" fontId="28" fillId="0" borderId="14" xfId="0" applyFont="1" applyFill="1" applyBorder="1"/>
    <xf numFmtId="3" fontId="28" fillId="0" borderId="57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6" xfId="0" applyNumberFormat="1" applyFont="1" applyFill="1" applyBorder="1"/>
    <xf numFmtId="3" fontId="21" fillId="0" borderId="47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3" fontId="21" fillId="0" borderId="62" xfId="0" applyNumberFormat="1" applyFont="1" applyFill="1" applyBorder="1"/>
    <xf numFmtId="3" fontId="21" fillId="0" borderId="55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167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7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/>
    <xf numFmtId="3" fontId="21" fillId="0" borderId="28" xfId="0" applyNumberFormat="1" applyFont="1" applyFill="1" applyBorder="1"/>
    <xf numFmtId="0" fontId="21" fillId="0" borderId="52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2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169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9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9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9" fontId="26" fillId="0" borderId="47" xfId="0" applyNumberFormat="1" applyFont="1" applyFill="1" applyBorder="1" applyAlignment="1">
      <alignment vertical="center"/>
    </xf>
    <xf numFmtId="169" fontId="26" fillId="0" borderId="0" xfId="0" applyNumberFormat="1" applyFont="1" applyFill="1" applyAlignment="1">
      <alignment vertical="center"/>
    </xf>
    <xf numFmtId="0" fontId="28" fillId="0" borderId="67" xfId="0" applyFont="1" applyFill="1" applyBorder="1" applyAlignment="1">
      <alignment wrapText="1"/>
    </xf>
    <xf numFmtId="0" fontId="21" fillId="0" borderId="16" xfId="0" applyFont="1" applyFill="1" applyBorder="1"/>
    <xf numFmtId="3" fontId="21" fillId="0" borderId="86" xfId="0" applyNumberFormat="1" applyFont="1" applyFill="1" applyBorder="1"/>
    <xf numFmtId="3" fontId="21" fillId="0" borderId="79" xfId="0" applyNumberFormat="1" applyFont="1" applyFill="1" applyBorder="1"/>
    <xf numFmtId="3" fontId="21" fillId="0" borderId="31" xfId="0" applyNumberFormat="1" applyFont="1" applyFill="1" applyBorder="1"/>
    <xf numFmtId="3" fontId="28" fillId="0" borderId="75" xfId="0" applyNumberFormat="1" applyFont="1" applyFill="1" applyBorder="1"/>
    <xf numFmtId="0" fontId="28" fillId="0" borderId="75" xfId="0" applyFont="1" applyFill="1" applyBorder="1"/>
    <xf numFmtId="0" fontId="19" fillId="0" borderId="0" xfId="77" applyFont="1" applyBorder="1"/>
    <xf numFmtId="3" fontId="21" fillId="0" borderId="98" xfId="54" applyNumberFormat="1" applyFont="1" applyFill="1" applyBorder="1" applyAlignment="1">
      <alignment horizontal="right"/>
    </xf>
    <xf numFmtId="3" fontId="28" fillId="28" borderId="72" xfId="0" applyNumberFormat="1" applyFont="1" applyFill="1" applyBorder="1" applyAlignment="1">
      <alignment vertical="center"/>
    </xf>
    <xf numFmtId="168" fontId="28" fillId="28" borderId="72" xfId="54" applyNumberFormat="1" applyFont="1" applyFill="1" applyBorder="1" applyAlignment="1">
      <alignment vertical="center"/>
    </xf>
    <xf numFmtId="0" fontId="28" fillId="0" borderId="103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4" xfId="0" applyFont="1" applyFill="1" applyBorder="1" applyAlignment="1">
      <alignment horizontal="center" vertical="center" wrapText="1"/>
    </xf>
    <xf numFmtId="3" fontId="21" fillId="0" borderId="49" xfId="0" applyNumberFormat="1" applyFont="1" applyBorder="1"/>
    <xf numFmtId="3" fontId="21" fillId="0" borderId="65" xfId="0" applyNumberFormat="1" applyFont="1" applyBorder="1"/>
    <xf numFmtId="3" fontId="21" fillId="0" borderId="65" xfId="0" applyNumberFormat="1" applyFont="1" applyFill="1" applyBorder="1"/>
    <xf numFmtId="0" fontId="28" fillId="27" borderId="105" xfId="0" applyFont="1" applyFill="1" applyBorder="1" applyAlignment="1">
      <alignment horizontal="center" vertical="center" wrapText="1"/>
    </xf>
    <xf numFmtId="3" fontId="21" fillId="0" borderId="45" xfId="0" applyNumberFormat="1" applyFont="1" applyBorder="1"/>
    <xf numFmtId="3" fontId="21" fillId="0" borderId="46" xfId="0" applyNumberFormat="1" applyFont="1" applyBorder="1"/>
    <xf numFmtId="0" fontId="21" fillId="27" borderId="18" xfId="0" applyFont="1" applyFill="1" applyBorder="1"/>
    <xf numFmtId="3" fontId="21" fillId="27" borderId="64" xfId="0" applyNumberFormat="1" applyFont="1" applyFill="1" applyBorder="1"/>
    <xf numFmtId="3" fontId="21" fillId="27" borderId="47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1" fillId="0" borderId="65" xfId="0" applyNumberFormat="1" applyFont="1" applyBorder="1" applyAlignment="1">
      <alignment wrapText="1"/>
    </xf>
    <xf numFmtId="0" fontId="35" fillId="27" borderId="64" xfId="0" applyFont="1" applyFill="1" applyBorder="1"/>
    <xf numFmtId="3" fontId="21" fillId="0" borderId="46" xfId="0" applyNumberFormat="1" applyFont="1" applyBorder="1" applyAlignment="1">
      <alignment wrapText="1"/>
    </xf>
    <xf numFmtId="3" fontId="21" fillId="0" borderId="47" xfId="0" applyNumberFormat="1" applyFont="1" applyBorder="1"/>
    <xf numFmtId="9" fontId="28" fillId="0" borderId="106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9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49" xfId="54" applyNumberFormat="1" applyFont="1" applyBorder="1" applyAlignment="1"/>
    <xf numFmtId="168" fontId="21" fillId="0" borderId="65" xfId="54" applyNumberFormat="1" applyFont="1" applyBorder="1" applyAlignment="1"/>
    <xf numFmtId="168" fontId="21" fillId="0" borderId="65" xfId="54" applyNumberFormat="1" applyFont="1" applyBorder="1" applyAlignment="1">
      <alignment horizontal="right"/>
    </xf>
    <xf numFmtId="168" fontId="21" fillId="0" borderId="45" xfId="54" applyNumberFormat="1" applyFont="1" applyBorder="1" applyAlignment="1"/>
    <xf numFmtId="168" fontId="21" fillId="0" borderId="46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68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7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4" xfId="0" applyNumberFormat="1" applyFont="1" applyFill="1" applyBorder="1"/>
    <xf numFmtId="168" fontId="21" fillId="0" borderId="64" xfId="54" applyNumberFormat="1" applyFont="1" applyBorder="1" applyAlignment="1"/>
    <xf numFmtId="168" fontId="21" fillId="0" borderId="47" xfId="54" applyNumberFormat="1" applyFont="1" applyBorder="1" applyAlignment="1"/>
    <xf numFmtId="168" fontId="28" fillId="0" borderId="94" xfId="54" applyNumberFormat="1" applyFont="1" applyBorder="1" applyAlignment="1">
      <alignment vertical="center"/>
    </xf>
    <xf numFmtId="168" fontId="28" fillId="0" borderId="99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36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1" fontId="38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29" fillId="0" borderId="91" xfId="0" applyFont="1" applyFill="1" applyBorder="1" applyAlignment="1">
      <alignment horizontal="left" vertical="center"/>
    </xf>
    <xf numFmtId="0" fontId="21" fillId="0" borderId="90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1" xfId="0" applyFont="1" applyFill="1" applyBorder="1" applyAlignment="1">
      <alignment horizontal="left" vertical="center"/>
    </xf>
    <xf numFmtId="0" fontId="21" fillId="0" borderId="114" xfId="0" applyFont="1" applyFill="1" applyBorder="1" applyAlignment="1">
      <alignment horizontal="left" vertical="center"/>
    </xf>
    <xf numFmtId="0" fontId="36" fillId="0" borderId="45" xfId="75" applyFont="1" applyFill="1" applyBorder="1" applyAlignment="1">
      <alignment vertical="center" wrapText="1"/>
    </xf>
    <xf numFmtId="0" fontId="36" fillId="0" borderId="47" xfId="75" applyFont="1" applyFill="1" applyBorder="1" applyAlignment="1">
      <alignment vertical="center" wrapText="1"/>
    </xf>
    <xf numFmtId="0" fontId="37" fillId="0" borderId="69" xfId="75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 indent="5"/>
    </xf>
    <xf numFmtId="0" fontId="21" fillId="0" borderId="8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1" fillId="0" borderId="116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98" xfId="0" applyNumberFormat="1" applyFont="1" applyFill="1" applyBorder="1" applyAlignment="1">
      <alignment wrapText="1"/>
    </xf>
    <xf numFmtId="0" fontId="28" fillId="0" borderId="116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1" fontId="38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0" fontId="36" fillId="0" borderId="90" xfId="75" applyFont="1" applyFill="1" applyBorder="1" applyAlignment="1">
      <alignment horizontal="left" vertical="center"/>
    </xf>
    <xf numFmtId="0" fontId="36" fillId="0" borderId="81" xfId="75" applyFont="1" applyFill="1" applyBorder="1" applyAlignment="1">
      <alignment horizontal="left" vertical="center"/>
    </xf>
    <xf numFmtId="0" fontId="36" fillId="0" borderId="91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0" xfId="75" applyFont="1" applyFill="1" applyBorder="1" applyAlignment="1">
      <alignment horizontal="left" vertical="center"/>
    </xf>
    <xf numFmtId="0" fontId="38" fillId="0" borderId="81" xfId="75" applyFont="1" applyFill="1" applyBorder="1" applyAlignment="1">
      <alignment horizontal="left" vertical="center"/>
    </xf>
    <xf numFmtId="0" fontId="38" fillId="0" borderId="91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6" fillId="0" borderId="65" xfId="75" applyFont="1" applyFill="1" applyBorder="1" applyAlignment="1">
      <alignment vertical="center" wrapText="1"/>
    </xf>
    <xf numFmtId="171" fontId="38" fillId="0" borderId="65" xfId="75" applyNumberFormat="1" applyFont="1" applyFill="1" applyBorder="1" applyAlignment="1">
      <alignment horizontal="left" vertical="center" wrapText="1"/>
    </xf>
    <xf numFmtId="3" fontId="21" fillId="0" borderId="79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166" fontId="21" fillId="0" borderId="117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166" fontId="21" fillId="0" borderId="123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34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166" fontId="21" fillId="0" borderId="137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9" xfId="0" applyFont="1" applyFill="1" applyBorder="1" applyAlignment="1">
      <alignment horizontal="left" vertical="center" wrapText="1"/>
    </xf>
    <xf numFmtId="3" fontId="21" fillId="0" borderId="98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166" fontId="21" fillId="0" borderId="145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49" xfId="75" applyFont="1" applyFill="1" applyBorder="1" applyAlignment="1">
      <alignment vertical="center" wrapText="1"/>
    </xf>
    <xf numFmtId="0" fontId="36" fillId="0" borderId="64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1" fontId="38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7" fillId="0" borderId="114" xfId="0" applyFont="1" applyFill="1" applyBorder="1" applyAlignment="1">
      <alignment horizontal="left" vertical="center" wrapText="1"/>
    </xf>
    <xf numFmtId="0" fontId="28" fillId="0" borderId="89" xfId="0" applyFont="1" applyFill="1" applyBorder="1" applyAlignment="1">
      <alignment vertical="center" wrapText="1"/>
    </xf>
    <xf numFmtId="166" fontId="21" fillId="0" borderId="73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1" xfId="0" applyNumberFormat="1" applyFont="1" applyFill="1" applyBorder="1" applyAlignment="1">
      <alignment vertical="center" wrapText="1"/>
    </xf>
    <xf numFmtId="166" fontId="21" fillId="0" borderId="74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166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166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0" fontId="28" fillId="0" borderId="94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9" fillId="0" borderId="81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9" xfId="0" applyNumberFormat="1" applyFont="1" applyFill="1" applyBorder="1" applyAlignment="1">
      <alignment vertical="center" wrapText="1"/>
    </xf>
    <xf numFmtId="3" fontId="29" fillId="0" borderId="117" xfId="0" applyNumberFormat="1" applyFont="1" applyFill="1" applyBorder="1" applyAlignment="1">
      <alignment vertical="center" wrapText="1"/>
    </xf>
    <xf numFmtId="166" fontId="29" fillId="0" borderId="117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92" xfId="0" applyFont="1" applyFill="1" applyBorder="1" applyAlignment="1">
      <alignment horizontal="left" vertical="center" wrapText="1"/>
    </xf>
    <xf numFmtId="166" fontId="21" fillId="0" borderId="157" xfId="0" applyNumberFormat="1" applyFont="1" applyFill="1" applyBorder="1" applyAlignment="1">
      <alignment vertical="center" wrapText="1"/>
    </xf>
    <xf numFmtId="166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1" xfId="0" applyNumberFormat="1" applyFont="1" applyFill="1" applyBorder="1" applyAlignment="1">
      <alignment vertical="center" wrapText="1"/>
    </xf>
    <xf numFmtId="3" fontId="29" fillId="0" borderId="135" xfId="0" applyNumberFormat="1" applyFont="1" applyFill="1" applyBorder="1" applyAlignment="1">
      <alignment vertical="center" wrapText="1"/>
    </xf>
    <xf numFmtId="166" fontId="29" fillId="0" borderId="5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59" xfId="0" applyNumberFormat="1" applyFont="1" applyFill="1" applyBorder="1" applyAlignment="1">
      <alignment vertical="center" wrapText="1"/>
    </xf>
    <xf numFmtId="3" fontId="28" fillId="0" borderId="160" xfId="0" applyNumberFormat="1" applyFont="1" applyFill="1" applyBorder="1" applyAlignment="1">
      <alignment vertical="center" wrapText="1"/>
    </xf>
    <xf numFmtId="3" fontId="28" fillId="0" borderId="161" xfId="0" applyNumberFormat="1" applyFont="1" applyFill="1" applyBorder="1" applyAlignment="1">
      <alignment vertical="center" wrapText="1"/>
    </xf>
    <xf numFmtId="3" fontId="28" fillId="0" borderId="162" xfId="0" applyNumberFormat="1" applyFont="1" applyFill="1" applyBorder="1" applyAlignment="1">
      <alignment vertical="center" wrapText="1"/>
    </xf>
    <xf numFmtId="166" fontId="28" fillId="0" borderId="161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166" fontId="28" fillId="0" borderId="32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8" fillId="0" borderId="98" xfId="0" applyNumberFormat="1" applyFont="1" applyFill="1" applyBorder="1" applyAlignment="1">
      <alignment vertical="center" wrapText="1"/>
    </xf>
    <xf numFmtId="3" fontId="28" fillId="0" borderId="74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166" fontId="28" fillId="0" borderId="74" xfId="0" applyNumberFormat="1" applyFont="1" applyFill="1" applyBorder="1" applyAlignment="1">
      <alignment vertical="center" wrapText="1"/>
    </xf>
    <xf numFmtId="0" fontId="36" fillId="0" borderId="59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166" fontId="28" fillId="0" borderId="14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166" fontId="28" fillId="0" borderId="145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166" fontId="28" fillId="0" borderId="146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3" xfId="0" applyNumberFormat="1" applyFont="1" applyFill="1" applyBorder="1" applyAlignment="1">
      <alignment vertical="center" wrapText="1"/>
    </xf>
    <xf numFmtId="3" fontId="21" fillId="0" borderId="120" xfId="54" applyNumberFormat="1" applyFont="1" applyFill="1" applyBorder="1"/>
    <xf numFmtId="3" fontId="21" fillId="0" borderId="70" xfId="54" applyNumberFormat="1" applyFont="1" applyFill="1" applyBorder="1"/>
    <xf numFmtId="3" fontId="29" fillId="0" borderId="70" xfId="54" applyNumberFormat="1" applyFont="1" applyFill="1" applyBorder="1"/>
    <xf numFmtId="3" fontId="21" fillId="0" borderId="134" xfId="54" applyNumberFormat="1" applyFont="1" applyFill="1" applyBorder="1"/>
    <xf numFmtId="3" fontId="21" fillId="0" borderId="34" xfId="0" applyNumberFormat="1" applyFont="1" applyFill="1" applyBorder="1"/>
    <xf numFmtId="3" fontId="21" fillId="0" borderId="5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4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8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8" xfId="54" applyNumberFormat="1" applyFont="1" applyFill="1" applyBorder="1"/>
    <xf numFmtId="3" fontId="28" fillId="0" borderId="35" xfId="0" applyNumberFormat="1" applyFont="1" applyFill="1" applyBorder="1"/>
    <xf numFmtId="3" fontId="21" fillId="0" borderId="142" xfId="54" applyNumberFormat="1" applyFont="1" applyFill="1" applyBorder="1"/>
    <xf numFmtId="3" fontId="21" fillId="0" borderId="98" xfId="0" applyNumberFormat="1" applyFont="1" applyFill="1" applyBorder="1"/>
    <xf numFmtId="0" fontId="28" fillId="0" borderId="93" xfId="0" applyFont="1" applyFill="1" applyBorder="1" applyAlignment="1">
      <alignment horizontal="left" vertical="center"/>
    </xf>
    <xf numFmtId="3" fontId="39" fillId="0" borderId="35" xfId="54" applyNumberFormat="1" applyFont="1" applyFill="1" applyBorder="1"/>
    <xf numFmtId="3" fontId="28" fillId="0" borderId="35" xfId="54" applyNumberFormat="1" applyFont="1" applyFill="1" applyBorder="1"/>
    <xf numFmtId="3" fontId="28" fillId="0" borderId="165" xfId="54" applyNumberFormat="1" applyFont="1" applyFill="1" applyBorder="1"/>
    <xf numFmtId="3" fontId="28" fillId="0" borderId="160" xfId="0" applyNumberFormat="1" applyFont="1" applyFill="1" applyBorder="1"/>
    <xf numFmtId="3" fontId="28" fillId="0" borderId="61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3" fontId="28" fillId="0" borderId="27" xfId="54" applyNumberFormat="1" applyFont="1" applyFill="1" applyBorder="1" applyAlignment="1">
      <alignment horizontal="right"/>
    </xf>
    <xf numFmtId="3" fontId="28" fillId="0" borderId="98" xfId="54" applyNumberFormat="1" applyFont="1" applyFill="1" applyBorder="1" applyAlignment="1">
      <alignment horizontal="right"/>
    </xf>
    <xf numFmtId="3" fontId="28" fillId="0" borderId="98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/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6" fillId="0" borderId="81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8" fillId="0" borderId="81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5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7" fillId="29" borderId="91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0" fontId="28" fillId="29" borderId="34" xfId="0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67" xfId="0" applyNumberFormat="1" applyFont="1" applyFill="1" applyBorder="1"/>
    <xf numFmtId="0" fontId="21" fillId="0" borderId="168" xfId="0" applyFont="1" applyFill="1" applyBorder="1"/>
    <xf numFmtId="3" fontId="21" fillId="0" borderId="21" xfId="0" applyNumberFormat="1" applyFont="1" applyFill="1" applyBorder="1"/>
    <xf numFmtId="0" fontId="21" fillId="0" borderId="30" xfId="0" applyFont="1" applyFill="1" applyBorder="1" applyAlignment="1"/>
    <xf numFmtId="0" fontId="28" fillId="0" borderId="29" xfId="0" applyFont="1" applyFill="1" applyBorder="1" applyAlignment="1">
      <alignment vertical="center"/>
    </xf>
    <xf numFmtId="3" fontId="28" fillId="0" borderId="169" xfId="0" applyNumberFormat="1" applyFont="1" applyFill="1" applyBorder="1" applyAlignment="1">
      <alignment vertical="center"/>
    </xf>
    <xf numFmtId="3" fontId="28" fillId="0" borderId="160" xfId="0" applyNumberFormat="1" applyFont="1" applyFill="1" applyBorder="1" applyAlignment="1">
      <alignment vertical="center"/>
    </xf>
    <xf numFmtId="0" fontId="28" fillId="0" borderId="170" xfId="0" applyFont="1" applyFill="1" applyBorder="1" applyAlignment="1">
      <alignment vertical="center"/>
    </xf>
    <xf numFmtId="3" fontId="28" fillId="0" borderId="78" xfId="0" applyNumberFormat="1" applyFont="1" applyFill="1" applyBorder="1" applyAlignment="1">
      <alignment vertical="center"/>
    </xf>
    <xf numFmtId="3" fontId="28" fillId="0" borderId="171" xfId="0" applyNumberFormat="1" applyFont="1" applyFill="1" applyBorder="1" applyAlignment="1">
      <alignment vertical="center"/>
    </xf>
    <xf numFmtId="3" fontId="28" fillId="0" borderId="166" xfId="0" applyNumberFormat="1" applyFont="1" applyFill="1" applyBorder="1" applyAlignment="1">
      <alignment vertical="center"/>
    </xf>
    <xf numFmtId="3" fontId="28" fillId="0" borderId="172" xfId="0" applyNumberFormat="1" applyFont="1" applyFill="1" applyBorder="1" applyAlignment="1">
      <alignment vertical="center"/>
    </xf>
    <xf numFmtId="3" fontId="21" fillId="0" borderId="167" xfId="0" applyNumberFormat="1" applyFont="1" applyFill="1" applyBorder="1" applyAlignment="1"/>
    <xf numFmtId="3" fontId="21" fillId="0" borderId="142" xfId="0" applyNumberFormat="1" applyFont="1" applyFill="1" applyBorder="1" applyAlignment="1"/>
    <xf numFmtId="3" fontId="21" fillId="0" borderId="98" xfId="0" applyNumberFormat="1" applyFont="1" applyFill="1" applyBorder="1" applyAlignment="1"/>
    <xf numFmtId="3" fontId="21" fillId="0" borderId="143" xfId="0" applyNumberFormat="1" applyFont="1" applyFill="1" applyBorder="1" applyAlignment="1"/>
    <xf numFmtId="3" fontId="28" fillId="0" borderId="104" xfId="91" applyNumberFormat="1" applyFont="1" applyFill="1" applyBorder="1" applyAlignment="1" applyProtection="1">
      <alignment horizontal="center" vertical="center"/>
    </xf>
    <xf numFmtId="3" fontId="28" fillId="0" borderId="104" xfId="91" applyNumberFormat="1" applyFont="1" applyFill="1" applyBorder="1" applyAlignment="1" applyProtection="1">
      <alignment horizontal="center" vertical="center" wrapText="1"/>
    </xf>
    <xf numFmtId="3" fontId="28" fillId="0" borderId="106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0" xfId="91" applyNumberFormat="1" applyFont="1" applyFill="1" applyBorder="1" applyAlignment="1" applyProtection="1">
      <alignment vertical="center"/>
    </xf>
    <xf numFmtId="3" fontId="28" fillId="0" borderId="173" xfId="91" applyNumberFormat="1" applyFont="1" applyFill="1" applyBorder="1" applyAlignment="1" applyProtection="1">
      <alignment horizontal="center" vertical="center"/>
    </xf>
    <xf numFmtId="3" fontId="28" fillId="0" borderId="120" xfId="91" applyNumberFormat="1" applyFont="1" applyFill="1" applyBorder="1" applyAlignment="1" applyProtection="1">
      <alignment horizontal="center" vertical="center"/>
    </xf>
    <xf numFmtId="3" fontId="28" fillId="0" borderId="138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1" xfId="91" applyNumberFormat="1" applyFont="1" applyFill="1" applyBorder="1" applyAlignment="1" applyProtection="1">
      <alignment horizontal="center" vertical="center"/>
    </xf>
    <xf numFmtId="3" fontId="28" fillId="0" borderId="139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7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9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4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8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1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8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9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20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1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8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171" xfId="91" applyNumberFormat="1" applyFont="1" applyFill="1" applyBorder="1" applyAlignment="1" applyProtection="1">
      <alignment horizontal="right" vertical="center"/>
    </xf>
    <xf numFmtId="3" fontId="28" fillId="0" borderId="166" xfId="91" applyNumberFormat="1" applyFont="1" applyFill="1" applyBorder="1" applyAlignment="1" applyProtection="1">
      <alignment horizontal="right" vertical="center"/>
    </xf>
    <xf numFmtId="3" fontId="28" fillId="0" borderId="172" xfId="91" applyNumberFormat="1" applyFont="1" applyFill="1" applyBorder="1" applyAlignment="1" applyProtection="1">
      <alignment horizontal="right" vertical="center"/>
    </xf>
    <xf numFmtId="3" fontId="28" fillId="0" borderId="110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8" xfId="0" applyNumberFormat="1" applyFont="1" applyBorder="1" applyAlignment="1">
      <alignment horizontal="center" vertical="center" wrapText="1"/>
    </xf>
    <xf numFmtId="9" fontId="21" fillId="0" borderId="83" xfId="0" applyNumberFormat="1" applyFont="1" applyBorder="1"/>
    <xf numFmtId="9" fontId="21" fillId="0" borderId="82" xfId="0" applyNumberFormat="1" applyFont="1" applyBorder="1"/>
    <xf numFmtId="9" fontId="21" fillId="0" borderId="84" xfId="0" applyNumberFormat="1" applyFont="1" applyBorder="1"/>
    <xf numFmtId="9" fontId="21" fillId="0" borderId="85" xfId="0" applyNumberFormat="1" applyFont="1" applyBorder="1"/>
    <xf numFmtId="9" fontId="21" fillId="0" borderId="88" xfId="0" applyNumberFormat="1" applyFont="1" applyBorder="1"/>
    <xf numFmtId="9" fontId="21" fillId="0" borderId="158" xfId="0" applyNumberFormat="1" applyFont="1" applyBorder="1"/>
    <xf numFmtId="9" fontId="21" fillId="0" borderId="174" xfId="0" applyNumberFormat="1" applyFont="1" applyBorder="1"/>
    <xf numFmtId="0" fontId="28" fillId="0" borderId="111" xfId="0" applyFont="1" applyBorder="1" applyAlignment="1">
      <alignment horizontal="center" vertical="center"/>
    </xf>
    <xf numFmtId="0" fontId="21" fillId="0" borderId="90" xfId="0" applyFont="1" applyBorder="1"/>
    <xf numFmtId="0" fontId="21" fillId="0" borderId="81" xfId="0" applyFont="1" applyBorder="1"/>
    <xf numFmtId="0" fontId="21" fillId="0" borderId="81" xfId="0" applyFont="1" applyFill="1" applyBorder="1"/>
    <xf numFmtId="0" fontId="35" fillId="27" borderId="91" xfId="0" applyFont="1" applyFill="1" applyBorder="1"/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1" fillId="0" borderId="91" xfId="0" applyFont="1" applyBorder="1"/>
    <xf numFmtId="0" fontId="28" fillId="0" borderId="92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166" fontId="21" fillId="0" borderId="83" xfId="0" applyNumberFormat="1" applyFont="1" applyBorder="1"/>
    <xf numFmtId="166" fontId="21" fillId="0" borderId="82" xfId="0" applyNumberFormat="1" applyFont="1" applyBorder="1"/>
    <xf numFmtId="166" fontId="21" fillId="0" borderId="84" xfId="0" applyNumberFormat="1" applyFont="1" applyBorder="1"/>
    <xf numFmtId="166" fontId="28" fillId="0" borderId="85" xfId="0" applyNumberFormat="1" applyFont="1" applyBorder="1"/>
    <xf numFmtId="166" fontId="21" fillId="0" borderId="88" xfId="0" applyNumberFormat="1" applyFont="1" applyBorder="1"/>
    <xf numFmtId="166" fontId="21" fillId="0" borderId="158" xfId="0" applyNumberFormat="1" applyFont="1" applyBorder="1"/>
    <xf numFmtId="166" fontId="28" fillId="0" borderId="174" xfId="0" applyNumberFormat="1" applyFont="1" applyBorder="1"/>
    <xf numFmtId="166" fontId="21" fillId="0" borderId="50" xfId="0" applyNumberFormat="1" applyFont="1" applyBorder="1"/>
    <xf numFmtId="166" fontId="21" fillId="0" borderId="48" xfId="0" applyNumberFormat="1" applyFont="1" applyBorder="1"/>
    <xf numFmtId="166" fontId="21" fillId="0" borderId="66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95" xfId="0" applyNumberFormat="1" applyFont="1" applyBorder="1"/>
    <xf numFmtId="166" fontId="28" fillId="0" borderId="38" xfId="0" applyNumberFormat="1" applyFont="1" applyBorder="1"/>
    <xf numFmtId="3" fontId="29" fillId="0" borderId="79" xfId="0" applyNumberFormat="1" applyFont="1" applyFill="1" applyBorder="1"/>
    <xf numFmtId="3" fontId="29" fillId="0" borderId="135" xfId="0" applyNumberFormat="1" applyFont="1" applyFill="1" applyBorder="1"/>
    <xf numFmtId="3" fontId="21" fillId="0" borderId="135" xfId="0" applyNumberFormat="1" applyFont="1" applyFill="1" applyBorder="1"/>
    <xf numFmtId="3" fontId="28" fillId="0" borderId="139" xfId="0" applyNumberFormat="1" applyFont="1" applyFill="1" applyBorder="1" applyAlignment="1">
      <alignment vertical="center"/>
    </xf>
    <xf numFmtId="3" fontId="21" fillId="0" borderId="121" xfId="0" applyNumberFormat="1" applyFont="1" applyFill="1" applyBorder="1"/>
    <xf numFmtId="3" fontId="28" fillId="0" borderId="139" xfId="0" applyNumberFormat="1" applyFont="1" applyFill="1" applyBorder="1"/>
    <xf numFmtId="3" fontId="29" fillId="0" borderId="79" xfId="54" applyNumberFormat="1" applyFont="1" applyFill="1" applyBorder="1"/>
    <xf numFmtId="3" fontId="21" fillId="0" borderId="143" xfId="0" applyNumberFormat="1" applyFont="1" applyFill="1" applyBorder="1"/>
    <xf numFmtId="3" fontId="39" fillId="0" borderId="139" xfId="54" applyNumberFormat="1" applyFont="1" applyFill="1" applyBorder="1"/>
    <xf numFmtId="3" fontId="28" fillId="0" borderId="139" xfId="54" applyNumberFormat="1" applyFont="1" applyFill="1" applyBorder="1"/>
    <xf numFmtId="3" fontId="28" fillId="0" borderId="162" xfId="0" applyNumberFormat="1" applyFont="1" applyFill="1" applyBorder="1"/>
    <xf numFmtId="3" fontId="28" fillId="0" borderId="147" xfId="0" applyNumberFormat="1" applyFont="1" applyFill="1" applyBorder="1"/>
    <xf numFmtId="165" fontId="21" fillId="0" borderId="0" xfId="54" applyNumberFormat="1" applyFont="1" applyFill="1" applyBorder="1"/>
    <xf numFmtId="166" fontId="29" fillId="0" borderId="66" xfId="0" applyNumberFormat="1" applyFont="1" applyFill="1" applyBorder="1"/>
    <xf numFmtId="166" fontId="21" fillId="0" borderId="66" xfId="0" applyNumberFormat="1" applyFont="1" applyFill="1" applyBorder="1"/>
    <xf numFmtId="166" fontId="21" fillId="0" borderId="50" xfId="0" applyNumberFormat="1" applyFont="1" applyFill="1" applyBorder="1"/>
    <xf numFmtId="166" fontId="21" fillId="0" borderId="48" xfId="0" applyNumberFormat="1" applyFont="1" applyFill="1" applyBorder="1"/>
    <xf numFmtId="166" fontId="28" fillId="0" borderId="41" xfId="0" applyNumberFormat="1" applyFont="1" applyFill="1" applyBorder="1"/>
    <xf numFmtId="166" fontId="21" fillId="0" borderId="177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166" fontId="21" fillId="0" borderId="95" xfId="0" applyNumberFormat="1" applyFont="1" applyFill="1" applyBorder="1"/>
    <xf numFmtId="0" fontId="28" fillId="0" borderId="0" xfId="0" applyFont="1" applyFill="1"/>
    <xf numFmtId="0" fontId="32" fillId="0" borderId="10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4" fontId="28" fillId="0" borderId="0" xfId="0" applyNumberFormat="1" applyFont="1" applyFill="1"/>
    <xf numFmtId="0" fontId="29" fillId="0" borderId="91" xfId="0" applyFont="1" applyFill="1" applyBorder="1" applyAlignment="1">
      <alignment horizontal="left" vertical="center" wrapText="1"/>
    </xf>
    <xf numFmtId="3" fontId="29" fillId="0" borderId="137" xfId="0" applyNumberFormat="1" applyFont="1" applyFill="1" applyBorder="1" applyAlignment="1">
      <alignment vertical="center" wrapText="1"/>
    </xf>
    <xf numFmtId="166" fontId="29" fillId="0" borderId="137" xfId="0" applyNumberFormat="1" applyFont="1" applyFill="1" applyBorder="1" applyAlignment="1">
      <alignment vertical="center" wrapText="1"/>
    </xf>
    <xf numFmtId="3" fontId="28" fillId="0" borderId="180" xfId="0" applyNumberFormat="1" applyFont="1" applyFill="1" applyBorder="1" applyAlignment="1">
      <alignment vertical="center" wrapText="1"/>
    </xf>
    <xf numFmtId="166" fontId="28" fillId="0" borderId="180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98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center" vertical="center" wrapText="1"/>
    </xf>
    <xf numFmtId="166" fontId="21" fillId="0" borderId="73" xfId="90" applyNumberFormat="1" applyFont="1" applyFill="1" applyBorder="1" applyAlignment="1">
      <alignment horizontal="right"/>
    </xf>
    <xf numFmtId="166" fontId="21" fillId="0" borderId="17" xfId="90" applyNumberFormat="1" applyFont="1" applyFill="1" applyBorder="1" applyAlignment="1">
      <alignment horizontal="right"/>
    </xf>
    <xf numFmtId="166" fontId="29" fillId="0" borderId="51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right"/>
    </xf>
    <xf numFmtId="166" fontId="21" fillId="0" borderId="51" xfId="90" applyNumberFormat="1" applyFont="1" applyFill="1" applyBorder="1" applyAlignment="1">
      <alignment horizontal="right"/>
    </xf>
    <xf numFmtId="166" fontId="21" fillId="0" borderId="74" xfId="90" applyNumberFormat="1" applyFont="1" applyFill="1" applyBorder="1" applyAlignment="1">
      <alignment horizontal="right"/>
    </xf>
    <xf numFmtId="166" fontId="28" fillId="29" borderId="15" xfId="90" applyNumberFormat="1" applyFont="1" applyFill="1" applyBorder="1" applyAlignment="1">
      <alignment horizontal="right"/>
    </xf>
    <xf numFmtId="166" fontId="28" fillId="0" borderId="74" xfId="90" applyNumberFormat="1" applyFont="1" applyFill="1" applyBorder="1" applyAlignment="1">
      <alignment horizontal="right"/>
    </xf>
    <xf numFmtId="166" fontId="28" fillId="0" borderId="32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wrapText="1"/>
    </xf>
    <xf numFmtId="166" fontId="21" fillId="0" borderId="73" xfId="90" applyNumberFormat="1" applyFont="1" applyFill="1" applyBorder="1" applyAlignment="1">
      <alignment wrapText="1"/>
    </xf>
    <xf numFmtId="166" fontId="21" fillId="0" borderId="51" xfId="90" applyNumberFormat="1" applyFont="1" applyFill="1" applyBorder="1" applyAlignment="1">
      <alignment wrapText="1"/>
    </xf>
    <xf numFmtId="166" fontId="21" fillId="0" borderId="17" xfId="90" applyNumberFormat="1" applyFont="1" applyFill="1" applyBorder="1" applyAlignment="1">
      <alignment wrapText="1"/>
    </xf>
    <xf numFmtId="166" fontId="29" fillId="0" borderId="17" xfId="90" applyNumberFormat="1" applyFont="1" applyFill="1" applyBorder="1" applyAlignment="1">
      <alignment wrapText="1"/>
    </xf>
    <xf numFmtId="166" fontId="29" fillId="0" borderId="51" xfId="90" applyNumberFormat="1" applyFont="1" applyFill="1" applyBorder="1" applyAlignment="1">
      <alignment wrapText="1"/>
    </xf>
    <xf numFmtId="166" fontId="28" fillId="29" borderId="51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wrapText="1"/>
    </xf>
    <xf numFmtId="166" fontId="28" fillId="0" borderId="0" xfId="90" applyNumberFormat="1" applyFont="1" applyFill="1" applyAlignment="1">
      <alignment wrapText="1"/>
    </xf>
    <xf numFmtId="166" fontId="28" fillId="0" borderId="146" xfId="90" applyNumberFormat="1" applyFont="1" applyFill="1" applyBorder="1" applyAlignment="1">
      <alignment vertical="center" wrapText="1"/>
    </xf>
    <xf numFmtId="166" fontId="21" fillId="0" borderId="0" xfId="90" applyNumberFormat="1" applyFont="1" applyFill="1" applyAlignment="1">
      <alignment wrapText="1"/>
    </xf>
    <xf numFmtId="166" fontId="21" fillId="0" borderId="74" xfId="90" applyNumberFormat="1" applyFont="1" applyFill="1" applyBorder="1" applyAlignment="1">
      <alignment wrapText="1"/>
    </xf>
    <xf numFmtId="166" fontId="28" fillId="29" borderId="15" xfId="90" applyNumberFormat="1" applyFont="1" applyFill="1" applyBorder="1" applyAlignment="1">
      <alignment wrapText="1"/>
    </xf>
    <xf numFmtId="166" fontId="28" fillId="0" borderId="74" xfId="90" applyNumberFormat="1" applyFont="1" applyFill="1" applyBorder="1" applyAlignment="1">
      <alignment wrapText="1"/>
    </xf>
    <xf numFmtId="166" fontId="29" fillId="0" borderId="73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vertical="center" wrapText="1"/>
    </xf>
    <xf numFmtId="0" fontId="28" fillId="0" borderId="103" xfId="0" applyFont="1" applyFill="1" applyBorder="1"/>
    <xf numFmtId="3" fontId="28" fillId="0" borderId="181" xfId="0" applyNumberFormat="1" applyFont="1" applyFill="1" applyBorder="1"/>
    <xf numFmtId="3" fontId="28" fillId="0" borderId="128" xfId="0" applyNumberFormat="1" applyFont="1" applyFill="1" applyBorder="1"/>
    <xf numFmtId="3" fontId="28" fillId="0" borderId="125" xfId="0" applyNumberFormat="1" applyFont="1" applyFill="1" applyBorder="1"/>
    <xf numFmtId="3" fontId="28" fillId="0" borderId="126" xfId="0" applyNumberFormat="1" applyFont="1" applyFill="1" applyBorder="1"/>
    <xf numFmtId="3" fontId="28" fillId="0" borderId="181" xfId="0" applyNumberFormat="1" applyFont="1" applyFill="1" applyBorder="1" applyAlignment="1"/>
    <xf numFmtId="3" fontId="28" fillId="0" borderId="130" xfId="54" applyNumberFormat="1" applyFont="1" applyFill="1" applyBorder="1" applyAlignment="1">
      <alignment horizontal="center" vertical="center" wrapText="1"/>
    </xf>
    <xf numFmtId="3" fontId="32" fillId="0" borderId="95" xfId="0" applyNumberFormat="1" applyFont="1" applyFill="1" applyBorder="1" applyAlignment="1">
      <alignment horizontal="right" vertical="center"/>
    </xf>
    <xf numFmtId="166" fontId="21" fillId="0" borderId="150" xfId="0" applyNumberFormat="1" applyFont="1" applyFill="1" applyBorder="1" applyAlignment="1">
      <alignment vertical="center" wrapText="1"/>
    </xf>
    <xf numFmtId="3" fontId="42" fillId="0" borderId="65" xfId="0" applyNumberFormat="1" applyFont="1" applyBorder="1"/>
    <xf numFmtId="0" fontId="28" fillId="0" borderId="0" xfId="0" applyFont="1" applyFill="1" applyAlignment="1">
      <alignment horizontal="justify"/>
    </xf>
    <xf numFmtId="0" fontId="21" fillId="0" borderId="65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164" fontId="26" fillId="0" borderId="41" xfId="0" applyNumberFormat="1" applyFont="1" applyFill="1" applyBorder="1" applyAlignment="1">
      <alignment horizontal="center" vertical="center" wrapText="1"/>
    </xf>
    <xf numFmtId="164" fontId="32" fillId="0" borderId="50" xfId="0" applyNumberFormat="1" applyFont="1" applyFill="1" applyBorder="1" applyAlignment="1">
      <alignment horizontal="center" vertical="center" wrapText="1"/>
    </xf>
    <xf numFmtId="0" fontId="33" fillId="0" borderId="178" xfId="0" applyFont="1" applyFill="1" applyBorder="1" applyAlignment="1">
      <alignment horizontal="left" vertical="center"/>
    </xf>
    <xf numFmtId="164" fontId="33" fillId="0" borderId="179" xfId="0" applyNumberFormat="1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wrapText="1"/>
    </xf>
    <xf numFmtId="3" fontId="32" fillId="0" borderId="0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81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32" fillId="0" borderId="60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center"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 wrapText="1"/>
    </xf>
    <xf numFmtId="3" fontId="26" fillId="0" borderId="66" xfId="0" applyNumberFormat="1" applyFont="1" applyFill="1" applyBorder="1" applyAlignment="1">
      <alignment horizontal="right" vertical="center"/>
    </xf>
    <xf numFmtId="0" fontId="32" fillId="0" borderId="92" xfId="0" applyFont="1" applyFill="1" applyBorder="1" applyAlignment="1">
      <alignment vertical="center" wrapText="1"/>
    </xf>
    <xf numFmtId="3" fontId="32" fillId="0" borderId="94" xfId="0" applyNumberFormat="1" applyFont="1" applyFill="1" applyBorder="1" applyAlignment="1">
      <alignment horizontal="right" vertical="center" wrapText="1"/>
    </xf>
    <xf numFmtId="0" fontId="32" fillId="0" borderId="104" xfId="0" applyFont="1" applyFill="1" applyBorder="1" applyAlignment="1">
      <alignment horizontal="center" vertical="center" wrapText="1"/>
    </xf>
    <xf numFmtId="1" fontId="32" fillId="0" borderId="106" xfId="0" applyNumberFormat="1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left" vertical="center" wrapText="1" indent="5"/>
    </xf>
    <xf numFmtId="3" fontId="43" fillId="0" borderId="0" xfId="0" applyNumberFormat="1" applyFont="1" applyFill="1" applyBorder="1"/>
    <xf numFmtId="0" fontId="43" fillId="0" borderId="0" xfId="0" applyFont="1" applyFill="1" applyBorder="1"/>
    <xf numFmtId="0" fontId="44" fillId="0" borderId="0" xfId="0" applyFont="1" applyFill="1" applyBorder="1" applyAlignment="1">
      <alignment horizontal="left"/>
    </xf>
    <xf numFmtId="3" fontId="44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right"/>
    </xf>
    <xf numFmtId="0" fontId="44" fillId="0" borderId="0" xfId="0" applyFont="1" applyFill="1" applyBorder="1"/>
    <xf numFmtId="3" fontId="44" fillId="0" borderId="0" xfId="0" applyNumberFormat="1" applyFont="1" applyFill="1" applyBorder="1"/>
    <xf numFmtId="3" fontId="28" fillId="0" borderId="159" xfId="54" applyNumberFormat="1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3" fontId="21" fillId="0" borderId="35" xfId="54" applyNumberFormat="1" applyFont="1" applyFill="1" applyBorder="1" applyAlignment="1">
      <alignment horizontal="right"/>
    </xf>
    <xf numFmtId="164" fontId="26" fillId="0" borderId="48" xfId="0" applyNumberFormat="1" applyFont="1" applyFill="1" applyBorder="1" applyAlignment="1">
      <alignment vertical="center" wrapText="1"/>
    </xf>
    <xf numFmtId="164" fontId="33" fillId="0" borderId="182" xfId="0" applyNumberFormat="1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1" fillId="0" borderId="0" xfId="0" applyFont="1" applyFill="1" applyBorder="1" applyAlignment="1">
      <alignment horizontal="left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42" fillId="0" borderId="0" xfId="0" applyNumberFormat="1" applyFont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justify"/>
    </xf>
    <xf numFmtId="3" fontId="26" fillId="0" borderId="0" xfId="0" applyNumberFormat="1" applyFont="1" applyFill="1" applyAlignment="1">
      <alignment horizontal="left" vertical="center"/>
    </xf>
    <xf numFmtId="3" fontId="21" fillId="0" borderId="0" xfId="90" applyNumberFormat="1" applyFont="1" applyFill="1" applyAlignment="1">
      <alignment vertical="center" wrapText="1"/>
    </xf>
    <xf numFmtId="3" fontId="42" fillId="0" borderId="65" xfId="0" applyNumberFormat="1" applyFont="1" applyFill="1" applyBorder="1"/>
    <xf numFmtId="1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/>
    <xf numFmtId="0" fontId="46" fillId="0" borderId="0" xfId="0" applyFont="1" applyFill="1" applyBorder="1"/>
    <xf numFmtId="0" fontId="36" fillId="0" borderId="91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0" fontId="21" fillId="0" borderId="81" xfId="0" applyFont="1" applyBorder="1" applyAlignment="1">
      <alignment wrapText="1"/>
    </xf>
    <xf numFmtId="0" fontId="21" fillId="0" borderId="13" xfId="0" applyFont="1" applyBorder="1" applyAlignment="1">
      <alignment vertical="center"/>
    </xf>
    <xf numFmtId="0" fontId="21" fillId="0" borderId="90" xfId="0" applyFont="1" applyFill="1" applyBorder="1" applyAlignment="1">
      <alignment horizontal="left" vertical="center" wrapText="1"/>
    </xf>
    <xf numFmtId="3" fontId="21" fillId="0" borderId="183" xfId="0" applyNumberFormat="1" applyFont="1" applyFill="1" applyBorder="1" applyAlignment="1">
      <alignment vertical="center" wrapText="1"/>
    </xf>
    <xf numFmtId="3" fontId="21" fillId="0" borderId="184" xfId="0" applyNumberFormat="1" applyFont="1" applyFill="1" applyBorder="1" applyAlignment="1">
      <alignment vertical="center" wrapText="1"/>
    </xf>
    <xf numFmtId="0" fontId="32" fillId="0" borderId="68" xfId="0" applyFont="1" applyFill="1" applyBorder="1" applyAlignment="1">
      <alignment vertical="center" wrapText="1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6" fillId="0" borderId="177" xfId="0" applyNumberFormat="1" applyFont="1" applyFill="1" applyBorder="1" applyAlignment="1">
      <alignment horizontal="right" vertical="center"/>
    </xf>
    <xf numFmtId="3" fontId="26" fillId="0" borderId="185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vertical="center" wrapText="1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30" xfId="0" applyFont="1" applyFill="1" applyBorder="1" applyAlignment="1">
      <alignment vertical="center" wrapText="1"/>
    </xf>
    <xf numFmtId="3" fontId="26" fillId="0" borderId="89" xfId="0" applyNumberFormat="1" applyFont="1" applyFill="1" applyBorder="1" applyAlignment="1">
      <alignment horizontal="right" vertical="center"/>
    </xf>
    <xf numFmtId="0" fontId="32" fillId="0" borderId="25" xfId="0" applyFont="1" applyFill="1" applyBorder="1" applyAlignment="1">
      <alignment vertical="center" wrapText="1"/>
    </xf>
    <xf numFmtId="3" fontId="32" fillId="0" borderId="37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4" fontId="26" fillId="0" borderId="0" xfId="0" applyNumberFormat="1" applyFont="1" applyFill="1" applyBorder="1" applyAlignment="1">
      <alignment horizontal="right" vertical="center"/>
    </xf>
    <xf numFmtId="0" fontId="32" fillId="0" borderId="58" xfId="0" applyFont="1" applyFill="1" applyBorder="1" applyAlignment="1">
      <alignment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/>
    </xf>
    <xf numFmtId="169" fontId="26" fillId="0" borderId="80" xfId="0" applyNumberFormat="1" applyFont="1" applyFill="1" applyBorder="1" applyAlignment="1">
      <alignment horizontal="center" vertical="center" wrapText="1"/>
    </xf>
    <xf numFmtId="3" fontId="26" fillId="0" borderId="186" xfId="0" applyNumberFormat="1" applyFont="1" applyFill="1" applyBorder="1" applyAlignment="1">
      <alignment horizontal="center" vertical="center" wrapText="1"/>
    </xf>
    <xf numFmtId="170" fontId="26" fillId="0" borderId="65" xfId="0" applyNumberFormat="1" applyFont="1" applyFill="1" applyBorder="1" applyAlignment="1">
      <alignment vertical="center"/>
    </xf>
    <xf numFmtId="170" fontId="26" fillId="0" borderId="65" xfId="0" applyNumberFormat="1" applyFont="1" applyFill="1" applyBorder="1" applyAlignment="1">
      <alignment vertical="center" shrinkToFit="1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4" fontId="26" fillId="0" borderId="94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0" fontId="26" fillId="0" borderId="94" xfId="0" applyFont="1" applyFill="1" applyBorder="1" applyAlignment="1">
      <alignment vertical="center"/>
    </xf>
    <xf numFmtId="3" fontId="32" fillId="0" borderId="95" xfId="0" applyNumberFormat="1" applyFont="1" applyFill="1" applyBorder="1" applyAlignment="1">
      <alignment vertical="center"/>
    </xf>
    <xf numFmtId="3" fontId="42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28" fillId="0" borderId="33" xfId="54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wrapText="1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87" xfId="54" applyNumberFormat="1" applyFont="1" applyFill="1" applyBorder="1" applyAlignment="1">
      <alignment horizontal="center" vertical="center" wrapText="1"/>
    </xf>
    <xf numFmtId="3" fontId="28" fillId="0" borderId="101" xfId="0" applyNumberFormat="1" applyFont="1" applyFill="1" applyBorder="1" applyAlignment="1">
      <alignment horizontal="center" vertical="center" wrapText="1"/>
    </xf>
    <xf numFmtId="3" fontId="28" fillId="0" borderId="125" xfId="0" applyNumberFormat="1" applyFont="1" applyFill="1" applyBorder="1" applyAlignment="1">
      <alignment horizontal="center" vertical="center" wrapText="1"/>
    </xf>
    <xf numFmtId="3" fontId="28" fillId="0" borderId="102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2" xfId="0" applyFont="1" applyFill="1" applyBorder="1" applyAlignment="1">
      <alignment horizontal="center" wrapText="1"/>
    </xf>
    <xf numFmtId="0" fontId="28" fillId="0" borderId="111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3" fontId="28" fillId="0" borderId="77" xfId="54" applyNumberFormat="1" applyFont="1" applyFill="1" applyBorder="1" applyAlignment="1">
      <alignment horizontal="center" vertical="center" wrapText="1"/>
    </xf>
    <xf numFmtId="3" fontId="28" fillId="0" borderId="149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2" xfId="54" applyNumberFormat="1" applyFont="1" applyFill="1" applyBorder="1" applyAlignment="1">
      <alignment horizontal="center" vertical="center" wrapText="1"/>
    </xf>
    <xf numFmtId="165" fontId="28" fillId="0" borderId="176" xfId="54" applyNumberFormat="1" applyFont="1" applyFill="1" applyBorder="1" applyAlignment="1">
      <alignment horizontal="center" vertical="center" wrapText="1"/>
    </xf>
    <xf numFmtId="3" fontId="28" fillId="0" borderId="175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/>
    </xf>
    <xf numFmtId="0" fontId="28" fillId="0" borderId="164" xfId="0" applyFont="1" applyFill="1" applyBorder="1" applyAlignment="1">
      <alignment horizontal="center" vertical="center"/>
    </xf>
    <xf numFmtId="0" fontId="28" fillId="0" borderId="101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7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27" xfId="0" applyFont="1" applyFill="1" applyBorder="1" applyAlignment="1">
      <alignment horizontal="center" vertical="center" wrapText="1"/>
    </xf>
    <xf numFmtId="0" fontId="28" fillId="0" borderId="80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4" xfId="0" applyNumberFormat="1" applyFont="1" applyFill="1" applyBorder="1" applyAlignment="1">
      <alignment horizontal="center" vertical="center" wrapText="1"/>
    </xf>
    <xf numFmtId="3" fontId="28" fillId="0" borderId="126" xfId="0" applyNumberFormat="1" applyFont="1" applyFill="1" applyBorder="1" applyAlignment="1">
      <alignment horizontal="center" vertical="center" wrapText="1"/>
    </xf>
    <xf numFmtId="0" fontId="28" fillId="0" borderId="118" xfId="0" applyFont="1" applyFill="1" applyBorder="1" applyAlignment="1">
      <alignment horizontal="center" vertical="center" wrapText="1"/>
    </xf>
    <xf numFmtId="170" fontId="26" fillId="0" borderId="82" xfId="0" applyNumberFormat="1" applyFont="1" applyFill="1" applyBorder="1" applyAlignment="1">
      <alignment horizontal="center" vertical="center" shrinkToFit="1"/>
    </xf>
    <xf numFmtId="170" fontId="26" fillId="0" borderId="46" xfId="0" applyNumberFormat="1" applyFont="1" applyFill="1" applyBorder="1" applyAlignment="1">
      <alignment horizontal="center" vertical="center" shrinkToFit="1"/>
    </xf>
    <xf numFmtId="170" fontId="26" fillId="0" borderId="19" xfId="0" applyNumberFormat="1" applyFont="1" applyFill="1" applyBorder="1" applyAlignment="1">
      <alignment horizontal="center" vertical="center" shrinkToFit="1"/>
    </xf>
    <xf numFmtId="0" fontId="26" fillId="0" borderId="91" xfId="0" applyFont="1" applyFill="1" applyBorder="1" applyAlignment="1">
      <alignment horizontal="left" vertical="center" wrapText="1"/>
    </xf>
    <xf numFmtId="0" fontId="26" fillId="0" borderId="187" xfId="0" applyFont="1" applyFill="1" applyBorder="1" applyAlignment="1">
      <alignment horizontal="left" vertical="center" wrapText="1"/>
    </xf>
    <xf numFmtId="0" fontId="32" fillId="0" borderId="108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</cellXfs>
  <cellStyles count="92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colors>
    <mruColors>
      <color rgb="FF33993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Szent%20L&#225;szl&#243;%20V&#246;lgye%20TKT%202015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20.&#233;vi%20koncepci&#243;\2019%20&#233;vi%20k&#246;lts&#233;gvet&#233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%20&#233;vi%20szem&#233;ly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.%20&#233;vi%20dolog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Seg&#237;t&#337;%20Szolg&#225;lat%202017.&#233;vi%20k&#246;lts&#233;gvet&#233;s\K&#246;lts&#233;gvet&#233;s%20Seg&#237;t&#337;%202017_2016.12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303104</v>
          </cell>
        </row>
        <row r="4">
          <cell r="C4">
            <v>0</v>
          </cell>
        </row>
        <row r="5">
          <cell r="C5">
            <v>0</v>
          </cell>
        </row>
        <row r="12">
          <cell r="I12">
            <v>0</v>
          </cell>
        </row>
        <row r="13">
          <cell r="I13">
            <v>0</v>
          </cell>
        </row>
      </sheetData>
      <sheetData sheetId="1">
        <row r="5">
          <cell r="L5">
            <v>29220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6">
          <cell r="H6">
            <v>147398</v>
          </cell>
        </row>
        <row r="9">
          <cell r="H9">
            <v>0</v>
          </cell>
        </row>
        <row r="10">
          <cell r="H10">
            <v>0</v>
          </cell>
        </row>
        <row r="72">
          <cell r="H72">
            <v>18858</v>
          </cell>
        </row>
        <row r="73">
          <cell r="H73">
            <v>530</v>
          </cell>
        </row>
        <row r="78">
          <cell r="H78">
            <v>394</v>
          </cell>
        </row>
        <row r="86">
          <cell r="H86">
            <v>4000</v>
          </cell>
        </row>
        <row r="87">
          <cell r="H87">
            <v>2527</v>
          </cell>
        </row>
        <row r="91">
          <cell r="H91">
            <v>2212</v>
          </cell>
        </row>
      </sheetData>
      <sheetData sheetId="2">
        <row r="7">
          <cell r="D7">
            <v>1684</v>
          </cell>
        </row>
        <row r="8">
          <cell r="D8">
            <v>5087</v>
          </cell>
        </row>
        <row r="9">
          <cell r="D9">
            <v>759</v>
          </cell>
        </row>
        <row r="10">
          <cell r="D10">
            <v>668</v>
          </cell>
        </row>
        <row r="11">
          <cell r="D11">
            <v>3475</v>
          </cell>
        </row>
        <row r="12">
          <cell r="D12">
            <v>2075</v>
          </cell>
        </row>
        <row r="13">
          <cell r="D13">
            <v>1252</v>
          </cell>
        </row>
        <row r="16">
          <cell r="D16">
            <v>430</v>
          </cell>
        </row>
        <row r="17">
          <cell r="D17">
            <v>194</v>
          </cell>
        </row>
        <row r="18">
          <cell r="D18">
            <v>171</v>
          </cell>
        </row>
        <row r="19">
          <cell r="D19">
            <v>888</v>
          </cell>
        </row>
        <row r="20">
          <cell r="D20">
            <v>320</v>
          </cell>
        </row>
        <row r="21">
          <cell r="D21">
            <v>397</v>
          </cell>
        </row>
        <row r="24">
          <cell r="D24">
            <v>7241</v>
          </cell>
        </row>
        <row r="25">
          <cell r="D25">
            <v>1729</v>
          </cell>
        </row>
        <row r="26">
          <cell r="D26">
            <v>1381</v>
          </cell>
        </row>
        <row r="27">
          <cell r="D27">
            <v>10783</v>
          </cell>
        </row>
        <row r="28">
          <cell r="D28">
            <v>4292</v>
          </cell>
        </row>
        <row r="29">
          <cell r="D29">
            <v>3065</v>
          </cell>
        </row>
        <row r="30">
          <cell r="D30">
            <v>2335</v>
          </cell>
        </row>
        <row r="43">
          <cell r="D43">
            <v>297</v>
          </cell>
        </row>
        <row r="44">
          <cell r="D44">
            <v>114</v>
          </cell>
        </row>
        <row r="45">
          <cell r="D45">
            <v>91</v>
          </cell>
        </row>
        <row r="46">
          <cell r="D46">
            <v>709</v>
          </cell>
        </row>
        <row r="47">
          <cell r="D47">
            <v>206</v>
          </cell>
        </row>
        <row r="48">
          <cell r="D48">
            <v>206</v>
          </cell>
        </row>
        <row r="49">
          <cell r="D49">
            <v>229</v>
          </cell>
        </row>
        <row r="52">
          <cell r="D52">
            <v>515</v>
          </cell>
        </row>
        <row r="53">
          <cell r="D53">
            <v>1556</v>
          </cell>
        </row>
        <row r="54">
          <cell r="D54">
            <v>232</v>
          </cell>
        </row>
        <row r="55">
          <cell r="D55">
            <v>204</v>
          </cell>
        </row>
        <row r="56">
          <cell r="D56">
            <v>634</v>
          </cell>
        </row>
        <row r="57">
          <cell r="D57">
            <v>383</v>
          </cell>
        </row>
        <row r="58">
          <cell r="D58">
            <v>476</v>
          </cell>
        </row>
        <row r="61">
          <cell r="D61">
            <v>88051</v>
          </cell>
        </row>
        <row r="71">
          <cell r="D71">
            <v>300</v>
          </cell>
        </row>
        <row r="74">
          <cell r="D74">
            <v>12109</v>
          </cell>
        </row>
      </sheetData>
      <sheetData sheetId="3">
        <row r="13">
          <cell r="S13">
            <v>300</v>
          </cell>
        </row>
        <row r="16">
          <cell r="D16">
            <v>9</v>
          </cell>
          <cell r="J16">
            <v>2600</v>
          </cell>
          <cell r="P16">
            <v>1500</v>
          </cell>
          <cell r="V16">
            <v>7500</v>
          </cell>
          <cell r="Y16">
            <v>500</v>
          </cell>
        </row>
        <row r="30">
          <cell r="D30">
            <v>164</v>
          </cell>
          <cell r="G30">
            <v>25715</v>
          </cell>
          <cell r="J30">
            <v>24932</v>
          </cell>
          <cell r="M30">
            <v>17000</v>
          </cell>
          <cell r="P30">
            <v>10040</v>
          </cell>
          <cell r="S30">
            <v>3100</v>
          </cell>
          <cell r="V30">
            <v>6552</v>
          </cell>
          <cell r="Y30">
            <v>548</v>
          </cell>
        </row>
        <row r="31">
          <cell r="D31">
            <v>2380</v>
          </cell>
          <cell r="G31">
            <v>5909</v>
          </cell>
          <cell r="J31">
            <v>3387</v>
          </cell>
          <cell r="M31">
            <v>7928</v>
          </cell>
          <cell r="P31">
            <v>5611</v>
          </cell>
          <cell r="S31">
            <v>3440</v>
          </cell>
          <cell r="V31">
            <v>1670</v>
          </cell>
          <cell r="Y31">
            <v>501</v>
          </cell>
        </row>
        <row r="32">
          <cell r="G32">
            <v>868</v>
          </cell>
          <cell r="J32">
            <v>498</v>
          </cell>
          <cell r="M32">
            <v>1164</v>
          </cell>
          <cell r="P32">
            <v>953</v>
          </cell>
          <cell r="S32">
            <v>3440</v>
          </cell>
          <cell r="V32">
            <v>318</v>
          </cell>
          <cell r="Y32">
            <v>0</v>
          </cell>
        </row>
        <row r="33">
          <cell r="G33">
            <v>391</v>
          </cell>
          <cell r="J33">
            <v>224</v>
          </cell>
          <cell r="M33">
            <v>525</v>
          </cell>
          <cell r="P33">
            <v>430</v>
          </cell>
          <cell r="S33">
            <v>0</v>
          </cell>
          <cell r="V33">
            <v>159</v>
          </cell>
          <cell r="Y33">
            <v>0</v>
          </cell>
        </row>
        <row r="34">
          <cell r="G34">
            <v>344</v>
          </cell>
          <cell r="J34">
            <v>197</v>
          </cell>
          <cell r="M34">
            <v>462</v>
          </cell>
          <cell r="P34">
            <v>378</v>
          </cell>
          <cell r="S34">
            <v>0</v>
          </cell>
          <cell r="Y34">
            <v>0</v>
          </cell>
        </row>
        <row r="35">
          <cell r="D35">
            <v>2380</v>
          </cell>
          <cell r="G35">
            <v>1791</v>
          </cell>
          <cell r="J35">
            <v>1026</v>
          </cell>
          <cell r="M35">
            <v>2402</v>
          </cell>
          <cell r="P35">
            <v>1967</v>
          </cell>
          <cell r="S35">
            <v>0</v>
          </cell>
          <cell r="V35">
            <v>716</v>
          </cell>
          <cell r="Y35">
            <v>501</v>
          </cell>
        </row>
        <row r="36">
          <cell r="G36">
            <v>1069</v>
          </cell>
          <cell r="J36">
            <v>613</v>
          </cell>
          <cell r="M36">
            <v>1435</v>
          </cell>
          <cell r="P36">
            <v>1175</v>
          </cell>
          <cell r="S36">
            <v>0</v>
          </cell>
          <cell r="Y36">
            <v>0</v>
          </cell>
        </row>
        <row r="37">
          <cell r="G37">
            <v>645</v>
          </cell>
          <cell r="J37">
            <v>370</v>
          </cell>
          <cell r="M37">
            <v>865</v>
          </cell>
          <cell r="P37">
            <v>708</v>
          </cell>
          <cell r="S37">
            <v>0</v>
          </cell>
          <cell r="V37">
            <v>477</v>
          </cell>
          <cell r="Y37">
            <v>0</v>
          </cell>
        </row>
        <row r="38">
          <cell r="G38">
            <v>801</v>
          </cell>
          <cell r="J38">
            <v>459</v>
          </cell>
          <cell r="M38">
            <v>1075</v>
          </cell>
          <cell r="P38">
            <v>0</v>
          </cell>
          <cell r="S38">
            <v>0</v>
          </cell>
          <cell r="Y38">
            <v>0</v>
          </cell>
        </row>
        <row r="41">
          <cell r="D41">
            <v>1163</v>
          </cell>
          <cell r="G41">
            <v>19337</v>
          </cell>
          <cell r="J41">
            <v>21351</v>
          </cell>
          <cell r="M41">
            <v>15096</v>
          </cell>
          <cell r="P41">
            <v>8628</v>
          </cell>
          <cell r="S41">
            <v>2566</v>
          </cell>
          <cell r="V41">
            <v>11628</v>
          </cell>
        </row>
        <row r="44">
          <cell r="G44">
            <v>800</v>
          </cell>
          <cell r="J44">
            <v>120</v>
          </cell>
          <cell r="P44">
            <v>150</v>
          </cell>
        </row>
        <row r="46">
          <cell r="G46">
            <v>841</v>
          </cell>
          <cell r="M46">
            <v>1426</v>
          </cell>
        </row>
        <row r="47">
          <cell r="D47">
            <v>30</v>
          </cell>
          <cell r="G47">
            <v>420</v>
          </cell>
          <cell r="J47">
            <v>570</v>
          </cell>
          <cell r="M47">
            <v>360</v>
          </cell>
          <cell r="P47">
            <v>240</v>
          </cell>
          <cell r="S47">
            <v>60</v>
          </cell>
          <cell r="V47">
            <v>300</v>
          </cell>
        </row>
        <row r="49">
          <cell r="G49">
            <v>194</v>
          </cell>
          <cell r="M49">
            <v>160</v>
          </cell>
          <cell r="P49">
            <v>210</v>
          </cell>
          <cell r="V49">
            <v>100</v>
          </cell>
        </row>
        <row r="57">
          <cell r="G57">
            <v>360</v>
          </cell>
          <cell r="S57">
            <v>430</v>
          </cell>
        </row>
        <row r="58">
          <cell r="G58">
            <v>15</v>
          </cell>
          <cell r="J58">
            <v>15</v>
          </cell>
          <cell r="M58">
            <v>25</v>
          </cell>
          <cell r="P58">
            <v>10</v>
          </cell>
        </row>
        <row r="62">
          <cell r="D62">
            <v>233</v>
          </cell>
          <cell r="G62">
            <v>4243</v>
          </cell>
          <cell r="J62">
            <v>4298</v>
          </cell>
          <cell r="M62">
            <v>3292</v>
          </cell>
          <cell r="P62">
            <v>1758</v>
          </cell>
          <cell r="S62">
            <v>596</v>
          </cell>
          <cell r="V62">
            <v>2326</v>
          </cell>
        </row>
        <row r="63">
          <cell r="D63">
            <v>93</v>
          </cell>
          <cell r="G63">
            <v>369</v>
          </cell>
          <cell r="J63">
            <v>969</v>
          </cell>
          <cell r="M63">
            <v>417</v>
          </cell>
          <cell r="P63">
            <v>324</v>
          </cell>
          <cell r="S63">
            <v>93</v>
          </cell>
          <cell r="V63">
            <v>417</v>
          </cell>
        </row>
        <row r="64">
          <cell r="D64">
            <v>0</v>
          </cell>
          <cell r="G64">
            <v>2</v>
          </cell>
          <cell r="J64">
            <v>4</v>
          </cell>
          <cell r="M64">
            <v>6</v>
          </cell>
          <cell r="P64">
            <v>3</v>
          </cell>
          <cell r="S64">
            <v>0</v>
          </cell>
          <cell r="V64">
            <v>0</v>
          </cell>
        </row>
        <row r="66">
          <cell r="D66">
            <v>4</v>
          </cell>
          <cell r="G66">
            <v>66</v>
          </cell>
          <cell r="J66">
            <v>88</v>
          </cell>
          <cell r="M66">
            <v>59</v>
          </cell>
          <cell r="P66">
            <v>38</v>
          </cell>
          <cell r="S66">
            <v>9</v>
          </cell>
          <cell r="V66">
            <v>45</v>
          </cell>
        </row>
        <row r="67">
          <cell r="D67">
            <v>25</v>
          </cell>
          <cell r="G67">
            <v>25</v>
          </cell>
          <cell r="J67">
            <v>11</v>
          </cell>
          <cell r="M67">
            <v>8</v>
          </cell>
          <cell r="P67">
            <v>8</v>
          </cell>
          <cell r="S67">
            <v>0</v>
          </cell>
          <cell r="V67">
            <v>50</v>
          </cell>
        </row>
        <row r="68">
          <cell r="D68">
            <v>25</v>
          </cell>
          <cell r="G68">
            <v>360</v>
          </cell>
          <cell r="J68">
            <v>565</v>
          </cell>
          <cell r="M68">
            <v>90</v>
          </cell>
          <cell r="P68">
            <v>1680</v>
          </cell>
          <cell r="S68">
            <v>1005</v>
          </cell>
          <cell r="V68">
            <v>95</v>
          </cell>
        </row>
        <row r="71">
          <cell r="D71">
            <v>20</v>
          </cell>
          <cell r="G71">
            <v>30</v>
          </cell>
          <cell r="J71">
            <v>19</v>
          </cell>
          <cell r="M71">
            <v>630</v>
          </cell>
          <cell r="P71">
            <v>30</v>
          </cell>
          <cell r="V71">
            <v>20</v>
          </cell>
        </row>
        <row r="72">
          <cell r="D72">
            <v>28</v>
          </cell>
          <cell r="G72">
            <v>90</v>
          </cell>
          <cell r="J72">
            <v>70</v>
          </cell>
          <cell r="M72">
            <v>170</v>
          </cell>
          <cell r="P72">
            <v>90</v>
          </cell>
          <cell r="S72">
            <v>40</v>
          </cell>
          <cell r="V72">
            <v>40</v>
          </cell>
          <cell r="Y72">
            <v>20</v>
          </cell>
        </row>
        <row r="74">
          <cell r="D74">
            <v>273</v>
          </cell>
          <cell r="G74">
            <v>451</v>
          </cell>
          <cell r="J74">
            <v>573</v>
          </cell>
          <cell r="M74">
            <v>445</v>
          </cell>
          <cell r="P74">
            <v>565</v>
          </cell>
          <cell r="S74">
            <v>0</v>
          </cell>
          <cell r="V74">
            <v>231</v>
          </cell>
        </row>
        <row r="75">
          <cell r="D75">
            <v>60</v>
          </cell>
          <cell r="V75">
            <v>20</v>
          </cell>
          <cell r="Y75">
            <v>1200</v>
          </cell>
        </row>
        <row r="77">
          <cell r="G77">
            <v>320</v>
          </cell>
          <cell r="J77">
            <v>665</v>
          </cell>
          <cell r="P77">
            <v>1000</v>
          </cell>
          <cell r="S77">
            <v>1000</v>
          </cell>
        </row>
        <row r="81">
          <cell r="G81">
            <v>900</v>
          </cell>
          <cell r="M81">
            <v>1150</v>
          </cell>
          <cell r="P81">
            <v>65</v>
          </cell>
          <cell r="V81">
            <v>60</v>
          </cell>
        </row>
        <row r="82">
          <cell r="D82">
            <v>380</v>
          </cell>
          <cell r="G82">
            <v>1725</v>
          </cell>
          <cell r="J82">
            <v>805</v>
          </cell>
          <cell r="M82">
            <v>647</v>
          </cell>
          <cell r="P82">
            <v>1013</v>
          </cell>
          <cell r="S82">
            <v>330</v>
          </cell>
          <cell r="V82">
            <v>210</v>
          </cell>
        </row>
        <row r="84">
          <cell r="D84">
            <v>0</v>
          </cell>
          <cell r="G84">
            <v>250</v>
          </cell>
          <cell r="J84">
            <v>60</v>
          </cell>
          <cell r="M84">
            <v>410</v>
          </cell>
          <cell r="P84">
            <v>80</v>
          </cell>
          <cell r="S84">
            <v>0</v>
          </cell>
        </row>
        <row r="87">
          <cell r="D87">
            <v>219</v>
          </cell>
          <cell r="G87">
            <v>811</v>
          </cell>
          <cell r="J87">
            <v>731</v>
          </cell>
          <cell r="M87">
            <v>537</v>
          </cell>
          <cell r="P87">
            <v>1184</v>
          </cell>
          <cell r="S87">
            <v>641</v>
          </cell>
          <cell r="V87">
            <v>180</v>
          </cell>
          <cell r="Y87">
            <v>329</v>
          </cell>
        </row>
        <row r="91">
          <cell r="D91">
            <v>0</v>
          </cell>
          <cell r="G91">
            <v>15</v>
          </cell>
          <cell r="J91">
            <v>5</v>
          </cell>
          <cell r="M91">
            <v>0</v>
          </cell>
          <cell r="P91">
            <v>75</v>
          </cell>
          <cell r="S91">
            <v>70</v>
          </cell>
          <cell r="V91">
            <v>0</v>
          </cell>
        </row>
      </sheetData>
      <sheetData sheetId="4">
        <row r="3">
          <cell r="C3">
            <v>17000000</v>
          </cell>
        </row>
        <row r="4">
          <cell r="C4">
            <v>14190000</v>
          </cell>
        </row>
        <row r="5">
          <cell r="C5">
            <v>11525040</v>
          </cell>
        </row>
        <row r="6">
          <cell r="C6">
            <v>548064</v>
          </cell>
        </row>
        <row r="7">
          <cell r="C7">
            <v>50000</v>
          </cell>
        </row>
        <row r="8">
          <cell r="C8">
            <v>24882000</v>
          </cell>
        </row>
        <row r="9">
          <cell r="C9">
            <v>163500</v>
          </cell>
        </row>
        <row r="10">
          <cell r="C10">
            <v>3100000</v>
          </cell>
        </row>
        <row r="11">
          <cell r="C11">
            <v>6552000</v>
          </cell>
        </row>
        <row r="12">
          <cell r="C12">
            <v>10040000</v>
          </cell>
        </row>
      </sheetData>
      <sheetData sheetId="5">
        <row r="3">
          <cell r="O3">
            <v>10818</v>
          </cell>
        </row>
        <row r="4">
          <cell r="O4">
            <v>3319</v>
          </cell>
        </row>
        <row r="5">
          <cell r="O5">
            <v>7486</v>
          </cell>
        </row>
        <row r="6">
          <cell r="O6">
            <v>2773</v>
          </cell>
        </row>
        <row r="7">
          <cell r="O7">
            <v>17197</v>
          </cell>
        </row>
        <row r="8">
          <cell r="O8">
            <v>8007</v>
          </cell>
        </row>
        <row r="9">
          <cell r="O9">
            <v>5709</v>
          </cell>
        </row>
        <row r="10">
          <cell r="O10">
            <v>4038</v>
          </cell>
        </row>
        <row r="13">
          <cell r="O13">
            <v>88051</v>
          </cell>
        </row>
        <row r="18">
          <cell r="O18">
            <v>4000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Bölcsőde"/>
      <sheetName val="Szoc.étk"/>
      <sheetName val="Segítő Szolgálat"/>
    </sheetNames>
    <sheetDataSet>
      <sheetData sheetId="0"/>
      <sheetData sheetId="1">
        <row r="14">
          <cell r="E14">
            <v>20407</v>
          </cell>
          <cell r="H14">
            <v>900</v>
          </cell>
          <cell r="K14">
            <v>420</v>
          </cell>
          <cell r="U14">
            <v>4200</v>
          </cell>
          <cell r="V14">
            <v>50</v>
          </cell>
          <cell r="Z14">
            <v>4463</v>
          </cell>
          <cell r="AA14">
            <v>615</v>
          </cell>
          <cell r="AB14">
            <v>78</v>
          </cell>
          <cell r="AD14">
            <v>83</v>
          </cell>
        </row>
      </sheetData>
      <sheetData sheetId="2">
        <row r="25">
          <cell r="E25">
            <v>22949</v>
          </cell>
          <cell r="H25">
            <v>100</v>
          </cell>
          <cell r="J25">
            <v>211</v>
          </cell>
          <cell r="K25">
            <v>570</v>
          </cell>
          <cell r="M25">
            <v>50</v>
          </cell>
          <cell r="W25">
            <v>30</v>
          </cell>
          <cell r="Z25">
            <v>4071</v>
          </cell>
          <cell r="AA25">
            <v>790</v>
          </cell>
          <cell r="AB25">
            <v>99</v>
          </cell>
          <cell r="AD25">
            <v>106</v>
          </cell>
        </row>
      </sheetData>
      <sheetData sheetId="3">
        <row r="12">
          <cell r="E12">
            <v>14396</v>
          </cell>
          <cell r="K12">
            <v>330</v>
          </cell>
          <cell r="M12">
            <v>201</v>
          </cell>
          <cell r="U12">
            <v>400</v>
          </cell>
          <cell r="V12">
            <v>50</v>
          </cell>
          <cell r="Z12">
            <v>2598</v>
          </cell>
          <cell r="AA12">
            <v>483</v>
          </cell>
          <cell r="AB12">
            <v>63</v>
          </cell>
          <cell r="AD12">
            <v>67</v>
          </cell>
        </row>
      </sheetData>
      <sheetData sheetId="4">
        <row r="11">
          <cell r="E11">
            <v>9491</v>
          </cell>
          <cell r="J11">
            <v>692</v>
          </cell>
          <cell r="K11">
            <v>210</v>
          </cell>
          <cell r="M11">
            <v>250</v>
          </cell>
          <cell r="U11">
            <v>800</v>
          </cell>
          <cell r="V11">
            <v>20</v>
          </cell>
          <cell r="Z11">
            <v>1922</v>
          </cell>
          <cell r="AA11">
            <v>307</v>
          </cell>
          <cell r="AB11">
            <v>38</v>
          </cell>
          <cell r="AD11">
            <v>41</v>
          </cell>
        </row>
      </sheetData>
      <sheetData sheetId="5">
        <row r="10">
          <cell r="E10">
            <v>2752</v>
          </cell>
          <cell r="K10">
            <v>60</v>
          </cell>
          <cell r="U10">
            <v>800</v>
          </cell>
          <cell r="Z10">
            <v>621</v>
          </cell>
          <cell r="AA10">
            <v>88</v>
          </cell>
          <cell r="AB10">
            <v>10</v>
          </cell>
          <cell r="AD10">
            <v>11</v>
          </cell>
        </row>
      </sheetData>
      <sheetData sheetId="6">
        <row r="12">
          <cell r="E12">
            <v>15359</v>
          </cell>
          <cell r="H12">
            <v>100</v>
          </cell>
          <cell r="K12">
            <v>390</v>
          </cell>
          <cell r="M12">
            <v>407</v>
          </cell>
          <cell r="Z12">
            <v>2706</v>
          </cell>
          <cell r="AA12">
            <v>615</v>
          </cell>
          <cell r="AB12">
            <v>64</v>
          </cell>
          <cell r="AD12">
            <v>69</v>
          </cell>
        </row>
      </sheetData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0</v>
          </cell>
          <cell r="G10">
            <v>12</v>
          </cell>
          <cell r="I10">
            <v>45</v>
          </cell>
          <cell r="K10">
            <v>60</v>
          </cell>
          <cell r="M10">
            <v>13</v>
          </cell>
          <cell r="O10">
            <v>0</v>
          </cell>
          <cell r="Q10">
            <v>100</v>
          </cell>
        </row>
        <row r="17">
          <cell r="E17">
            <v>0</v>
          </cell>
          <cell r="G17">
            <v>322</v>
          </cell>
          <cell r="I17">
            <v>921</v>
          </cell>
          <cell r="K17">
            <v>818</v>
          </cell>
          <cell r="M17">
            <v>1534</v>
          </cell>
          <cell r="O17">
            <v>1049</v>
          </cell>
          <cell r="Q17">
            <v>396</v>
          </cell>
        </row>
        <row r="26">
          <cell r="E26">
            <v>0</v>
          </cell>
          <cell r="G26">
            <v>756</v>
          </cell>
          <cell r="I26">
            <v>24</v>
          </cell>
          <cell r="K26">
            <v>46</v>
          </cell>
          <cell r="M26">
            <v>34</v>
          </cell>
          <cell r="Q26">
            <v>20</v>
          </cell>
        </row>
        <row r="29">
          <cell r="E29">
            <v>0</v>
          </cell>
          <cell r="G29">
            <v>114</v>
          </cell>
          <cell r="I29">
            <v>50</v>
          </cell>
          <cell r="K29">
            <v>104</v>
          </cell>
          <cell r="M29">
            <v>50</v>
          </cell>
          <cell r="O29">
            <v>40</v>
          </cell>
          <cell r="Q29">
            <v>40</v>
          </cell>
          <cell r="S29">
            <v>0</v>
          </cell>
        </row>
        <row r="33">
          <cell r="E33">
            <v>0</v>
          </cell>
          <cell r="G33">
            <v>419</v>
          </cell>
          <cell r="I33">
            <v>536</v>
          </cell>
          <cell r="K33">
            <v>425</v>
          </cell>
          <cell r="M33">
            <v>527</v>
          </cell>
          <cell r="Q33">
            <v>231</v>
          </cell>
        </row>
        <row r="35">
          <cell r="E35">
            <v>0</v>
          </cell>
          <cell r="G35">
            <v>60</v>
          </cell>
          <cell r="Q35">
            <v>0</v>
          </cell>
          <cell r="S35">
            <v>2400</v>
          </cell>
        </row>
        <row r="39">
          <cell r="E39">
            <v>0</v>
          </cell>
          <cell r="I39">
            <v>450</v>
          </cell>
          <cell r="K39">
            <v>350</v>
          </cell>
          <cell r="M39">
            <v>800</v>
          </cell>
          <cell r="O39">
            <v>1000</v>
          </cell>
        </row>
        <row r="41">
          <cell r="E41">
            <v>0</v>
          </cell>
          <cell r="G41">
            <v>500</v>
          </cell>
          <cell r="K41">
            <v>300</v>
          </cell>
          <cell r="M41">
            <v>65</v>
          </cell>
          <cell r="Q41">
            <v>60</v>
          </cell>
        </row>
        <row r="51">
          <cell r="E51">
            <v>0</v>
          </cell>
          <cell r="G51">
            <v>723</v>
          </cell>
          <cell r="I51">
            <v>881</v>
          </cell>
          <cell r="K51">
            <v>1816</v>
          </cell>
          <cell r="M51">
            <v>1090</v>
          </cell>
          <cell r="O51">
            <v>406</v>
          </cell>
          <cell r="Q51">
            <v>210</v>
          </cell>
        </row>
        <row r="54">
          <cell r="G54">
            <v>410</v>
          </cell>
          <cell r="I54">
            <v>60</v>
          </cell>
          <cell r="K54">
            <v>350</v>
          </cell>
          <cell r="L54">
            <v>80</v>
          </cell>
        </row>
        <row r="55">
          <cell r="E55">
            <v>0</v>
          </cell>
          <cell r="G55">
            <v>649.62</v>
          </cell>
          <cell r="I55">
            <v>784.8900000000001</v>
          </cell>
          <cell r="K55">
            <v>1058.1300000000001</v>
          </cell>
          <cell r="M55">
            <v>1110.51</v>
          </cell>
          <cell r="O55">
            <v>673.65000000000009</v>
          </cell>
          <cell r="Q55">
            <v>273.39000000000004</v>
          </cell>
          <cell r="S55">
            <v>648</v>
          </cell>
        </row>
        <row r="60">
          <cell r="I60">
            <v>50</v>
          </cell>
          <cell r="K60">
            <v>50</v>
          </cell>
          <cell r="M60">
            <v>75</v>
          </cell>
          <cell r="O60">
            <v>70</v>
          </cell>
        </row>
        <row r="66">
          <cell r="K66">
            <v>200</v>
          </cell>
        </row>
        <row r="67">
          <cell r="I67">
            <v>240</v>
          </cell>
          <cell r="Q67">
            <v>70</v>
          </cell>
        </row>
        <row r="68">
          <cell r="I68">
            <v>65</v>
          </cell>
          <cell r="K68">
            <v>54</v>
          </cell>
          <cell r="Q68">
            <v>19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</row>
        <row r="54">
          <cell r="E54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M26"/>
  <sheetViews>
    <sheetView zoomScaleNormal="100" workbookViewId="0">
      <selection activeCell="J24" sqref="J24"/>
    </sheetView>
  </sheetViews>
  <sheetFormatPr defaultColWidth="9.109375" defaultRowHeight="13.2" x14ac:dyDescent="0.25"/>
  <cols>
    <col min="1" max="1" width="37.6640625" style="84" customWidth="1"/>
    <col min="2" max="5" width="11.33203125" style="84" customWidth="1"/>
    <col min="6" max="6" width="8" style="84" customWidth="1"/>
    <col min="7" max="7" width="37.6640625" style="84" customWidth="1"/>
    <col min="8" max="11" width="11.33203125" style="84" customWidth="1"/>
    <col min="12" max="12" width="7.88671875" style="84" customWidth="1"/>
    <col min="13" max="16384" width="9.109375" style="84"/>
  </cols>
  <sheetData>
    <row r="1" spans="1:13" ht="42.75" customHeight="1" x14ac:dyDescent="0.25">
      <c r="A1" s="122" t="s">
        <v>22</v>
      </c>
      <c r="B1" s="125" t="s">
        <v>317</v>
      </c>
      <c r="C1" s="125" t="s">
        <v>338</v>
      </c>
      <c r="D1" s="129" t="s">
        <v>339</v>
      </c>
      <c r="E1" s="527" t="s">
        <v>340</v>
      </c>
      <c r="F1" s="527" t="s">
        <v>287</v>
      </c>
      <c r="G1" s="535" t="s">
        <v>53</v>
      </c>
      <c r="H1" s="125" t="s">
        <v>317</v>
      </c>
      <c r="I1" s="125" t="s">
        <v>338</v>
      </c>
      <c r="J1" s="129" t="s">
        <v>339</v>
      </c>
      <c r="K1" s="527" t="s">
        <v>340</v>
      </c>
      <c r="L1" s="142" t="s">
        <v>287</v>
      </c>
    </row>
    <row r="2" spans="1:13" ht="16.2" customHeight="1" x14ac:dyDescent="0.25">
      <c r="A2" s="123" t="s">
        <v>331</v>
      </c>
      <c r="B2" s="126">
        <f>+'1.1.SZ.TÁBL. BEV - KIAD'!K6</f>
        <v>147398</v>
      </c>
      <c r="C2" s="126">
        <f>+'1.1.SZ.TÁBL. BEV - KIAD'!L6</f>
        <v>160107</v>
      </c>
      <c r="D2" s="130"/>
      <c r="E2" s="528"/>
      <c r="F2" s="545">
        <f>+C2/B2</f>
        <v>1.0862223368023989</v>
      </c>
      <c r="G2" s="536" t="s">
        <v>38</v>
      </c>
      <c r="H2" s="126">
        <f>+'1.1.SZ.TÁBL. BEV - KIAD'!K50</f>
        <v>86605</v>
      </c>
      <c r="I2" s="126">
        <f>+'1.1.SZ.TÁBL. BEV - KIAD'!L50</f>
        <v>96595</v>
      </c>
      <c r="J2" s="130"/>
      <c r="K2" s="528"/>
      <c r="L2" s="552">
        <f>+I2/H2</f>
        <v>1.1153513076612205</v>
      </c>
    </row>
    <row r="3" spans="1:13" ht="26.4" customHeight="1" x14ac:dyDescent="0.25">
      <c r="A3" s="691" t="s">
        <v>57</v>
      </c>
      <c r="B3" s="126">
        <f>+'1.1.SZ.TÁBL. BEV - KIAD'!K20</f>
        <v>12409</v>
      </c>
      <c r="C3" s="127">
        <f>+'1.1.SZ.TÁBL. BEV - KIAD'!L20</f>
        <v>12400</v>
      </c>
      <c r="D3" s="131"/>
      <c r="E3" s="529"/>
      <c r="F3" s="546">
        <f>+C3/B3</f>
        <v>0.99927471996131845</v>
      </c>
      <c r="G3" s="690" t="s">
        <v>336</v>
      </c>
      <c r="H3" s="126">
        <f>+'1.1.SZ.TÁBL. BEV - KIAD'!K51</f>
        <v>19752</v>
      </c>
      <c r="I3" s="138">
        <f>+'1.1.SZ.TÁBL. BEV - KIAD'!L51</f>
        <v>20008</v>
      </c>
      <c r="J3" s="140"/>
      <c r="K3" s="529"/>
      <c r="L3" s="553">
        <f>+I3/H3</f>
        <v>1.0129607128392062</v>
      </c>
    </row>
    <row r="4" spans="1:13" ht="16.2" customHeight="1" x14ac:dyDescent="0.25">
      <c r="A4" s="124" t="s">
        <v>332</v>
      </c>
      <c r="B4" s="126">
        <f>+'[3]1.SZ.TÁBL. TÁRSULÁS KON. MÉRLEG'!$C$4</f>
        <v>0</v>
      </c>
      <c r="C4" s="128">
        <f>+'1.1.SZ.TÁBL. BEV - KIAD'!L23</f>
        <v>0</v>
      </c>
      <c r="D4" s="41"/>
      <c r="E4" s="529"/>
      <c r="F4" s="546"/>
      <c r="G4" s="537" t="s">
        <v>58</v>
      </c>
      <c r="H4" s="126">
        <f>+'1.1.SZ.TÁBL. BEV - KIAD'!K83</f>
        <v>44711</v>
      </c>
      <c r="I4" s="127">
        <f>+'1.1.SZ.TÁBL. BEV - KIAD'!L83</f>
        <v>46842.19</v>
      </c>
      <c r="J4" s="131"/>
      <c r="K4" s="529"/>
      <c r="L4" s="553">
        <f>+I4/H4</f>
        <v>1.0476658987721144</v>
      </c>
    </row>
    <row r="5" spans="1:13" ht="16.2" customHeight="1" x14ac:dyDescent="0.25">
      <c r="A5" s="124" t="s">
        <v>333</v>
      </c>
      <c r="B5" s="126">
        <f>+'[3]1.SZ.TÁBL. TÁRSULÁS KON. MÉRLEG'!$C$5</f>
        <v>0</v>
      </c>
      <c r="C5" s="128">
        <f>+'1.1.SZ.TÁBL. BEV - KIAD'!L27</f>
        <v>889</v>
      </c>
      <c r="D5" s="41"/>
      <c r="E5" s="529"/>
      <c r="F5" s="546"/>
      <c r="G5" s="538" t="s">
        <v>337</v>
      </c>
      <c r="H5" s="126">
        <f>+'[3]1.SZ.TÁBL. TÁRSULÁS KON. MÉRLEG'!$I5</f>
        <v>0</v>
      </c>
      <c r="I5" s="128"/>
      <c r="J5" s="41"/>
      <c r="K5" s="529"/>
      <c r="L5" s="553"/>
    </row>
    <row r="6" spans="1:13" ht="16.2" customHeight="1" x14ac:dyDescent="0.25">
      <c r="A6" s="124"/>
      <c r="B6" s="128"/>
      <c r="C6" s="128"/>
      <c r="D6" s="41"/>
      <c r="E6" s="529"/>
      <c r="F6" s="546"/>
      <c r="G6" s="537" t="s">
        <v>101</v>
      </c>
      <c r="H6" s="127">
        <f>+'1.1.SZ.TÁBL. BEV - KIAD'!K84+'1.1.SZ.TÁBL. BEV - KIAD'!K86</f>
        <v>6527</v>
      </c>
      <c r="I6" s="127">
        <f>+'1.1.SZ.TÁBL. BEV - KIAD'!L84+'1.1.SZ.TÁBL. BEV - KIAD'!L86</f>
        <v>6546</v>
      </c>
      <c r="J6" s="41"/>
      <c r="K6" s="529"/>
      <c r="L6" s="553">
        <f>+I6/H6</f>
        <v>1.0029109851386548</v>
      </c>
    </row>
    <row r="7" spans="1:13" ht="16.2" customHeight="1" x14ac:dyDescent="0.25">
      <c r="A7" s="124"/>
      <c r="B7" s="128"/>
      <c r="C7" s="128"/>
      <c r="D7" s="41"/>
      <c r="E7" s="529"/>
      <c r="F7" s="546"/>
      <c r="G7" s="538" t="s">
        <v>251</v>
      </c>
      <c r="H7" s="126">
        <f>+'1.1.SZ.TÁBL. BEV - KIAD'!K87</f>
        <v>2212</v>
      </c>
      <c r="I7" s="128">
        <f>+'1.1.SZ.TÁBL. BEV - KIAD'!L87</f>
        <v>2757</v>
      </c>
      <c r="J7" s="131"/>
      <c r="K7" s="529"/>
      <c r="L7" s="553">
        <f>+I7/H7</f>
        <v>1.246383363471971</v>
      </c>
    </row>
    <row r="8" spans="1:13" ht="16.2" customHeight="1" x14ac:dyDescent="0.25">
      <c r="A8" s="132"/>
      <c r="B8" s="133"/>
      <c r="C8" s="133"/>
      <c r="D8" s="134"/>
      <c r="E8" s="530"/>
      <c r="F8" s="547"/>
      <c r="G8" s="539"/>
      <c r="H8" s="139"/>
      <c r="I8" s="139"/>
      <c r="J8" s="141"/>
      <c r="K8" s="530"/>
      <c r="L8" s="554"/>
    </row>
    <row r="9" spans="1:13" ht="16.2" customHeight="1" x14ac:dyDescent="0.25">
      <c r="A9" s="143" t="s">
        <v>64</v>
      </c>
      <c r="B9" s="144">
        <f>SUM(B2:B8)</f>
        <v>159807</v>
      </c>
      <c r="C9" s="144">
        <f>SUM(C2:C8)</f>
        <v>173396</v>
      </c>
      <c r="D9" s="145"/>
      <c r="E9" s="531"/>
      <c r="F9" s="548">
        <f>+C9/B9</f>
        <v>1.0850338220478453</v>
      </c>
      <c r="G9" s="540" t="s">
        <v>66</v>
      </c>
      <c r="H9" s="144">
        <f>SUM(H2:H7)</f>
        <v>159807</v>
      </c>
      <c r="I9" s="144">
        <f>SUM(I2:I7)</f>
        <v>172748.19</v>
      </c>
      <c r="J9" s="145"/>
      <c r="K9" s="531"/>
      <c r="L9" s="555">
        <f>+I9/H9</f>
        <v>1.0809801197694719</v>
      </c>
    </row>
    <row r="10" spans="1:13" ht="16.2" customHeight="1" x14ac:dyDescent="0.25">
      <c r="A10" s="155"/>
      <c r="B10" s="156"/>
      <c r="C10" s="156"/>
      <c r="D10" s="157"/>
      <c r="E10" s="532"/>
      <c r="F10" s="549"/>
      <c r="G10" s="541"/>
      <c r="H10" s="156"/>
      <c r="I10" s="156"/>
      <c r="J10" s="157"/>
      <c r="K10" s="532"/>
      <c r="L10" s="556"/>
    </row>
    <row r="11" spans="1:13" ht="16.2" customHeight="1" x14ac:dyDescent="0.25">
      <c r="A11" s="123" t="s">
        <v>59</v>
      </c>
      <c r="B11" s="126">
        <f>+'1.1.SZ.TÁBL. BEV - KIAD'!K10</f>
        <v>0</v>
      </c>
      <c r="C11" s="126">
        <f>+'1.1.SZ.TÁBL. BEV - KIAD'!L10</f>
        <v>0</v>
      </c>
      <c r="D11" s="130"/>
      <c r="E11" s="528"/>
      <c r="F11" s="545"/>
      <c r="G11" s="536" t="s">
        <v>60</v>
      </c>
      <c r="H11" s="126">
        <f>+'1.1.SZ.TÁBL. BEV - KIAD'!K99</f>
        <v>0</v>
      </c>
      <c r="I11" s="147">
        <f>+'1.1.SZ.TÁBL. BEV - KIAD'!L99</f>
        <v>648</v>
      </c>
      <c r="J11" s="150"/>
      <c r="K11" s="528"/>
      <c r="L11" s="552"/>
      <c r="M11" s="118"/>
    </row>
    <row r="12" spans="1:13" ht="16.2" customHeight="1" x14ac:dyDescent="0.25">
      <c r="A12" s="146" t="s">
        <v>334</v>
      </c>
      <c r="B12" s="127"/>
      <c r="C12" s="127">
        <f>+'1.1.SZ.TÁBL. BEV - KIAD'!L25</f>
        <v>0</v>
      </c>
      <c r="D12" s="131"/>
      <c r="E12" s="529"/>
      <c r="F12" s="546"/>
      <c r="G12" s="537" t="s">
        <v>61</v>
      </c>
      <c r="H12" s="126">
        <f>+'[3]1.SZ.TÁBL. TÁRSULÁS KON. MÉRLEG'!$I12</f>
        <v>0</v>
      </c>
      <c r="I12" s="148">
        <f>+'1.1.SZ.TÁBL. BEV - KIAD'!L104</f>
        <v>0</v>
      </c>
      <c r="J12" s="151"/>
      <c r="K12" s="529"/>
      <c r="L12" s="553"/>
      <c r="M12" s="118"/>
    </row>
    <row r="13" spans="1:13" ht="16.2" customHeight="1" x14ac:dyDescent="0.25">
      <c r="A13" s="124" t="s">
        <v>335</v>
      </c>
      <c r="B13" s="127"/>
      <c r="C13" s="127"/>
      <c r="D13" s="131"/>
      <c r="E13" s="529"/>
      <c r="F13" s="546"/>
      <c r="G13" s="537" t="s">
        <v>62</v>
      </c>
      <c r="H13" s="126">
        <f>+'[3]1.SZ.TÁBL. TÁRSULÁS KON. MÉRLEG'!$I13</f>
        <v>0</v>
      </c>
      <c r="I13" s="148">
        <f>+'1.1.SZ.TÁBL. BEV - KIAD'!L105</f>
        <v>0</v>
      </c>
      <c r="J13" s="151"/>
      <c r="K13" s="529"/>
      <c r="L13" s="553"/>
      <c r="M13" s="118"/>
    </row>
    <row r="14" spans="1:13" ht="16.2" customHeight="1" x14ac:dyDescent="0.25">
      <c r="A14" s="124"/>
      <c r="B14" s="128"/>
      <c r="C14" s="128"/>
      <c r="D14" s="41"/>
      <c r="E14" s="529"/>
      <c r="F14" s="546"/>
      <c r="G14" s="537"/>
      <c r="H14" s="126"/>
      <c r="I14" s="149"/>
      <c r="J14" s="151"/>
      <c r="K14" s="529"/>
      <c r="L14" s="553"/>
      <c r="M14" s="118"/>
    </row>
    <row r="15" spans="1:13" ht="16.2" customHeight="1" x14ac:dyDescent="0.25">
      <c r="A15" s="158"/>
      <c r="B15" s="159"/>
      <c r="C15" s="159"/>
      <c r="D15" s="42"/>
      <c r="E15" s="530"/>
      <c r="F15" s="547"/>
      <c r="G15" s="542"/>
      <c r="H15" s="160"/>
      <c r="I15" s="160"/>
      <c r="J15" s="161"/>
      <c r="K15" s="530"/>
      <c r="L15" s="554"/>
    </row>
    <row r="16" spans="1:13" ht="16.2" customHeight="1" thickBot="1" x14ac:dyDescent="0.3">
      <c r="A16" s="135" t="s">
        <v>65</v>
      </c>
      <c r="B16" s="136">
        <f>SUM(B11:B15)</f>
        <v>0</v>
      </c>
      <c r="C16" s="136">
        <f>SUM(C11:C15)</f>
        <v>0</v>
      </c>
      <c r="D16" s="137"/>
      <c r="E16" s="533"/>
      <c r="F16" s="550"/>
      <c r="G16" s="543" t="s">
        <v>67</v>
      </c>
      <c r="H16" s="162">
        <f>SUM(H11:H15)</f>
        <v>0</v>
      </c>
      <c r="I16" s="162">
        <f>SUM(I11:I15)</f>
        <v>648</v>
      </c>
      <c r="J16" s="163"/>
      <c r="K16" s="533"/>
      <c r="L16" s="557"/>
    </row>
    <row r="17" spans="1:13" ht="16.2" customHeight="1" thickBot="1" x14ac:dyDescent="0.3">
      <c r="A17" s="152" t="s">
        <v>63</v>
      </c>
      <c r="B17" s="153">
        <f>B9+B16</f>
        <v>159807</v>
      </c>
      <c r="C17" s="153">
        <f>C9+C16</f>
        <v>173396</v>
      </c>
      <c r="D17" s="120"/>
      <c r="E17" s="534"/>
      <c r="F17" s="551">
        <f>+C17/B17</f>
        <v>1.0850338220478453</v>
      </c>
      <c r="G17" s="544" t="s">
        <v>63</v>
      </c>
      <c r="H17" s="154">
        <f>H9+H16</f>
        <v>159807</v>
      </c>
      <c r="I17" s="154">
        <f>I9+I16</f>
        <v>173396.19</v>
      </c>
      <c r="J17" s="121"/>
      <c r="K17" s="534"/>
      <c r="L17" s="558">
        <f>+I17/H17</f>
        <v>1.0850350109819971</v>
      </c>
      <c r="M17" s="118"/>
    </row>
    <row r="18" spans="1:13" ht="16.2" customHeight="1" x14ac:dyDescent="0.25"/>
    <row r="19" spans="1:13" ht="16.2" customHeight="1" x14ac:dyDescent="0.25"/>
    <row r="20" spans="1:13" ht="16.2" customHeight="1" x14ac:dyDescent="0.25"/>
    <row r="21" spans="1:13" ht="16.2" customHeight="1" x14ac:dyDescent="0.25"/>
    <row r="22" spans="1:13" ht="16.2" customHeight="1" x14ac:dyDescent="0.25"/>
    <row r="23" spans="1:13" ht="16.2" customHeight="1" x14ac:dyDescent="0.25"/>
    <row r="24" spans="1:13" ht="16.2" customHeight="1" x14ac:dyDescent="0.25"/>
    <row r="25" spans="1:13" ht="16.2" customHeight="1" x14ac:dyDescent="0.25"/>
    <row r="26" spans="1:13" ht="16.2" customHeight="1" x14ac:dyDescent="0.25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3" orientation="landscape" r:id="rId1"/>
  <headerFooter>
    <oddHeader>&amp;L&amp;"Times New Roman,Félkövér"&amp;13Szent László Völgye TKT&amp;C&amp;"Times New Roman,Félkövér"&amp;16 2020. ÉVI KÖLTSÉGVETÉS&amp;R1.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Z112"/>
  <sheetViews>
    <sheetView topLeftCell="A80" zoomScaleNormal="100" workbookViewId="0">
      <selection activeCell="H91" sqref="H91"/>
    </sheetView>
  </sheetViews>
  <sheetFormatPr defaultColWidth="8.88671875" defaultRowHeight="13.2" x14ac:dyDescent="0.25"/>
  <cols>
    <col min="1" max="1" width="6.33203125" style="1" customWidth="1"/>
    <col min="2" max="2" width="48" style="26" customWidth="1"/>
    <col min="3" max="3" width="10.44140625" style="26" customWidth="1"/>
    <col min="4" max="5" width="10.44140625" style="27" customWidth="1"/>
    <col min="6" max="6" width="10.44140625" style="619" customWidth="1"/>
    <col min="7" max="7" width="10.44140625" style="28" customWidth="1"/>
    <col min="8" max="9" width="10.44140625" style="14" customWidth="1"/>
    <col min="10" max="10" width="10.44140625" style="619" customWidth="1"/>
    <col min="11" max="13" width="10.44140625" style="14" customWidth="1"/>
    <col min="14" max="14" width="10.44140625" style="619" customWidth="1"/>
    <col min="15" max="15" width="8.88671875" style="1"/>
    <col min="16" max="16" width="10.88671875" style="2" bestFit="1" customWidth="1"/>
    <col min="17" max="16384" width="8.88671875" style="1"/>
  </cols>
  <sheetData>
    <row r="1" spans="1:16" s="166" customFormat="1" ht="45.75" customHeight="1" x14ac:dyDescent="0.25">
      <c r="A1" s="750" t="s">
        <v>107</v>
      </c>
      <c r="B1" s="752" t="s">
        <v>129</v>
      </c>
      <c r="C1" s="738" t="s">
        <v>55</v>
      </c>
      <c r="D1" s="739"/>
      <c r="E1" s="739"/>
      <c r="F1" s="740"/>
      <c r="G1" s="741" t="s">
        <v>56</v>
      </c>
      <c r="H1" s="742"/>
      <c r="I1" s="742"/>
      <c r="J1" s="743"/>
      <c r="K1" s="741" t="s">
        <v>50</v>
      </c>
      <c r="L1" s="742"/>
      <c r="M1" s="742"/>
      <c r="N1" s="743"/>
      <c r="P1" s="167"/>
    </row>
    <row r="2" spans="1:16" s="168" customFormat="1" ht="29.4" customHeight="1" x14ac:dyDescent="0.2">
      <c r="A2" s="751"/>
      <c r="B2" s="753"/>
      <c r="C2" s="175" t="s">
        <v>318</v>
      </c>
      <c r="D2" s="176" t="s">
        <v>352</v>
      </c>
      <c r="E2" s="176" t="s">
        <v>353</v>
      </c>
      <c r="F2" s="599" t="s">
        <v>287</v>
      </c>
      <c r="G2" s="175" t="s">
        <v>318</v>
      </c>
      <c r="H2" s="176" t="s">
        <v>352</v>
      </c>
      <c r="I2" s="176" t="s">
        <v>353</v>
      </c>
      <c r="J2" s="599" t="s">
        <v>287</v>
      </c>
      <c r="K2" s="175" t="s">
        <v>318</v>
      </c>
      <c r="L2" s="176" t="s">
        <v>352</v>
      </c>
      <c r="M2" s="176" t="s">
        <v>353</v>
      </c>
      <c r="N2" s="599" t="s">
        <v>287</v>
      </c>
      <c r="P2" s="169"/>
    </row>
    <row r="3" spans="1:16" ht="13.5" customHeight="1" x14ac:dyDescent="0.25">
      <c r="A3" s="177" t="s">
        <v>108</v>
      </c>
      <c r="B3" s="192" t="s">
        <v>69</v>
      </c>
      <c r="C3" s="65"/>
      <c r="D3" s="85"/>
      <c r="E3" s="85"/>
      <c r="F3" s="600"/>
      <c r="G3" s="65"/>
      <c r="H3" s="85"/>
      <c r="I3" s="85"/>
      <c r="J3" s="600"/>
      <c r="K3" s="65">
        <f>+C3+G3</f>
        <v>0</v>
      </c>
      <c r="L3" s="85">
        <f>+D3+H3</f>
        <v>0</v>
      </c>
      <c r="M3" s="85"/>
      <c r="N3" s="600"/>
    </row>
    <row r="4" spans="1:16" ht="24" customHeight="1" x14ac:dyDescent="0.25">
      <c r="A4" s="178" t="s">
        <v>109</v>
      </c>
      <c r="B4" s="193" t="s">
        <v>70</v>
      </c>
      <c r="C4" s="66"/>
      <c r="D4" s="81"/>
      <c r="E4" s="81"/>
      <c r="F4" s="601"/>
      <c r="G4" s="66">
        <f>+SUM(G5:G5)</f>
        <v>147398</v>
      </c>
      <c r="H4" s="81">
        <f>+SUM(H5:H5)</f>
        <v>160107</v>
      </c>
      <c r="I4" s="81"/>
      <c r="J4" s="601">
        <f>+H4/G4</f>
        <v>1.0862223368023989</v>
      </c>
      <c r="K4" s="65">
        <f>+SUM(K5:K5)</f>
        <v>147398</v>
      </c>
      <c r="L4" s="85">
        <f>+SUM(L5:L5)</f>
        <v>160107</v>
      </c>
      <c r="M4" s="81"/>
      <c r="N4" s="601">
        <f>+L4/K4</f>
        <v>1.0862223368023989</v>
      </c>
    </row>
    <row r="5" spans="1:16" s="287" customFormat="1" ht="24" customHeight="1" x14ac:dyDescent="0.25">
      <c r="A5" s="184"/>
      <c r="B5" s="194" t="s">
        <v>71</v>
      </c>
      <c r="C5" s="381"/>
      <c r="D5" s="382"/>
      <c r="E5" s="382"/>
      <c r="F5" s="602"/>
      <c r="G5" s="378">
        <f>+'[4]1.1.SZ.TÁBL. BEV - KIAD'!$H6</f>
        <v>147398</v>
      </c>
      <c r="H5" s="382">
        <f>+'2.SZ.TÁBL. BEVÉTELEK'!D87</f>
        <v>160107</v>
      </c>
      <c r="I5" s="382"/>
      <c r="J5" s="602">
        <f>+H5/G5</f>
        <v>1.0862223368023989</v>
      </c>
      <c r="K5" s="65">
        <f t="shared" ref="K5" si="0">+C5+G5</f>
        <v>147398</v>
      </c>
      <c r="L5" s="85">
        <f t="shared" ref="L5" si="1">+D5+H5</f>
        <v>160107</v>
      </c>
      <c r="M5" s="382"/>
      <c r="N5" s="602">
        <f>+L5/K5</f>
        <v>1.0862223368023989</v>
      </c>
      <c r="O5" s="383"/>
      <c r="P5" s="383"/>
    </row>
    <row r="6" spans="1:16" s="3" customFormat="1" ht="13.5" customHeight="1" x14ac:dyDescent="0.25">
      <c r="A6" s="170" t="s">
        <v>110</v>
      </c>
      <c r="B6" s="165" t="s">
        <v>72</v>
      </c>
      <c r="C6" s="392"/>
      <c r="D6" s="393"/>
      <c r="E6" s="393"/>
      <c r="F6" s="603"/>
      <c r="G6" s="394">
        <f>+G3+G4</f>
        <v>147398</v>
      </c>
      <c r="H6" s="395">
        <f>+H3+H4</f>
        <v>160107</v>
      </c>
      <c r="I6" s="395"/>
      <c r="J6" s="609">
        <f>+H6/G6</f>
        <v>1.0862223368023989</v>
      </c>
      <c r="K6" s="392">
        <f>+K3+K4</f>
        <v>147398</v>
      </c>
      <c r="L6" s="393">
        <f>+L3+L4</f>
        <v>160107</v>
      </c>
      <c r="M6" s="393"/>
      <c r="N6" s="603">
        <f>+L6/K6</f>
        <v>1.0862223368023989</v>
      </c>
      <c r="P6" s="4"/>
    </row>
    <row r="7" spans="1:16" ht="13.5" customHeight="1" x14ac:dyDescent="0.25">
      <c r="A7" s="185" t="s">
        <v>111</v>
      </c>
      <c r="B7" s="195" t="s">
        <v>106</v>
      </c>
      <c r="C7" s="65"/>
      <c r="D7" s="85"/>
      <c r="E7" s="85"/>
      <c r="F7" s="600"/>
      <c r="G7" s="5"/>
      <c r="H7" s="83"/>
      <c r="I7" s="83"/>
      <c r="J7" s="610"/>
      <c r="K7" s="65">
        <f>+C7+G7</f>
        <v>0</v>
      </c>
      <c r="L7" s="85">
        <f>+D7+H7</f>
        <v>0</v>
      </c>
      <c r="M7" s="85"/>
      <c r="N7" s="600"/>
    </row>
    <row r="8" spans="1:16" ht="24" customHeight="1" x14ac:dyDescent="0.25">
      <c r="A8" s="178" t="s">
        <v>112</v>
      </c>
      <c r="B8" s="193" t="s">
        <v>73</v>
      </c>
      <c r="C8" s="66"/>
      <c r="D8" s="81"/>
      <c r="E8" s="81"/>
      <c r="F8" s="601"/>
      <c r="G8" s="378">
        <f>+'[4]1.1.SZ.TÁBL. BEV - KIAD'!$H9</f>
        <v>0</v>
      </c>
      <c r="H8" s="164">
        <f>+H9</f>
        <v>0</v>
      </c>
      <c r="I8" s="164"/>
      <c r="J8" s="612"/>
      <c r="K8" s="65">
        <f>+SUM(K9)</f>
        <v>0</v>
      </c>
      <c r="L8" s="85">
        <f>+SUM(L9)</f>
        <v>0</v>
      </c>
      <c r="M8" s="81"/>
      <c r="N8" s="601"/>
    </row>
    <row r="9" spans="1:16" s="291" customFormat="1" ht="23.25" customHeight="1" x14ac:dyDescent="0.25">
      <c r="A9" s="184"/>
      <c r="B9" s="194" t="s">
        <v>71</v>
      </c>
      <c r="C9" s="381"/>
      <c r="D9" s="382"/>
      <c r="E9" s="382"/>
      <c r="F9" s="602"/>
      <c r="G9" s="378">
        <f>+'[4]1.1.SZ.TÁBL. BEV - KIAD'!$H10</f>
        <v>0</v>
      </c>
      <c r="H9" s="384">
        <f>+'2.SZ.TÁBL. BEVÉTELEK'!D92</f>
        <v>0</v>
      </c>
      <c r="I9" s="384"/>
      <c r="J9" s="614"/>
      <c r="K9" s="65">
        <f>+C9+G9</f>
        <v>0</v>
      </c>
      <c r="L9" s="85">
        <f>+D9+H9</f>
        <v>0</v>
      </c>
      <c r="M9" s="382"/>
      <c r="N9" s="602"/>
      <c r="P9" s="380"/>
    </row>
    <row r="10" spans="1:16" s="3" customFormat="1" ht="13.5" customHeight="1" x14ac:dyDescent="0.25">
      <c r="A10" s="170" t="s">
        <v>113</v>
      </c>
      <c r="B10" s="165" t="s">
        <v>74</v>
      </c>
      <c r="C10" s="392"/>
      <c r="D10" s="393"/>
      <c r="E10" s="393"/>
      <c r="F10" s="603"/>
      <c r="G10" s="394">
        <f>+G7+G8</f>
        <v>0</v>
      </c>
      <c r="H10" s="395">
        <f>+H7+H8</f>
        <v>0</v>
      </c>
      <c r="I10" s="395"/>
      <c r="J10" s="609"/>
      <c r="K10" s="392">
        <f>+K7+K8</f>
        <v>0</v>
      </c>
      <c r="L10" s="393">
        <f>+L7+L8</f>
        <v>0</v>
      </c>
      <c r="M10" s="393"/>
      <c r="N10" s="603"/>
      <c r="P10" s="4"/>
    </row>
    <row r="11" spans="1:16" ht="13.5" customHeight="1" x14ac:dyDescent="0.25">
      <c r="A11" s="185" t="s">
        <v>114</v>
      </c>
      <c r="B11" s="195" t="s">
        <v>75</v>
      </c>
      <c r="C11" s="65">
        <f>+'3.SZ.TÁBL. SEGÍTŐ SZOLGÁLAT'!AA11</f>
        <v>0</v>
      </c>
      <c r="D11" s="85">
        <f>+'3.SZ.TÁBL. SEGÍTŐ SZOLGÁLAT'!AB11</f>
        <v>0</v>
      </c>
      <c r="E11" s="85"/>
      <c r="F11" s="600"/>
      <c r="G11" s="5"/>
      <c r="H11" s="83"/>
      <c r="I11" s="85"/>
      <c r="J11" s="600"/>
      <c r="K11" s="65">
        <f t="shared" ref="K11:K19" si="2">+C11+G11</f>
        <v>0</v>
      </c>
      <c r="L11" s="85">
        <f t="shared" ref="L11:L19" si="3">+D11+H11</f>
        <v>0</v>
      </c>
      <c r="M11" s="85"/>
      <c r="N11" s="600"/>
    </row>
    <row r="12" spans="1:16" ht="13.5" customHeight="1" x14ac:dyDescent="0.25">
      <c r="A12" s="178" t="s">
        <v>115</v>
      </c>
      <c r="B12" s="193" t="s">
        <v>76</v>
      </c>
      <c r="C12" s="66">
        <f>+'3.SZ.TÁBL. SEGÍTŐ SZOLGÁLAT'!AA12</f>
        <v>300</v>
      </c>
      <c r="D12" s="81">
        <f>+'3.SZ.TÁBL. SEGÍTŐ SZOLGÁLAT'!AB12</f>
        <v>300</v>
      </c>
      <c r="E12" s="81"/>
      <c r="F12" s="601">
        <f>+D12/C12</f>
        <v>1</v>
      </c>
      <c r="G12" s="6"/>
      <c r="H12" s="164"/>
      <c r="I12" s="164"/>
      <c r="J12" s="612"/>
      <c r="K12" s="66">
        <f t="shared" si="2"/>
        <v>300</v>
      </c>
      <c r="L12" s="81">
        <f t="shared" si="3"/>
        <v>300</v>
      </c>
      <c r="M12" s="81"/>
      <c r="N12" s="601">
        <f>+L12/K12</f>
        <v>1</v>
      </c>
    </row>
    <row r="13" spans="1:16" ht="13.5" customHeight="1" x14ac:dyDescent="0.25">
      <c r="A13" s="178" t="s">
        <v>116</v>
      </c>
      <c r="B13" s="193" t="s">
        <v>77</v>
      </c>
      <c r="C13" s="66">
        <f>+'3.SZ.TÁBL. SEGÍTŐ SZOLGÁLAT'!AA13</f>
        <v>0</v>
      </c>
      <c r="D13" s="81">
        <f>+'3.SZ.TÁBL. SEGÍTŐ SZOLGÁLAT'!AB13</f>
        <v>0</v>
      </c>
      <c r="E13" s="81"/>
      <c r="F13" s="601"/>
      <c r="G13" s="6"/>
      <c r="H13" s="164"/>
      <c r="I13" s="81"/>
      <c r="J13" s="601"/>
      <c r="K13" s="66">
        <f t="shared" si="2"/>
        <v>0</v>
      </c>
      <c r="L13" s="81">
        <f t="shared" si="3"/>
        <v>0</v>
      </c>
      <c r="M13" s="81"/>
      <c r="N13" s="601"/>
    </row>
    <row r="14" spans="1:16" ht="13.5" customHeight="1" x14ac:dyDescent="0.25">
      <c r="A14" s="178" t="s">
        <v>117</v>
      </c>
      <c r="B14" s="193" t="s">
        <v>78</v>
      </c>
      <c r="C14" s="66">
        <f>+'3.SZ.TÁBL. SEGÍTŐ SZOLGÁLAT'!AA14</f>
        <v>0</v>
      </c>
      <c r="D14" s="81">
        <f>+'3.SZ.TÁBL. SEGÍTŐ SZOLGÁLAT'!AB14</f>
        <v>0</v>
      </c>
      <c r="E14" s="81"/>
      <c r="F14" s="601"/>
      <c r="G14" s="6"/>
      <c r="H14" s="164"/>
      <c r="I14" s="164"/>
      <c r="J14" s="612"/>
      <c r="K14" s="66">
        <f t="shared" si="2"/>
        <v>0</v>
      </c>
      <c r="L14" s="81">
        <f t="shared" si="3"/>
        <v>0</v>
      </c>
      <c r="M14" s="164"/>
      <c r="N14" s="612"/>
    </row>
    <row r="15" spans="1:16" ht="13.5" customHeight="1" x14ac:dyDescent="0.25">
      <c r="A15" s="178" t="s">
        <v>118</v>
      </c>
      <c r="B15" s="193" t="s">
        <v>79</v>
      </c>
      <c r="C15" s="66">
        <f>+'3.SZ.TÁBL. SEGÍTŐ SZOLGÁLAT'!AA15</f>
        <v>12109</v>
      </c>
      <c r="D15" s="81">
        <f>+'3.SZ.TÁBL. SEGÍTŐ SZOLGÁLAT'!AB15</f>
        <v>12100</v>
      </c>
      <c r="E15" s="81"/>
      <c r="F15" s="601">
        <f>+D15/C15</f>
        <v>0.99925675117681068</v>
      </c>
      <c r="G15" s="6"/>
      <c r="H15" s="164"/>
      <c r="I15" s="164"/>
      <c r="J15" s="612"/>
      <c r="K15" s="66">
        <f t="shared" si="2"/>
        <v>12109</v>
      </c>
      <c r="L15" s="81">
        <f t="shared" si="3"/>
        <v>12100</v>
      </c>
      <c r="M15" s="164"/>
      <c r="N15" s="612">
        <f>+L15/K15</f>
        <v>0.99925675117681068</v>
      </c>
    </row>
    <row r="16" spans="1:16" ht="13.5" customHeight="1" x14ac:dyDescent="0.25">
      <c r="A16" s="178" t="s">
        <v>119</v>
      </c>
      <c r="B16" s="193" t="s">
        <v>80</v>
      </c>
      <c r="C16" s="66">
        <f>+'3.SZ.TÁBL. SEGÍTŐ SZOLGÁLAT'!AA16</f>
        <v>0</v>
      </c>
      <c r="D16" s="81">
        <f>+'3.SZ.TÁBL. SEGÍTŐ SZOLGÁLAT'!AB16</f>
        <v>0</v>
      </c>
      <c r="E16" s="81"/>
      <c r="F16" s="601"/>
      <c r="G16" s="6"/>
      <c r="H16" s="164"/>
      <c r="I16" s="164"/>
      <c r="J16" s="612"/>
      <c r="K16" s="66">
        <f t="shared" si="2"/>
        <v>0</v>
      </c>
      <c r="L16" s="81">
        <f t="shared" si="3"/>
        <v>0</v>
      </c>
      <c r="M16" s="164"/>
      <c r="N16" s="612"/>
    </row>
    <row r="17" spans="1:16" ht="13.5" customHeight="1" x14ac:dyDescent="0.25">
      <c r="A17" s="178" t="s">
        <v>120</v>
      </c>
      <c r="B17" s="193" t="s">
        <v>81</v>
      </c>
      <c r="C17" s="66">
        <f>+'3.SZ.TÁBL. SEGÍTŐ SZOLGÁLAT'!AA17</f>
        <v>0</v>
      </c>
      <c r="D17" s="81">
        <f>+'3.SZ.TÁBL. SEGÍTŐ SZOLGÁLAT'!AB17</f>
        <v>0</v>
      </c>
      <c r="E17" s="81"/>
      <c r="F17" s="601"/>
      <c r="G17" s="6"/>
      <c r="H17" s="164"/>
      <c r="I17" s="164"/>
      <c r="J17" s="612"/>
      <c r="K17" s="66">
        <f t="shared" si="2"/>
        <v>0</v>
      </c>
      <c r="L17" s="81">
        <f t="shared" si="3"/>
        <v>0</v>
      </c>
      <c r="M17" s="164"/>
      <c r="N17" s="612"/>
    </row>
    <row r="18" spans="1:16" ht="13.5" customHeight="1" x14ac:dyDescent="0.25">
      <c r="A18" s="178" t="s">
        <v>121</v>
      </c>
      <c r="B18" s="193" t="s">
        <v>341</v>
      </c>
      <c r="C18" s="66">
        <f>+'3.SZ.TÁBL. SEGÍTŐ SZOLGÁLAT'!AA18</f>
        <v>0</v>
      </c>
      <c r="D18" s="81">
        <f>+'3.SZ.TÁBL. SEGÍTŐ SZOLGÁLAT'!AB18</f>
        <v>0</v>
      </c>
      <c r="E18" s="81"/>
      <c r="F18" s="601"/>
      <c r="G18" s="6"/>
      <c r="H18" s="164"/>
      <c r="I18" s="164"/>
      <c r="J18" s="612"/>
      <c r="K18" s="66">
        <f t="shared" si="2"/>
        <v>0</v>
      </c>
      <c r="L18" s="81">
        <f t="shared" si="3"/>
        <v>0</v>
      </c>
      <c r="M18" s="164"/>
      <c r="N18" s="612"/>
    </row>
    <row r="19" spans="1:16" ht="13.5" customHeight="1" x14ac:dyDescent="0.25">
      <c r="A19" s="187" t="s">
        <v>342</v>
      </c>
      <c r="B19" s="196" t="s">
        <v>83</v>
      </c>
      <c r="C19" s="67">
        <f>+'3.SZ.TÁBL. SEGÍTŐ SZOLGÁLAT'!AA19</f>
        <v>0</v>
      </c>
      <c r="D19" s="82">
        <f>+'3.SZ.TÁBL. SEGÍTŐ SZOLGÁLAT'!AB19</f>
        <v>0</v>
      </c>
      <c r="E19" s="82"/>
      <c r="F19" s="604"/>
      <c r="G19" s="186"/>
      <c r="H19" s="198"/>
      <c r="I19" s="198"/>
      <c r="J19" s="611"/>
      <c r="K19" s="67">
        <f t="shared" si="2"/>
        <v>0</v>
      </c>
      <c r="L19" s="82">
        <f t="shared" si="3"/>
        <v>0</v>
      </c>
      <c r="M19" s="198"/>
      <c r="N19" s="611"/>
    </row>
    <row r="20" spans="1:16" s="3" customFormat="1" ht="13.5" customHeight="1" x14ac:dyDescent="0.25">
      <c r="A20" s="170" t="s">
        <v>122</v>
      </c>
      <c r="B20" s="165" t="s">
        <v>84</v>
      </c>
      <c r="C20" s="292">
        <f>SUM(C11:C19)</f>
        <v>12409</v>
      </c>
      <c r="D20" s="297">
        <f>SUM(D11:D19)</f>
        <v>12400</v>
      </c>
      <c r="E20" s="393"/>
      <c r="F20" s="603">
        <f>+D20/C20</f>
        <v>0.99927471996131845</v>
      </c>
      <c r="G20" s="292">
        <f>SUM(G11:G19)</f>
        <v>0</v>
      </c>
      <c r="H20" s="297">
        <f>SUM(H11:H19)</f>
        <v>0</v>
      </c>
      <c r="I20" s="395"/>
      <c r="J20" s="609"/>
      <c r="K20" s="392">
        <f>SUM(K11:K19)</f>
        <v>12409</v>
      </c>
      <c r="L20" s="393">
        <f>SUM(L11:L19)</f>
        <v>12400</v>
      </c>
      <c r="M20" s="395"/>
      <c r="N20" s="609">
        <f>+L20/K20</f>
        <v>0.99927471996131845</v>
      </c>
      <c r="P20" s="4"/>
    </row>
    <row r="21" spans="1:16" s="3" customFormat="1" ht="13.5" customHeight="1" x14ac:dyDescent="0.25">
      <c r="A21" s="170" t="s">
        <v>123</v>
      </c>
      <c r="B21" s="165" t="s">
        <v>85</v>
      </c>
      <c r="C21" s="292"/>
      <c r="D21" s="297"/>
      <c r="E21" s="393"/>
      <c r="F21" s="603"/>
      <c r="G21" s="394"/>
      <c r="H21" s="395"/>
      <c r="I21" s="395"/>
      <c r="J21" s="609"/>
      <c r="K21" s="668">
        <f t="shared" ref="K21:K22" si="4">+C21+G21</f>
        <v>0</v>
      </c>
      <c r="L21" s="669">
        <f t="shared" ref="L21:L22" si="5">+D21+H21</f>
        <v>0</v>
      </c>
      <c r="M21" s="395"/>
      <c r="N21" s="609"/>
      <c r="P21" s="4"/>
    </row>
    <row r="22" spans="1:16" ht="13.5" customHeight="1" x14ac:dyDescent="0.25">
      <c r="A22" s="188" t="s">
        <v>343</v>
      </c>
      <c r="B22" s="197" t="s">
        <v>86</v>
      </c>
      <c r="C22" s="254"/>
      <c r="D22" s="249"/>
      <c r="E22" s="119"/>
      <c r="F22" s="605"/>
      <c r="G22" s="7"/>
      <c r="H22" s="199"/>
      <c r="I22" s="199"/>
      <c r="J22" s="620"/>
      <c r="K22" s="65">
        <f t="shared" si="4"/>
        <v>0</v>
      </c>
      <c r="L22" s="85">
        <f t="shared" si="5"/>
        <v>0</v>
      </c>
      <c r="M22" s="199"/>
      <c r="N22" s="620"/>
    </row>
    <row r="23" spans="1:16" s="3" customFormat="1" ht="13.5" customHeight="1" x14ac:dyDescent="0.25">
      <c r="A23" s="170" t="s">
        <v>124</v>
      </c>
      <c r="B23" s="165" t="s">
        <v>345</v>
      </c>
      <c r="C23" s="292">
        <f>+C22</f>
        <v>0</v>
      </c>
      <c r="D23" s="297">
        <f>+D22</f>
        <v>0</v>
      </c>
      <c r="E23" s="393"/>
      <c r="F23" s="603"/>
      <c r="G23" s="292">
        <f>+G22</f>
        <v>0</v>
      </c>
      <c r="H23" s="297">
        <f>+H22</f>
        <v>0</v>
      </c>
      <c r="I23" s="395"/>
      <c r="J23" s="603"/>
      <c r="K23" s="392">
        <f>+K22</f>
        <v>0</v>
      </c>
      <c r="L23" s="393">
        <f>+L22</f>
        <v>0</v>
      </c>
      <c r="M23" s="393"/>
      <c r="N23" s="603"/>
      <c r="P23" s="4"/>
    </row>
    <row r="24" spans="1:16" ht="13.5" customHeight="1" x14ac:dyDescent="0.25">
      <c r="A24" s="188" t="s">
        <v>344</v>
      </c>
      <c r="B24" s="197" t="s">
        <v>87</v>
      </c>
      <c r="C24" s="254"/>
      <c r="D24" s="249"/>
      <c r="E24" s="119"/>
      <c r="F24" s="605"/>
      <c r="G24" s="7"/>
      <c r="H24" s="199"/>
      <c r="I24" s="199"/>
      <c r="J24" s="620"/>
      <c r="K24" s="66">
        <f t="shared" ref="K24" si="6">+C24+G24</f>
        <v>0</v>
      </c>
      <c r="L24" s="81">
        <f t="shared" ref="L24" si="7">+D24+H24</f>
        <v>0</v>
      </c>
      <c r="M24" s="199"/>
      <c r="N24" s="620"/>
    </row>
    <row r="25" spans="1:16" s="3" customFormat="1" ht="13.5" customHeight="1" x14ac:dyDescent="0.25">
      <c r="A25" s="170" t="s">
        <v>125</v>
      </c>
      <c r="B25" s="165" t="s">
        <v>346</v>
      </c>
      <c r="C25" s="292">
        <f>+C24</f>
        <v>0</v>
      </c>
      <c r="D25" s="297">
        <f>+D24</f>
        <v>0</v>
      </c>
      <c r="E25" s="393"/>
      <c r="F25" s="603"/>
      <c r="G25" s="292">
        <f>+G24</f>
        <v>0</v>
      </c>
      <c r="H25" s="297">
        <f>+H24</f>
        <v>0</v>
      </c>
      <c r="I25" s="395"/>
      <c r="J25" s="609"/>
      <c r="K25" s="392">
        <f>+K24</f>
        <v>0</v>
      </c>
      <c r="L25" s="393">
        <f>+L24</f>
        <v>0</v>
      </c>
      <c r="M25" s="395"/>
      <c r="N25" s="609"/>
      <c r="P25" s="4"/>
    </row>
    <row r="26" spans="1:16" s="3" customFormat="1" ht="13.5" customHeight="1" x14ac:dyDescent="0.25">
      <c r="A26" s="170" t="s">
        <v>126</v>
      </c>
      <c r="B26" s="165" t="s">
        <v>88</v>
      </c>
      <c r="C26" s="292">
        <f>+C6+C10+C20+C21+C23+C25</f>
        <v>12409</v>
      </c>
      <c r="D26" s="297">
        <f>+D6+D10+D20+D21+D23+D25</f>
        <v>12400</v>
      </c>
      <c r="E26" s="393"/>
      <c r="F26" s="603">
        <f>+D26/C26</f>
        <v>0.99927471996131845</v>
      </c>
      <c r="G26" s="292">
        <f>+G6+G10+G20+G21+G23+G25</f>
        <v>147398</v>
      </c>
      <c r="H26" s="297">
        <f>+H6+H10+H20+H21+H23+H25</f>
        <v>160107</v>
      </c>
      <c r="I26" s="395"/>
      <c r="J26" s="609">
        <f>+H26/G26</f>
        <v>1.0862223368023989</v>
      </c>
      <c r="K26" s="392">
        <f>+K6+K10+K20+K21+K23+K25</f>
        <v>159807</v>
      </c>
      <c r="L26" s="393">
        <f>+L6+L10+L20+L21+L23+L25</f>
        <v>172507</v>
      </c>
      <c r="M26" s="395"/>
      <c r="N26" s="609">
        <f>+L26/K26</f>
        <v>1.0794708617269582</v>
      </c>
      <c r="P26" s="4"/>
    </row>
    <row r="27" spans="1:16" s="3" customFormat="1" ht="13.5" customHeight="1" x14ac:dyDescent="0.25">
      <c r="A27" s="171" t="s">
        <v>127</v>
      </c>
      <c r="B27" s="165" t="s">
        <v>89</v>
      </c>
      <c r="C27" s="292"/>
      <c r="D27" s="297">
        <v>889</v>
      </c>
      <c r="E27" s="393"/>
      <c r="F27" s="603"/>
      <c r="G27" s="394"/>
      <c r="H27" s="395"/>
      <c r="I27" s="395"/>
      <c r="J27" s="609"/>
      <c r="K27" s="66">
        <f t="shared" ref="K27" si="8">+C27+G27</f>
        <v>0</v>
      </c>
      <c r="L27" s="736">
        <f t="shared" ref="L27" si="9">+D27+H27</f>
        <v>889</v>
      </c>
      <c r="M27" s="395"/>
      <c r="N27" s="609"/>
      <c r="P27" s="4"/>
    </row>
    <row r="28" spans="1:16" s="3" customFormat="1" ht="13.5" customHeight="1" x14ac:dyDescent="0.25">
      <c r="A28" s="419" t="s">
        <v>240</v>
      </c>
      <c r="B28" s="420" t="s">
        <v>241</v>
      </c>
      <c r="C28" s="421">
        <f>+'3.SZ.TÁBL. SEGÍTŐ SZOLGÁLAT'!AA28</f>
        <v>118877</v>
      </c>
      <c r="D28" s="596">
        <f>+'3.SZ.TÁBL. SEGÍTŐ SZOLGÁLAT'!AB28</f>
        <v>130103</v>
      </c>
      <c r="E28" s="422"/>
      <c r="F28" s="606">
        <f>+D28/C28</f>
        <v>1.0944337424396646</v>
      </c>
      <c r="G28" s="424"/>
      <c r="H28" s="425"/>
      <c r="I28" s="425"/>
      <c r="J28" s="621"/>
      <c r="K28" s="423"/>
      <c r="L28" s="422"/>
      <c r="M28" s="425"/>
      <c r="N28" s="621"/>
      <c r="P28" s="4"/>
    </row>
    <row r="29" spans="1:16" s="3" customFormat="1" ht="13.5" customHeight="1" thickBot="1" x14ac:dyDescent="0.3">
      <c r="A29" s="172" t="s">
        <v>128</v>
      </c>
      <c r="B29" s="200" t="s">
        <v>90</v>
      </c>
      <c r="C29" s="667">
        <f>SUM(C27:C28)</f>
        <v>118877</v>
      </c>
      <c r="D29" s="367">
        <f>SUM(D27:D28)</f>
        <v>130992</v>
      </c>
      <c r="E29" s="367"/>
      <c r="F29" s="607">
        <f>+D29/C29</f>
        <v>1.1019120603649151</v>
      </c>
      <c r="G29" s="366">
        <f>SUM(G27:G28)</f>
        <v>0</v>
      </c>
      <c r="H29" s="367">
        <f>SUM(H27:H28)</f>
        <v>0</v>
      </c>
      <c r="I29" s="368"/>
      <c r="J29" s="622"/>
      <c r="K29" s="366">
        <f>+K27+K28</f>
        <v>0</v>
      </c>
      <c r="L29" s="367">
        <f>+L27+L28</f>
        <v>889</v>
      </c>
      <c r="M29" s="368"/>
      <c r="N29" s="622"/>
      <c r="P29" s="4"/>
    </row>
    <row r="30" spans="1:16" s="3" customFormat="1" ht="13.5" customHeight="1" thickBot="1" x14ac:dyDescent="0.3">
      <c r="A30" s="746" t="s">
        <v>0</v>
      </c>
      <c r="B30" s="747"/>
      <c r="C30" s="369">
        <f>+C26+C29</f>
        <v>131286</v>
      </c>
      <c r="D30" s="370">
        <f>+D26+D29</f>
        <v>143392</v>
      </c>
      <c r="E30" s="370"/>
      <c r="F30" s="608">
        <f>+D30/C30</f>
        <v>1.0922108983440733</v>
      </c>
      <c r="G30" s="369">
        <f>+G26+G29</f>
        <v>147398</v>
      </c>
      <c r="H30" s="370">
        <f>+H26+H29</f>
        <v>160107</v>
      </c>
      <c r="I30" s="207"/>
      <c r="J30" s="616">
        <f>+H30/G30</f>
        <v>1.0862223368023989</v>
      </c>
      <c r="K30" s="369">
        <f>+K26+K29</f>
        <v>159807</v>
      </c>
      <c r="L30" s="370">
        <f>+L26+L29</f>
        <v>173396</v>
      </c>
      <c r="M30" s="207"/>
      <c r="N30" s="616">
        <f>+L30/K30</f>
        <v>1.0850338220478453</v>
      </c>
      <c r="P30" s="4"/>
    </row>
    <row r="31" spans="1:16" ht="13.5" customHeight="1" x14ac:dyDescent="0.25">
      <c r="A31" s="208" t="s">
        <v>146</v>
      </c>
      <c r="B31" s="189" t="s">
        <v>147</v>
      </c>
      <c r="C31" s="231">
        <f>+'3.SZ.TÁBL. SEGÍTŐ SZOLGÁLAT'!AA41</f>
        <v>79769</v>
      </c>
      <c r="D31" s="226">
        <f>+'3.SZ.TÁBL. SEGÍTŐ SZOLGÁLAT'!AB41</f>
        <v>85354</v>
      </c>
      <c r="E31" s="85"/>
      <c r="F31" s="600">
        <f>+D31/C31</f>
        <v>1.0700146673519788</v>
      </c>
      <c r="G31" s="5"/>
      <c r="H31" s="83"/>
      <c r="I31" s="83"/>
      <c r="J31" s="610"/>
      <c r="K31" s="66">
        <f t="shared" ref="K31:K44" si="10">+C31+G31</f>
        <v>79769</v>
      </c>
      <c r="L31" s="81">
        <f t="shared" ref="L31:L44" si="11">+D31+H31</f>
        <v>85354</v>
      </c>
      <c r="M31" s="83"/>
      <c r="N31" s="610">
        <f>+L31/K31</f>
        <v>1.0700146673519788</v>
      </c>
    </row>
    <row r="32" spans="1:16" ht="13.5" customHeight="1" x14ac:dyDescent="0.25">
      <c r="A32" s="209" t="s">
        <v>148</v>
      </c>
      <c r="B32" s="180" t="s">
        <v>149</v>
      </c>
      <c r="C32" s="224">
        <f>+'3.SZ.TÁBL. SEGÍTŐ SZOLGÁLAT'!AA42</f>
        <v>0</v>
      </c>
      <c r="D32" s="226">
        <f>+'3.SZ.TÁBL. SEGÍTŐ SZOLGÁLAT'!AB42</f>
        <v>0</v>
      </c>
      <c r="E32" s="81"/>
      <c r="F32" s="601"/>
      <c r="G32" s="6"/>
      <c r="H32" s="164"/>
      <c r="I32" s="164"/>
      <c r="J32" s="612"/>
      <c r="K32" s="66">
        <f t="shared" si="10"/>
        <v>0</v>
      </c>
      <c r="L32" s="81">
        <f t="shared" si="11"/>
        <v>0</v>
      </c>
      <c r="M32" s="164"/>
      <c r="N32" s="612"/>
    </row>
    <row r="33" spans="1:26" ht="13.5" customHeight="1" x14ac:dyDescent="0.25">
      <c r="A33" s="209" t="s">
        <v>150</v>
      </c>
      <c r="B33" s="180" t="s">
        <v>151</v>
      </c>
      <c r="C33" s="224">
        <f>+'3.SZ.TÁBL. SEGÍTŐ SZOLGÁLAT'!AA43</f>
        <v>0</v>
      </c>
      <c r="D33" s="226">
        <f>+'3.SZ.TÁBL. SEGÍTŐ SZOLGÁLAT'!AB43</f>
        <v>0</v>
      </c>
      <c r="E33" s="81"/>
      <c r="F33" s="601"/>
      <c r="G33" s="6"/>
      <c r="H33" s="164"/>
      <c r="I33" s="164"/>
      <c r="J33" s="612"/>
      <c r="K33" s="66">
        <f t="shared" si="10"/>
        <v>0</v>
      </c>
      <c r="L33" s="81">
        <f t="shared" si="11"/>
        <v>0</v>
      </c>
      <c r="M33" s="164"/>
      <c r="N33" s="612"/>
    </row>
    <row r="34" spans="1:26" ht="13.5" customHeight="1" x14ac:dyDescent="0.25">
      <c r="A34" s="209" t="s">
        <v>152</v>
      </c>
      <c r="B34" s="180" t="s">
        <v>153</v>
      </c>
      <c r="C34" s="224">
        <f>+'3.SZ.TÁBL. SEGÍTŐ SZOLGÁLAT'!AA44</f>
        <v>1070</v>
      </c>
      <c r="D34" s="226">
        <f>+'3.SZ.TÁBL. SEGÍTŐ SZOLGÁLAT'!AB44</f>
        <v>1100</v>
      </c>
      <c r="E34" s="81"/>
      <c r="F34" s="600">
        <f>+D34/C34</f>
        <v>1.02803738317757</v>
      </c>
      <c r="G34" s="6"/>
      <c r="H34" s="164"/>
      <c r="I34" s="164"/>
      <c r="J34" s="612"/>
      <c r="K34" s="66">
        <f t="shared" si="10"/>
        <v>1070</v>
      </c>
      <c r="L34" s="81">
        <f t="shared" si="11"/>
        <v>1100</v>
      </c>
      <c r="M34" s="164"/>
      <c r="N34" s="612">
        <f>+L34/K34</f>
        <v>1.02803738317757</v>
      </c>
    </row>
    <row r="35" spans="1:26" ht="13.5" customHeight="1" x14ac:dyDescent="0.25">
      <c r="A35" s="209" t="s">
        <v>154</v>
      </c>
      <c r="B35" s="180" t="s">
        <v>155</v>
      </c>
      <c r="C35" s="224">
        <f>+'3.SZ.TÁBL. SEGÍTŐ SZOLGÁLAT'!AA45</f>
        <v>0</v>
      </c>
      <c r="D35" s="226">
        <f>+'3.SZ.TÁBL. SEGÍTŐ SZOLGÁLAT'!AB45</f>
        <v>0</v>
      </c>
      <c r="E35" s="81"/>
      <c r="F35" s="601"/>
      <c r="G35" s="6"/>
      <c r="H35" s="164"/>
      <c r="I35" s="81"/>
      <c r="J35" s="601"/>
      <c r="K35" s="66">
        <f t="shared" si="10"/>
        <v>0</v>
      </c>
      <c r="L35" s="81">
        <f t="shared" si="11"/>
        <v>0</v>
      </c>
      <c r="M35" s="164"/>
      <c r="N35" s="612"/>
    </row>
    <row r="36" spans="1:26" ht="13.5" customHeight="1" x14ac:dyDescent="0.25">
      <c r="A36" s="209" t="s">
        <v>156</v>
      </c>
      <c r="B36" s="180" t="s">
        <v>1</v>
      </c>
      <c r="C36" s="224">
        <f>+'3.SZ.TÁBL. SEGÍTŐ SZOLGÁLAT'!AA46</f>
        <v>2267</v>
      </c>
      <c r="D36" s="226">
        <f>+'3.SZ.TÁBL. SEGÍTŐ SZOLGÁLAT'!AB46</f>
        <v>903</v>
      </c>
      <c r="E36" s="81"/>
      <c r="F36" s="600"/>
      <c r="G36" s="6"/>
      <c r="H36" s="164"/>
      <c r="I36" s="164"/>
      <c r="J36" s="612"/>
      <c r="K36" s="66">
        <f t="shared" si="10"/>
        <v>2267</v>
      </c>
      <c r="L36" s="81">
        <f t="shared" si="11"/>
        <v>903</v>
      </c>
      <c r="M36" s="164"/>
      <c r="N36" s="612"/>
    </row>
    <row r="37" spans="1:26" ht="13.5" customHeight="1" x14ac:dyDescent="0.25">
      <c r="A37" s="209" t="s">
        <v>157</v>
      </c>
      <c r="B37" s="180" t="s">
        <v>158</v>
      </c>
      <c r="C37" s="224">
        <f>+'3.SZ.TÁBL. SEGÍTŐ SZOLGÁLAT'!AA47</f>
        <v>1980</v>
      </c>
      <c r="D37" s="226">
        <f>+'3.SZ.TÁBL. SEGÍTŐ SZOLGÁLAT'!AB47</f>
        <v>1980</v>
      </c>
      <c r="E37" s="81"/>
      <c r="F37" s="600">
        <f t="shared" ref="F37" si="12">+D37/C37</f>
        <v>1</v>
      </c>
      <c r="G37" s="6"/>
      <c r="H37" s="164"/>
      <c r="I37" s="164"/>
      <c r="J37" s="612"/>
      <c r="K37" s="66">
        <f t="shared" si="10"/>
        <v>1980</v>
      </c>
      <c r="L37" s="81">
        <f t="shared" si="11"/>
        <v>1980</v>
      </c>
      <c r="M37" s="164"/>
      <c r="N37" s="612">
        <f>+L37/K37</f>
        <v>1</v>
      </c>
    </row>
    <row r="38" spans="1:26" ht="13.5" customHeight="1" x14ac:dyDescent="0.25">
      <c r="A38" s="209" t="s">
        <v>159</v>
      </c>
      <c r="B38" s="180" t="s">
        <v>160</v>
      </c>
      <c r="C38" s="224">
        <f>+'3.SZ.TÁBL. SEGÍTŐ SZOLGÁLAT'!AA48</f>
        <v>0</v>
      </c>
      <c r="D38" s="226">
        <f>+'3.SZ.TÁBL. SEGÍTŐ SZOLGÁLAT'!AB48</f>
        <v>0</v>
      </c>
      <c r="E38" s="81"/>
      <c r="F38" s="601"/>
      <c r="G38" s="6"/>
      <c r="H38" s="164"/>
      <c r="I38" s="164"/>
      <c r="J38" s="612"/>
      <c r="K38" s="66">
        <f t="shared" si="10"/>
        <v>0</v>
      </c>
      <c r="L38" s="81">
        <f t="shared" si="11"/>
        <v>0</v>
      </c>
      <c r="M38" s="164"/>
      <c r="N38" s="612"/>
    </row>
    <row r="39" spans="1:26" ht="13.5" customHeight="1" x14ac:dyDescent="0.25">
      <c r="A39" s="209" t="s">
        <v>161</v>
      </c>
      <c r="B39" s="180" t="s">
        <v>2</v>
      </c>
      <c r="C39" s="224">
        <f>+'3.SZ.TÁBL. SEGÍTŐ SZOLGÁLAT'!AA49</f>
        <v>664</v>
      </c>
      <c r="D39" s="226">
        <f>+'3.SZ.TÁBL. SEGÍTŐ SZOLGÁLAT'!AB49</f>
        <v>908</v>
      </c>
      <c r="E39" s="81"/>
      <c r="F39" s="600">
        <f>+D39/C39</f>
        <v>1.3674698795180722</v>
      </c>
      <c r="G39" s="6"/>
      <c r="H39" s="164"/>
      <c r="I39" s="81"/>
      <c r="J39" s="601"/>
      <c r="K39" s="66">
        <f t="shared" si="10"/>
        <v>664</v>
      </c>
      <c r="L39" s="81">
        <f t="shared" si="11"/>
        <v>908</v>
      </c>
      <c r="M39" s="81"/>
      <c r="N39" s="612">
        <f>+L39/K39</f>
        <v>1.3674698795180722</v>
      </c>
    </row>
    <row r="40" spans="1:26" ht="13.5" customHeight="1" x14ac:dyDescent="0.25">
      <c r="A40" s="209" t="s">
        <v>162</v>
      </c>
      <c r="B40" s="180" t="s">
        <v>163</v>
      </c>
      <c r="C40" s="224">
        <f>+'3.SZ.TÁBL. SEGÍTŐ SZOLGÁLAT'!AA50</f>
        <v>0</v>
      </c>
      <c r="D40" s="226">
        <f>+'3.SZ.TÁBL. SEGÍTŐ SZOLGÁLAT'!AB50</f>
        <v>0</v>
      </c>
      <c r="E40" s="81"/>
      <c r="F40" s="601"/>
      <c r="G40" s="6"/>
      <c r="H40" s="164"/>
      <c r="I40" s="81"/>
      <c r="J40" s="601"/>
      <c r="K40" s="66">
        <f t="shared" si="10"/>
        <v>0</v>
      </c>
      <c r="L40" s="81">
        <f t="shared" si="11"/>
        <v>0</v>
      </c>
      <c r="M40" s="164"/>
      <c r="N40" s="612"/>
    </row>
    <row r="41" spans="1:26" ht="13.5" customHeight="1" x14ac:dyDescent="0.25">
      <c r="A41" s="209" t="s">
        <v>164</v>
      </c>
      <c r="B41" s="180" t="s">
        <v>165</v>
      </c>
      <c r="C41" s="224">
        <f>+'3.SZ.TÁBL. SEGÍTŐ SZOLGÁLAT'!AA51</f>
        <v>0</v>
      </c>
      <c r="D41" s="226">
        <f>+'3.SZ.TÁBL. SEGÍTŐ SZOLGÁLAT'!AB51</f>
        <v>0</v>
      </c>
      <c r="E41" s="81"/>
      <c r="F41" s="601"/>
      <c r="G41" s="6"/>
      <c r="H41" s="164"/>
      <c r="I41" s="164"/>
      <c r="J41" s="612"/>
      <c r="K41" s="66">
        <f t="shared" si="10"/>
        <v>0</v>
      </c>
      <c r="L41" s="81">
        <f t="shared" si="11"/>
        <v>0</v>
      </c>
      <c r="M41" s="164"/>
      <c r="N41" s="612"/>
    </row>
    <row r="42" spans="1:26" ht="13.5" customHeight="1" x14ac:dyDescent="0.25">
      <c r="A42" s="209" t="s">
        <v>166</v>
      </c>
      <c r="B42" s="180" t="s">
        <v>167</v>
      </c>
      <c r="C42" s="224">
        <f>+'3.SZ.TÁBL. SEGÍTŐ SZOLGÁLAT'!AA52</f>
        <v>0</v>
      </c>
      <c r="D42" s="226">
        <f>+'3.SZ.TÁBL. SEGÍTŐ SZOLGÁLAT'!AB52</f>
        <v>0</v>
      </c>
      <c r="E42" s="81"/>
      <c r="F42" s="601"/>
      <c r="G42" s="6"/>
      <c r="H42" s="164"/>
      <c r="I42" s="164"/>
      <c r="J42" s="612"/>
      <c r="K42" s="66">
        <f t="shared" si="10"/>
        <v>0</v>
      </c>
      <c r="L42" s="81">
        <f t="shared" si="11"/>
        <v>0</v>
      </c>
      <c r="M42" s="164"/>
      <c r="N42" s="612"/>
    </row>
    <row r="43" spans="1:26" ht="13.5" customHeight="1" x14ac:dyDescent="0.25">
      <c r="A43" s="209" t="s">
        <v>168</v>
      </c>
      <c r="B43" s="180" t="s">
        <v>169</v>
      </c>
      <c r="C43" s="224">
        <f>+'3.SZ.TÁBL. SEGÍTŐ SZOLGÁLAT'!AA53</f>
        <v>0</v>
      </c>
      <c r="D43" s="226">
        <f>+'3.SZ.TÁBL. SEGÍTŐ SZOLGÁLAT'!AB53</f>
        <v>0</v>
      </c>
      <c r="E43" s="81"/>
      <c r="F43" s="601"/>
      <c r="G43" s="6"/>
      <c r="H43" s="164"/>
      <c r="I43" s="164"/>
      <c r="J43" s="612"/>
      <c r="K43" s="66">
        <f t="shared" si="10"/>
        <v>0</v>
      </c>
      <c r="L43" s="81">
        <f t="shared" si="11"/>
        <v>0</v>
      </c>
      <c r="M43" s="164"/>
      <c r="N43" s="612"/>
    </row>
    <row r="44" spans="1:26" ht="13.5" customHeight="1" x14ac:dyDescent="0.25">
      <c r="A44" s="210" t="s">
        <v>168</v>
      </c>
      <c r="B44" s="190" t="s">
        <v>170</v>
      </c>
      <c r="C44" s="244">
        <f>+'3.SZ.TÁBL. SEGÍTŐ SZOLGÁLAT'!AA54</f>
        <v>0</v>
      </c>
      <c r="D44" s="226">
        <f>+'3.SZ.TÁBL. SEGÍTŐ SZOLGÁLAT'!AB54</f>
        <v>0</v>
      </c>
      <c r="E44" s="82"/>
      <c r="F44" s="604"/>
      <c r="G44" s="186"/>
      <c r="H44" s="198"/>
      <c r="I44" s="82"/>
      <c r="J44" s="604"/>
      <c r="K44" s="66">
        <f t="shared" si="10"/>
        <v>0</v>
      </c>
      <c r="L44" s="81">
        <f t="shared" si="11"/>
        <v>0</v>
      </c>
      <c r="M44" s="82"/>
      <c r="N44" s="604"/>
    </row>
    <row r="45" spans="1:26" s="3" customFormat="1" ht="13.5" customHeight="1" x14ac:dyDescent="0.25">
      <c r="A45" s="211" t="s">
        <v>130</v>
      </c>
      <c r="B45" s="191" t="s">
        <v>91</v>
      </c>
      <c r="C45" s="292">
        <f>+SUM(C31:C43)</f>
        <v>85750</v>
      </c>
      <c r="D45" s="297">
        <f>+SUM(D31:D43)</f>
        <v>90245</v>
      </c>
      <c r="E45" s="393"/>
      <c r="F45" s="603">
        <f>+D45/C45</f>
        <v>1.0524198250728862</v>
      </c>
      <c r="G45" s="394"/>
      <c r="H45" s="395"/>
      <c r="I45" s="395"/>
      <c r="J45" s="609"/>
      <c r="K45" s="392">
        <f>SUM(K31:K44)</f>
        <v>85750</v>
      </c>
      <c r="L45" s="393">
        <f>SUM(L31:L44)</f>
        <v>90245</v>
      </c>
      <c r="M45" s="395"/>
      <c r="N45" s="609">
        <f>+L45/K45</f>
        <v>1.0524198250728862</v>
      </c>
      <c r="P45" s="4"/>
    </row>
    <row r="46" spans="1:26" ht="13.5" customHeight="1" x14ac:dyDescent="0.25">
      <c r="A46" s="208" t="s">
        <v>171</v>
      </c>
      <c r="B46" s="189" t="s">
        <v>172</v>
      </c>
      <c r="C46" s="231">
        <f>+'3.SZ.TÁBL. SEGÍTŐ SZOLGÁLAT'!Z56</f>
        <v>0</v>
      </c>
      <c r="D46" s="226">
        <f>+'3.SZ.TÁBL. SEGÍTŐ SZOLGÁLAT'!AA56</f>
        <v>0</v>
      </c>
      <c r="E46" s="85"/>
      <c r="F46" s="600"/>
      <c r="G46" s="5"/>
      <c r="H46" s="83"/>
      <c r="I46" s="85"/>
      <c r="J46" s="600"/>
      <c r="K46" s="66">
        <f t="shared" ref="K46:K48" si="13">+C46+G46</f>
        <v>0</v>
      </c>
      <c r="L46" s="81">
        <f t="shared" ref="L46:L48" si="14">+D46+H46</f>
        <v>0</v>
      </c>
      <c r="M46" s="85"/>
      <c r="N46" s="600"/>
    </row>
    <row r="47" spans="1:26" ht="26.25" customHeight="1" x14ac:dyDescent="0.25">
      <c r="A47" s="209" t="s">
        <v>173</v>
      </c>
      <c r="B47" s="180" t="s">
        <v>174</v>
      </c>
      <c r="C47" s="224">
        <f>+'3.SZ.TÁBL. SEGÍTŐ SZOLGÁLAT'!AA57</f>
        <v>790</v>
      </c>
      <c r="D47" s="216">
        <f>+'3.SZ.TÁBL. SEGÍTŐ SZOLGÁLAT'!AB57</f>
        <v>6200</v>
      </c>
      <c r="E47" s="81"/>
      <c r="F47" s="600">
        <f t="shared" ref="F47:F48" si="15">+D47/C47</f>
        <v>7.8481012658227849</v>
      </c>
      <c r="G47" s="6"/>
      <c r="H47" s="164"/>
      <c r="I47" s="164"/>
      <c r="J47" s="612"/>
      <c r="K47" s="66">
        <f t="shared" si="13"/>
        <v>790</v>
      </c>
      <c r="L47" s="81">
        <f t="shared" si="14"/>
        <v>6200</v>
      </c>
      <c r="M47" s="164"/>
      <c r="N47" s="612">
        <f>+L47/K47</f>
        <v>7.8481012658227849</v>
      </c>
    </row>
    <row r="48" spans="1:26" ht="13.5" customHeight="1" x14ac:dyDescent="0.25">
      <c r="A48" s="210" t="s">
        <v>175</v>
      </c>
      <c r="B48" s="190" t="s">
        <v>176</v>
      </c>
      <c r="C48" s="244">
        <f>+'3.SZ.TÁBL. SEGÍTŐ SZOLGÁLAT'!AA58</f>
        <v>65</v>
      </c>
      <c r="D48" s="216">
        <f>+'3.SZ.TÁBL. SEGÍTŐ SZOLGÁLAT'!AB58</f>
        <v>150</v>
      </c>
      <c r="E48" s="82"/>
      <c r="F48" s="600">
        <f t="shared" si="15"/>
        <v>2.3076923076923075</v>
      </c>
      <c r="G48" s="186"/>
      <c r="H48" s="198"/>
      <c r="I48" s="201"/>
      <c r="J48" s="611"/>
      <c r="K48" s="66">
        <f t="shared" si="13"/>
        <v>65</v>
      </c>
      <c r="L48" s="81">
        <f t="shared" si="14"/>
        <v>150</v>
      </c>
      <c r="M48" s="198"/>
      <c r="N48" s="611">
        <f>+L48/K48</f>
        <v>2.3076923076923075</v>
      </c>
      <c r="O48" s="2"/>
      <c r="Q48" s="2"/>
      <c r="R48" s="2"/>
      <c r="S48" s="2"/>
      <c r="T48" s="2"/>
      <c r="V48" s="2"/>
      <c r="W48" s="2"/>
      <c r="X48" s="2"/>
      <c r="Y48" s="2"/>
      <c r="Z48" s="2"/>
    </row>
    <row r="49" spans="1:26" s="3" customFormat="1" ht="13.5" customHeight="1" x14ac:dyDescent="0.25">
      <c r="A49" s="211" t="s">
        <v>131</v>
      </c>
      <c r="B49" s="191" t="s">
        <v>92</v>
      </c>
      <c r="C49" s="292">
        <f>SUM(C46:C48)</f>
        <v>855</v>
      </c>
      <c r="D49" s="297">
        <f>SUM(D46:D48)</f>
        <v>6350</v>
      </c>
      <c r="E49" s="393"/>
      <c r="F49" s="603">
        <f>+D49/C49</f>
        <v>7.4269005847953213</v>
      </c>
      <c r="G49" s="292">
        <f t="shared" ref="G49:H49" si="16">SUM(G46:G48)</f>
        <v>0</v>
      </c>
      <c r="H49" s="297">
        <f t="shared" si="16"/>
        <v>0</v>
      </c>
      <c r="I49" s="396"/>
      <c r="J49" s="609"/>
      <c r="K49" s="392">
        <f>SUM(K46:K48)</f>
        <v>855</v>
      </c>
      <c r="L49" s="393">
        <f>SUM(L46:L48)</f>
        <v>6350</v>
      </c>
      <c r="M49" s="395"/>
      <c r="N49" s="609">
        <f>+L49/K49</f>
        <v>7.4269005847953213</v>
      </c>
      <c r="O49" s="4"/>
      <c r="P49" s="4"/>
      <c r="Q49" s="4"/>
      <c r="R49" s="4"/>
      <c r="S49" s="4"/>
      <c r="T49" s="4"/>
      <c r="V49" s="4"/>
      <c r="W49" s="4"/>
      <c r="X49" s="4"/>
      <c r="Y49" s="4"/>
      <c r="Z49" s="4"/>
    </row>
    <row r="50" spans="1:26" s="3" customFormat="1" ht="13.5" customHeight="1" x14ac:dyDescent="0.25">
      <c r="A50" s="211" t="s">
        <v>132</v>
      </c>
      <c r="B50" s="191" t="s">
        <v>93</v>
      </c>
      <c r="C50" s="292">
        <f>+C45+C49</f>
        <v>86605</v>
      </c>
      <c r="D50" s="297">
        <f>+D45+D49</f>
        <v>96595</v>
      </c>
      <c r="E50" s="393"/>
      <c r="F50" s="603">
        <f>+D50/C50</f>
        <v>1.1153513076612205</v>
      </c>
      <c r="G50" s="292">
        <f>+G45+G49</f>
        <v>0</v>
      </c>
      <c r="H50" s="297">
        <f>+H45+H49</f>
        <v>0</v>
      </c>
      <c r="I50" s="395"/>
      <c r="J50" s="609"/>
      <c r="K50" s="392">
        <f>+K45+K49</f>
        <v>86605</v>
      </c>
      <c r="L50" s="393">
        <f>+L45+L49</f>
        <v>96595</v>
      </c>
      <c r="M50" s="395"/>
      <c r="N50" s="609">
        <f>+L50/K50</f>
        <v>1.1153513076612205</v>
      </c>
      <c r="O50" s="4"/>
      <c r="P50" s="4"/>
      <c r="Q50" s="4"/>
      <c r="R50" s="4"/>
      <c r="S50" s="4"/>
      <c r="T50" s="4"/>
      <c r="V50" s="4"/>
      <c r="W50" s="4"/>
      <c r="X50" s="4"/>
      <c r="Y50" s="4"/>
      <c r="Z50" s="4"/>
    </row>
    <row r="51" spans="1:26" s="3" customFormat="1" ht="25.5" customHeight="1" x14ac:dyDescent="0.25">
      <c r="A51" s="211" t="s">
        <v>133</v>
      </c>
      <c r="B51" s="191" t="s">
        <v>94</v>
      </c>
      <c r="C51" s="292">
        <f>+SUM(C52:C56)</f>
        <v>19752</v>
      </c>
      <c r="D51" s="297">
        <f>+SUM(D52:D56)</f>
        <v>20008</v>
      </c>
      <c r="E51" s="393"/>
      <c r="F51" s="603">
        <f>+D51/C51</f>
        <v>1.0129607128392062</v>
      </c>
      <c r="G51" s="292">
        <f>+SUM(G52:G56)</f>
        <v>0</v>
      </c>
      <c r="H51" s="297">
        <f>+SUM(H52:H56)</f>
        <v>0</v>
      </c>
      <c r="I51" s="395"/>
      <c r="J51" s="609"/>
      <c r="K51" s="392">
        <f>+SUM(K52:K56)</f>
        <v>19752</v>
      </c>
      <c r="L51" s="393">
        <f>+SUM(L52:L56)</f>
        <v>20008</v>
      </c>
      <c r="M51" s="395"/>
      <c r="N51" s="609">
        <f>+L51/K51</f>
        <v>1.0129607128392062</v>
      </c>
      <c r="P51" s="4"/>
    </row>
    <row r="52" spans="1:26" s="291" customFormat="1" ht="13.5" customHeight="1" x14ac:dyDescent="0.25">
      <c r="A52" s="212" t="s">
        <v>133</v>
      </c>
      <c r="B52" s="202" t="s">
        <v>234</v>
      </c>
      <c r="C52" s="675">
        <f>+'3.SZ.TÁBL. SEGÍTŐ SZOLGÁLAT'!AA62</f>
        <v>16746</v>
      </c>
      <c r="D52" s="313">
        <f>+'3.SZ.TÁBL. SEGÍTŐ SZOLGÁLAT'!AB62</f>
        <v>16381</v>
      </c>
      <c r="E52" s="385"/>
      <c r="F52" s="600">
        <f t="shared" ref="F52:F58" si="17">+D52/C52</f>
        <v>0.9782037501492894</v>
      </c>
      <c r="G52" s="386"/>
      <c r="H52" s="387"/>
      <c r="I52" s="387"/>
      <c r="J52" s="623"/>
      <c r="K52" s="66">
        <f t="shared" ref="K52:K59" si="18">+C52+G52</f>
        <v>16746</v>
      </c>
      <c r="L52" s="81">
        <f t="shared" ref="L52:L59" si="19">+D52+H52</f>
        <v>16381</v>
      </c>
      <c r="M52" s="387"/>
      <c r="N52" s="610">
        <f t="shared" ref="N52:N58" si="20">+L52/K52</f>
        <v>0.9782037501492894</v>
      </c>
      <c r="P52" s="380"/>
    </row>
    <row r="53" spans="1:26" s="291" customFormat="1" ht="13.5" customHeight="1" x14ac:dyDescent="0.25">
      <c r="A53" s="213" t="s">
        <v>133</v>
      </c>
      <c r="B53" s="182" t="s">
        <v>235</v>
      </c>
      <c r="C53" s="676">
        <f>+'3.SZ.TÁBL. SEGÍTŐ SZOLGÁLAT'!AA63</f>
        <v>2682</v>
      </c>
      <c r="D53" s="313">
        <f>+'3.SZ.TÁBL. SEGÍTŐ SZOLGÁLAT'!AB63</f>
        <v>2898</v>
      </c>
      <c r="E53" s="379"/>
      <c r="F53" s="600">
        <f t="shared" si="17"/>
        <v>1.080536912751678</v>
      </c>
      <c r="G53" s="388"/>
      <c r="H53" s="389"/>
      <c r="I53" s="389"/>
      <c r="J53" s="613"/>
      <c r="K53" s="66">
        <f t="shared" si="18"/>
        <v>2682</v>
      </c>
      <c r="L53" s="81">
        <f t="shared" si="19"/>
        <v>2898</v>
      </c>
      <c r="M53" s="389"/>
      <c r="N53" s="612">
        <f t="shared" si="20"/>
        <v>1.080536912751678</v>
      </c>
      <c r="P53" s="380"/>
    </row>
    <row r="54" spans="1:26" s="291" customFormat="1" ht="13.5" customHeight="1" x14ac:dyDescent="0.25">
      <c r="A54" s="213" t="s">
        <v>133</v>
      </c>
      <c r="B54" s="182" t="s">
        <v>236</v>
      </c>
      <c r="C54" s="676">
        <f>+'3.SZ.TÁBL. SEGÍTŐ SZOLGÁLAT'!AA64</f>
        <v>15</v>
      </c>
      <c r="D54" s="313">
        <f>+'3.SZ.TÁBL. SEGÍTŐ SZOLGÁLAT'!AB64</f>
        <v>352</v>
      </c>
      <c r="E54" s="379"/>
      <c r="F54" s="600">
        <f t="shared" si="17"/>
        <v>23.466666666666665</v>
      </c>
      <c r="G54" s="388"/>
      <c r="H54" s="389"/>
      <c r="I54" s="389"/>
      <c r="J54" s="613"/>
      <c r="K54" s="66">
        <f t="shared" si="18"/>
        <v>15</v>
      </c>
      <c r="L54" s="81">
        <f t="shared" si="19"/>
        <v>352</v>
      </c>
      <c r="M54" s="389"/>
      <c r="N54" s="612">
        <f t="shared" si="20"/>
        <v>23.466666666666665</v>
      </c>
      <c r="P54" s="380"/>
    </row>
    <row r="55" spans="1:26" s="291" customFormat="1" x14ac:dyDescent="0.25">
      <c r="A55" s="213" t="s">
        <v>133</v>
      </c>
      <c r="B55" s="182" t="s">
        <v>347</v>
      </c>
      <c r="C55" s="676">
        <f>+'3.SZ.TÁBL. SEGÍTŐ SZOLGÁLAT'!AA65</f>
        <v>0</v>
      </c>
      <c r="D55" s="313">
        <f>+'3.SZ.TÁBL. SEGÍTŐ SZOLGÁLAT'!AB65</f>
        <v>0</v>
      </c>
      <c r="E55" s="379"/>
      <c r="F55" s="600"/>
      <c r="G55" s="388"/>
      <c r="H55" s="389"/>
      <c r="I55" s="389"/>
      <c r="J55" s="613"/>
      <c r="K55" s="66">
        <f t="shared" si="18"/>
        <v>0</v>
      </c>
      <c r="L55" s="81">
        <f t="shared" si="19"/>
        <v>0</v>
      </c>
      <c r="M55" s="389"/>
      <c r="N55" s="612"/>
      <c r="P55" s="380"/>
    </row>
    <row r="56" spans="1:26" s="291" customFormat="1" ht="13.5" customHeight="1" x14ac:dyDescent="0.25">
      <c r="A56" s="213" t="s">
        <v>133</v>
      </c>
      <c r="B56" s="182" t="s">
        <v>237</v>
      </c>
      <c r="C56" s="676">
        <f>+'3.SZ.TÁBL. SEGÍTŐ SZOLGÁLAT'!AA66</f>
        <v>309</v>
      </c>
      <c r="D56" s="313">
        <f>+'3.SZ.TÁBL. SEGÍTŐ SZOLGÁLAT'!AB66</f>
        <v>377</v>
      </c>
      <c r="E56" s="379"/>
      <c r="F56" s="600">
        <f t="shared" si="17"/>
        <v>1.2200647249190939</v>
      </c>
      <c r="G56" s="388"/>
      <c r="H56" s="389"/>
      <c r="I56" s="389"/>
      <c r="J56" s="613"/>
      <c r="K56" s="66">
        <f t="shared" si="18"/>
        <v>309</v>
      </c>
      <c r="L56" s="81">
        <f t="shared" si="19"/>
        <v>377</v>
      </c>
      <c r="M56" s="389"/>
      <c r="N56" s="612">
        <f t="shared" si="20"/>
        <v>1.2200647249190939</v>
      </c>
      <c r="P56" s="380"/>
    </row>
    <row r="57" spans="1:26" ht="13.5" customHeight="1" x14ac:dyDescent="0.25">
      <c r="A57" s="209" t="s">
        <v>177</v>
      </c>
      <c r="B57" s="180" t="s">
        <v>178</v>
      </c>
      <c r="C57" s="675">
        <f>+'3.SZ.TÁBL. SEGÍTŐ SZOLGÁLAT'!AA67</f>
        <v>127</v>
      </c>
      <c r="D57" s="313">
        <f>+'3.SZ.TÁBL. SEGÍTŐ SZOLGÁLAT'!AB67</f>
        <v>230</v>
      </c>
      <c r="E57" s="81"/>
      <c r="F57" s="600">
        <f t="shared" si="17"/>
        <v>1.811023622047244</v>
      </c>
      <c r="G57" s="6"/>
      <c r="H57" s="164"/>
      <c r="I57" s="164"/>
      <c r="J57" s="612"/>
      <c r="K57" s="66">
        <f t="shared" si="18"/>
        <v>127</v>
      </c>
      <c r="L57" s="81">
        <f t="shared" si="19"/>
        <v>230</v>
      </c>
      <c r="M57" s="164"/>
      <c r="N57" s="612">
        <f t="shared" si="20"/>
        <v>1.811023622047244</v>
      </c>
    </row>
    <row r="58" spans="1:26" ht="13.5" customHeight="1" x14ac:dyDescent="0.25">
      <c r="A58" s="209" t="s">
        <v>179</v>
      </c>
      <c r="B58" s="180" t="s">
        <v>180</v>
      </c>
      <c r="C58" s="676">
        <f>+'3.SZ.TÁBL. SEGÍTŐ SZOLGÁLAT'!AA68</f>
        <v>3820</v>
      </c>
      <c r="D58" s="313">
        <f>+'3.SZ.TÁBL. SEGÍTŐ SZOLGÁLAT'!AB68</f>
        <v>5040</v>
      </c>
      <c r="E58" s="81"/>
      <c r="F58" s="600">
        <f t="shared" si="17"/>
        <v>1.3193717277486912</v>
      </c>
      <c r="G58" s="6"/>
      <c r="H58" s="164"/>
      <c r="I58" s="164"/>
      <c r="J58" s="612"/>
      <c r="K58" s="66">
        <f t="shared" si="18"/>
        <v>3820</v>
      </c>
      <c r="L58" s="81">
        <f t="shared" si="19"/>
        <v>5040</v>
      </c>
      <c r="M58" s="164"/>
      <c r="N58" s="612">
        <f t="shared" si="20"/>
        <v>1.3193717277486912</v>
      </c>
    </row>
    <row r="59" spans="1:26" ht="13.5" customHeight="1" x14ac:dyDescent="0.25">
      <c r="A59" s="210" t="s">
        <v>181</v>
      </c>
      <c r="B59" s="190" t="s">
        <v>182</v>
      </c>
      <c r="C59" s="677">
        <f>+'3.SZ.TÁBL. SEGÍTŐ SZOLGÁLAT'!AA69</f>
        <v>0</v>
      </c>
      <c r="D59" s="313">
        <f>+'3.SZ.TÁBL. SEGÍTŐ SZOLGÁLAT'!AB69</f>
        <v>0</v>
      </c>
      <c r="E59" s="82"/>
      <c r="F59" s="600"/>
      <c r="G59" s="186"/>
      <c r="H59" s="198"/>
      <c r="I59" s="198"/>
      <c r="J59" s="611"/>
      <c r="K59" s="66">
        <f t="shared" si="18"/>
        <v>0</v>
      </c>
      <c r="L59" s="81">
        <f t="shared" si="19"/>
        <v>0</v>
      </c>
      <c r="M59" s="198"/>
      <c r="N59" s="611"/>
    </row>
    <row r="60" spans="1:26" s="3" customFormat="1" ht="13.5" customHeight="1" x14ac:dyDescent="0.25">
      <c r="A60" s="211" t="s">
        <v>134</v>
      </c>
      <c r="B60" s="191" t="s">
        <v>95</v>
      </c>
      <c r="C60" s="292">
        <f>SUM(C57:C59)</f>
        <v>3947</v>
      </c>
      <c r="D60" s="297">
        <f>SUM(D57:D59)</f>
        <v>5270</v>
      </c>
      <c r="E60" s="396"/>
      <c r="F60" s="609">
        <f>+D60/C60</f>
        <v>1.3351912845198886</v>
      </c>
      <c r="G60" s="292">
        <f>SUM(G57:G59)</f>
        <v>0</v>
      </c>
      <c r="H60" s="297">
        <f>SUM(H57:H59)</f>
        <v>0</v>
      </c>
      <c r="I60" s="395"/>
      <c r="J60" s="609"/>
      <c r="K60" s="392">
        <f>+SUM(K57:K59)</f>
        <v>3947</v>
      </c>
      <c r="L60" s="393">
        <f>+SUM(L57:L59)</f>
        <v>5270</v>
      </c>
      <c r="M60" s="395"/>
      <c r="N60" s="609">
        <f>+L60/K60</f>
        <v>1.3351912845198886</v>
      </c>
      <c r="P60" s="4"/>
    </row>
    <row r="61" spans="1:26" ht="13.5" customHeight="1" x14ac:dyDescent="0.25">
      <c r="A61" s="208" t="s">
        <v>183</v>
      </c>
      <c r="B61" s="189" t="s">
        <v>184</v>
      </c>
      <c r="C61" s="231">
        <f>+'3.SZ.TÁBL. SEGÍTŐ SZOLGÁLAT'!AA71</f>
        <v>749</v>
      </c>
      <c r="D61" s="226">
        <f>+'3.SZ.TÁBL. SEGÍTŐ SZOLGÁLAT'!AB71</f>
        <v>880</v>
      </c>
      <c r="E61" s="203"/>
      <c r="F61" s="600">
        <f t="shared" ref="F61:F62" si="21">+D61/C61</f>
        <v>1.1748998664886516</v>
      </c>
      <c r="G61" s="5"/>
      <c r="H61" s="83"/>
      <c r="I61" s="83"/>
      <c r="J61" s="610"/>
      <c r="K61" s="66">
        <f t="shared" ref="K61:K62" si="22">+C61+G61</f>
        <v>749</v>
      </c>
      <c r="L61" s="81">
        <f t="shared" ref="L61:L62" si="23">+D61+H61</f>
        <v>880</v>
      </c>
      <c r="M61" s="83"/>
      <c r="N61" s="610">
        <f t="shared" ref="N61:N62" si="24">+L61/K61</f>
        <v>1.1748998664886516</v>
      </c>
    </row>
    <row r="62" spans="1:26" ht="13.5" customHeight="1" x14ac:dyDescent="0.25">
      <c r="A62" s="210" t="s">
        <v>185</v>
      </c>
      <c r="B62" s="190" t="s">
        <v>186</v>
      </c>
      <c r="C62" s="244">
        <f>+'3.SZ.TÁBL. SEGÍTŐ SZOLGÁLAT'!AA72</f>
        <v>548</v>
      </c>
      <c r="D62" s="226">
        <f>+'3.SZ.TÁBL. SEGÍTŐ SZOLGÁLAT'!AB72</f>
        <v>398</v>
      </c>
      <c r="E62" s="201"/>
      <c r="F62" s="600">
        <f t="shared" si="21"/>
        <v>0.72627737226277367</v>
      </c>
      <c r="G62" s="186"/>
      <c r="H62" s="198"/>
      <c r="I62" s="198"/>
      <c r="J62" s="611"/>
      <c r="K62" s="66">
        <f t="shared" si="22"/>
        <v>548</v>
      </c>
      <c r="L62" s="81">
        <f t="shared" si="23"/>
        <v>398</v>
      </c>
      <c r="M62" s="198"/>
      <c r="N62" s="611">
        <f t="shared" si="24"/>
        <v>0.72627737226277367</v>
      </c>
    </row>
    <row r="63" spans="1:26" s="3" customFormat="1" ht="13.5" customHeight="1" x14ac:dyDescent="0.25">
      <c r="A63" s="211" t="s">
        <v>135</v>
      </c>
      <c r="B63" s="191" t="s">
        <v>96</v>
      </c>
      <c r="C63" s="292">
        <f>SUM(C61:C62)</f>
        <v>1297</v>
      </c>
      <c r="D63" s="297">
        <f>SUM(D61:D62)</f>
        <v>1278</v>
      </c>
      <c r="E63" s="396"/>
      <c r="F63" s="609">
        <f>+D63/C63</f>
        <v>0.98535080956052423</v>
      </c>
      <c r="G63" s="292">
        <f>SUM(G61:G62)</f>
        <v>0</v>
      </c>
      <c r="H63" s="297">
        <f>SUM(H61:H62)</f>
        <v>0</v>
      </c>
      <c r="I63" s="395"/>
      <c r="J63" s="609"/>
      <c r="K63" s="392">
        <f>+SUM(K61:K62)</f>
        <v>1297</v>
      </c>
      <c r="L63" s="393">
        <f>+SUM(L61:L62)</f>
        <v>1278</v>
      </c>
      <c r="M63" s="395"/>
      <c r="N63" s="609">
        <f>+L63/K63</f>
        <v>0.98535080956052423</v>
      </c>
      <c r="P63" s="4"/>
    </row>
    <row r="64" spans="1:26" ht="13.5" customHeight="1" x14ac:dyDescent="0.25">
      <c r="A64" s="208" t="s">
        <v>187</v>
      </c>
      <c r="B64" s="189" t="s">
        <v>188</v>
      </c>
      <c r="C64" s="231">
        <f>+'3.SZ.TÁBL. SEGÍTŐ SZOLGÁLAT'!AA74</f>
        <v>2538</v>
      </c>
      <c r="D64" s="226">
        <f>+'3.SZ.TÁBL. SEGÍTŐ SZOLGÁLAT'!AB74</f>
        <v>2138</v>
      </c>
      <c r="E64" s="203"/>
      <c r="F64" s="600">
        <f t="shared" ref="F64:F72" si="25">+D64/C64</f>
        <v>0.84239558707643813</v>
      </c>
      <c r="G64" s="5"/>
      <c r="H64" s="83"/>
      <c r="I64" s="83"/>
      <c r="J64" s="610"/>
      <c r="K64" s="66">
        <f t="shared" ref="K64:K72" si="26">+C64+G64</f>
        <v>2538</v>
      </c>
      <c r="L64" s="81">
        <f t="shared" ref="L64:L72" si="27">+D64+H64</f>
        <v>2138</v>
      </c>
      <c r="M64" s="83"/>
      <c r="N64" s="610">
        <f t="shared" ref="N64:N72" si="28">+L64/K64</f>
        <v>0.84239558707643813</v>
      </c>
    </row>
    <row r="65" spans="1:16" ht="13.5" customHeight="1" x14ac:dyDescent="0.25">
      <c r="A65" s="209" t="s">
        <v>189</v>
      </c>
      <c r="B65" s="180" t="s">
        <v>3</v>
      </c>
      <c r="C65" s="224">
        <f>+'3.SZ.TÁBL. SEGÍTŐ SZOLGÁLAT'!AA75</f>
        <v>1280</v>
      </c>
      <c r="D65" s="226">
        <f>+'3.SZ.TÁBL. SEGÍTŐ SZOLGÁLAT'!AB75</f>
        <v>2460</v>
      </c>
      <c r="E65" s="181"/>
      <c r="F65" s="600">
        <f t="shared" si="25"/>
        <v>1.921875</v>
      </c>
      <c r="G65" s="6"/>
      <c r="H65" s="164"/>
      <c r="I65" s="164"/>
      <c r="J65" s="612"/>
      <c r="K65" s="66">
        <f t="shared" si="26"/>
        <v>1280</v>
      </c>
      <c r="L65" s="81">
        <f t="shared" si="27"/>
        <v>2460</v>
      </c>
      <c r="M65" s="164"/>
      <c r="N65" s="612">
        <f t="shared" si="28"/>
        <v>1.921875</v>
      </c>
    </row>
    <row r="66" spans="1:16" ht="13.5" customHeight="1" x14ac:dyDescent="0.25">
      <c r="A66" s="209" t="s">
        <v>190</v>
      </c>
      <c r="B66" s="180" t="s">
        <v>191</v>
      </c>
      <c r="C66" s="224">
        <f>+'3.SZ.TÁBL. SEGÍTŐ SZOLGÁLAT'!AA76</f>
        <v>0</v>
      </c>
      <c r="D66" s="226">
        <f>+'3.SZ.TÁBL. SEGÍTŐ SZOLGÁLAT'!AB76</f>
        <v>0</v>
      </c>
      <c r="E66" s="181"/>
      <c r="F66" s="600"/>
      <c r="G66" s="6"/>
      <c r="H66" s="164"/>
      <c r="I66" s="164"/>
      <c r="J66" s="612"/>
      <c r="K66" s="66">
        <f t="shared" si="26"/>
        <v>0</v>
      </c>
      <c r="L66" s="81">
        <f t="shared" si="27"/>
        <v>0</v>
      </c>
      <c r="M66" s="164"/>
      <c r="N66" s="612"/>
    </row>
    <row r="67" spans="1:16" ht="13.5" customHeight="1" x14ac:dyDescent="0.25">
      <c r="A67" s="209" t="s">
        <v>192</v>
      </c>
      <c r="B67" s="180" t="s">
        <v>193</v>
      </c>
      <c r="C67" s="224">
        <f>+'3.SZ.TÁBL. SEGÍTŐ SZOLGÁLAT'!AA77</f>
        <v>2985</v>
      </c>
      <c r="D67" s="226">
        <f>+'3.SZ.TÁBL. SEGÍTŐ SZOLGÁLAT'!AB77</f>
        <v>2600</v>
      </c>
      <c r="E67" s="181"/>
      <c r="F67" s="600">
        <f t="shared" si="25"/>
        <v>0.87102177554438864</v>
      </c>
      <c r="G67" s="6"/>
      <c r="H67" s="164"/>
      <c r="I67" s="164"/>
      <c r="J67" s="612"/>
      <c r="K67" s="66">
        <f t="shared" si="26"/>
        <v>2985</v>
      </c>
      <c r="L67" s="81">
        <f t="shared" si="27"/>
        <v>2600</v>
      </c>
      <c r="M67" s="164"/>
      <c r="N67" s="612">
        <f t="shared" si="28"/>
        <v>0.87102177554438864</v>
      </c>
    </row>
    <row r="68" spans="1:16" ht="13.5" customHeight="1" x14ac:dyDescent="0.25">
      <c r="A68" s="209" t="s">
        <v>194</v>
      </c>
      <c r="B68" s="180" t="s">
        <v>195</v>
      </c>
      <c r="C68" s="224">
        <f>+'3.SZ.TÁBL. SEGÍTŐ SZOLGÁLAT'!AA78</f>
        <v>0</v>
      </c>
      <c r="D68" s="226">
        <f>+'3.SZ.TÁBL. SEGÍTŐ SZOLGÁLAT'!AB78</f>
        <v>0</v>
      </c>
      <c r="E68" s="181"/>
      <c r="F68" s="600"/>
      <c r="G68" s="6"/>
      <c r="H68" s="164"/>
      <c r="I68" s="164"/>
      <c r="J68" s="612"/>
      <c r="K68" s="66">
        <f t="shared" si="26"/>
        <v>0</v>
      </c>
      <c r="L68" s="81">
        <f t="shared" si="27"/>
        <v>0</v>
      </c>
      <c r="M68" s="164"/>
      <c r="N68" s="612"/>
    </row>
    <row r="69" spans="1:16" s="291" customFormat="1" ht="13.5" customHeight="1" x14ac:dyDescent="0.25">
      <c r="A69" s="213" t="s">
        <v>194</v>
      </c>
      <c r="B69" s="182" t="s">
        <v>238</v>
      </c>
      <c r="C69" s="224">
        <f>+'3.SZ.TÁBL. SEGÍTŐ SZOLGÁLAT'!AA79</f>
        <v>0</v>
      </c>
      <c r="D69" s="226">
        <f>+'3.SZ.TÁBL. SEGÍTŐ SZOLGÁLAT'!AB79</f>
        <v>0</v>
      </c>
      <c r="E69" s="390"/>
      <c r="F69" s="600"/>
      <c r="G69" s="388"/>
      <c r="H69" s="389"/>
      <c r="I69" s="389"/>
      <c r="J69" s="613"/>
      <c r="K69" s="66">
        <f t="shared" si="26"/>
        <v>0</v>
      </c>
      <c r="L69" s="81">
        <f t="shared" si="27"/>
        <v>0</v>
      </c>
      <c r="M69" s="389"/>
      <c r="N69" s="612"/>
      <c r="P69" s="380"/>
    </row>
    <row r="70" spans="1:16" s="291" customFormat="1" ht="13.5" customHeight="1" x14ac:dyDescent="0.25">
      <c r="A70" s="213" t="s">
        <v>194</v>
      </c>
      <c r="B70" s="182" t="s">
        <v>239</v>
      </c>
      <c r="C70" s="224">
        <f>+'3.SZ.TÁBL. SEGÍTŐ SZOLGÁLAT'!AA80</f>
        <v>0</v>
      </c>
      <c r="D70" s="226">
        <f>+'3.SZ.TÁBL. SEGÍTŐ SZOLGÁLAT'!AB80</f>
        <v>0</v>
      </c>
      <c r="E70" s="390"/>
      <c r="F70" s="600"/>
      <c r="G70" s="388"/>
      <c r="H70" s="389"/>
      <c r="I70" s="389"/>
      <c r="J70" s="613"/>
      <c r="K70" s="66">
        <f t="shared" si="26"/>
        <v>0</v>
      </c>
      <c r="L70" s="81">
        <f t="shared" si="27"/>
        <v>0</v>
      </c>
      <c r="M70" s="389"/>
      <c r="N70" s="612"/>
      <c r="P70" s="380"/>
    </row>
    <row r="71" spans="1:16" ht="13.5" customHeight="1" x14ac:dyDescent="0.25">
      <c r="A71" s="209" t="s">
        <v>196</v>
      </c>
      <c r="B71" s="180" t="s">
        <v>197</v>
      </c>
      <c r="C71" s="224">
        <f>+'3.SZ.TÁBL. SEGÍTŐ SZOLGÁLAT'!AA81</f>
        <v>2175</v>
      </c>
      <c r="D71" s="226">
        <f>+'3.SZ.TÁBL. SEGÍTŐ SZOLGÁLAT'!AB81</f>
        <v>925</v>
      </c>
      <c r="E71" s="181"/>
      <c r="F71" s="600">
        <f t="shared" si="25"/>
        <v>0.42528735632183906</v>
      </c>
      <c r="G71" s="66">
        <f>+'[4]1.1.SZ.TÁBL. BEV - KIAD'!$H72</f>
        <v>18858</v>
      </c>
      <c r="H71" s="164">
        <f>+(12*1250)+(12*200)+(726*3)</f>
        <v>19578</v>
      </c>
      <c r="I71" s="164"/>
      <c r="J71" s="612">
        <f>+H71/G71</f>
        <v>1.0381800827235126</v>
      </c>
      <c r="K71" s="66">
        <f t="shared" si="26"/>
        <v>21033</v>
      </c>
      <c r="L71" s="81">
        <f t="shared" si="27"/>
        <v>20503</v>
      </c>
      <c r="M71" s="164"/>
      <c r="N71" s="612">
        <f t="shared" si="28"/>
        <v>0.97480150240098895</v>
      </c>
    </row>
    <row r="72" spans="1:16" ht="29.25" customHeight="1" x14ac:dyDescent="0.25">
      <c r="A72" s="210" t="s">
        <v>198</v>
      </c>
      <c r="B72" s="190" t="s">
        <v>288</v>
      </c>
      <c r="C72" s="244">
        <f>+'3.SZ.TÁBL. SEGÍTŐ SZOLGÁLAT'!AA82</f>
        <v>5110</v>
      </c>
      <c r="D72" s="226">
        <f>+'3.SZ.TÁBL. SEGÍTŐ SZOLGÁLAT'!AB82</f>
        <v>5126</v>
      </c>
      <c r="E72" s="201"/>
      <c r="F72" s="600">
        <f t="shared" si="25"/>
        <v>1.0031311154598825</v>
      </c>
      <c r="G72" s="66">
        <f>+'[4]1.1.SZ.TÁBL. BEV - KIAD'!$H73</f>
        <v>530</v>
      </c>
      <c r="H72" s="198">
        <f>500+35</f>
        <v>535</v>
      </c>
      <c r="I72" s="198"/>
      <c r="J72" s="611">
        <f>+H72/G72</f>
        <v>1.0094339622641511</v>
      </c>
      <c r="K72" s="66">
        <f t="shared" si="26"/>
        <v>5640</v>
      </c>
      <c r="L72" s="81">
        <f t="shared" si="27"/>
        <v>5661</v>
      </c>
      <c r="M72" s="198"/>
      <c r="N72" s="611">
        <f t="shared" si="28"/>
        <v>1.0037234042553191</v>
      </c>
    </row>
    <row r="73" spans="1:16" s="3" customFormat="1" ht="13.5" customHeight="1" x14ac:dyDescent="0.25">
      <c r="A73" s="211" t="s">
        <v>136</v>
      </c>
      <c r="B73" s="191" t="s">
        <v>97</v>
      </c>
      <c r="C73" s="292">
        <f>+SUM(C64:C68,C71:C72)</f>
        <v>14088</v>
      </c>
      <c r="D73" s="297">
        <f>+SUM(D64:D68,D71:D72)</f>
        <v>13249</v>
      </c>
      <c r="E73" s="396"/>
      <c r="F73" s="609">
        <f>+D73/C73</f>
        <v>0.94044576944917657</v>
      </c>
      <c r="G73" s="292">
        <f>+SUM(G64:G68,G71:G72)</f>
        <v>19388</v>
      </c>
      <c r="H73" s="297">
        <f>+SUM(H64:H68,H71:H72)</f>
        <v>20113</v>
      </c>
      <c r="I73" s="395"/>
      <c r="J73" s="609">
        <f>+H73/G73</f>
        <v>1.037394264493501</v>
      </c>
      <c r="K73" s="392">
        <f>+SUM(K64:K72)</f>
        <v>33476</v>
      </c>
      <c r="L73" s="393">
        <f>+SUM(L64:L72)</f>
        <v>33362</v>
      </c>
      <c r="M73" s="395"/>
      <c r="N73" s="609">
        <f>+L73/K73</f>
        <v>0.99659457521806671</v>
      </c>
      <c r="P73" s="4"/>
    </row>
    <row r="74" spans="1:16" ht="13.5" customHeight="1" x14ac:dyDescent="0.25">
      <c r="A74" s="208" t="s">
        <v>199</v>
      </c>
      <c r="B74" s="189" t="s">
        <v>200</v>
      </c>
      <c r="C74" s="231">
        <f>+'3.SZ.TÁBL. SEGÍTŐ SZOLGÁLAT'!AA84</f>
        <v>800</v>
      </c>
      <c r="D74" s="226">
        <f>+'3.SZ.TÁBL. SEGÍTŐ SZOLGÁLAT'!AB84</f>
        <v>900</v>
      </c>
      <c r="E74" s="203"/>
      <c r="F74" s="600">
        <f t="shared" ref="F74" si="29">+D74/C74</f>
        <v>1.125</v>
      </c>
      <c r="G74" s="5"/>
      <c r="H74" s="83"/>
      <c r="I74" s="83"/>
      <c r="J74" s="610"/>
      <c r="K74" s="66">
        <f t="shared" ref="K74:K75" si="30">+C74+G74</f>
        <v>800</v>
      </c>
      <c r="L74" s="81">
        <f t="shared" ref="L74:L75" si="31">+D74+H74</f>
        <v>900</v>
      </c>
      <c r="M74" s="83"/>
      <c r="N74" s="610">
        <f t="shared" ref="N74" si="32">+L74/K74</f>
        <v>1.125</v>
      </c>
    </row>
    <row r="75" spans="1:16" ht="13.5" customHeight="1" x14ac:dyDescent="0.25">
      <c r="A75" s="210" t="s">
        <v>201</v>
      </c>
      <c r="B75" s="190" t="s">
        <v>202</v>
      </c>
      <c r="C75" s="244">
        <f>+'3.SZ.TÁBL. SEGÍTŐ SZOLGÁLAT'!Z85</f>
        <v>0</v>
      </c>
      <c r="D75" s="239">
        <f>+'3.SZ.TÁBL. SEGÍTŐ SZOLGÁLAT'!AA85</f>
        <v>0</v>
      </c>
      <c r="E75" s="201"/>
      <c r="F75" s="600"/>
      <c r="G75" s="186"/>
      <c r="H75" s="198"/>
      <c r="I75" s="198"/>
      <c r="J75" s="611"/>
      <c r="K75" s="66">
        <f t="shared" si="30"/>
        <v>0</v>
      </c>
      <c r="L75" s="81">
        <f t="shared" si="31"/>
        <v>0</v>
      </c>
      <c r="M75" s="198"/>
      <c r="N75" s="611"/>
    </row>
    <row r="76" spans="1:16" s="3" customFormat="1" ht="13.5" customHeight="1" x14ac:dyDescent="0.25">
      <c r="A76" s="211" t="s">
        <v>137</v>
      </c>
      <c r="B76" s="191" t="s">
        <v>98</v>
      </c>
      <c r="C76" s="292">
        <f>+SUM(C74:C75)</f>
        <v>800</v>
      </c>
      <c r="D76" s="297">
        <f>+SUM(D74:D75)</f>
        <v>900</v>
      </c>
      <c r="E76" s="396"/>
      <c r="F76" s="609">
        <f>+D76/C76</f>
        <v>1.125</v>
      </c>
      <c r="G76" s="292">
        <f>+SUM(G74:G75)</f>
        <v>0</v>
      </c>
      <c r="H76" s="297">
        <f>+SUM(H74:H75)</f>
        <v>0</v>
      </c>
      <c r="I76" s="395"/>
      <c r="J76" s="609"/>
      <c r="K76" s="392">
        <f>+SUM(K74:K75)</f>
        <v>800</v>
      </c>
      <c r="L76" s="393">
        <f>+SUM(L74:L75)</f>
        <v>900</v>
      </c>
      <c r="M76" s="395"/>
      <c r="N76" s="609">
        <f>+L76/K76</f>
        <v>1.125</v>
      </c>
      <c r="P76" s="4"/>
    </row>
    <row r="77" spans="1:16" ht="13.5" customHeight="1" x14ac:dyDescent="0.25">
      <c r="A77" s="208" t="s">
        <v>203</v>
      </c>
      <c r="B77" s="189" t="s">
        <v>204</v>
      </c>
      <c r="C77" s="231">
        <f>+'3.SZ.TÁBL. SEGÍTŐ SZOLGÁLAT'!AA87</f>
        <v>4632</v>
      </c>
      <c r="D77" s="226">
        <f>+'3.SZ.TÁBL. SEGÍTŐ SZOLGÁLAT'!AB87</f>
        <v>5199.1900000000014</v>
      </c>
      <c r="E77" s="203"/>
      <c r="F77" s="600">
        <f t="shared" ref="F77" si="33">+D77/C77</f>
        <v>1.1224503454231436</v>
      </c>
      <c r="G77" s="66">
        <f>+'[4]1.1.SZ.TÁBL. BEV - KIAD'!$H78</f>
        <v>394</v>
      </c>
      <c r="H77" s="83">
        <v>588</v>
      </c>
      <c r="I77" s="83"/>
      <c r="J77" s="610">
        <f>+H77/G77</f>
        <v>1.4923857868020305</v>
      </c>
      <c r="K77" s="66">
        <f t="shared" ref="K77:K81" si="34">+C77+G77</f>
        <v>5026</v>
      </c>
      <c r="L77" s="81">
        <f t="shared" ref="L77:L81" si="35">+D77+H77</f>
        <v>5787.1900000000014</v>
      </c>
      <c r="M77" s="83"/>
      <c r="N77" s="610">
        <f t="shared" ref="N77:N81" si="36">+L77/K77</f>
        <v>1.1514504576203743</v>
      </c>
    </row>
    <row r="78" spans="1:16" ht="13.5" customHeight="1" x14ac:dyDescent="0.25">
      <c r="A78" s="209" t="s">
        <v>205</v>
      </c>
      <c r="B78" s="180" t="s">
        <v>206</v>
      </c>
      <c r="C78" s="224">
        <f>+'3.SZ.TÁBL. SEGÍTŐ SZOLGÁLAT'!AA88</f>
        <v>0</v>
      </c>
      <c r="D78" s="226">
        <f>+'3.SZ.TÁBL. SEGÍTŐ SZOLGÁLAT'!AB88</f>
        <v>0</v>
      </c>
      <c r="E78" s="181"/>
      <c r="F78" s="600"/>
      <c r="G78" s="6"/>
      <c r="H78" s="164"/>
      <c r="I78" s="164"/>
      <c r="J78" s="612"/>
      <c r="K78" s="66">
        <f t="shared" si="34"/>
        <v>0</v>
      </c>
      <c r="L78" s="81">
        <f t="shared" si="35"/>
        <v>0</v>
      </c>
      <c r="M78" s="164"/>
      <c r="N78" s="612"/>
    </row>
    <row r="79" spans="1:16" ht="13.5" customHeight="1" x14ac:dyDescent="0.25">
      <c r="A79" s="209" t="s">
        <v>207</v>
      </c>
      <c r="B79" s="180" t="s">
        <v>208</v>
      </c>
      <c r="C79" s="224">
        <f>+'3.SZ.TÁBL. SEGÍTŐ SZOLGÁLAT'!AA89</f>
        <v>0</v>
      </c>
      <c r="D79" s="226">
        <f>+'3.SZ.TÁBL. SEGÍTŐ SZOLGÁLAT'!AB89</f>
        <v>0</v>
      </c>
      <c r="E79" s="181"/>
      <c r="F79" s="600"/>
      <c r="G79" s="6"/>
      <c r="H79" s="164"/>
      <c r="I79" s="164"/>
      <c r="J79" s="612"/>
      <c r="K79" s="66">
        <f t="shared" si="34"/>
        <v>0</v>
      </c>
      <c r="L79" s="81">
        <f t="shared" si="35"/>
        <v>0</v>
      </c>
      <c r="M79" s="164"/>
      <c r="N79" s="612"/>
    </row>
    <row r="80" spans="1:16" ht="13.5" customHeight="1" x14ac:dyDescent="0.25">
      <c r="A80" s="209" t="s">
        <v>209</v>
      </c>
      <c r="B80" s="180" t="s">
        <v>210</v>
      </c>
      <c r="C80" s="224">
        <f>+'3.SZ.TÁBL. SEGÍTŐ SZOLGÁLAT'!AA90</f>
        <v>0</v>
      </c>
      <c r="D80" s="226">
        <f>+'3.SZ.TÁBL. SEGÍTŐ SZOLGÁLAT'!AB90</f>
        <v>0</v>
      </c>
      <c r="E80" s="181"/>
      <c r="F80" s="600"/>
      <c r="G80" s="6"/>
      <c r="H80" s="164"/>
      <c r="I80" s="164"/>
      <c r="J80" s="612"/>
      <c r="K80" s="66">
        <f t="shared" si="34"/>
        <v>0</v>
      </c>
      <c r="L80" s="81">
        <f t="shared" si="35"/>
        <v>0</v>
      </c>
      <c r="M80" s="164"/>
      <c r="N80" s="612"/>
    </row>
    <row r="81" spans="1:16" ht="13.5" customHeight="1" x14ac:dyDescent="0.25">
      <c r="A81" s="210" t="s">
        <v>211</v>
      </c>
      <c r="B81" s="190" t="s">
        <v>348</v>
      </c>
      <c r="C81" s="244">
        <f>+'3.SZ.TÁBL. SEGÍTŐ SZOLGÁLAT'!AA91</f>
        <v>165</v>
      </c>
      <c r="D81" s="226">
        <f>+'3.SZ.TÁBL. SEGÍTŐ SZOLGÁLAT'!AB91</f>
        <v>245</v>
      </c>
      <c r="E81" s="201"/>
      <c r="F81" s="600"/>
      <c r="G81" s="186"/>
      <c r="H81" s="198"/>
      <c r="I81" s="198"/>
      <c r="J81" s="611"/>
      <c r="K81" s="66">
        <f t="shared" si="34"/>
        <v>165</v>
      </c>
      <c r="L81" s="81">
        <f t="shared" si="35"/>
        <v>245</v>
      </c>
      <c r="M81" s="198"/>
      <c r="N81" s="611">
        <f t="shared" si="36"/>
        <v>1.4848484848484849</v>
      </c>
    </row>
    <row r="82" spans="1:16" s="3" customFormat="1" ht="13.5" customHeight="1" x14ac:dyDescent="0.25">
      <c r="A82" s="211" t="s">
        <v>138</v>
      </c>
      <c r="B82" s="191" t="s">
        <v>99</v>
      </c>
      <c r="C82" s="292">
        <f>SUM(C77:C81)</f>
        <v>4797</v>
      </c>
      <c r="D82" s="297">
        <f>SUM(D77:D81)</f>
        <v>5444.1900000000014</v>
      </c>
      <c r="E82" s="396"/>
      <c r="F82" s="609">
        <f>+D82/C82</f>
        <v>1.1349155722326456</v>
      </c>
      <c r="G82" s="292">
        <f>SUM(G77:G81)</f>
        <v>394</v>
      </c>
      <c r="H82" s="297">
        <f>SUM(H77:H81)</f>
        <v>588</v>
      </c>
      <c r="I82" s="395"/>
      <c r="J82" s="609">
        <f>+H82/G82</f>
        <v>1.4923857868020305</v>
      </c>
      <c r="K82" s="392">
        <f>+SUM(K77:K81)</f>
        <v>5191</v>
      </c>
      <c r="L82" s="393">
        <f>+SUM(L77:L81)</f>
        <v>6032.1900000000014</v>
      </c>
      <c r="M82" s="395"/>
      <c r="N82" s="609">
        <f>+L82/K82</f>
        <v>1.1620477749951843</v>
      </c>
      <c r="P82" s="4"/>
    </row>
    <row r="83" spans="1:16" s="3" customFormat="1" ht="13.5" customHeight="1" x14ac:dyDescent="0.25">
      <c r="A83" s="211" t="s">
        <v>139</v>
      </c>
      <c r="B83" s="191" t="s">
        <v>100</v>
      </c>
      <c r="C83" s="292">
        <f>+C60+C63+C73+C76+C82</f>
        <v>24929</v>
      </c>
      <c r="D83" s="297">
        <f>+D60+D63+D73+D76+D82</f>
        <v>26141.190000000002</v>
      </c>
      <c r="E83" s="396"/>
      <c r="F83" s="609">
        <f>+D83/C83</f>
        <v>1.0486256969794217</v>
      </c>
      <c r="G83" s="292">
        <f>+G60+G63+G73+G76+G82</f>
        <v>19782</v>
      </c>
      <c r="H83" s="297">
        <f>+H60+H63+H73+H76+H82</f>
        <v>20701</v>
      </c>
      <c r="I83" s="395"/>
      <c r="J83" s="609">
        <f>+H83/G83</f>
        <v>1.0464563744818522</v>
      </c>
      <c r="K83" s="392">
        <f>+K60+K63+K73+K76+K82</f>
        <v>44711</v>
      </c>
      <c r="L83" s="393">
        <f>+L60+L63+L73+L76+L82</f>
        <v>46842.19</v>
      </c>
      <c r="M83" s="395"/>
      <c r="N83" s="609">
        <f>+L83/K83</f>
        <v>1.0476658987721144</v>
      </c>
      <c r="P83" s="4"/>
    </row>
    <row r="84" spans="1:16" ht="13.5" customHeight="1" x14ac:dyDescent="0.25">
      <c r="A84" s="208" t="s">
        <v>248</v>
      </c>
      <c r="B84" s="204" t="s">
        <v>249</v>
      </c>
      <c r="C84" s="231">
        <f>+'3.SZ.TÁBL. SEGÍTŐ SZOLGÁLAT'!Z94</f>
        <v>0</v>
      </c>
      <c r="D84" s="226">
        <f>+'3.SZ.TÁBL. SEGÍTŐ SZOLGÁLAT'!AA94</f>
        <v>0</v>
      </c>
      <c r="E84" s="203"/>
      <c r="F84" s="610"/>
      <c r="G84" s="83">
        <f>+G85</f>
        <v>4000</v>
      </c>
      <c r="H84" s="83">
        <f>+H85</f>
        <v>4000.0000000000005</v>
      </c>
      <c r="I84" s="83"/>
      <c r="J84" s="610">
        <f>+H84/G84</f>
        <v>1.0000000000000002</v>
      </c>
      <c r="K84" s="65">
        <f>+K85</f>
        <v>4000</v>
      </c>
      <c r="L84" s="85">
        <f>+L85</f>
        <v>4000.0000000000005</v>
      </c>
      <c r="M84" s="83"/>
      <c r="N84" s="610">
        <f t="shared" ref="N84:N90" si="37">+L84/K84</f>
        <v>1.0000000000000002</v>
      </c>
    </row>
    <row r="85" spans="1:16" s="291" customFormat="1" ht="29.25" customHeight="1" x14ac:dyDescent="0.25">
      <c r="A85" s="214" t="s">
        <v>248</v>
      </c>
      <c r="B85" s="205" t="s">
        <v>289</v>
      </c>
      <c r="C85" s="677">
        <f>+'3.SZ.TÁBL. SEGÍTŐ SZOLGÁLAT'!Z95</f>
        <v>0</v>
      </c>
      <c r="D85" s="293">
        <f>+'3.SZ.TÁBL. SEGÍTŐ SZOLGÁLAT'!AA95</f>
        <v>0</v>
      </c>
      <c r="E85" s="391"/>
      <c r="F85" s="614"/>
      <c r="G85" s="378">
        <f>+'[4]1.1.SZ.TÁBL. BEV - KIAD'!$H86</f>
        <v>4000</v>
      </c>
      <c r="H85" s="384">
        <f>+'2.SZ.TÁBL. BEVÉTELEK'!D63</f>
        <v>4000.0000000000005</v>
      </c>
      <c r="I85" s="384"/>
      <c r="J85" s="614">
        <f>+H85/G85</f>
        <v>1.0000000000000002</v>
      </c>
      <c r="K85" s="66">
        <f t="shared" ref="K85" si="38">+C85+G85</f>
        <v>4000</v>
      </c>
      <c r="L85" s="81">
        <f t="shared" ref="K85:L86" si="39">+D85+H85</f>
        <v>4000.0000000000005</v>
      </c>
      <c r="M85" s="384"/>
      <c r="N85" s="611">
        <f t="shared" si="37"/>
        <v>1.0000000000000002</v>
      </c>
      <c r="P85" s="380"/>
    </row>
    <row r="86" spans="1:16" s="291" customFormat="1" ht="29.25" customHeight="1" x14ac:dyDescent="0.25">
      <c r="A86" s="688" t="s">
        <v>250</v>
      </c>
      <c r="B86" s="689" t="s">
        <v>349</v>
      </c>
      <c r="C86" s="677"/>
      <c r="D86" s="293"/>
      <c r="E86" s="391"/>
      <c r="F86" s="614"/>
      <c r="G86" s="378">
        <f>+'[4]1.1.SZ.TÁBL. BEV - KIAD'!$H87</f>
        <v>2527</v>
      </c>
      <c r="H86" s="384">
        <v>2546</v>
      </c>
      <c r="I86" s="384"/>
      <c r="J86" s="614"/>
      <c r="K86" s="81">
        <f t="shared" si="39"/>
        <v>2527</v>
      </c>
      <c r="L86" s="81">
        <f t="shared" si="39"/>
        <v>2546</v>
      </c>
      <c r="M86" s="384"/>
      <c r="N86" s="611"/>
      <c r="P86" s="380"/>
    </row>
    <row r="87" spans="1:16" ht="13.5" customHeight="1" x14ac:dyDescent="0.25">
      <c r="A87" s="414" t="s">
        <v>330</v>
      </c>
      <c r="B87" s="415" t="s">
        <v>251</v>
      </c>
      <c r="C87" s="224">
        <f>+SUM(C88:C90)</f>
        <v>0</v>
      </c>
      <c r="D87" s="216">
        <f>+SUM(D88:D90)</f>
        <v>0</v>
      </c>
      <c r="E87" s="181"/>
      <c r="F87" s="612"/>
      <c r="G87" s="224">
        <f>+SUM(G88:G90)</f>
        <v>2212</v>
      </c>
      <c r="H87" s="216">
        <f>+SUM(H88:H90)</f>
        <v>2757</v>
      </c>
      <c r="I87" s="164"/>
      <c r="J87" s="612">
        <f>+H87/G87</f>
        <v>1.246383363471971</v>
      </c>
      <c r="K87" s="224">
        <f>+SUM(K88:K90)</f>
        <v>2212</v>
      </c>
      <c r="L87" s="216">
        <f>+SUM(L88:L90)</f>
        <v>2757</v>
      </c>
      <c r="M87" s="164"/>
      <c r="N87" s="612">
        <f t="shared" si="37"/>
        <v>1.246383363471971</v>
      </c>
    </row>
    <row r="88" spans="1:16" s="291" customFormat="1" ht="13.5" customHeight="1" x14ac:dyDescent="0.25">
      <c r="A88" s="416"/>
      <c r="B88" s="417" t="s">
        <v>350</v>
      </c>
      <c r="C88" s="676"/>
      <c r="D88" s="282"/>
      <c r="E88" s="390"/>
      <c r="F88" s="613"/>
      <c r="G88" s="6"/>
      <c r="H88" s="389"/>
      <c r="I88" s="389"/>
      <c r="J88" s="613"/>
      <c r="K88" s="66">
        <f t="shared" ref="K88:K90" si="40">+C88+G88</f>
        <v>0</v>
      </c>
      <c r="L88" s="81">
        <f t="shared" ref="L88:L90" si="41">+D88+H88</f>
        <v>0</v>
      </c>
      <c r="M88" s="389"/>
      <c r="N88" s="612"/>
      <c r="P88" s="380"/>
    </row>
    <row r="89" spans="1:16" s="291" customFormat="1" ht="13.5" customHeight="1" x14ac:dyDescent="0.25">
      <c r="A89" s="416"/>
      <c r="B89" s="417" t="s">
        <v>351</v>
      </c>
      <c r="C89" s="676"/>
      <c r="D89" s="282"/>
      <c r="E89" s="390"/>
      <c r="F89" s="613"/>
      <c r="G89" s="6"/>
      <c r="H89" s="389"/>
      <c r="I89" s="389"/>
      <c r="J89" s="613"/>
      <c r="K89" s="66">
        <f t="shared" si="40"/>
        <v>0</v>
      </c>
      <c r="L89" s="81">
        <f t="shared" si="41"/>
        <v>0</v>
      </c>
      <c r="M89" s="389"/>
      <c r="N89" s="612"/>
      <c r="P89" s="380"/>
    </row>
    <row r="90" spans="1:16" s="291" customFormat="1" ht="13.5" customHeight="1" x14ac:dyDescent="0.25">
      <c r="A90" s="416"/>
      <c r="B90" s="417" t="s">
        <v>269</v>
      </c>
      <c r="C90" s="676"/>
      <c r="D90" s="282"/>
      <c r="E90" s="390"/>
      <c r="F90" s="613"/>
      <c r="G90" s="378">
        <f>+'[4]1.1.SZ.TÁBL. BEV - KIAD'!$H91</f>
        <v>2212</v>
      </c>
      <c r="H90" s="389">
        <v>2757</v>
      </c>
      <c r="I90" s="389"/>
      <c r="J90" s="613">
        <f>+H90/G90</f>
        <v>1.246383363471971</v>
      </c>
      <c r="K90" s="66">
        <f t="shared" si="40"/>
        <v>2212</v>
      </c>
      <c r="L90" s="81">
        <f t="shared" si="41"/>
        <v>2757</v>
      </c>
      <c r="M90" s="389"/>
      <c r="N90" s="612">
        <f t="shared" si="37"/>
        <v>1.246383363471971</v>
      </c>
      <c r="P90" s="380"/>
    </row>
    <row r="91" spans="1:16" s="3" customFormat="1" ht="13.5" customHeight="1" x14ac:dyDescent="0.25">
      <c r="A91" s="211" t="s">
        <v>140</v>
      </c>
      <c r="B91" s="191" t="s">
        <v>101</v>
      </c>
      <c r="C91" s="292">
        <f>+C84+C87</f>
        <v>0</v>
      </c>
      <c r="D91" s="297">
        <f>+D84+D87</f>
        <v>0</v>
      </c>
      <c r="E91" s="396"/>
      <c r="F91" s="609"/>
      <c r="G91" s="297">
        <f>+G84+G87+G86</f>
        <v>8739</v>
      </c>
      <c r="H91" s="297">
        <f>+H84+H87+H86</f>
        <v>9303</v>
      </c>
      <c r="I91" s="395"/>
      <c r="J91" s="609">
        <f>+H91/G91</f>
        <v>1.0645382766906968</v>
      </c>
      <c r="K91" s="392">
        <f>+K84+K87+K86</f>
        <v>8739</v>
      </c>
      <c r="L91" s="393">
        <f>+L84+L87+L86</f>
        <v>9303</v>
      </c>
      <c r="M91" s="395"/>
      <c r="N91" s="609">
        <f>+L91/K91</f>
        <v>1.0645382766906968</v>
      </c>
      <c r="P91" s="4"/>
    </row>
    <row r="92" spans="1:16" ht="13.5" customHeight="1" x14ac:dyDescent="0.25">
      <c r="A92" s="208" t="s">
        <v>212</v>
      </c>
      <c r="B92" s="189" t="s">
        <v>213</v>
      </c>
      <c r="C92" s="231">
        <f>+'3.SZ.TÁBL. SEGÍTŐ SZOLGÁLAT'!Z98</f>
        <v>0</v>
      </c>
      <c r="D92" s="226">
        <f>+'3.SZ.TÁBL. SEGÍTŐ SZOLGÁLAT'!AA98</f>
        <v>0</v>
      </c>
      <c r="E92" s="203"/>
      <c r="F92" s="610"/>
      <c r="G92" s="5"/>
      <c r="H92" s="83"/>
      <c r="I92" s="83"/>
      <c r="J92" s="610"/>
      <c r="K92" s="66">
        <f t="shared" ref="K92:K98" si="42">+C92+G92</f>
        <v>0</v>
      </c>
      <c r="L92" s="81">
        <f t="shared" ref="L92:L98" si="43">+D92+H92</f>
        <v>0</v>
      </c>
      <c r="M92" s="83"/>
      <c r="N92" s="610"/>
    </row>
    <row r="93" spans="1:16" ht="13.5" customHeight="1" x14ac:dyDescent="0.25">
      <c r="A93" s="209" t="s">
        <v>214</v>
      </c>
      <c r="B93" s="180" t="s">
        <v>215</v>
      </c>
      <c r="C93" s="224">
        <f>+'3.SZ.TÁBL. SEGÍTŐ SZOLGÁLAT'!Z99</f>
        <v>0</v>
      </c>
      <c r="D93" s="216">
        <f>+'3.SZ.TÁBL. SEGÍTŐ SZOLGÁLAT'!AA99</f>
        <v>0</v>
      </c>
      <c r="E93" s="181"/>
      <c r="F93" s="612"/>
      <c r="G93" s="6"/>
      <c r="H93" s="164"/>
      <c r="I93" s="164"/>
      <c r="J93" s="612"/>
      <c r="K93" s="66">
        <f t="shared" si="42"/>
        <v>0</v>
      </c>
      <c r="L93" s="81">
        <f t="shared" si="43"/>
        <v>0</v>
      </c>
      <c r="M93" s="164"/>
      <c r="N93" s="612"/>
    </row>
    <row r="94" spans="1:16" ht="13.5" customHeight="1" x14ac:dyDescent="0.25">
      <c r="A94" s="209" t="s">
        <v>216</v>
      </c>
      <c r="B94" s="180" t="s">
        <v>217</v>
      </c>
      <c r="C94" s="224">
        <f>+'3.SZ.TÁBL. SEGÍTŐ SZOLGÁLAT'!AA100</f>
        <v>0</v>
      </c>
      <c r="D94" s="216">
        <f>+'3.SZ.TÁBL. SEGÍTŐ SZOLGÁLAT'!AB100</f>
        <v>200</v>
      </c>
      <c r="E94" s="181"/>
      <c r="F94" s="612"/>
      <c r="G94" s="6"/>
      <c r="H94" s="164"/>
      <c r="I94" s="164"/>
      <c r="J94" s="612"/>
      <c r="K94" s="66">
        <f t="shared" si="42"/>
        <v>0</v>
      </c>
      <c r="L94" s="81">
        <f t="shared" si="43"/>
        <v>200</v>
      </c>
      <c r="M94" s="164"/>
      <c r="N94" s="612"/>
    </row>
    <row r="95" spans="1:16" ht="13.5" customHeight="1" x14ac:dyDescent="0.25">
      <c r="A95" s="209" t="s">
        <v>218</v>
      </c>
      <c r="B95" s="180" t="s">
        <v>219</v>
      </c>
      <c r="C95" s="224">
        <f>+'3.SZ.TÁBL. SEGÍTŐ SZOLGÁLAT'!AA101</f>
        <v>0</v>
      </c>
      <c r="D95" s="216">
        <f>+'3.SZ.TÁBL. SEGÍTŐ SZOLGÁLAT'!AB101</f>
        <v>310</v>
      </c>
      <c r="E95" s="181"/>
      <c r="F95" s="612"/>
      <c r="G95" s="6"/>
      <c r="H95" s="164"/>
      <c r="I95" s="164"/>
      <c r="J95" s="612"/>
      <c r="K95" s="66">
        <f t="shared" si="42"/>
        <v>0</v>
      </c>
      <c r="L95" s="81">
        <f t="shared" si="43"/>
        <v>310</v>
      </c>
      <c r="M95" s="164"/>
      <c r="N95" s="612"/>
    </row>
    <row r="96" spans="1:16" ht="13.5" customHeight="1" x14ac:dyDescent="0.25">
      <c r="A96" s="209" t="s">
        <v>220</v>
      </c>
      <c r="B96" s="180" t="s">
        <v>221</v>
      </c>
      <c r="C96" s="224">
        <f>+'3.SZ.TÁBL. SEGÍTŐ SZOLGÁLAT'!AA102</f>
        <v>0</v>
      </c>
      <c r="D96" s="216">
        <f>+'3.SZ.TÁBL. SEGÍTŐ SZOLGÁLAT'!AB102</f>
        <v>0</v>
      </c>
      <c r="E96" s="181"/>
      <c r="F96" s="612"/>
      <c r="G96" s="6"/>
      <c r="H96" s="164"/>
      <c r="I96" s="164"/>
      <c r="J96" s="612"/>
      <c r="K96" s="66">
        <f t="shared" si="42"/>
        <v>0</v>
      </c>
      <c r="L96" s="81">
        <f t="shared" si="43"/>
        <v>0</v>
      </c>
      <c r="M96" s="164"/>
      <c r="N96" s="612"/>
    </row>
    <row r="97" spans="1:23" ht="13.5" customHeight="1" x14ac:dyDescent="0.25">
      <c r="A97" s="209" t="s">
        <v>222</v>
      </c>
      <c r="B97" s="180" t="s">
        <v>223</v>
      </c>
      <c r="C97" s="224">
        <f>+'3.SZ.TÁBL. SEGÍTŐ SZOLGÁLAT'!AA103</f>
        <v>0</v>
      </c>
      <c r="D97" s="216">
        <f>+'3.SZ.TÁBL. SEGÍTŐ SZOLGÁLAT'!AB103</f>
        <v>0</v>
      </c>
      <c r="E97" s="181"/>
      <c r="F97" s="612"/>
      <c r="G97" s="6"/>
      <c r="H97" s="164"/>
      <c r="I97" s="164"/>
      <c r="J97" s="612"/>
      <c r="K97" s="66">
        <f t="shared" si="42"/>
        <v>0</v>
      </c>
      <c r="L97" s="81">
        <f t="shared" si="43"/>
        <v>0</v>
      </c>
      <c r="M97" s="164"/>
      <c r="N97" s="612"/>
    </row>
    <row r="98" spans="1:23" ht="13.5" customHeight="1" x14ac:dyDescent="0.25">
      <c r="A98" s="210" t="s">
        <v>224</v>
      </c>
      <c r="B98" s="190" t="s">
        <v>225</v>
      </c>
      <c r="C98" s="244">
        <f>+'3.SZ.TÁBL. SEGÍTŐ SZOLGÁLAT'!AA104</f>
        <v>0</v>
      </c>
      <c r="D98" s="216">
        <f>+'3.SZ.TÁBL. SEGÍTŐ SZOLGÁLAT'!AB104</f>
        <v>138</v>
      </c>
      <c r="E98" s="201"/>
      <c r="F98" s="611"/>
      <c r="G98" s="186"/>
      <c r="H98" s="198"/>
      <c r="I98" s="198"/>
      <c r="J98" s="611"/>
      <c r="K98" s="66">
        <f t="shared" si="42"/>
        <v>0</v>
      </c>
      <c r="L98" s="81">
        <f t="shared" si="43"/>
        <v>138</v>
      </c>
      <c r="M98" s="198"/>
      <c r="N98" s="611"/>
    </row>
    <row r="99" spans="1:23" s="3" customFormat="1" ht="13.5" customHeight="1" x14ac:dyDescent="0.25">
      <c r="A99" s="211" t="s">
        <v>141</v>
      </c>
      <c r="B99" s="191" t="s">
        <v>60</v>
      </c>
      <c r="C99" s="292">
        <f>SUM(C92:C98)</f>
        <v>0</v>
      </c>
      <c r="D99" s="297">
        <f>SUM(D92:D98)</f>
        <v>648</v>
      </c>
      <c r="E99" s="396"/>
      <c r="F99" s="609"/>
      <c r="G99" s="292">
        <f>SUM(G92:G98)</f>
        <v>0</v>
      </c>
      <c r="H99" s="297">
        <f>SUM(H92:H98)</f>
        <v>0</v>
      </c>
      <c r="I99" s="395"/>
      <c r="J99" s="609"/>
      <c r="K99" s="392">
        <f>+SUM(K92:K98)</f>
        <v>0</v>
      </c>
      <c r="L99" s="393">
        <f>+SUM(L92:L98)</f>
        <v>648</v>
      </c>
      <c r="M99" s="395"/>
      <c r="N99" s="609"/>
      <c r="P99" s="4"/>
    </row>
    <row r="100" spans="1:23" ht="13.5" customHeight="1" x14ac:dyDescent="0.25">
      <c r="A100" s="208" t="s">
        <v>226</v>
      </c>
      <c r="B100" s="189" t="s">
        <v>227</v>
      </c>
      <c r="C100" s="231">
        <f>+'3.SZ.TÁBL. SEGÍTŐ SZOLGÁLAT'!Z106</f>
        <v>0</v>
      </c>
      <c r="D100" s="226">
        <f>+'3.SZ.TÁBL. SEGÍTŐ SZOLGÁLAT'!AA106</f>
        <v>0</v>
      </c>
      <c r="E100" s="203"/>
      <c r="F100" s="610"/>
      <c r="G100" s="5"/>
      <c r="H100" s="83"/>
      <c r="I100" s="83"/>
      <c r="J100" s="610"/>
      <c r="K100" s="66">
        <f t="shared" ref="K100:K103" si="44">+C100+G100</f>
        <v>0</v>
      </c>
      <c r="L100" s="81">
        <f t="shared" ref="L100:L103" si="45">+D100+H100</f>
        <v>0</v>
      </c>
      <c r="M100" s="83"/>
      <c r="N100" s="610"/>
    </row>
    <row r="101" spans="1:23" ht="13.5" customHeight="1" x14ac:dyDescent="0.25">
      <c r="A101" s="209" t="s">
        <v>228</v>
      </c>
      <c r="B101" s="180" t="s">
        <v>229</v>
      </c>
      <c r="C101" s="224">
        <f>+'3.SZ.TÁBL. SEGÍTŐ SZOLGÁLAT'!Z107</f>
        <v>0</v>
      </c>
      <c r="D101" s="216">
        <f>+'3.SZ.TÁBL. SEGÍTŐ SZOLGÁLAT'!AA107</f>
        <v>0</v>
      </c>
      <c r="E101" s="181"/>
      <c r="F101" s="612"/>
      <c r="G101" s="6"/>
      <c r="H101" s="164"/>
      <c r="I101" s="164"/>
      <c r="J101" s="612"/>
      <c r="K101" s="66">
        <f t="shared" si="44"/>
        <v>0</v>
      </c>
      <c r="L101" s="81">
        <f t="shared" si="45"/>
        <v>0</v>
      </c>
      <c r="M101" s="164"/>
      <c r="N101" s="612"/>
    </row>
    <row r="102" spans="1:23" ht="13.5" customHeight="1" x14ac:dyDescent="0.25">
      <c r="A102" s="209" t="s">
        <v>230</v>
      </c>
      <c r="B102" s="180" t="s">
        <v>231</v>
      </c>
      <c r="C102" s="224">
        <f>+'3.SZ.TÁBL. SEGÍTŐ SZOLGÁLAT'!Z108</f>
        <v>0</v>
      </c>
      <c r="D102" s="216">
        <f>+'3.SZ.TÁBL. SEGÍTŐ SZOLGÁLAT'!AA108</f>
        <v>0</v>
      </c>
      <c r="E102" s="181"/>
      <c r="F102" s="612"/>
      <c r="G102" s="6"/>
      <c r="H102" s="164"/>
      <c r="I102" s="164"/>
      <c r="J102" s="612"/>
      <c r="K102" s="66">
        <f t="shared" si="44"/>
        <v>0</v>
      </c>
      <c r="L102" s="81">
        <f t="shared" si="45"/>
        <v>0</v>
      </c>
      <c r="M102" s="164"/>
      <c r="N102" s="612"/>
    </row>
    <row r="103" spans="1:23" ht="13.5" customHeight="1" x14ac:dyDescent="0.25">
      <c r="A103" s="210" t="s">
        <v>232</v>
      </c>
      <c r="B103" s="190" t="s">
        <v>233</v>
      </c>
      <c r="C103" s="244">
        <f>+'3.SZ.TÁBL. SEGÍTŐ SZOLGÁLAT'!Z109</f>
        <v>0</v>
      </c>
      <c r="D103" s="239">
        <f>+'3.SZ.TÁBL. SEGÍTŐ SZOLGÁLAT'!AA109</f>
        <v>0</v>
      </c>
      <c r="E103" s="201"/>
      <c r="F103" s="611"/>
      <c r="G103" s="186"/>
      <c r="H103" s="198"/>
      <c r="I103" s="198"/>
      <c r="J103" s="611"/>
      <c r="K103" s="66">
        <f t="shared" si="44"/>
        <v>0</v>
      </c>
      <c r="L103" s="81">
        <f t="shared" si="45"/>
        <v>0</v>
      </c>
      <c r="M103" s="198"/>
      <c r="N103" s="611"/>
    </row>
    <row r="104" spans="1:23" s="3" customFormat="1" ht="13.5" customHeight="1" x14ac:dyDescent="0.25">
      <c r="A104" s="211" t="s">
        <v>142</v>
      </c>
      <c r="B104" s="191" t="s">
        <v>102</v>
      </c>
      <c r="C104" s="292">
        <f>SUM(C100:C103)</f>
        <v>0</v>
      </c>
      <c r="D104" s="297">
        <f>SUM(D100:D103)</f>
        <v>0</v>
      </c>
      <c r="E104" s="396"/>
      <c r="F104" s="609"/>
      <c r="G104" s="292">
        <f>SUM(G100:G103)</f>
        <v>0</v>
      </c>
      <c r="H104" s="297">
        <f>SUM(H100:H103)</f>
        <v>0</v>
      </c>
      <c r="I104" s="395"/>
      <c r="J104" s="609"/>
      <c r="K104" s="392">
        <f>+SUM(K100:K103)</f>
        <v>0</v>
      </c>
      <c r="L104" s="393">
        <f>+SUM(L100:L103)</f>
        <v>0</v>
      </c>
      <c r="M104" s="395"/>
      <c r="N104" s="609"/>
      <c r="P104" s="4"/>
    </row>
    <row r="105" spans="1:23" s="3" customFormat="1" ht="13.5" customHeight="1" x14ac:dyDescent="0.25">
      <c r="A105" s="211" t="s">
        <v>143</v>
      </c>
      <c r="B105" s="191" t="s">
        <v>103</v>
      </c>
      <c r="C105" s="292">
        <f>+'3.SZ.TÁBL. SEGÍTŐ SZOLGÁLAT'!Z111</f>
        <v>0</v>
      </c>
      <c r="D105" s="297">
        <f>+'3.SZ.TÁBL. SEGÍTŐ SZOLGÁLAT'!AA111</f>
        <v>0</v>
      </c>
      <c r="E105" s="396"/>
      <c r="F105" s="609"/>
      <c r="G105" s="394"/>
      <c r="H105" s="395"/>
      <c r="I105" s="395"/>
      <c r="J105" s="609"/>
      <c r="K105" s="66">
        <f t="shared" ref="K105" si="46">+C105+G105</f>
        <v>0</v>
      </c>
      <c r="L105" s="81">
        <f t="shared" ref="L105" si="47">+D105+H105</f>
        <v>0</v>
      </c>
      <c r="M105" s="395"/>
      <c r="N105" s="609"/>
      <c r="P105" s="4"/>
    </row>
    <row r="106" spans="1:23" s="3" customFormat="1" ht="13.5" customHeight="1" x14ac:dyDescent="0.25">
      <c r="A106" s="215" t="s">
        <v>144</v>
      </c>
      <c r="B106" s="191" t="s">
        <v>104</v>
      </c>
      <c r="C106" s="292">
        <f>+C50+C51+C83+C91+C99+C104+C105</f>
        <v>131286</v>
      </c>
      <c r="D106" s="297">
        <f>+D50+D51+D83+D91+D99+D104+D105</f>
        <v>143392.19</v>
      </c>
      <c r="E106" s="396"/>
      <c r="F106" s="609">
        <f>+D106/C106</f>
        <v>1.0922123455661685</v>
      </c>
      <c r="G106" s="292">
        <f>+G50+G51+G83+G91+G99+G104+G105</f>
        <v>28521</v>
      </c>
      <c r="H106" s="297">
        <f>+H50+H51+H83+H91+H99+H104+H105</f>
        <v>30004</v>
      </c>
      <c r="I106" s="395"/>
      <c r="J106" s="609">
        <f>+H106/G106</f>
        <v>1.0519967743066512</v>
      </c>
      <c r="K106" s="392">
        <f>+K50+K51+K83+K91+K99+K104+K105</f>
        <v>159807</v>
      </c>
      <c r="L106" s="393">
        <f>+L50+L51+L83+L91+L99+L104+L105</f>
        <v>173396.19</v>
      </c>
      <c r="M106" s="395"/>
      <c r="N106" s="609">
        <f>+L106/K106</f>
        <v>1.0850350109819971</v>
      </c>
      <c r="P106" s="4"/>
    </row>
    <row r="107" spans="1:23" s="3" customFormat="1" ht="13.5" customHeight="1" thickBot="1" x14ac:dyDescent="0.3">
      <c r="A107" s="426" t="s">
        <v>270</v>
      </c>
      <c r="B107" s="427" t="s">
        <v>105</v>
      </c>
      <c r="C107" s="428">
        <f>+'3.SZ.TÁBL. SEGÍTŐ SZOLGÁLAT'!Z113</f>
        <v>0</v>
      </c>
      <c r="D107" s="597">
        <f>+'3.SZ.TÁBL. SEGÍTŐ SZOLGÁLAT'!AA113</f>
        <v>0</v>
      </c>
      <c r="E107" s="429"/>
      <c r="F107" s="615"/>
      <c r="G107" s="431">
        <f>+C28</f>
        <v>118877</v>
      </c>
      <c r="H107" s="432">
        <f>+D28</f>
        <v>130103</v>
      </c>
      <c r="I107" s="432"/>
      <c r="J107" s="615"/>
      <c r="K107" s="433"/>
      <c r="L107" s="598"/>
      <c r="M107" s="430"/>
      <c r="N107" s="615"/>
      <c r="O107" s="4"/>
    </row>
    <row r="108" spans="1:23" s="3" customFormat="1" ht="13.5" customHeight="1" thickBot="1" x14ac:dyDescent="0.3">
      <c r="A108" s="748" t="s">
        <v>242</v>
      </c>
      <c r="B108" s="749"/>
      <c r="C108" s="307">
        <f>+SUM(C106:C107)</f>
        <v>131286</v>
      </c>
      <c r="D108" s="308">
        <f>+SUM(D106:D107)</f>
        <v>143392.19</v>
      </c>
      <c r="E108" s="206"/>
      <c r="F108" s="616">
        <f>+D108/C108</f>
        <v>1.0922123455661685</v>
      </c>
      <c r="G108" s="307">
        <f>+SUM(G106:G107)</f>
        <v>147398</v>
      </c>
      <c r="H108" s="308">
        <f>+SUM(H106:H107)</f>
        <v>160107</v>
      </c>
      <c r="I108" s="207"/>
      <c r="J108" s="616">
        <f>+H108/G108</f>
        <v>1.0862223368023989</v>
      </c>
      <c r="K108" s="10">
        <f>+K106+K107</f>
        <v>159807</v>
      </c>
      <c r="L108" s="207">
        <f>+L106+L107</f>
        <v>173396.19</v>
      </c>
      <c r="M108" s="207"/>
      <c r="N108" s="616">
        <f>+L108/K108</f>
        <v>1.0850350109819971</v>
      </c>
      <c r="P108" s="4"/>
    </row>
    <row r="109" spans="1:23" s="3" customFormat="1" ht="13.5" customHeight="1" thickBot="1" x14ac:dyDescent="0.3">
      <c r="B109" s="397"/>
      <c r="C109" s="397"/>
      <c r="D109" s="398"/>
      <c r="E109" s="398"/>
      <c r="F109" s="617"/>
      <c r="G109" s="399"/>
      <c r="H109" s="400"/>
      <c r="I109" s="400"/>
      <c r="J109" s="617"/>
      <c r="K109" s="400"/>
      <c r="L109" s="400"/>
      <c r="M109" s="400"/>
      <c r="N109" s="617"/>
      <c r="P109" s="4"/>
    </row>
    <row r="110" spans="1:23" s="324" customFormat="1" ht="13.5" customHeight="1" thickBot="1" x14ac:dyDescent="0.3">
      <c r="A110" s="744" t="s">
        <v>252</v>
      </c>
      <c r="B110" s="745"/>
      <c r="C110" s="308">
        <f>+C30-C108</f>
        <v>0</v>
      </c>
      <c r="D110" s="308">
        <f>+D30-D108</f>
        <v>-0.19000000000232831</v>
      </c>
      <c r="E110" s="308"/>
      <c r="F110" s="618"/>
      <c r="G110" s="328">
        <f>+G30-G108</f>
        <v>0</v>
      </c>
      <c r="H110" s="328">
        <f>+H30-H108</f>
        <v>0</v>
      </c>
      <c r="I110" s="308"/>
      <c r="J110" s="618"/>
      <c r="K110" s="328">
        <f>+K30-K108</f>
        <v>0</v>
      </c>
      <c r="L110" s="328">
        <f>+L30-L108</f>
        <v>-0.19000000000232831</v>
      </c>
      <c r="M110" s="308"/>
      <c r="N110" s="624"/>
      <c r="O110" s="405"/>
      <c r="P110" s="406"/>
      <c r="Q110" s="406"/>
      <c r="R110" s="406"/>
      <c r="S110" s="406"/>
      <c r="T110" s="406"/>
      <c r="U110" s="406"/>
      <c r="V110" s="406"/>
      <c r="W110" s="406"/>
    </row>
    <row r="111" spans="1:23" ht="13.5" customHeight="1" x14ac:dyDescent="0.25"/>
    <row r="112" spans="1:23" ht="13.5" customHeight="1" x14ac:dyDescent="0.25"/>
  </sheetData>
  <mergeCells count="8">
    <mergeCell ref="C1:F1"/>
    <mergeCell ref="G1:J1"/>
    <mergeCell ref="K1:N1"/>
    <mergeCell ref="A110:B110"/>
    <mergeCell ref="A30:B30"/>
    <mergeCell ref="A108:B108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Roman,Félkövér"&amp;16 2020. ÉVI KÖLTSÉGVETÉS&amp;R1/1. sz. táblázat
TÁRSULÁS ÉS INTÉZMÉNYEK BEVÉTELEK - KIADÁSOK
Adatok: eFt</oddHeader>
    <oddFooter>&amp;L&amp;F&amp;R&amp;P</oddFooter>
  </headerFooter>
  <rowBreaks count="1" manualBreakCount="1">
    <brk id="50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U124"/>
  <sheetViews>
    <sheetView topLeftCell="A85" zoomScaleNormal="100" workbookViewId="0">
      <selection activeCell="D87" sqref="D87"/>
    </sheetView>
  </sheetViews>
  <sheetFormatPr defaultColWidth="8.88671875" defaultRowHeight="12.9" customHeight="1" x14ac:dyDescent="0.25"/>
  <cols>
    <col min="1" max="1" width="6.5546875" style="11" customWidth="1"/>
    <col min="2" max="2" width="54.5546875" style="1" customWidth="1"/>
    <col min="3" max="6" width="10.44140625" style="59" customWidth="1"/>
    <col min="7" max="7" width="9.21875" style="571" customWidth="1"/>
    <col min="8" max="8" width="10.44140625" style="59" customWidth="1"/>
    <col min="9" max="9" width="11.6640625" style="19" customWidth="1"/>
    <col min="10" max="10" width="10.44140625" style="21" customWidth="1"/>
    <col min="11" max="11" width="24.88671875" style="21" customWidth="1"/>
    <col min="12" max="12" width="10.109375" style="21" customWidth="1"/>
    <col min="13" max="13" width="8.88671875" style="21"/>
    <col min="14" max="14" width="11.33203125" style="21" customWidth="1"/>
    <col min="15" max="15" width="10.88671875" style="21" customWidth="1"/>
    <col min="16" max="16" width="10.33203125" style="21" customWidth="1"/>
    <col min="17" max="17" width="9.6640625" style="21" customWidth="1"/>
    <col min="18" max="16384" width="8.88671875" style="21"/>
  </cols>
  <sheetData>
    <row r="1" spans="1:15" ht="12.75" customHeight="1" x14ac:dyDescent="0.25">
      <c r="A1" s="763" t="s">
        <v>107</v>
      </c>
      <c r="B1" s="765" t="s">
        <v>129</v>
      </c>
      <c r="C1" s="756" t="s">
        <v>317</v>
      </c>
      <c r="D1" s="756" t="s">
        <v>338</v>
      </c>
      <c r="E1" s="754" t="s">
        <v>339</v>
      </c>
      <c r="F1" s="761" t="s">
        <v>365</v>
      </c>
      <c r="G1" s="759" t="s">
        <v>287</v>
      </c>
      <c r="H1" s="401"/>
    </row>
    <row r="2" spans="1:15" ht="31.5" customHeight="1" x14ac:dyDescent="0.25">
      <c r="A2" s="764"/>
      <c r="B2" s="766"/>
      <c r="C2" s="757"/>
      <c r="D2" s="757"/>
      <c r="E2" s="755"/>
      <c r="F2" s="762"/>
      <c r="G2" s="760"/>
      <c r="H2" s="401"/>
    </row>
    <row r="3" spans="1:15" s="58" customFormat="1" ht="14.25" customHeight="1" x14ac:dyDescent="0.25">
      <c r="A3" s="184"/>
      <c r="B3" s="365"/>
      <c r="C3" s="347"/>
      <c r="D3" s="347"/>
      <c r="E3" s="348"/>
      <c r="F3" s="560"/>
      <c r="G3" s="572"/>
      <c r="H3" s="60"/>
      <c r="I3" s="60"/>
      <c r="J3" s="635"/>
      <c r="K3" s="21"/>
      <c r="L3" s="758" t="s">
        <v>393</v>
      </c>
      <c r="N3" s="21"/>
      <c r="O3" s="21"/>
    </row>
    <row r="4" spans="1:15" s="58" customFormat="1" ht="14.25" customHeight="1" x14ac:dyDescent="0.25">
      <c r="A4" s="184"/>
      <c r="B4" s="364" t="s">
        <v>265</v>
      </c>
      <c r="C4" s="342">
        <f>SUM(C5:C11)</f>
        <v>15000</v>
      </c>
      <c r="D4" s="342">
        <f>SUM(D5:D11)</f>
        <v>15000</v>
      </c>
      <c r="E4" s="343"/>
      <c r="F4" s="561"/>
      <c r="G4" s="573">
        <f>+D4/C4</f>
        <v>1</v>
      </c>
      <c r="H4" s="60"/>
      <c r="I4" s="19" t="s">
        <v>309</v>
      </c>
      <c r="J4" s="21">
        <f>(1250*12)</f>
        <v>15000</v>
      </c>
      <c r="K4" s="21"/>
      <c r="L4" s="758"/>
      <c r="N4" s="21"/>
      <c r="O4" s="21"/>
    </row>
    <row r="5" spans="1:15" s="346" customFormat="1" ht="14.25" customHeight="1" x14ac:dyDescent="0.25">
      <c r="A5" s="184"/>
      <c r="B5" s="636" t="s">
        <v>254</v>
      </c>
      <c r="C5" s="342">
        <f>+'[4]2.SZ.TÁBL. BEVÉTELEK'!$D7</f>
        <v>1684</v>
      </c>
      <c r="D5" s="342">
        <f>+O5</f>
        <v>1673</v>
      </c>
      <c r="E5" s="343"/>
      <c r="F5" s="561"/>
      <c r="G5" s="573">
        <f>+D5/C5</f>
        <v>0.99346793349168649</v>
      </c>
      <c r="H5" s="60"/>
      <c r="I5" s="680"/>
      <c r="J5" s="678"/>
      <c r="K5" s="637" t="s">
        <v>254</v>
      </c>
      <c r="L5" s="678">
        <v>2786</v>
      </c>
      <c r="M5" s="373">
        <f>+L5/L12</f>
        <v>0.11154708520179372</v>
      </c>
      <c r="N5" s="21">
        <f>+$J$4*M5</f>
        <v>1673.2062780269059</v>
      </c>
      <c r="O5" s="64">
        <v>1673</v>
      </c>
    </row>
    <row r="6" spans="1:15" ht="14.25" customHeight="1" x14ac:dyDescent="0.25">
      <c r="A6" s="184"/>
      <c r="B6" s="636" t="s">
        <v>255</v>
      </c>
      <c r="C6" s="342">
        <f>+'[4]2.SZ.TÁBL. BEVÉTELEK'!$D8</f>
        <v>5087</v>
      </c>
      <c r="D6" s="342">
        <f t="shared" ref="D6:D11" si="0">+O6</f>
        <v>5057</v>
      </c>
      <c r="E6" s="343"/>
      <c r="F6" s="561"/>
      <c r="G6" s="573">
        <f t="shared" ref="G6:G89" si="1">+D6/C6</f>
        <v>0.99410261450756832</v>
      </c>
      <c r="H6" s="60"/>
      <c r="I6" s="680"/>
      <c r="J6" s="678"/>
      <c r="K6" s="637" t="s">
        <v>255</v>
      </c>
      <c r="L6" s="678">
        <v>8420</v>
      </c>
      <c r="M6" s="373">
        <f>+L6/L12</f>
        <v>0.33712363869314543</v>
      </c>
      <c r="N6" s="21">
        <f>+$J$4*M6</f>
        <v>5056.8545803971811</v>
      </c>
      <c r="O6" s="21">
        <v>5057</v>
      </c>
    </row>
    <row r="7" spans="1:15" ht="14.25" customHeight="1" x14ac:dyDescent="0.25">
      <c r="A7" s="184"/>
      <c r="B7" s="636" t="s">
        <v>260</v>
      </c>
      <c r="C7" s="342">
        <f>+'[4]2.SZ.TÁBL. BEVÉTELEK'!$D9</f>
        <v>759</v>
      </c>
      <c r="D7" s="342">
        <f t="shared" si="0"/>
        <v>774</v>
      </c>
      <c r="E7" s="343"/>
      <c r="F7" s="561"/>
      <c r="G7" s="573">
        <f t="shared" si="1"/>
        <v>1.0197628458498025</v>
      </c>
      <c r="H7" s="60"/>
      <c r="I7" s="680"/>
      <c r="J7" s="678"/>
      <c r="K7" s="637" t="s">
        <v>260</v>
      </c>
      <c r="L7" s="678">
        <v>1289</v>
      </c>
      <c r="M7" s="373">
        <f>+L7/L12</f>
        <v>5.1609545163356821E-2</v>
      </c>
      <c r="N7" s="21">
        <f t="shared" ref="N7:N11" si="2">+$J$4*M7</f>
        <v>774.14317745035237</v>
      </c>
      <c r="O7" s="21">
        <v>774</v>
      </c>
    </row>
    <row r="8" spans="1:15" ht="14.25" customHeight="1" x14ac:dyDescent="0.25">
      <c r="A8" s="184"/>
      <c r="B8" s="636" t="s">
        <v>256</v>
      </c>
      <c r="C8" s="342">
        <f>+'[4]2.SZ.TÁBL. BEVÉTELEK'!$D10</f>
        <v>668</v>
      </c>
      <c r="D8" s="342">
        <f t="shared" si="0"/>
        <v>675</v>
      </c>
      <c r="E8" s="343"/>
      <c r="F8" s="561"/>
      <c r="G8" s="573">
        <f t="shared" si="1"/>
        <v>1.0104790419161678</v>
      </c>
      <c r="H8" s="60"/>
      <c r="I8" s="680"/>
      <c r="J8" s="678"/>
      <c r="K8" s="637" t="s">
        <v>256</v>
      </c>
      <c r="L8" s="678">
        <v>1124</v>
      </c>
      <c r="M8" s="373">
        <f>+L8/L12</f>
        <v>4.5003203074951953E-2</v>
      </c>
      <c r="N8" s="21">
        <f t="shared" si="2"/>
        <v>675.04804612427927</v>
      </c>
      <c r="O8" s="21">
        <v>675</v>
      </c>
    </row>
    <row r="9" spans="1:15" ht="14.25" customHeight="1" x14ac:dyDescent="0.25">
      <c r="A9" s="184"/>
      <c r="B9" s="636" t="s">
        <v>257</v>
      </c>
      <c r="C9" s="342">
        <f>+'[4]2.SZ.TÁBL. BEVÉTELEK'!$D11</f>
        <v>3475</v>
      </c>
      <c r="D9" s="342">
        <f t="shared" si="0"/>
        <v>3449</v>
      </c>
      <c r="E9" s="343"/>
      <c r="F9" s="561"/>
      <c r="G9" s="573">
        <f t="shared" si="1"/>
        <v>0.99251798561151083</v>
      </c>
      <c r="H9" s="60"/>
      <c r="I9" s="680"/>
      <c r="J9" s="678"/>
      <c r="K9" s="637" t="s">
        <v>257</v>
      </c>
      <c r="L9" s="678">
        <v>5743</v>
      </c>
      <c r="M9" s="373">
        <f>+L9/L12</f>
        <v>0.22994074311338886</v>
      </c>
      <c r="N9" s="21">
        <f t="shared" si="2"/>
        <v>3449.1111467008327</v>
      </c>
      <c r="O9" s="21">
        <v>3449</v>
      </c>
    </row>
    <row r="10" spans="1:15" ht="14.25" customHeight="1" x14ac:dyDescent="0.25">
      <c r="A10" s="184"/>
      <c r="B10" s="636" t="s">
        <v>258</v>
      </c>
      <c r="C10" s="342">
        <f>+'[4]2.SZ.TÁBL. BEVÉTELEK'!$D12</f>
        <v>2075</v>
      </c>
      <c r="D10" s="342">
        <f t="shared" si="0"/>
        <v>2115</v>
      </c>
      <c r="E10" s="343"/>
      <c r="F10" s="561"/>
      <c r="G10" s="573">
        <f t="shared" si="1"/>
        <v>1.0192771084337349</v>
      </c>
      <c r="H10" s="60"/>
      <c r="I10" s="680"/>
      <c r="J10" s="678"/>
      <c r="K10" s="637" t="s">
        <v>258</v>
      </c>
      <c r="L10" s="678">
        <v>3521</v>
      </c>
      <c r="M10" s="373">
        <f>+L10/L12</f>
        <v>0.14097533632286996</v>
      </c>
      <c r="N10" s="21">
        <f t="shared" si="2"/>
        <v>2114.6300448430493</v>
      </c>
      <c r="O10" s="21">
        <v>2115</v>
      </c>
    </row>
    <row r="11" spans="1:15" ht="14.25" customHeight="1" x14ac:dyDescent="0.25">
      <c r="A11" s="184"/>
      <c r="B11" s="636" t="s">
        <v>259</v>
      </c>
      <c r="C11" s="342">
        <f>+'[4]2.SZ.TÁBL. BEVÉTELEK'!$D13</f>
        <v>1252</v>
      </c>
      <c r="D11" s="342">
        <f t="shared" si="0"/>
        <v>1257</v>
      </c>
      <c r="E11" s="343"/>
      <c r="F11" s="561"/>
      <c r="G11" s="573">
        <f t="shared" si="1"/>
        <v>1.0039936102236422</v>
      </c>
      <c r="H11" s="60"/>
      <c r="I11" s="680"/>
      <c r="J11" s="678"/>
      <c r="K11" s="637" t="s">
        <v>259</v>
      </c>
      <c r="L11" s="678">
        <v>2093</v>
      </c>
      <c r="M11" s="373">
        <f>+L11/L12</f>
        <v>8.380044843049328E-2</v>
      </c>
      <c r="N11" s="21">
        <f t="shared" si="2"/>
        <v>1257.0067264573993</v>
      </c>
      <c r="O11" s="21">
        <v>1257</v>
      </c>
    </row>
    <row r="12" spans="1:15" s="58" customFormat="1" ht="14.25" customHeight="1" x14ac:dyDescent="0.25">
      <c r="A12" s="184"/>
      <c r="B12" s="237"/>
      <c r="C12" s="347"/>
      <c r="D12" s="347"/>
      <c r="E12" s="348"/>
      <c r="F12" s="560"/>
      <c r="G12" s="572"/>
      <c r="H12" s="60"/>
      <c r="I12" s="680"/>
      <c r="J12" s="678"/>
      <c r="L12" s="372">
        <f>SUM(L5:L11)</f>
        <v>24976</v>
      </c>
      <c r="M12" s="374"/>
      <c r="N12" s="375">
        <f>SUM(N5:N11)</f>
        <v>15000</v>
      </c>
      <c r="O12" s="21">
        <f>SUM(O5:O11)</f>
        <v>15000</v>
      </c>
    </row>
    <row r="13" spans="1:15" s="58" customFormat="1" ht="14.25" customHeight="1" x14ac:dyDescent="0.25">
      <c r="A13" s="184"/>
      <c r="B13" s="364" t="s">
        <v>307</v>
      </c>
      <c r="C13" s="342">
        <f>SUM(C14:C19)</f>
        <v>2400</v>
      </c>
      <c r="D13" s="342">
        <f>SUM(D14:D19)</f>
        <v>2400</v>
      </c>
      <c r="E13" s="348"/>
      <c r="F13" s="560"/>
      <c r="G13" s="573">
        <f>+D13/C13</f>
        <v>1</v>
      </c>
      <c r="H13" s="60"/>
      <c r="I13" s="60"/>
      <c r="J13" s="635"/>
      <c r="L13" s="372"/>
      <c r="M13" s="374"/>
      <c r="N13" s="375"/>
      <c r="O13" s="21"/>
    </row>
    <row r="14" spans="1:15" s="58" customFormat="1" ht="14.25" customHeight="1" x14ac:dyDescent="0.25">
      <c r="A14" s="184"/>
      <c r="B14" s="636" t="s">
        <v>254</v>
      </c>
      <c r="C14" s="342">
        <f>+'[4]2.SZ.TÁBL. BEVÉTELEK'!$D16</f>
        <v>430</v>
      </c>
      <c r="D14" s="342">
        <f>+O16</f>
        <v>428</v>
      </c>
      <c r="E14" s="348"/>
      <c r="F14" s="560"/>
      <c r="G14" s="573">
        <f t="shared" ref="G14:G19" si="3">+D14/C14</f>
        <v>0.99534883720930234</v>
      </c>
      <c r="H14" s="60"/>
      <c r="I14" s="60"/>
      <c r="J14" s="635"/>
      <c r="K14" s="21"/>
      <c r="L14" s="758" t="s">
        <v>393</v>
      </c>
      <c r="N14" s="21"/>
      <c r="O14" s="21"/>
    </row>
    <row r="15" spans="1:15" s="58" customFormat="1" ht="14.25" customHeight="1" x14ac:dyDescent="0.25">
      <c r="A15" s="184"/>
      <c r="B15" s="636" t="s">
        <v>260</v>
      </c>
      <c r="C15" s="342">
        <f>+'[4]2.SZ.TÁBL. BEVÉTELEK'!$D17</f>
        <v>194</v>
      </c>
      <c r="D15" s="342">
        <f t="shared" ref="D15:D19" si="4">+O17</f>
        <v>198</v>
      </c>
      <c r="E15" s="348"/>
      <c r="F15" s="560"/>
      <c r="G15" s="573">
        <f t="shared" si="3"/>
        <v>1.0206185567010309</v>
      </c>
      <c r="H15" s="60"/>
      <c r="I15" s="19" t="s">
        <v>308</v>
      </c>
      <c r="J15" s="21">
        <f>(200*12)</f>
        <v>2400</v>
      </c>
      <c r="K15" s="21"/>
      <c r="L15" s="758"/>
      <c r="N15" s="21"/>
      <c r="O15" s="21"/>
    </row>
    <row r="16" spans="1:15" s="58" customFormat="1" ht="14.25" customHeight="1" x14ac:dyDescent="0.25">
      <c r="A16" s="184"/>
      <c r="B16" s="636" t="s">
        <v>256</v>
      </c>
      <c r="C16" s="342">
        <f>+'[4]2.SZ.TÁBL. BEVÉTELEK'!$D18</f>
        <v>171</v>
      </c>
      <c r="D16" s="342">
        <f t="shared" si="4"/>
        <v>173</v>
      </c>
      <c r="E16" s="348"/>
      <c r="F16" s="560"/>
      <c r="G16" s="573">
        <f t="shared" si="3"/>
        <v>1.0116959064327486</v>
      </c>
      <c r="H16" s="60"/>
      <c r="I16" s="345"/>
      <c r="J16" s="635"/>
      <c r="K16" s="637" t="s">
        <v>254</v>
      </c>
      <c r="L16" s="678">
        <v>2786</v>
      </c>
      <c r="M16" s="373">
        <f>+L16/L22</f>
        <v>0.17832682583370671</v>
      </c>
      <c r="N16" s="21">
        <f>+$J$15*M16</f>
        <v>427.98438200089612</v>
      </c>
      <c r="O16" s="64">
        <v>428</v>
      </c>
    </row>
    <row r="17" spans="1:21" s="58" customFormat="1" ht="14.25" customHeight="1" x14ac:dyDescent="0.25">
      <c r="A17" s="184"/>
      <c r="B17" s="636" t="s">
        <v>257</v>
      </c>
      <c r="C17" s="342">
        <f>+'[4]2.SZ.TÁBL. BEVÉTELEK'!$D19</f>
        <v>888</v>
      </c>
      <c r="D17" s="342">
        <f t="shared" si="4"/>
        <v>882</v>
      </c>
      <c r="E17" s="348"/>
      <c r="F17" s="560"/>
      <c r="G17" s="573">
        <f t="shared" si="3"/>
        <v>0.9932432432432432</v>
      </c>
      <c r="H17" s="60"/>
      <c r="I17" s="19"/>
      <c r="J17" s="635"/>
      <c r="K17" s="637" t="s">
        <v>260</v>
      </c>
      <c r="L17" s="678">
        <v>1289</v>
      </c>
      <c r="M17" s="373">
        <f>+L17/L22</f>
        <v>8.2506560839787496E-2</v>
      </c>
      <c r="N17" s="21">
        <f t="shared" ref="N17:N21" si="5">+$J$15*M17</f>
        <v>198.01574601548998</v>
      </c>
      <c r="O17" s="21">
        <v>198</v>
      </c>
    </row>
    <row r="18" spans="1:21" s="58" customFormat="1" ht="14.25" customHeight="1" x14ac:dyDescent="0.25">
      <c r="A18" s="184"/>
      <c r="B18" s="636" t="s">
        <v>10</v>
      </c>
      <c r="C18" s="342">
        <f>+'[4]2.SZ.TÁBL. BEVÉTELEK'!$D20</f>
        <v>320</v>
      </c>
      <c r="D18" s="342">
        <f t="shared" si="4"/>
        <v>321</v>
      </c>
      <c r="E18" s="348"/>
      <c r="F18" s="560"/>
      <c r="G18" s="573">
        <f t="shared" si="3"/>
        <v>1.003125</v>
      </c>
      <c r="H18" s="60"/>
      <c r="I18" s="19"/>
      <c r="J18" s="635"/>
      <c r="K18" s="637" t="s">
        <v>256</v>
      </c>
      <c r="L18" s="678">
        <v>1124</v>
      </c>
      <c r="M18" s="373">
        <f>+L18/L22</f>
        <v>7.1945208986750303E-2</v>
      </c>
      <c r="N18" s="21">
        <f t="shared" si="5"/>
        <v>172.66850156820072</v>
      </c>
      <c r="O18" s="21">
        <v>173</v>
      </c>
    </row>
    <row r="19" spans="1:21" s="58" customFormat="1" ht="14.25" customHeight="1" x14ac:dyDescent="0.25">
      <c r="A19" s="184"/>
      <c r="B19" s="636" t="s">
        <v>245</v>
      </c>
      <c r="C19" s="342">
        <f>+'[4]2.SZ.TÁBL. BEVÉTELEK'!$D21</f>
        <v>397</v>
      </c>
      <c r="D19" s="342">
        <f t="shared" si="4"/>
        <v>398</v>
      </c>
      <c r="E19" s="348"/>
      <c r="F19" s="560"/>
      <c r="G19" s="573">
        <f t="shared" si="3"/>
        <v>1.0025188916876575</v>
      </c>
      <c r="H19" s="60"/>
      <c r="I19" s="19"/>
      <c r="J19" s="635"/>
      <c r="K19" s="637" t="s">
        <v>257</v>
      </c>
      <c r="L19" s="678">
        <v>5743</v>
      </c>
      <c r="M19" s="373">
        <f>+L19/L22</f>
        <v>0.36759905267874288</v>
      </c>
      <c r="N19" s="21">
        <f t="shared" si="5"/>
        <v>882.23772642898291</v>
      </c>
      <c r="O19" s="21">
        <v>882</v>
      </c>
    </row>
    <row r="20" spans="1:21" s="58" customFormat="1" ht="14.25" customHeight="1" x14ac:dyDescent="0.25">
      <c r="A20" s="184"/>
      <c r="B20" s="658"/>
      <c r="C20" s="347"/>
      <c r="D20" s="347"/>
      <c r="E20" s="348"/>
      <c r="F20" s="560"/>
      <c r="G20" s="572"/>
      <c r="H20" s="60"/>
      <c r="I20" s="19"/>
      <c r="J20" s="635"/>
      <c r="K20" s="637" t="s">
        <v>259</v>
      </c>
      <c r="L20" s="678">
        <v>2093</v>
      </c>
      <c r="M20" s="373">
        <f>+L20/L22</f>
        <v>0.13396914805095053</v>
      </c>
      <c r="N20" s="21">
        <f t="shared" si="5"/>
        <v>321.52595532228128</v>
      </c>
      <c r="O20" s="21">
        <v>321</v>
      </c>
    </row>
    <row r="21" spans="1:21" ht="14.25" customHeight="1" x14ac:dyDescent="0.25">
      <c r="A21" s="187"/>
      <c r="B21" s="364" t="s">
        <v>261</v>
      </c>
      <c r="C21" s="342">
        <f>+SUM(C22:C28)</f>
        <v>30826</v>
      </c>
      <c r="D21" s="342">
        <f>+SUM(D22:D28)</f>
        <v>33864</v>
      </c>
      <c r="E21" s="343"/>
      <c r="F21" s="561"/>
      <c r="G21" s="573">
        <f t="shared" si="1"/>
        <v>1.0985531694024524</v>
      </c>
      <c r="H21" s="19"/>
      <c r="J21" s="635"/>
      <c r="K21" s="637" t="s">
        <v>245</v>
      </c>
      <c r="L21" s="678">
        <v>2588</v>
      </c>
      <c r="M21" s="373">
        <f>+L21/L22</f>
        <v>0.16565320361006208</v>
      </c>
      <c r="N21" s="21">
        <f t="shared" si="5"/>
        <v>397.56768866414899</v>
      </c>
      <c r="O21" s="21">
        <v>398</v>
      </c>
    </row>
    <row r="22" spans="1:21" ht="14.25" customHeight="1" x14ac:dyDescent="0.25">
      <c r="A22" s="187"/>
      <c r="B22" s="636" t="s">
        <v>254</v>
      </c>
      <c r="C22" s="342">
        <f>+'[4]2.SZ.TÁBL. BEVÉTELEK'!$D24</f>
        <v>7241</v>
      </c>
      <c r="D22" s="342">
        <f>+'3.SZ.TÁBL. SEGÍTŐ SZOLGÁLAT'!AB32</f>
        <v>7433</v>
      </c>
      <c r="E22" s="343"/>
      <c r="F22" s="561"/>
      <c r="G22" s="573">
        <f t="shared" si="1"/>
        <v>1.0265156746305759</v>
      </c>
      <c r="H22" s="19"/>
      <c r="J22" s="635"/>
      <c r="K22" s="58"/>
      <c r="L22" s="372">
        <f>SUM(L16:L21)</f>
        <v>15623</v>
      </c>
      <c r="M22" s="374"/>
      <c r="N22" s="375">
        <f>SUM(N16:N21)</f>
        <v>2400</v>
      </c>
      <c r="O22" s="21">
        <f>SUM(O16:O21)</f>
        <v>2400</v>
      </c>
    </row>
    <row r="23" spans="1:21" ht="14.25" customHeight="1" x14ac:dyDescent="0.25">
      <c r="A23" s="187"/>
      <c r="B23" s="636" t="s">
        <v>260</v>
      </c>
      <c r="C23" s="342">
        <f>+'[4]2.SZ.TÁBL. BEVÉTELEK'!$D25</f>
        <v>1729</v>
      </c>
      <c r="D23" s="342">
        <f>+'3.SZ.TÁBL. SEGÍTŐ SZOLGÁLAT'!AB33</f>
        <v>2036</v>
      </c>
      <c r="E23" s="343"/>
      <c r="F23" s="561"/>
      <c r="G23" s="573">
        <f t="shared" si="1"/>
        <v>1.1775592828224408</v>
      </c>
      <c r="H23" s="19"/>
      <c r="I23" s="60"/>
      <c r="J23" s="635"/>
      <c r="K23" s="371"/>
      <c r="L23" s="371"/>
    </row>
    <row r="24" spans="1:21" ht="14.25" customHeight="1" x14ac:dyDescent="0.25">
      <c r="A24" s="187"/>
      <c r="B24" s="636" t="s">
        <v>256</v>
      </c>
      <c r="C24" s="342">
        <f>+'[4]2.SZ.TÁBL. BEVÉTELEK'!$D26</f>
        <v>1381</v>
      </c>
      <c r="D24" s="342">
        <f>+'3.SZ.TÁBL. SEGÍTŐ SZOLGÁLAT'!AB34</f>
        <v>1776</v>
      </c>
      <c r="E24" s="343"/>
      <c r="F24" s="561"/>
      <c r="G24" s="573">
        <f t="shared" si="1"/>
        <v>1.286024619840695</v>
      </c>
      <c r="H24" s="19"/>
      <c r="M24" s="371"/>
    </row>
    <row r="25" spans="1:21" ht="14.25" customHeight="1" x14ac:dyDescent="0.25">
      <c r="A25" s="187"/>
      <c r="B25" s="636" t="s">
        <v>257</v>
      </c>
      <c r="C25" s="342">
        <f>+'[4]2.SZ.TÁBL. BEVÉTELEK'!$D27</f>
        <v>10783</v>
      </c>
      <c r="D25" s="342">
        <f>+'3.SZ.TÁBL. SEGÍTŐ SZOLGÁLAT'!AB35</f>
        <v>10659</v>
      </c>
      <c r="E25" s="343"/>
      <c r="F25" s="561"/>
      <c r="G25" s="573">
        <f t="shared" si="1"/>
        <v>0.98850041732356486</v>
      </c>
      <c r="H25" s="19"/>
      <c r="M25" s="371"/>
    </row>
    <row r="26" spans="1:21" ht="14.25" customHeight="1" x14ac:dyDescent="0.25">
      <c r="A26" s="187"/>
      <c r="B26" s="636" t="s">
        <v>258</v>
      </c>
      <c r="C26" s="342">
        <f>+'[4]2.SZ.TÁBL. BEVÉTELEK'!$D28</f>
        <v>4292</v>
      </c>
      <c r="D26" s="342">
        <f>+'3.SZ.TÁBL. SEGÍTŐ SZOLGÁLAT'!AB36</f>
        <v>5564</v>
      </c>
      <c r="E26" s="343"/>
      <c r="F26" s="561"/>
      <c r="G26" s="573">
        <f t="shared" si="1"/>
        <v>1.2963653308480894</v>
      </c>
      <c r="H26" s="19"/>
      <c r="M26" s="371"/>
    </row>
    <row r="27" spans="1:21" s="371" customFormat="1" ht="14.25" customHeight="1" x14ac:dyDescent="0.25">
      <c r="A27" s="187"/>
      <c r="B27" s="636" t="s">
        <v>259</v>
      </c>
      <c r="C27" s="342">
        <f>+'[4]2.SZ.TÁBL. BEVÉTELEK'!$D29</f>
        <v>3065</v>
      </c>
      <c r="D27" s="342">
        <f>+'3.SZ.TÁBL. SEGÍTŐ SZOLGÁLAT'!AB37</f>
        <v>3307</v>
      </c>
      <c r="E27" s="343"/>
      <c r="F27" s="561"/>
      <c r="G27" s="573">
        <f t="shared" si="1"/>
        <v>1.0789559543230016</v>
      </c>
      <c r="H27" s="19"/>
      <c r="I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371" customFormat="1" ht="14.25" customHeight="1" x14ac:dyDescent="0.25">
      <c r="A28" s="187"/>
      <c r="B28" s="638" t="s">
        <v>245</v>
      </c>
      <c r="C28" s="342">
        <f>+'[4]2.SZ.TÁBL. BEVÉTELEK'!$D30</f>
        <v>2335</v>
      </c>
      <c r="D28" s="342">
        <f>+'3.SZ.TÁBL. SEGÍTŐ SZOLGÁLAT'!AB38</f>
        <v>3089</v>
      </c>
      <c r="E28" s="343"/>
      <c r="F28" s="561"/>
      <c r="G28" s="573">
        <f t="shared" si="1"/>
        <v>1.3229122055674518</v>
      </c>
      <c r="H28" s="19"/>
      <c r="I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s="371" customFormat="1" ht="14.25" customHeight="1" x14ac:dyDescent="0.25">
      <c r="A29" s="187"/>
      <c r="B29" s="638"/>
      <c r="C29" s="342"/>
      <c r="D29" s="342"/>
      <c r="E29" s="343"/>
      <c r="F29" s="561"/>
      <c r="G29" s="573"/>
      <c r="H29" s="19"/>
      <c r="I29" s="20"/>
      <c r="J29" s="21"/>
      <c r="K29" s="21"/>
      <c r="L29" s="758" t="s">
        <v>393</v>
      </c>
      <c r="M29" s="21"/>
      <c r="N29" s="21"/>
      <c r="O29" s="21"/>
      <c r="P29" s="21"/>
      <c r="Q29" s="21"/>
      <c r="R29" s="21"/>
      <c r="S29" s="21"/>
      <c r="T29" s="21"/>
      <c r="U29" s="21"/>
    </row>
    <row r="30" spans="1:21" s="371" customFormat="1" ht="14.25" customHeight="1" x14ac:dyDescent="0.25">
      <c r="A30" s="187"/>
      <c r="B30" s="364" t="s">
        <v>354</v>
      </c>
      <c r="C30" s="342">
        <f>SUM(C31:C38)</f>
        <v>2742</v>
      </c>
      <c r="D30" s="342">
        <f>SUM(D31:D38)</f>
        <v>2757</v>
      </c>
      <c r="E30" s="343"/>
      <c r="F30" s="561"/>
      <c r="G30" s="573">
        <f t="shared" si="1"/>
        <v>1.0054704595185995</v>
      </c>
      <c r="H30" s="19"/>
      <c r="I30" s="20"/>
      <c r="J30" s="21"/>
      <c r="K30" s="21"/>
      <c r="L30" s="758"/>
      <c r="M30" s="21"/>
      <c r="N30" s="21"/>
      <c r="O30" s="21"/>
      <c r="P30" s="21"/>
      <c r="Q30" s="21"/>
      <c r="R30" s="21"/>
      <c r="S30" s="21"/>
      <c r="T30" s="21"/>
      <c r="U30" s="21"/>
    </row>
    <row r="31" spans="1:21" s="371" customFormat="1" ht="14.25" customHeight="1" x14ac:dyDescent="0.3">
      <c r="A31" s="187"/>
      <c r="B31" s="636" t="s">
        <v>4</v>
      </c>
      <c r="C31" s="342">
        <v>279</v>
      </c>
      <c r="D31" s="342">
        <f t="shared" ref="D31:D38" si="6">+N31</f>
        <v>279</v>
      </c>
      <c r="E31" s="343"/>
      <c r="F31" s="561"/>
      <c r="G31" s="573">
        <f t="shared" si="1"/>
        <v>1</v>
      </c>
      <c r="H31" s="19"/>
      <c r="I31" s="362"/>
      <c r="J31" s="21"/>
      <c r="K31" s="21" t="s">
        <v>4</v>
      </c>
      <c r="L31" s="678">
        <v>2786</v>
      </c>
      <c r="M31" s="19">
        <f t="shared" ref="M31:M38" si="7">+$J$32*L31</f>
        <v>278600</v>
      </c>
      <c r="N31" s="21">
        <v>279</v>
      </c>
      <c r="O31" s="21"/>
      <c r="P31" s="21"/>
      <c r="Q31" s="21"/>
      <c r="R31" s="21"/>
      <c r="S31" s="21"/>
      <c r="T31" s="21"/>
      <c r="U31" s="21"/>
    </row>
    <row r="32" spans="1:21" s="371" customFormat="1" ht="14.25" customHeight="1" x14ac:dyDescent="0.25">
      <c r="A32" s="187"/>
      <c r="B32" s="636" t="s">
        <v>355</v>
      </c>
      <c r="C32" s="342">
        <v>843</v>
      </c>
      <c r="D32" s="342">
        <f t="shared" si="6"/>
        <v>842</v>
      </c>
      <c r="E32" s="343"/>
      <c r="F32" s="561"/>
      <c r="G32" s="573">
        <f t="shared" si="1"/>
        <v>0.99881376037959668</v>
      </c>
      <c r="H32" s="19"/>
      <c r="I32" s="19" t="s">
        <v>262</v>
      </c>
      <c r="J32" s="21">
        <v>100</v>
      </c>
      <c r="K32" s="21" t="s">
        <v>5</v>
      </c>
      <c r="L32" s="678">
        <v>8420</v>
      </c>
      <c r="M32" s="19">
        <f>+$J$32*L32</f>
        <v>842000</v>
      </c>
      <c r="N32" s="21">
        <v>842</v>
      </c>
      <c r="O32" s="21"/>
      <c r="P32" s="21"/>
      <c r="Q32" s="21"/>
      <c r="R32" s="21"/>
      <c r="S32" s="21"/>
      <c r="T32" s="21"/>
      <c r="U32" s="21"/>
    </row>
    <row r="33" spans="1:21" s="371" customFormat="1" ht="14.25" customHeight="1" x14ac:dyDescent="0.25">
      <c r="A33" s="187"/>
      <c r="B33" s="636" t="s">
        <v>356</v>
      </c>
      <c r="C33" s="342">
        <v>125</v>
      </c>
      <c r="D33" s="342">
        <f t="shared" si="6"/>
        <v>129</v>
      </c>
      <c r="E33" s="343"/>
      <c r="F33" s="561"/>
      <c r="G33" s="573">
        <f t="shared" si="1"/>
        <v>1.032</v>
      </c>
      <c r="H33" s="19"/>
      <c r="I33" s="19"/>
      <c r="J33" s="21"/>
      <c r="K33" s="21" t="s">
        <v>6</v>
      </c>
      <c r="L33" s="678">
        <v>1289</v>
      </c>
      <c r="M33" s="19">
        <f t="shared" si="7"/>
        <v>128900</v>
      </c>
      <c r="N33" s="21">
        <v>129</v>
      </c>
      <c r="O33" s="21"/>
      <c r="P33" s="21"/>
      <c r="Q33" s="21"/>
      <c r="R33" s="21"/>
      <c r="S33" s="21"/>
      <c r="T33" s="21"/>
      <c r="U33" s="21"/>
    </row>
    <row r="34" spans="1:21" s="371" customFormat="1" ht="14.25" customHeight="1" x14ac:dyDescent="0.25">
      <c r="A34" s="187"/>
      <c r="B34" s="636" t="s">
        <v>357</v>
      </c>
      <c r="C34" s="342">
        <v>111</v>
      </c>
      <c r="D34" s="342">
        <f t="shared" si="6"/>
        <v>112</v>
      </c>
      <c r="E34" s="343"/>
      <c r="F34" s="561"/>
      <c r="G34" s="573">
        <f t="shared" si="1"/>
        <v>1.0090090090090089</v>
      </c>
      <c r="H34" s="19"/>
      <c r="I34" s="19"/>
      <c r="J34" s="21"/>
      <c r="K34" s="21" t="s">
        <v>7</v>
      </c>
      <c r="L34" s="678">
        <v>1124</v>
      </c>
      <c r="M34" s="19">
        <f t="shared" si="7"/>
        <v>112400</v>
      </c>
      <c r="N34" s="21">
        <v>112</v>
      </c>
      <c r="O34" s="21"/>
      <c r="P34" s="21"/>
      <c r="Q34" s="21"/>
      <c r="R34" s="21"/>
      <c r="S34" s="21"/>
      <c r="T34" s="21"/>
      <c r="U34" s="21"/>
    </row>
    <row r="35" spans="1:21" s="371" customFormat="1" ht="14.25" customHeight="1" x14ac:dyDescent="0.25">
      <c r="A35" s="187"/>
      <c r="B35" s="636" t="s">
        <v>358</v>
      </c>
      <c r="C35" s="342">
        <v>576</v>
      </c>
      <c r="D35" s="342">
        <f t="shared" si="6"/>
        <v>575</v>
      </c>
      <c r="E35" s="343"/>
      <c r="F35" s="561"/>
      <c r="G35" s="573">
        <f t="shared" si="1"/>
        <v>0.99826388888888884</v>
      </c>
      <c r="H35" s="19"/>
      <c r="I35" s="19"/>
      <c r="J35" s="21"/>
      <c r="K35" s="21" t="s">
        <v>8</v>
      </c>
      <c r="L35" s="678">
        <v>5743</v>
      </c>
      <c r="M35" s="19">
        <f t="shared" si="7"/>
        <v>574300</v>
      </c>
      <c r="N35" s="21">
        <v>575</v>
      </c>
      <c r="O35" s="21"/>
      <c r="P35" s="21"/>
      <c r="Q35" s="21"/>
      <c r="R35" s="21"/>
      <c r="S35" s="21"/>
      <c r="T35" s="21"/>
      <c r="U35" s="21"/>
    </row>
    <row r="36" spans="1:21" s="371" customFormat="1" ht="14.25" customHeight="1" x14ac:dyDescent="0.25">
      <c r="A36" s="187"/>
      <c r="B36" s="636" t="s">
        <v>359</v>
      </c>
      <c r="C36" s="342">
        <v>343</v>
      </c>
      <c r="D36" s="342">
        <f t="shared" si="6"/>
        <v>352</v>
      </c>
      <c r="E36" s="343"/>
      <c r="F36" s="561"/>
      <c r="G36" s="573">
        <f t="shared" si="1"/>
        <v>1.0262390670553936</v>
      </c>
      <c r="H36" s="19"/>
      <c r="I36" s="19"/>
      <c r="J36" s="21"/>
      <c r="K36" s="21" t="s">
        <v>9</v>
      </c>
      <c r="L36" s="678">
        <v>3521</v>
      </c>
      <c r="M36" s="19">
        <f t="shared" si="7"/>
        <v>352100</v>
      </c>
      <c r="N36" s="21">
        <v>352</v>
      </c>
      <c r="O36" s="21"/>
      <c r="P36" s="21"/>
      <c r="Q36" s="21"/>
      <c r="R36" s="21"/>
      <c r="S36" s="21"/>
      <c r="T36" s="21"/>
      <c r="U36" s="21"/>
    </row>
    <row r="37" spans="1:21" s="371" customFormat="1" ht="14.25" customHeight="1" x14ac:dyDescent="0.25">
      <c r="A37" s="187"/>
      <c r="B37" s="636" t="s">
        <v>360</v>
      </c>
      <c r="C37" s="342">
        <v>207</v>
      </c>
      <c r="D37" s="342">
        <f t="shared" si="6"/>
        <v>209</v>
      </c>
      <c r="E37" s="343"/>
      <c r="F37" s="561"/>
      <c r="G37" s="573">
        <f t="shared" si="1"/>
        <v>1.0096618357487923</v>
      </c>
      <c r="H37" s="19"/>
      <c r="I37" s="19"/>
      <c r="J37" s="21"/>
      <c r="K37" s="21" t="s">
        <v>10</v>
      </c>
      <c r="L37" s="678">
        <v>2093</v>
      </c>
      <c r="M37" s="19">
        <f t="shared" si="7"/>
        <v>209300</v>
      </c>
      <c r="N37" s="21">
        <v>209</v>
      </c>
      <c r="O37" s="21"/>
      <c r="P37" s="21"/>
      <c r="Q37" s="21"/>
      <c r="R37" s="21"/>
      <c r="S37" s="21"/>
      <c r="T37" s="21"/>
      <c r="U37" s="21"/>
    </row>
    <row r="38" spans="1:21" s="371" customFormat="1" ht="14.25" customHeight="1" x14ac:dyDescent="0.25">
      <c r="A38" s="187"/>
      <c r="B38" s="638" t="s">
        <v>361</v>
      </c>
      <c r="C38" s="342">
        <v>258</v>
      </c>
      <c r="D38" s="342">
        <f t="shared" si="6"/>
        <v>259</v>
      </c>
      <c r="E38" s="343"/>
      <c r="F38" s="561"/>
      <c r="G38" s="573">
        <f t="shared" si="1"/>
        <v>1.0038759689922481</v>
      </c>
      <c r="H38" s="19"/>
      <c r="I38" s="19"/>
      <c r="J38" s="21"/>
      <c r="K38" s="64" t="s">
        <v>245</v>
      </c>
      <c r="L38" s="678">
        <v>2588</v>
      </c>
      <c r="M38" s="19">
        <f t="shared" si="7"/>
        <v>258800</v>
      </c>
      <c r="N38" s="336">
        <v>259</v>
      </c>
      <c r="O38" s="21"/>
      <c r="P38" s="21"/>
      <c r="Q38" s="21"/>
      <c r="R38" s="21"/>
      <c r="S38" s="21"/>
      <c r="T38" s="21"/>
      <c r="U38" s="21"/>
    </row>
    <row r="39" spans="1:21" s="371" customFormat="1" ht="14.25" customHeight="1" x14ac:dyDescent="0.3">
      <c r="A39" s="187"/>
      <c r="B39" s="639"/>
      <c r="C39" s="342"/>
      <c r="D39" s="342"/>
      <c r="E39" s="343"/>
      <c r="F39" s="561"/>
      <c r="G39" s="573"/>
      <c r="H39" s="19"/>
      <c r="I39" s="362"/>
      <c r="J39" s="21"/>
      <c r="K39" s="21"/>
      <c r="L39" s="372">
        <f>SUM(L31:L38)</f>
        <v>27564</v>
      </c>
      <c r="M39" s="19">
        <f>SUM(M31:M38)</f>
        <v>2756400</v>
      </c>
      <c r="N39" s="19">
        <f>SUM(N31:N38)</f>
        <v>2757</v>
      </c>
      <c r="O39" s="21"/>
      <c r="P39" s="21"/>
      <c r="Q39" s="21"/>
      <c r="R39" s="21"/>
      <c r="S39" s="21"/>
      <c r="T39" s="21"/>
      <c r="U39" s="21"/>
    </row>
    <row r="40" spans="1:21" s="371" customFormat="1" ht="14.25" customHeight="1" x14ac:dyDescent="0.3">
      <c r="A40" s="187"/>
      <c r="B40" s="364" t="s">
        <v>362</v>
      </c>
      <c r="C40" s="342">
        <f>SUM(C41:C45)</f>
        <v>1766</v>
      </c>
      <c r="D40" s="342">
        <f>SUM(D41:D45)</f>
        <v>1779</v>
      </c>
      <c r="E40" s="343"/>
      <c r="F40" s="561"/>
      <c r="G40" s="573">
        <f t="shared" si="1"/>
        <v>1.007361268403171</v>
      </c>
      <c r="H40" s="19"/>
      <c r="I40" s="362"/>
      <c r="J40" s="21"/>
      <c r="K40" s="21"/>
      <c r="L40" s="372"/>
      <c r="M40" s="19"/>
      <c r="N40" s="19"/>
      <c r="O40" s="21"/>
      <c r="P40" s="21"/>
      <c r="Q40" s="21"/>
      <c r="R40" s="21"/>
      <c r="S40" s="21"/>
      <c r="T40" s="21"/>
      <c r="U40" s="21"/>
    </row>
    <row r="41" spans="1:21" s="371" customFormat="1" ht="14.25" customHeight="1" x14ac:dyDescent="0.3">
      <c r="A41" s="187"/>
      <c r="B41" s="636" t="s">
        <v>4</v>
      </c>
      <c r="C41" s="342">
        <v>248</v>
      </c>
      <c r="D41" s="342">
        <f>+P44</f>
        <v>247</v>
      </c>
      <c r="E41" s="343"/>
      <c r="F41" s="561"/>
      <c r="G41" s="573">
        <f t="shared" si="1"/>
        <v>0.99596774193548387</v>
      </c>
      <c r="H41" s="19"/>
      <c r="I41" s="362"/>
      <c r="J41" s="21"/>
      <c r="K41" s="21"/>
      <c r="L41" s="372"/>
      <c r="M41" s="19"/>
      <c r="N41" s="19"/>
      <c r="O41" s="21"/>
      <c r="P41" s="21"/>
      <c r="Q41" s="21"/>
      <c r="R41" s="21"/>
      <c r="S41" s="21"/>
      <c r="T41" s="21"/>
      <c r="U41" s="21"/>
    </row>
    <row r="42" spans="1:21" s="371" customFormat="1" ht="14.25" customHeight="1" x14ac:dyDescent="0.3">
      <c r="A42" s="187"/>
      <c r="B42" s="636" t="s">
        <v>356</v>
      </c>
      <c r="C42" s="342">
        <v>111</v>
      </c>
      <c r="D42" s="342">
        <f>+P45</f>
        <v>114</v>
      </c>
      <c r="E42" s="343"/>
      <c r="F42" s="561"/>
      <c r="G42" s="573">
        <f t="shared" si="1"/>
        <v>1.027027027027027</v>
      </c>
      <c r="H42" s="19"/>
      <c r="I42" s="362"/>
      <c r="J42" s="21"/>
      <c r="K42" s="21"/>
      <c r="L42" s="372" t="s">
        <v>393</v>
      </c>
      <c r="M42" s="19"/>
      <c r="N42" s="19"/>
      <c r="O42" s="21"/>
      <c r="P42" s="21"/>
      <c r="Q42" s="21"/>
      <c r="R42" s="21"/>
      <c r="S42" s="21"/>
      <c r="T42" s="21"/>
      <c r="U42" s="21"/>
    </row>
    <row r="43" spans="1:21" s="371" customFormat="1" ht="14.25" customHeight="1" x14ac:dyDescent="0.3">
      <c r="A43" s="187"/>
      <c r="B43" s="636" t="s">
        <v>358</v>
      </c>
      <c r="C43" s="342">
        <v>766</v>
      </c>
      <c r="D43" s="342">
        <f>+P47</f>
        <v>764</v>
      </c>
      <c r="E43" s="343"/>
      <c r="F43" s="561"/>
      <c r="G43" s="573">
        <f t="shared" si="1"/>
        <v>0.99738903394255873</v>
      </c>
      <c r="H43" s="19"/>
      <c r="I43" s="362"/>
      <c r="J43" s="21"/>
      <c r="K43" s="21"/>
      <c r="L43" s="372"/>
      <c r="M43" s="19"/>
      <c r="N43" s="19" t="s">
        <v>327</v>
      </c>
      <c r="O43" s="21" t="s">
        <v>328</v>
      </c>
      <c r="P43" s="21" t="s">
        <v>327</v>
      </c>
      <c r="Q43" s="21" t="s">
        <v>329</v>
      </c>
      <c r="R43" s="21"/>
      <c r="S43" s="21"/>
      <c r="T43" s="21"/>
      <c r="U43" s="21"/>
    </row>
    <row r="44" spans="1:21" s="371" customFormat="1" ht="14.25" customHeight="1" x14ac:dyDescent="0.25">
      <c r="A44" s="187"/>
      <c r="B44" s="636" t="s">
        <v>359</v>
      </c>
      <c r="C44" s="342">
        <v>457</v>
      </c>
      <c r="D44" s="342">
        <f>+P48</f>
        <v>468</v>
      </c>
      <c r="E44" s="343"/>
      <c r="F44" s="561"/>
      <c r="G44" s="573">
        <f t="shared" si="1"/>
        <v>1.0240700218818382</v>
      </c>
      <c r="H44" s="19"/>
      <c r="I44" s="19" t="s">
        <v>395</v>
      </c>
      <c r="J44" s="21">
        <v>133</v>
      </c>
      <c r="K44" s="21" t="s">
        <v>4</v>
      </c>
      <c r="L44" s="734">
        <v>2786</v>
      </c>
      <c r="M44" s="19">
        <f>J44*L44</f>
        <v>370538</v>
      </c>
      <c r="N44" s="19">
        <f>M44*66.7%</f>
        <v>247148.84600000002</v>
      </c>
      <c r="O44" s="19">
        <f>M44*33.3%</f>
        <v>123389.15399999998</v>
      </c>
      <c r="P44" s="21">
        <v>247</v>
      </c>
      <c r="Q44" s="21">
        <v>123</v>
      </c>
      <c r="R44" s="21"/>
      <c r="S44" s="21"/>
      <c r="T44" s="21"/>
      <c r="U44" s="21"/>
    </row>
    <row r="45" spans="1:21" s="371" customFormat="1" ht="14.25" customHeight="1" x14ac:dyDescent="0.3">
      <c r="A45" s="187"/>
      <c r="B45" s="636" t="s">
        <v>360</v>
      </c>
      <c r="C45" s="342">
        <v>184</v>
      </c>
      <c r="D45" s="342">
        <f>+P49</f>
        <v>186</v>
      </c>
      <c r="E45" s="343"/>
      <c r="F45" s="561"/>
      <c r="G45" s="573">
        <f t="shared" si="1"/>
        <v>1.0108695652173914</v>
      </c>
      <c r="H45" s="19"/>
      <c r="I45" s="362"/>
      <c r="J45" s="21"/>
      <c r="K45" s="21" t="s">
        <v>6</v>
      </c>
      <c r="L45" s="734">
        <v>1289</v>
      </c>
      <c r="M45" s="19">
        <f>J44*L45</f>
        <v>171437</v>
      </c>
      <c r="N45" s="19">
        <f>M45*66.7%</f>
        <v>114348.47900000001</v>
      </c>
      <c r="O45" s="19">
        <f>M45*33.3%</f>
        <v>57088.520999999993</v>
      </c>
      <c r="P45" s="21">
        <v>114</v>
      </c>
      <c r="Q45" s="21">
        <v>57</v>
      </c>
      <c r="R45" s="21"/>
      <c r="S45" s="21"/>
      <c r="T45" s="21"/>
      <c r="U45" s="21"/>
    </row>
    <row r="46" spans="1:21" s="371" customFormat="1" ht="14.25" customHeight="1" x14ac:dyDescent="0.3">
      <c r="A46" s="187"/>
      <c r="B46" s="639"/>
      <c r="C46" s="342"/>
      <c r="D46" s="342"/>
      <c r="E46" s="343"/>
      <c r="F46" s="561"/>
      <c r="G46" s="573"/>
      <c r="H46" s="19"/>
      <c r="I46" s="362"/>
      <c r="J46" s="21"/>
      <c r="K46" s="21" t="s">
        <v>7</v>
      </c>
      <c r="L46" s="734">
        <v>1124</v>
      </c>
      <c r="M46" s="19">
        <f>J44*L46</f>
        <v>149492</v>
      </c>
      <c r="N46" s="19"/>
      <c r="O46" s="19">
        <f>M46*100%</f>
        <v>149492</v>
      </c>
      <c r="P46" s="21"/>
      <c r="Q46" s="21">
        <v>150</v>
      </c>
      <c r="R46" s="21"/>
      <c r="S46" s="21"/>
      <c r="T46" s="21"/>
      <c r="U46" s="21"/>
    </row>
    <row r="47" spans="1:21" s="371" customFormat="1" ht="14.25" customHeight="1" x14ac:dyDescent="0.3">
      <c r="A47" s="187"/>
      <c r="B47" s="364" t="s">
        <v>363</v>
      </c>
      <c r="C47" s="342">
        <f>SUM(C48:C52)</f>
        <v>761</v>
      </c>
      <c r="D47" s="342">
        <f>SUM(D48:D52)</f>
        <v>767</v>
      </c>
      <c r="E47" s="343"/>
      <c r="F47" s="561"/>
      <c r="G47" s="573">
        <f t="shared" si="1"/>
        <v>1.0078843626806833</v>
      </c>
      <c r="H47" s="19"/>
      <c r="I47" s="362"/>
      <c r="J47" s="21"/>
      <c r="K47" s="21" t="s">
        <v>8</v>
      </c>
      <c r="L47" s="734">
        <v>5743</v>
      </c>
      <c r="M47" s="19">
        <f>J44*L47</f>
        <v>763819</v>
      </c>
      <c r="N47" s="19">
        <f>M47*100%</f>
        <v>763819</v>
      </c>
      <c r="O47" s="19"/>
      <c r="P47" s="21">
        <v>764</v>
      </c>
      <c r="Q47" s="21"/>
      <c r="R47" s="21"/>
      <c r="S47" s="21"/>
      <c r="T47" s="21"/>
      <c r="U47" s="21"/>
    </row>
    <row r="48" spans="1:21" s="363" customFormat="1" ht="14.25" customHeight="1" x14ac:dyDescent="0.3">
      <c r="A48" s="184"/>
      <c r="B48" s="636" t="s">
        <v>4</v>
      </c>
      <c r="C48" s="342">
        <v>124</v>
      </c>
      <c r="D48" s="342">
        <f>+Q44</f>
        <v>123</v>
      </c>
      <c r="E48" s="348"/>
      <c r="F48" s="560"/>
      <c r="G48" s="573">
        <f t="shared" si="1"/>
        <v>0.99193548387096775</v>
      </c>
      <c r="H48" s="19"/>
      <c r="I48" s="362"/>
      <c r="J48" s="21"/>
      <c r="K48" s="21" t="s">
        <v>9</v>
      </c>
      <c r="L48" s="734">
        <v>3521</v>
      </c>
      <c r="M48" s="19">
        <f>J44*L48</f>
        <v>468293</v>
      </c>
      <c r="N48" s="19">
        <f>M48*100%</f>
        <v>468293</v>
      </c>
      <c r="O48" s="19"/>
      <c r="P48" s="21">
        <v>468</v>
      </c>
      <c r="Q48" s="21"/>
      <c r="R48" s="371"/>
      <c r="S48" s="371"/>
      <c r="T48" s="371"/>
      <c r="U48" s="371"/>
    </row>
    <row r="49" spans="1:19" s="363" customFormat="1" ht="14.25" customHeight="1" x14ac:dyDescent="0.3">
      <c r="A49" s="184"/>
      <c r="B49" s="636" t="s">
        <v>356</v>
      </c>
      <c r="C49" s="342">
        <v>55</v>
      </c>
      <c r="D49" s="342">
        <f>+Q45</f>
        <v>57</v>
      </c>
      <c r="E49" s="348"/>
      <c r="F49" s="560"/>
      <c r="G49" s="573">
        <f t="shared" si="1"/>
        <v>1.0363636363636364</v>
      </c>
      <c r="H49" s="19"/>
      <c r="I49" s="362"/>
      <c r="J49" s="21"/>
      <c r="K49" s="21" t="s">
        <v>10</v>
      </c>
      <c r="L49" s="734">
        <v>2093</v>
      </c>
      <c r="M49" s="19">
        <f>J44*L49</f>
        <v>278369</v>
      </c>
      <c r="N49" s="19">
        <f>M49*66.7%</f>
        <v>185672.12300000002</v>
      </c>
      <c r="O49" s="19">
        <f>M49*33.3%</f>
        <v>92696.876999999993</v>
      </c>
      <c r="P49" s="21">
        <v>186</v>
      </c>
      <c r="Q49" s="21">
        <v>93</v>
      </c>
      <c r="R49" s="371"/>
      <c r="S49" s="371"/>
    </row>
    <row r="50" spans="1:19" s="363" customFormat="1" ht="14.25" customHeight="1" x14ac:dyDescent="0.3">
      <c r="A50" s="184"/>
      <c r="B50" s="636" t="s">
        <v>357</v>
      </c>
      <c r="C50" s="342">
        <v>147</v>
      </c>
      <c r="D50" s="342">
        <f>+Q46</f>
        <v>150</v>
      </c>
      <c r="E50" s="348"/>
      <c r="F50" s="560"/>
      <c r="G50" s="573">
        <f t="shared" si="1"/>
        <v>1.0204081632653061</v>
      </c>
      <c r="H50" s="60"/>
      <c r="I50" s="362"/>
      <c r="J50" s="21"/>
      <c r="K50" s="21" t="s">
        <v>245</v>
      </c>
      <c r="L50" s="734">
        <v>2588</v>
      </c>
      <c r="M50" s="19">
        <f>J44*L50</f>
        <v>344204</v>
      </c>
      <c r="N50" s="19"/>
      <c r="O50" s="19">
        <f>M50*100%</f>
        <v>344204</v>
      </c>
      <c r="Q50" s="58">
        <v>344</v>
      </c>
    </row>
    <row r="51" spans="1:19" s="363" customFormat="1" ht="14.25" customHeight="1" x14ac:dyDescent="0.3">
      <c r="A51" s="184"/>
      <c r="B51" s="636" t="s">
        <v>360</v>
      </c>
      <c r="C51" s="342">
        <v>92</v>
      </c>
      <c r="D51" s="342">
        <f>+Q49</f>
        <v>93</v>
      </c>
      <c r="E51" s="348"/>
      <c r="F51" s="560"/>
      <c r="G51" s="573">
        <f t="shared" si="1"/>
        <v>1.0108695652173914</v>
      </c>
      <c r="H51" s="60"/>
      <c r="I51" s="362"/>
      <c r="J51" s="21"/>
      <c r="K51" s="21"/>
      <c r="L51" s="735">
        <f>SUM(L43:L50)</f>
        <v>19144</v>
      </c>
      <c r="M51" s="19">
        <f>SUM(M44:M50)</f>
        <v>2546152</v>
      </c>
      <c r="N51" s="19">
        <f>SUM(N44:N50)</f>
        <v>1779281.4479999999</v>
      </c>
      <c r="O51" s="19">
        <f>SUM(O44:O50)</f>
        <v>766870.55199999991</v>
      </c>
      <c r="P51" s="363">
        <f t="shared" ref="P51:Q51" si="8">SUM(P44:P50)</f>
        <v>1779</v>
      </c>
      <c r="Q51" s="363">
        <f t="shared" si="8"/>
        <v>767</v>
      </c>
    </row>
    <row r="52" spans="1:19" s="363" customFormat="1" ht="14.25" customHeight="1" x14ac:dyDescent="0.3">
      <c r="A52" s="184"/>
      <c r="B52" s="638" t="s">
        <v>361</v>
      </c>
      <c r="C52" s="342">
        <v>343</v>
      </c>
      <c r="D52" s="342">
        <f>+Q50</f>
        <v>344</v>
      </c>
      <c r="E52" s="348"/>
      <c r="F52" s="560"/>
      <c r="G52" s="573">
        <f t="shared" si="1"/>
        <v>1.0029154518950438</v>
      </c>
      <c r="H52" s="60"/>
      <c r="I52" s="362"/>
      <c r="J52" s="21"/>
      <c r="K52" s="21"/>
      <c r="L52" s="372"/>
      <c r="M52" s="19"/>
      <c r="N52" s="19"/>
      <c r="O52" s="21"/>
    </row>
    <row r="53" spans="1:19" s="363" customFormat="1" ht="14.25" customHeight="1" x14ac:dyDescent="0.3">
      <c r="A53" s="184"/>
      <c r="B53" s="638"/>
      <c r="C53" s="347"/>
      <c r="D53" s="347"/>
      <c r="E53" s="348"/>
      <c r="F53" s="560"/>
      <c r="G53" s="573"/>
      <c r="H53" s="60"/>
      <c r="I53" s="362"/>
      <c r="J53" s="21"/>
      <c r="K53" s="21"/>
      <c r="L53" s="372" t="s">
        <v>326</v>
      </c>
      <c r="M53" s="19"/>
      <c r="N53" s="19"/>
      <c r="O53" s="21"/>
    </row>
    <row r="54" spans="1:19" s="363" customFormat="1" ht="14.25" customHeight="1" x14ac:dyDescent="0.3">
      <c r="A54" s="184"/>
      <c r="B54" s="364" t="s">
        <v>320</v>
      </c>
      <c r="C54" s="342">
        <f>+SUM(C55:C61)</f>
        <v>1852</v>
      </c>
      <c r="D54" s="342">
        <f>+SUM(D55:D61)</f>
        <v>2766</v>
      </c>
      <c r="E54" s="348"/>
      <c r="F54" s="560"/>
      <c r="G54" s="573">
        <f t="shared" si="1"/>
        <v>1.4935205183585314</v>
      </c>
      <c r="H54" s="60"/>
      <c r="I54" s="19" t="s">
        <v>268</v>
      </c>
      <c r="J54" s="21" t="s">
        <v>325</v>
      </c>
      <c r="K54" s="21" t="s">
        <v>4</v>
      </c>
      <c r="L54" s="372">
        <v>60</v>
      </c>
      <c r="M54" s="19">
        <f>+J55*L54</f>
        <v>228600</v>
      </c>
      <c r="N54" s="19">
        <v>229</v>
      </c>
      <c r="O54" s="21"/>
    </row>
    <row r="55" spans="1:19" s="363" customFormat="1" ht="14.25" customHeight="1" x14ac:dyDescent="0.3">
      <c r="A55" s="184"/>
      <c r="B55" s="636" t="s">
        <v>254</v>
      </c>
      <c r="C55" s="342">
        <f>+'[4]2.SZ.TÁBL. BEVÉTELEK'!$D43</f>
        <v>297</v>
      </c>
      <c r="D55" s="342">
        <f t="shared" ref="D55:D61" si="9">+N54</f>
        <v>229</v>
      </c>
      <c r="E55" s="348"/>
      <c r="F55" s="560"/>
      <c r="G55" s="573">
        <f t="shared" si="1"/>
        <v>0.77104377104377109</v>
      </c>
      <c r="H55" s="60"/>
      <c r="I55" s="19"/>
      <c r="J55" s="21">
        <v>3810</v>
      </c>
      <c r="K55" s="21" t="s">
        <v>6</v>
      </c>
      <c r="L55" s="372">
        <v>90</v>
      </c>
      <c r="M55" s="19">
        <f>+J55*L55</f>
        <v>342900</v>
      </c>
      <c r="N55" s="19">
        <v>343</v>
      </c>
      <c r="O55" s="21"/>
    </row>
    <row r="56" spans="1:19" s="363" customFormat="1" ht="14.25" customHeight="1" x14ac:dyDescent="0.3">
      <c r="A56" s="184"/>
      <c r="B56" s="636" t="s">
        <v>260</v>
      </c>
      <c r="C56" s="342">
        <f>+'[4]2.SZ.TÁBL. BEVÉTELEK'!$D44</f>
        <v>114</v>
      </c>
      <c r="D56" s="342">
        <f t="shared" si="9"/>
        <v>343</v>
      </c>
      <c r="E56" s="348"/>
      <c r="F56" s="560"/>
      <c r="G56" s="573">
        <f t="shared" si="1"/>
        <v>3.0087719298245612</v>
      </c>
      <c r="H56" s="60"/>
      <c r="I56" s="19"/>
      <c r="J56" s="21"/>
      <c r="K56" s="21" t="s">
        <v>7</v>
      </c>
      <c r="L56" s="372">
        <v>78</v>
      </c>
      <c r="M56" s="19">
        <f>+J55*L56</f>
        <v>297180</v>
      </c>
      <c r="N56" s="19">
        <v>297</v>
      </c>
      <c r="O56" s="21"/>
    </row>
    <row r="57" spans="1:19" s="363" customFormat="1" ht="14.25" customHeight="1" x14ac:dyDescent="0.3">
      <c r="A57" s="184"/>
      <c r="B57" s="636" t="s">
        <v>256</v>
      </c>
      <c r="C57" s="342">
        <f>+'[4]2.SZ.TÁBL. BEVÉTELEK'!$D45</f>
        <v>91</v>
      </c>
      <c r="D57" s="342">
        <f t="shared" si="9"/>
        <v>297</v>
      </c>
      <c r="E57" s="348"/>
      <c r="F57" s="560"/>
      <c r="G57" s="573">
        <f t="shared" si="1"/>
        <v>3.2637362637362637</v>
      </c>
      <c r="H57" s="60"/>
      <c r="I57" s="19"/>
      <c r="J57" s="21">
        <v>3810</v>
      </c>
      <c r="K57" s="21" t="s">
        <v>8</v>
      </c>
      <c r="L57" s="372">
        <v>186</v>
      </c>
      <c r="M57" s="19">
        <f>+J57*L57</f>
        <v>708660</v>
      </c>
      <c r="N57" s="19">
        <v>709</v>
      </c>
      <c r="O57" s="21"/>
    </row>
    <row r="58" spans="1:19" s="363" customFormat="1" ht="14.25" customHeight="1" x14ac:dyDescent="0.3">
      <c r="A58" s="184"/>
      <c r="B58" s="636" t="s">
        <v>257</v>
      </c>
      <c r="C58" s="342">
        <f>+'[4]2.SZ.TÁBL. BEVÉTELEK'!$D46</f>
        <v>709</v>
      </c>
      <c r="D58" s="342">
        <f t="shared" si="9"/>
        <v>709</v>
      </c>
      <c r="E58" s="348"/>
      <c r="F58" s="560"/>
      <c r="G58" s="573">
        <f t="shared" si="1"/>
        <v>1</v>
      </c>
      <c r="H58" s="60"/>
      <c r="I58" s="19"/>
      <c r="K58" s="21" t="s">
        <v>9</v>
      </c>
      <c r="L58" s="372">
        <v>90</v>
      </c>
      <c r="M58" s="19">
        <f>+J55*L58</f>
        <v>342900</v>
      </c>
      <c r="N58" s="19">
        <v>343</v>
      </c>
      <c r="O58" s="21"/>
    </row>
    <row r="59" spans="1:19" s="363" customFormat="1" ht="14.25" customHeight="1" x14ac:dyDescent="0.3">
      <c r="A59" s="184"/>
      <c r="B59" s="636" t="s">
        <v>258</v>
      </c>
      <c r="C59" s="342">
        <f>+'[4]2.SZ.TÁBL. BEVÉTELEK'!$D47</f>
        <v>206</v>
      </c>
      <c r="D59" s="342">
        <f t="shared" si="9"/>
        <v>343</v>
      </c>
      <c r="E59" s="348"/>
      <c r="F59" s="560"/>
      <c r="G59" s="573">
        <f t="shared" si="1"/>
        <v>1.6650485436893203</v>
      </c>
      <c r="H59" s="60"/>
      <c r="I59" s="19"/>
      <c r="J59" s="21"/>
      <c r="K59" s="21" t="s">
        <v>10</v>
      </c>
      <c r="L59" s="372">
        <v>150</v>
      </c>
      <c r="M59" s="19">
        <f>+J55*L59</f>
        <v>571500</v>
      </c>
      <c r="N59" s="19">
        <v>571</v>
      </c>
      <c r="O59" s="21"/>
    </row>
    <row r="60" spans="1:19" s="363" customFormat="1" ht="14.25" customHeight="1" x14ac:dyDescent="0.3">
      <c r="A60" s="184"/>
      <c r="B60" s="636" t="s">
        <v>259</v>
      </c>
      <c r="C60" s="342">
        <f>+'[4]2.SZ.TÁBL. BEVÉTELEK'!$D48</f>
        <v>206</v>
      </c>
      <c r="D60" s="342">
        <f t="shared" si="9"/>
        <v>571</v>
      </c>
      <c r="E60" s="348"/>
      <c r="F60" s="560"/>
      <c r="G60" s="573">
        <f t="shared" si="1"/>
        <v>2.7718446601941746</v>
      </c>
      <c r="H60" s="60"/>
      <c r="I60" s="19"/>
      <c r="J60" s="21"/>
      <c r="K60" s="64" t="s">
        <v>245</v>
      </c>
      <c r="L60" s="372">
        <v>72</v>
      </c>
      <c r="M60" s="19">
        <f>+J55*L60</f>
        <v>274320</v>
      </c>
      <c r="N60" s="19">
        <v>274</v>
      </c>
      <c r="O60" s="21"/>
    </row>
    <row r="61" spans="1:19" s="363" customFormat="1" ht="14.25" customHeight="1" x14ac:dyDescent="0.3">
      <c r="A61" s="184"/>
      <c r="B61" s="638" t="s">
        <v>245</v>
      </c>
      <c r="C61" s="342">
        <f>+'[4]2.SZ.TÁBL. BEVÉTELEK'!$D49</f>
        <v>229</v>
      </c>
      <c r="D61" s="342">
        <f t="shared" si="9"/>
        <v>274</v>
      </c>
      <c r="E61" s="348"/>
      <c r="F61" s="560"/>
      <c r="G61" s="573">
        <f t="shared" si="1"/>
        <v>1.1965065502183405</v>
      </c>
      <c r="H61" s="666"/>
      <c r="I61" s="19"/>
      <c r="J61" s="21"/>
      <c r="K61" s="64"/>
      <c r="L61" s="372"/>
      <c r="M61" s="19">
        <f>SUM(M54:M60)</f>
        <v>2766060</v>
      </c>
      <c r="N61" s="19">
        <f>SUM(N54:N60)</f>
        <v>2766</v>
      </c>
      <c r="O61" s="21"/>
    </row>
    <row r="62" spans="1:19" s="363" customFormat="1" ht="14.25" customHeight="1" x14ac:dyDescent="0.3">
      <c r="A62" s="184"/>
      <c r="B62" s="639"/>
      <c r="C62" s="347"/>
      <c r="D62" s="347"/>
      <c r="E62" s="348"/>
      <c r="F62" s="560"/>
      <c r="G62" s="573"/>
      <c r="H62" s="666"/>
      <c r="I62" s="19"/>
      <c r="J62" s="21"/>
      <c r="K62" s="21"/>
      <c r="L62" s="372"/>
      <c r="M62" s="19"/>
      <c r="N62" s="19"/>
      <c r="O62" s="21"/>
    </row>
    <row r="63" spans="1:19" s="363" customFormat="1" ht="14.25" customHeight="1" x14ac:dyDescent="0.3">
      <c r="A63" s="184"/>
      <c r="B63" s="364" t="s">
        <v>321</v>
      </c>
      <c r="C63" s="342">
        <f>+SUM(C64:C70)</f>
        <v>4000</v>
      </c>
      <c r="D63" s="342">
        <f>+SUM(D64:D70)</f>
        <v>4000.0000000000005</v>
      </c>
      <c r="E63" s="348"/>
      <c r="F63" s="560"/>
      <c r="G63" s="573">
        <f t="shared" si="1"/>
        <v>1.0000000000000002</v>
      </c>
      <c r="H63" s="666"/>
      <c r="I63" s="19"/>
      <c r="J63" s="21"/>
      <c r="K63" s="21"/>
      <c r="L63" s="758" t="s">
        <v>393</v>
      </c>
      <c r="M63" s="19"/>
      <c r="N63" s="21"/>
      <c r="O63" s="21"/>
      <c r="P63" s="21"/>
      <c r="Q63" s="19"/>
    </row>
    <row r="64" spans="1:19" s="363" customFormat="1" ht="14.25" customHeight="1" x14ac:dyDescent="0.3">
      <c r="A64" s="184"/>
      <c r="B64" s="636" t="s">
        <v>254</v>
      </c>
      <c r="C64" s="342">
        <f>+'[4]2.SZ.TÁBL. BEVÉTELEK'!$D52</f>
        <v>515</v>
      </c>
      <c r="D64" s="342">
        <f t="shared" ref="D64:D70" si="10">+N65</f>
        <v>510.70070115943355</v>
      </c>
      <c r="E64" s="348"/>
      <c r="F64" s="560"/>
      <c r="G64" s="573">
        <f t="shared" si="1"/>
        <v>0.99165184691152142</v>
      </c>
      <c r="H64" s="666"/>
      <c r="I64" s="19" t="s">
        <v>263</v>
      </c>
      <c r="J64" s="21"/>
      <c r="K64" s="21" t="s">
        <v>264</v>
      </c>
      <c r="L64" s="758"/>
      <c r="M64" s="21">
        <v>4000</v>
      </c>
      <c r="N64" s="21"/>
      <c r="O64" s="21"/>
      <c r="P64" s="21"/>
      <c r="Q64" s="21"/>
    </row>
    <row r="65" spans="1:21" s="363" customFormat="1" ht="14.25" customHeight="1" x14ac:dyDescent="0.3">
      <c r="A65" s="184"/>
      <c r="B65" s="636" t="s">
        <v>255</v>
      </c>
      <c r="C65" s="342">
        <f>+'[4]2.SZ.TÁBL. BEVÉTELEK'!$D53</f>
        <v>1556</v>
      </c>
      <c r="D65" s="342">
        <f t="shared" si="10"/>
        <v>1543.4673021401402</v>
      </c>
      <c r="E65" s="348"/>
      <c r="F65" s="560"/>
      <c r="G65" s="573">
        <f t="shared" si="1"/>
        <v>0.99194556692811064</v>
      </c>
      <c r="H65" s="666"/>
      <c r="I65" s="19"/>
      <c r="J65" s="21"/>
      <c r="K65" s="21" t="s">
        <v>4</v>
      </c>
      <c r="L65" s="678">
        <v>2786</v>
      </c>
      <c r="M65" s="373">
        <f t="shared" ref="M65:M71" si="11">+L65/$L$72</f>
        <v>0.12767517528985839</v>
      </c>
      <c r="N65" s="673">
        <f t="shared" ref="N65:N71" si="12">+$M$64*M65</f>
        <v>510.70070115943355</v>
      </c>
      <c r="O65" s="21">
        <v>511</v>
      </c>
      <c r="P65" s="21"/>
      <c r="Q65" s="21"/>
    </row>
    <row r="66" spans="1:21" s="363" customFormat="1" ht="14.25" customHeight="1" x14ac:dyDescent="0.3">
      <c r="A66" s="184"/>
      <c r="B66" s="636" t="s">
        <v>260</v>
      </c>
      <c r="C66" s="342">
        <f>+'[4]2.SZ.TÁBL. BEVÉTELEK'!$D54</f>
        <v>232</v>
      </c>
      <c r="D66" s="342">
        <f t="shared" si="10"/>
        <v>236.28614637276019</v>
      </c>
      <c r="E66" s="348"/>
      <c r="F66" s="560"/>
      <c r="G66" s="573">
        <f t="shared" si="1"/>
        <v>1.0184747688481042</v>
      </c>
      <c r="H66" s="666"/>
      <c r="I66" s="19"/>
      <c r="J66" s="21"/>
      <c r="K66" s="21" t="s">
        <v>5</v>
      </c>
      <c r="L66" s="678">
        <v>8420</v>
      </c>
      <c r="M66" s="373">
        <f t="shared" si="11"/>
        <v>0.38586682553503504</v>
      </c>
      <c r="N66" s="673">
        <f t="shared" si="12"/>
        <v>1543.4673021401402</v>
      </c>
      <c r="O66" s="21">
        <v>1544</v>
      </c>
    </row>
    <row r="67" spans="1:21" s="363" customFormat="1" ht="14.25" customHeight="1" x14ac:dyDescent="0.3">
      <c r="A67" s="184"/>
      <c r="B67" s="636" t="s">
        <v>256</v>
      </c>
      <c r="C67" s="342">
        <f>+'[4]2.SZ.TÁBL. BEVÉTELEK'!$D55</f>
        <v>204</v>
      </c>
      <c r="D67" s="342">
        <f t="shared" si="10"/>
        <v>206.04005315980021</v>
      </c>
      <c r="E67" s="348"/>
      <c r="F67" s="560"/>
      <c r="G67" s="573">
        <f t="shared" si="1"/>
        <v>1.010000260587256</v>
      </c>
      <c r="H67" s="666"/>
      <c r="I67" s="19"/>
      <c r="J67" s="21"/>
      <c r="K67" s="21" t="s">
        <v>6</v>
      </c>
      <c r="L67" s="678">
        <v>1289</v>
      </c>
      <c r="M67" s="373">
        <f t="shared" si="11"/>
        <v>5.9071536593190047E-2</v>
      </c>
      <c r="N67" s="673">
        <f t="shared" si="12"/>
        <v>236.28614637276019</v>
      </c>
      <c r="O67" s="21">
        <v>236</v>
      </c>
    </row>
    <row r="68" spans="1:21" s="363" customFormat="1" ht="14.25" customHeight="1" x14ac:dyDescent="0.3">
      <c r="A68" s="184"/>
      <c r="B68" s="636" t="s">
        <v>258</v>
      </c>
      <c r="C68" s="342">
        <f>+'[4]2.SZ.TÁBL. BEVÉTELEK'!$D56</f>
        <v>634</v>
      </c>
      <c r="D68" s="342">
        <f t="shared" si="10"/>
        <v>645.4332981989827</v>
      </c>
      <c r="E68" s="348"/>
      <c r="F68" s="560"/>
      <c r="G68" s="573">
        <f t="shared" si="1"/>
        <v>1.0180335933737898</v>
      </c>
      <c r="H68" s="666"/>
      <c r="I68" s="19"/>
      <c r="J68" s="21"/>
      <c r="K68" s="21" t="s">
        <v>7</v>
      </c>
      <c r="L68" s="678">
        <v>1124</v>
      </c>
      <c r="M68" s="373">
        <f t="shared" si="11"/>
        <v>5.151001328995005E-2</v>
      </c>
      <c r="N68" s="673">
        <f t="shared" si="12"/>
        <v>206.04005315980021</v>
      </c>
      <c r="O68" s="21">
        <v>206</v>
      </c>
    </row>
    <row r="69" spans="1:21" s="363" customFormat="1" ht="14.25" customHeight="1" x14ac:dyDescent="0.3">
      <c r="A69" s="184"/>
      <c r="B69" s="636" t="s">
        <v>259</v>
      </c>
      <c r="C69" s="342">
        <f>+'[4]2.SZ.TÁBL. BEVÉTELEK'!$D57</f>
        <v>383</v>
      </c>
      <c r="D69" s="342">
        <f t="shared" si="10"/>
        <v>383.66710966500159</v>
      </c>
      <c r="E69" s="348"/>
      <c r="F69" s="560"/>
      <c r="G69" s="573">
        <f t="shared" si="1"/>
        <v>1.0017418006919101</v>
      </c>
      <c r="H69" s="666"/>
      <c r="I69" s="19"/>
      <c r="J69" s="21"/>
      <c r="K69" s="21" t="s">
        <v>9</v>
      </c>
      <c r="L69" s="678">
        <v>3521</v>
      </c>
      <c r="M69" s="373">
        <f t="shared" si="11"/>
        <v>0.16135832454974566</v>
      </c>
      <c r="N69" s="673">
        <f t="shared" si="12"/>
        <v>645.4332981989827</v>
      </c>
      <c r="O69" s="21">
        <v>645</v>
      </c>
    </row>
    <row r="70" spans="1:21" ht="13.8" x14ac:dyDescent="0.3">
      <c r="A70" s="184"/>
      <c r="B70" s="638" t="s">
        <v>245</v>
      </c>
      <c r="C70" s="342">
        <f>+'[4]2.SZ.TÁBL. BEVÉTELEK'!$D58</f>
        <v>476</v>
      </c>
      <c r="D70" s="342">
        <f t="shared" si="10"/>
        <v>474.40538930388158</v>
      </c>
      <c r="E70" s="348"/>
      <c r="F70" s="560"/>
      <c r="G70" s="573">
        <f t="shared" si="1"/>
        <v>0.99664997752916296</v>
      </c>
      <c r="H70" s="60"/>
      <c r="K70" s="21" t="s">
        <v>10</v>
      </c>
      <c r="L70" s="678">
        <v>2093</v>
      </c>
      <c r="M70" s="373">
        <f t="shared" si="11"/>
        <v>9.5916777416250404E-2</v>
      </c>
      <c r="N70" s="673">
        <f t="shared" si="12"/>
        <v>383.66710966500159</v>
      </c>
      <c r="O70" s="21">
        <v>384</v>
      </c>
      <c r="P70" s="363"/>
      <c r="Q70" s="363"/>
      <c r="R70" s="363"/>
      <c r="S70" s="363"/>
      <c r="T70" s="363"/>
      <c r="U70" s="363"/>
    </row>
    <row r="71" spans="1:21" ht="12.9" customHeight="1" x14ac:dyDescent="0.3">
      <c r="A71" s="184"/>
      <c r="B71" s="638"/>
      <c r="C71" s="347"/>
      <c r="D71" s="347"/>
      <c r="E71" s="348"/>
      <c r="F71" s="560"/>
      <c r="G71" s="573"/>
      <c r="H71" s="60"/>
      <c r="K71" s="674" t="s">
        <v>245</v>
      </c>
      <c r="L71" s="678">
        <v>2588</v>
      </c>
      <c r="M71" s="373">
        <f t="shared" si="11"/>
        <v>0.1186013473259704</v>
      </c>
      <c r="N71" s="673">
        <f t="shared" si="12"/>
        <v>474.40538930388158</v>
      </c>
      <c r="O71" s="21">
        <v>474</v>
      </c>
      <c r="Q71" s="363"/>
      <c r="R71" s="363"/>
      <c r="S71" s="363"/>
      <c r="T71" s="363"/>
      <c r="U71" s="363"/>
    </row>
    <row r="72" spans="1:21" ht="12.9" customHeight="1" x14ac:dyDescent="0.3">
      <c r="A72" s="184"/>
      <c r="B72" s="364" t="s">
        <v>322</v>
      </c>
      <c r="C72" s="342">
        <f>+SUM(C73:C73)</f>
        <v>88051</v>
      </c>
      <c r="D72" s="342">
        <f>+SUM(D73:D73)</f>
        <v>96239</v>
      </c>
      <c r="E72" s="348"/>
      <c r="F72" s="560"/>
      <c r="G72" s="573">
        <f t="shared" si="1"/>
        <v>1.0929915617085553</v>
      </c>
      <c r="H72" s="60"/>
      <c r="L72" s="21">
        <f>SUM(L65:L71)</f>
        <v>21821</v>
      </c>
      <c r="M72" s="373">
        <f>SUM(M65:M71)</f>
        <v>1</v>
      </c>
      <c r="N72" s="673">
        <f>SUM(N65:N71)</f>
        <v>4000.0000000000005</v>
      </c>
      <c r="O72" s="673">
        <f>SUM(O65:O71)</f>
        <v>4000</v>
      </c>
      <c r="Q72" s="363"/>
      <c r="R72" s="363"/>
      <c r="S72" s="363"/>
    </row>
    <row r="73" spans="1:21" ht="12.9" customHeight="1" x14ac:dyDescent="0.25">
      <c r="A73" s="184"/>
      <c r="B73" s="638" t="s">
        <v>266</v>
      </c>
      <c r="C73" s="342">
        <f>+'[4]2.SZ.TÁBL. BEVÉTELEK'!$D61</f>
        <v>88051</v>
      </c>
      <c r="D73" s="342">
        <f>+'4.SZ.TÁBL. SZOCIÁLIS NORMATÍVA'!E13</f>
        <v>96239</v>
      </c>
      <c r="E73" s="348"/>
      <c r="F73" s="560"/>
      <c r="G73" s="573">
        <f t="shared" si="1"/>
        <v>1.0929915617085553</v>
      </c>
      <c r="H73" s="60"/>
      <c r="I73" s="659"/>
      <c r="J73" s="660"/>
      <c r="K73" s="660"/>
      <c r="L73" s="660"/>
      <c r="M73" s="660"/>
      <c r="N73" s="660"/>
    </row>
    <row r="74" spans="1:21" ht="12.9" customHeight="1" x14ac:dyDescent="0.25">
      <c r="A74" s="184"/>
      <c r="B74" s="638"/>
      <c r="C74" s="342"/>
      <c r="D74" s="342"/>
      <c r="E74" s="348"/>
      <c r="F74" s="560"/>
      <c r="G74" s="573"/>
      <c r="H74" s="60"/>
      <c r="I74" s="659"/>
      <c r="J74" s="660"/>
      <c r="K74" s="660"/>
      <c r="L74" s="660"/>
      <c r="M74" s="660"/>
      <c r="N74" s="660"/>
    </row>
    <row r="75" spans="1:21" ht="12.9" customHeight="1" x14ac:dyDescent="0.25">
      <c r="A75" s="184"/>
      <c r="B75" s="737" t="s">
        <v>396</v>
      </c>
      <c r="C75" s="342"/>
      <c r="D75" s="342">
        <f>SUM(D76:D83)</f>
        <v>535</v>
      </c>
      <c r="E75" s="348"/>
      <c r="F75" s="560"/>
      <c r="G75" s="573"/>
      <c r="H75" s="60"/>
      <c r="I75" s="659"/>
      <c r="J75" s="660"/>
      <c r="K75" s="660"/>
      <c r="L75" s="660"/>
      <c r="M75" s="660"/>
      <c r="N75" s="660"/>
    </row>
    <row r="76" spans="1:21" ht="12.9" customHeight="1" x14ac:dyDescent="0.25">
      <c r="A76" s="184"/>
      <c r="B76" s="638" t="s">
        <v>4</v>
      </c>
      <c r="C76" s="342"/>
      <c r="D76" s="342">
        <v>50</v>
      </c>
      <c r="E76" s="348"/>
      <c r="F76" s="560"/>
      <c r="G76" s="573"/>
      <c r="H76" s="60"/>
      <c r="I76" s="659"/>
      <c r="J76" s="660"/>
      <c r="K76" s="660"/>
      <c r="L76" s="660"/>
      <c r="M76" s="660"/>
      <c r="N76" s="660"/>
    </row>
    <row r="77" spans="1:21" ht="12.9" customHeight="1" x14ac:dyDescent="0.25">
      <c r="A77" s="184"/>
      <c r="B77" s="638" t="s">
        <v>355</v>
      </c>
      <c r="C77" s="342"/>
      <c r="D77" s="342">
        <v>153</v>
      </c>
      <c r="E77" s="348"/>
      <c r="F77" s="560"/>
      <c r="G77" s="573"/>
      <c r="H77" s="60"/>
      <c r="I77" s="659"/>
      <c r="J77" s="660"/>
      <c r="K77" s="660"/>
      <c r="L77" s="660"/>
      <c r="M77" s="660"/>
      <c r="N77" s="660"/>
    </row>
    <row r="78" spans="1:21" ht="12.9" customHeight="1" x14ac:dyDescent="0.25">
      <c r="A78" s="184"/>
      <c r="B78" s="638" t="s">
        <v>356</v>
      </c>
      <c r="C78" s="342"/>
      <c r="D78" s="342">
        <v>23</v>
      </c>
      <c r="E78" s="348"/>
      <c r="F78" s="560"/>
      <c r="G78" s="573"/>
      <c r="H78" s="60"/>
      <c r="I78" s="659"/>
      <c r="J78" s="660"/>
      <c r="K78" s="660"/>
      <c r="L78" s="660"/>
      <c r="M78" s="660"/>
      <c r="N78" s="660"/>
    </row>
    <row r="79" spans="1:21" ht="12.9" customHeight="1" x14ac:dyDescent="0.25">
      <c r="A79" s="184"/>
      <c r="B79" s="638" t="s">
        <v>357</v>
      </c>
      <c r="C79" s="342"/>
      <c r="D79" s="342">
        <v>20</v>
      </c>
      <c r="E79" s="348"/>
      <c r="F79" s="560"/>
      <c r="G79" s="573"/>
      <c r="H79" s="60"/>
      <c r="I79" s="659"/>
      <c r="J79" s="660"/>
      <c r="K79" s="660"/>
      <c r="L79" s="660"/>
      <c r="M79" s="660"/>
      <c r="N79" s="660"/>
    </row>
    <row r="80" spans="1:21" ht="12.9" customHeight="1" x14ac:dyDescent="0.25">
      <c r="A80" s="184"/>
      <c r="B80" s="638" t="s">
        <v>358</v>
      </c>
      <c r="C80" s="342"/>
      <c r="D80" s="342">
        <v>140</v>
      </c>
      <c r="E80" s="348"/>
      <c r="F80" s="560"/>
      <c r="G80" s="573"/>
      <c r="H80" s="60"/>
      <c r="I80" s="659"/>
      <c r="J80" s="660"/>
      <c r="K80" s="660"/>
      <c r="L80" s="660"/>
      <c r="M80" s="660"/>
      <c r="N80" s="660"/>
    </row>
    <row r="81" spans="1:15" ht="12.9" customHeight="1" x14ac:dyDescent="0.25">
      <c r="A81" s="184"/>
      <c r="B81" s="638" t="s">
        <v>359</v>
      </c>
      <c r="C81" s="342"/>
      <c r="D81" s="342">
        <v>64</v>
      </c>
      <c r="E81" s="348"/>
      <c r="F81" s="560"/>
      <c r="G81" s="573"/>
      <c r="H81" s="60"/>
      <c r="I81" s="659"/>
      <c r="J81" s="660"/>
      <c r="K81" s="660"/>
      <c r="L81" s="660"/>
      <c r="M81" s="660"/>
      <c r="N81" s="660"/>
    </row>
    <row r="82" spans="1:15" ht="12.9" customHeight="1" x14ac:dyDescent="0.25">
      <c r="A82" s="184"/>
      <c r="B82" s="638" t="s">
        <v>360</v>
      </c>
      <c r="C82" s="342"/>
      <c r="D82" s="342">
        <v>38</v>
      </c>
      <c r="E82" s="348"/>
      <c r="F82" s="560"/>
      <c r="G82" s="573"/>
      <c r="H82" s="60"/>
      <c r="I82" s="659"/>
      <c r="J82" s="660"/>
      <c r="K82" s="660"/>
      <c r="L82" s="660"/>
      <c r="M82" s="660"/>
      <c r="N82" s="660"/>
    </row>
    <row r="83" spans="1:15" ht="12.9" customHeight="1" x14ac:dyDescent="0.25">
      <c r="A83" s="184"/>
      <c r="B83" s="638" t="s">
        <v>361</v>
      </c>
      <c r="C83" s="342"/>
      <c r="D83" s="342">
        <v>47</v>
      </c>
      <c r="E83" s="348"/>
      <c r="F83" s="560"/>
      <c r="G83" s="573"/>
      <c r="H83" s="60"/>
      <c r="I83" s="659"/>
      <c r="J83" s="660"/>
      <c r="K83" s="660"/>
      <c r="L83" s="660"/>
      <c r="M83" s="660"/>
      <c r="N83" s="660"/>
    </row>
    <row r="84" spans="1:15" ht="12.9" customHeight="1" x14ac:dyDescent="0.25">
      <c r="A84" s="184"/>
      <c r="B84" s="638"/>
      <c r="C84" s="342"/>
      <c r="D84" s="342"/>
      <c r="E84" s="348"/>
      <c r="F84" s="560"/>
      <c r="G84" s="573"/>
      <c r="H84" s="60"/>
      <c r="I84" s="659"/>
      <c r="J84" s="660"/>
      <c r="K84" s="660"/>
      <c r="L84" s="660"/>
      <c r="M84" s="660"/>
      <c r="N84" s="660"/>
    </row>
    <row r="85" spans="1:15" ht="12.9" customHeight="1" x14ac:dyDescent="0.25">
      <c r="A85" s="184"/>
      <c r="B85" s="638"/>
      <c r="C85" s="342"/>
      <c r="D85" s="342"/>
      <c r="E85" s="348"/>
      <c r="F85" s="560"/>
      <c r="G85" s="573"/>
      <c r="H85" s="60"/>
      <c r="I85" s="659"/>
      <c r="J85" s="660"/>
      <c r="K85" s="660"/>
      <c r="L85" s="660"/>
      <c r="M85" s="660"/>
      <c r="N85" s="660"/>
    </row>
    <row r="86" spans="1:15" ht="12.9" customHeight="1" x14ac:dyDescent="0.25">
      <c r="A86" s="184"/>
      <c r="B86" s="638"/>
      <c r="C86" s="347"/>
      <c r="D86" s="347"/>
      <c r="E86" s="348"/>
      <c r="F86" s="560"/>
      <c r="G86" s="573"/>
      <c r="H86" s="60"/>
      <c r="I86" s="659"/>
      <c r="J86" s="660"/>
      <c r="O86" s="372"/>
    </row>
    <row r="87" spans="1:15" ht="12.9" customHeight="1" x14ac:dyDescent="0.25">
      <c r="A87" s="184"/>
      <c r="B87" s="377" t="s">
        <v>267</v>
      </c>
      <c r="C87" s="342">
        <f>+C4+C21+C47+C54+C63+C72+C13+C30+C40</f>
        <v>147398</v>
      </c>
      <c r="D87" s="342">
        <f>+D4+D21+D47+D54+D63+D72+D13+D30+D40+D75</f>
        <v>160107</v>
      </c>
      <c r="E87" s="348"/>
      <c r="F87" s="560"/>
      <c r="G87" s="573">
        <f t="shared" si="1"/>
        <v>1.0862223368023989</v>
      </c>
      <c r="H87" s="60"/>
      <c r="I87" s="659"/>
      <c r="J87" s="660"/>
      <c r="O87" s="372"/>
    </row>
    <row r="88" spans="1:15" ht="12.9" customHeight="1" x14ac:dyDescent="0.25">
      <c r="A88" s="184"/>
      <c r="B88" s="237"/>
      <c r="C88" s="347"/>
      <c r="D88" s="347"/>
      <c r="E88" s="348"/>
      <c r="F88" s="560"/>
      <c r="G88" s="573"/>
      <c r="H88" s="60"/>
      <c r="I88" s="686"/>
      <c r="J88" s="660"/>
      <c r="L88" s="758"/>
      <c r="O88" s="372"/>
    </row>
    <row r="89" spans="1:15" ht="12.9" customHeight="1" x14ac:dyDescent="0.25">
      <c r="A89" s="170" t="s">
        <v>110</v>
      </c>
      <c r="B89" s="246" t="s">
        <v>72</v>
      </c>
      <c r="C89" s="350">
        <f>+C87</f>
        <v>147398</v>
      </c>
      <c r="D89" s="350">
        <f>+D87</f>
        <v>160107</v>
      </c>
      <c r="E89" s="351"/>
      <c r="F89" s="562"/>
      <c r="G89" s="576">
        <f t="shared" si="1"/>
        <v>1.0862223368023989</v>
      </c>
      <c r="H89" s="60"/>
      <c r="I89" s="659"/>
      <c r="J89" s="660"/>
      <c r="L89" s="758"/>
      <c r="O89" s="372"/>
    </row>
    <row r="90" spans="1:15" ht="12.9" customHeight="1" x14ac:dyDescent="0.25">
      <c r="A90" s="185" t="s">
        <v>111</v>
      </c>
      <c r="B90" s="225" t="s">
        <v>106</v>
      </c>
      <c r="C90" s="339"/>
      <c r="D90" s="339"/>
      <c r="E90" s="349"/>
      <c r="F90" s="563"/>
      <c r="G90" s="574"/>
      <c r="H90" s="60"/>
      <c r="I90" s="659"/>
      <c r="J90" s="687"/>
      <c r="L90" s="678"/>
      <c r="N90" s="19"/>
      <c r="O90" s="372"/>
    </row>
    <row r="91" spans="1:15" ht="12.9" customHeight="1" x14ac:dyDescent="0.25">
      <c r="A91" s="178" t="s">
        <v>112</v>
      </c>
      <c r="B91" s="179" t="s">
        <v>73</v>
      </c>
      <c r="C91" s="340">
        <f>+C92</f>
        <v>0</v>
      </c>
      <c r="D91" s="340">
        <f>+D92</f>
        <v>0</v>
      </c>
      <c r="E91" s="34"/>
      <c r="F91" s="114"/>
      <c r="G91" s="575"/>
      <c r="H91" s="60"/>
      <c r="I91" s="659"/>
      <c r="J91" s="660"/>
      <c r="L91" s="678"/>
      <c r="N91" s="19"/>
      <c r="O91" s="372"/>
    </row>
    <row r="92" spans="1:15" ht="12.9" customHeight="1" x14ac:dyDescent="0.25">
      <c r="A92" s="184"/>
      <c r="B92" s="237" t="s">
        <v>71</v>
      </c>
      <c r="C92" s="342"/>
      <c r="D92" s="342"/>
      <c r="E92" s="343"/>
      <c r="F92" s="561"/>
      <c r="G92" s="573"/>
      <c r="H92" s="60"/>
      <c r="I92" s="659"/>
      <c r="J92" s="660"/>
      <c r="L92" s="678"/>
      <c r="N92" s="19"/>
      <c r="O92" s="372"/>
    </row>
    <row r="93" spans="1:15" ht="12.9" customHeight="1" x14ac:dyDescent="0.25">
      <c r="A93" s="170" t="s">
        <v>113</v>
      </c>
      <c r="B93" s="246" t="s">
        <v>74</v>
      </c>
      <c r="C93" s="352">
        <f>+C90+C91</f>
        <v>0</v>
      </c>
      <c r="D93" s="352">
        <f>+D90+D91</f>
        <v>0</v>
      </c>
      <c r="E93" s="353"/>
      <c r="F93" s="564"/>
      <c r="G93" s="579"/>
      <c r="H93" s="60"/>
      <c r="I93" s="662"/>
      <c r="J93" s="663"/>
      <c r="L93" s="678"/>
      <c r="N93" s="19"/>
      <c r="O93" s="660"/>
    </row>
    <row r="94" spans="1:15" ht="12.9" customHeight="1" x14ac:dyDescent="0.25">
      <c r="A94" s="185" t="s">
        <v>114</v>
      </c>
      <c r="B94" s="225" t="s">
        <v>75</v>
      </c>
      <c r="C94" s="339"/>
      <c r="D94" s="339"/>
      <c r="E94" s="349"/>
      <c r="F94" s="563"/>
      <c r="G94" s="574"/>
      <c r="H94" s="60"/>
      <c r="I94" s="664"/>
      <c r="J94" s="660"/>
      <c r="L94" s="678"/>
      <c r="N94" s="19"/>
    </row>
    <row r="95" spans="1:15" ht="12.9" customHeight="1" x14ac:dyDescent="0.25">
      <c r="A95" s="178" t="s">
        <v>115</v>
      </c>
      <c r="B95" s="179" t="s">
        <v>76</v>
      </c>
      <c r="C95" s="342">
        <f>+'[4]2.SZ.TÁBL. BEVÉTELEK'!$D71</f>
        <v>300</v>
      </c>
      <c r="D95" s="340">
        <f>+'3.SZ.TÁBL. SEGÍTŐ SZOLGÁLAT'!AB12</f>
        <v>300</v>
      </c>
      <c r="E95" s="34"/>
      <c r="F95" s="114"/>
      <c r="G95" s="575">
        <f t="shared" ref="G95:G113" si="13">+D95/C95</f>
        <v>1</v>
      </c>
      <c r="H95" s="60"/>
      <c r="I95" s="664"/>
      <c r="J95" s="665"/>
      <c r="L95" s="678"/>
      <c r="N95" s="19"/>
    </row>
    <row r="96" spans="1:15" ht="12.9" customHeight="1" x14ac:dyDescent="0.25">
      <c r="A96" s="178" t="s">
        <v>116</v>
      </c>
      <c r="B96" s="179" t="s">
        <v>77</v>
      </c>
      <c r="C96" s="340"/>
      <c r="D96" s="340"/>
      <c r="E96" s="34"/>
      <c r="F96" s="114"/>
      <c r="G96" s="575"/>
      <c r="H96" s="60"/>
      <c r="I96" s="664"/>
      <c r="J96" s="665"/>
      <c r="K96" s="64"/>
      <c r="L96" s="678"/>
      <c r="N96" s="19"/>
    </row>
    <row r="97" spans="1:17" ht="12.9" customHeight="1" x14ac:dyDescent="0.25">
      <c r="A97" s="178" t="s">
        <v>117</v>
      </c>
      <c r="B97" s="179" t="s">
        <v>78</v>
      </c>
      <c r="C97" s="342"/>
      <c r="D97" s="340"/>
      <c r="E97" s="34"/>
      <c r="F97" s="114"/>
      <c r="G97" s="575"/>
      <c r="H97" s="60"/>
      <c r="I97" s="664"/>
      <c r="J97" s="660"/>
      <c r="L97" s="372"/>
      <c r="N97" s="19"/>
    </row>
    <row r="98" spans="1:17" ht="12.9" customHeight="1" x14ac:dyDescent="0.25">
      <c r="A98" s="178" t="s">
        <v>118</v>
      </c>
      <c r="B98" s="179" t="s">
        <v>79</v>
      </c>
      <c r="C98" s="342">
        <f>+'[4]2.SZ.TÁBL. BEVÉTELEK'!$D74</f>
        <v>12109</v>
      </c>
      <c r="D98" s="340">
        <f>+'3.SZ.TÁBL. SEGÍTŐ SZOLGÁLAT'!AB15</f>
        <v>12100</v>
      </c>
      <c r="E98" s="173"/>
      <c r="F98" s="565"/>
      <c r="G98" s="575">
        <f t="shared" si="13"/>
        <v>0.99925675117681068</v>
      </c>
      <c r="H98" s="60"/>
      <c r="I98" s="664"/>
      <c r="J98" s="660"/>
      <c r="L98" s="372"/>
      <c r="O98" s="19"/>
    </row>
    <row r="99" spans="1:17" ht="12.9" customHeight="1" x14ac:dyDescent="0.25">
      <c r="A99" s="178" t="s">
        <v>119</v>
      </c>
      <c r="B99" s="179" t="s">
        <v>80</v>
      </c>
      <c r="C99" s="341"/>
      <c r="D99" s="341"/>
      <c r="E99" s="174"/>
      <c r="F99" s="559"/>
      <c r="G99" s="575"/>
      <c r="H99" s="60"/>
      <c r="I99" s="664"/>
      <c r="J99" s="661"/>
      <c r="O99" s="19"/>
    </row>
    <row r="100" spans="1:17" ht="12.9" customHeight="1" x14ac:dyDescent="0.25">
      <c r="A100" s="178" t="s">
        <v>120</v>
      </c>
      <c r="B100" s="179" t="s">
        <v>81</v>
      </c>
      <c r="C100" s="340"/>
      <c r="D100" s="340"/>
      <c r="E100" s="34"/>
      <c r="F100" s="114"/>
      <c r="G100" s="575"/>
      <c r="H100" s="345"/>
      <c r="I100" s="376"/>
      <c r="O100" s="19"/>
    </row>
    <row r="101" spans="1:17" ht="12.9" customHeight="1" x14ac:dyDescent="0.25">
      <c r="A101" s="178" t="s">
        <v>121</v>
      </c>
      <c r="B101" s="179" t="s">
        <v>82</v>
      </c>
      <c r="C101" s="340"/>
      <c r="D101" s="340"/>
      <c r="E101" s="34"/>
      <c r="F101" s="114"/>
      <c r="G101" s="575"/>
      <c r="H101" s="19"/>
      <c r="I101" s="376"/>
      <c r="O101" s="19"/>
    </row>
    <row r="102" spans="1:17" ht="12.9" customHeight="1" x14ac:dyDescent="0.25">
      <c r="A102" s="187" t="s">
        <v>342</v>
      </c>
      <c r="B102" s="247" t="s">
        <v>83</v>
      </c>
      <c r="C102" s="342"/>
      <c r="D102" s="342"/>
      <c r="E102" s="343"/>
      <c r="F102" s="561"/>
      <c r="G102" s="573"/>
      <c r="H102" s="19"/>
      <c r="O102" s="19"/>
    </row>
    <row r="103" spans="1:17" ht="12.9" customHeight="1" x14ac:dyDescent="0.25">
      <c r="A103" s="170" t="s">
        <v>122</v>
      </c>
      <c r="B103" s="246" t="s">
        <v>84</v>
      </c>
      <c r="C103" s="352">
        <f>SUM(C94:C102)</f>
        <v>12409</v>
      </c>
      <c r="D103" s="352">
        <f>SUM(D94:D102)</f>
        <v>12400</v>
      </c>
      <c r="E103" s="353"/>
      <c r="F103" s="564"/>
      <c r="G103" s="576">
        <f t="shared" si="13"/>
        <v>0.99927471996131845</v>
      </c>
      <c r="H103" s="19"/>
      <c r="O103" s="19"/>
    </row>
    <row r="104" spans="1:17" ht="12.9" customHeight="1" x14ac:dyDescent="0.25">
      <c r="A104" s="170" t="s">
        <v>123</v>
      </c>
      <c r="B104" s="246" t="s">
        <v>85</v>
      </c>
      <c r="C104" s="352"/>
      <c r="D104" s="352"/>
      <c r="E104" s="353"/>
      <c r="F104" s="564"/>
      <c r="G104" s="579"/>
      <c r="H104" s="20"/>
      <c r="O104" s="19"/>
    </row>
    <row r="105" spans="1:17" ht="12.9" customHeight="1" x14ac:dyDescent="0.25">
      <c r="A105" s="188" t="s">
        <v>343</v>
      </c>
      <c r="B105" s="248" t="s">
        <v>86</v>
      </c>
      <c r="C105" s="354"/>
      <c r="D105" s="354"/>
      <c r="E105" s="355"/>
      <c r="F105" s="566"/>
      <c r="G105" s="577"/>
      <c r="H105" s="19"/>
      <c r="O105" s="19"/>
      <c r="P105" s="19"/>
      <c r="Q105" s="19"/>
    </row>
    <row r="106" spans="1:17" ht="12.9" customHeight="1" x14ac:dyDescent="0.25">
      <c r="A106" s="170" t="s">
        <v>124</v>
      </c>
      <c r="B106" s="246" t="s">
        <v>364</v>
      </c>
      <c r="C106" s="352">
        <f>+C105</f>
        <v>0</v>
      </c>
      <c r="D106" s="352">
        <f>+D105</f>
        <v>0</v>
      </c>
      <c r="E106" s="353"/>
      <c r="F106" s="564"/>
      <c r="G106" s="579"/>
      <c r="H106" s="19"/>
    </row>
    <row r="107" spans="1:17" ht="12.9" customHeight="1" x14ac:dyDescent="0.25">
      <c r="A107" s="188" t="s">
        <v>344</v>
      </c>
      <c r="B107" s="248" t="s">
        <v>87</v>
      </c>
      <c r="C107" s="354"/>
      <c r="D107" s="354"/>
      <c r="E107" s="355"/>
      <c r="F107" s="566"/>
      <c r="G107" s="577"/>
      <c r="H107" s="19"/>
    </row>
    <row r="108" spans="1:17" ht="12.9" customHeight="1" x14ac:dyDescent="0.3">
      <c r="A108" s="170" t="s">
        <v>125</v>
      </c>
      <c r="B108" s="246" t="s">
        <v>346</v>
      </c>
      <c r="C108" s="352">
        <f>+C107</f>
        <v>0</v>
      </c>
      <c r="D108" s="352">
        <f>+D107</f>
        <v>0</v>
      </c>
      <c r="E108" s="357"/>
      <c r="F108" s="567"/>
      <c r="G108" s="579"/>
      <c r="H108" s="19"/>
    </row>
    <row r="109" spans="1:17" ht="12.9" customHeight="1" x14ac:dyDescent="0.25">
      <c r="A109" s="170" t="s">
        <v>126</v>
      </c>
      <c r="B109" s="246" t="s">
        <v>88</v>
      </c>
      <c r="C109" s="352">
        <f>+C89+C93+C103+C104+C106+C108</f>
        <v>159807</v>
      </c>
      <c r="D109" s="352">
        <f>+D89+D93+D103+D104+D106+D108</f>
        <v>172507</v>
      </c>
      <c r="E109" s="358"/>
      <c r="F109" s="568"/>
      <c r="G109" s="576">
        <f t="shared" si="13"/>
        <v>1.0794708617269582</v>
      </c>
      <c r="H109" s="402"/>
    </row>
    <row r="110" spans="1:17" ht="12.9" customHeight="1" x14ac:dyDescent="0.25">
      <c r="A110" s="256" t="s">
        <v>127</v>
      </c>
      <c r="B110" s="246" t="s">
        <v>89</v>
      </c>
      <c r="C110" s="352"/>
      <c r="D110" s="352">
        <v>889</v>
      </c>
      <c r="E110" s="353"/>
      <c r="F110" s="564"/>
      <c r="G110" s="579"/>
      <c r="H110" s="60"/>
    </row>
    <row r="111" spans="1:17" ht="12.9" customHeight="1" x14ac:dyDescent="0.25">
      <c r="A111" s="256" t="s">
        <v>240</v>
      </c>
      <c r="B111" s="246" t="s">
        <v>241</v>
      </c>
      <c r="C111" s="352"/>
      <c r="D111" s="352"/>
      <c r="E111" s="353"/>
      <c r="F111" s="564"/>
      <c r="G111" s="579"/>
      <c r="H111" s="19"/>
    </row>
    <row r="112" spans="1:17" ht="12.9" customHeight="1" thickBot="1" x14ac:dyDescent="0.3">
      <c r="A112" s="288" t="s">
        <v>128</v>
      </c>
      <c r="B112" s="356" t="s">
        <v>90</v>
      </c>
      <c r="C112" s="359">
        <f>+SUM(C110:C111)</f>
        <v>0</v>
      </c>
      <c r="D112" s="359">
        <f>+SUM(D110:D111)</f>
        <v>889</v>
      </c>
      <c r="E112" s="360"/>
      <c r="F112" s="569"/>
      <c r="G112" s="580"/>
      <c r="H112" s="19"/>
    </row>
    <row r="113" spans="1:8" ht="12.9" customHeight="1" thickBot="1" x14ac:dyDescent="0.3">
      <c r="A113" s="744" t="s">
        <v>0</v>
      </c>
      <c r="B113" s="745"/>
      <c r="C113" s="361">
        <f>+C109+C112</f>
        <v>159807</v>
      </c>
      <c r="D113" s="361">
        <f>+D109+D112</f>
        <v>173396</v>
      </c>
      <c r="E113" s="38"/>
      <c r="F113" s="570"/>
      <c r="G113" s="578">
        <f t="shared" si="13"/>
        <v>1.0850338220478453</v>
      </c>
      <c r="H113" s="19"/>
    </row>
    <row r="114" spans="1:8" ht="12.9" customHeight="1" x14ac:dyDescent="0.25">
      <c r="H114" s="20"/>
    </row>
    <row r="115" spans="1:8" ht="12.9" customHeight="1" x14ac:dyDescent="0.25">
      <c r="H115" s="20"/>
    </row>
    <row r="116" spans="1:8" ht="12.9" customHeight="1" x14ac:dyDescent="0.25">
      <c r="H116" s="19"/>
    </row>
    <row r="117" spans="1:8" ht="12.9" customHeight="1" x14ac:dyDescent="0.25">
      <c r="H117" s="20"/>
    </row>
    <row r="118" spans="1:8" ht="12.9" customHeight="1" x14ac:dyDescent="0.25">
      <c r="H118" s="19"/>
    </row>
    <row r="119" spans="1:8" ht="12.9" customHeight="1" x14ac:dyDescent="0.3">
      <c r="H119" s="403"/>
    </row>
    <row r="120" spans="1:8" ht="12.9" customHeight="1" x14ac:dyDescent="0.25">
      <c r="H120" s="404"/>
    </row>
    <row r="121" spans="1:8" ht="12.9" customHeight="1" x14ac:dyDescent="0.25">
      <c r="H121" s="20"/>
    </row>
    <row r="122" spans="1:8" ht="12.9" customHeight="1" x14ac:dyDescent="0.25">
      <c r="H122" s="20"/>
    </row>
    <row r="123" spans="1:8" ht="12.9" customHeight="1" x14ac:dyDescent="0.25">
      <c r="H123" s="20"/>
    </row>
    <row r="124" spans="1:8" ht="12.9" customHeight="1" x14ac:dyDescent="0.25">
      <c r="H124" s="20"/>
    </row>
  </sheetData>
  <mergeCells count="13">
    <mergeCell ref="A113:B113"/>
    <mergeCell ref="E1:E2"/>
    <mergeCell ref="D1:D2"/>
    <mergeCell ref="C1:C2"/>
    <mergeCell ref="L3:L4"/>
    <mergeCell ref="L29:L30"/>
    <mergeCell ref="G1:G2"/>
    <mergeCell ref="F1:F2"/>
    <mergeCell ref="A1:A2"/>
    <mergeCell ref="B1:B2"/>
    <mergeCell ref="L14:L15"/>
    <mergeCell ref="L63:L64"/>
    <mergeCell ref="L88:L89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0" orientation="portrait" r:id="rId1"/>
  <headerFooter alignWithMargins="0">
    <oddHeader>&amp;L&amp;"Times New Roman,Félkövér"&amp;13Szent László Völgye TKT&amp;C&amp;"Times New Roman,Félkövér"&amp;16 2020. ÉVI KÖLTSÉGVETÉS&amp;R2.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AC160"/>
  <sheetViews>
    <sheetView zoomScaleNormal="100" zoomScaleSheetLayoutView="50" workbookViewId="0">
      <selection activeCell="U125" sqref="U124:U125"/>
    </sheetView>
  </sheetViews>
  <sheetFormatPr defaultColWidth="8.88671875" defaultRowHeight="15" customHeight="1" x14ac:dyDescent="0.25"/>
  <cols>
    <col min="1" max="1" width="8.88671875" style="8"/>
    <col min="2" max="2" width="56" style="61" customWidth="1"/>
    <col min="3" max="13" width="10.44140625" style="62" customWidth="1"/>
    <col min="14" max="14" width="10.44140625" style="63" customWidth="1"/>
    <col min="15" max="19" width="10.44140625" style="62" customWidth="1"/>
    <col min="20" max="20" width="10.44140625" style="63" customWidth="1"/>
    <col min="21" max="22" width="10.44140625" style="62" customWidth="1"/>
    <col min="23" max="23" width="10.44140625" style="63" customWidth="1"/>
    <col min="24" max="25" width="10.44140625" style="62" customWidth="1"/>
    <col min="26" max="26" width="10.44140625" style="63" customWidth="1"/>
    <col min="27" max="29" width="10.44140625" style="62" customWidth="1"/>
    <col min="30" max="31" width="11.5546875" style="8" bestFit="1" customWidth="1"/>
    <col min="32" max="16384" width="8.88671875" style="8"/>
  </cols>
  <sheetData>
    <row r="1" spans="1:29" s="9" customFormat="1" ht="30" customHeight="1" x14ac:dyDescent="0.25">
      <c r="A1" s="763" t="s">
        <v>107</v>
      </c>
      <c r="B1" s="776" t="s">
        <v>129</v>
      </c>
      <c r="C1" s="774" t="s">
        <v>11</v>
      </c>
      <c r="D1" s="768"/>
      <c r="E1" s="775"/>
      <c r="F1" s="778" t="s">
        <v>293</v>
      </c>
      <c r="G1" s="742"/>
      <c r="H1" s="779"/>
      <c r="I1" s="774" t="s">
        <v>12</v>
      </c>
      <c r="J1" s="768"/>
      <c r="K1" s="775"/>
      <c r="L1" s="774" t="s">
        <v>294</v>
      </c>
      <c r="M1" s="768"/>
      <c r="N1" s="775"/>
      <c r="O1" s="774" t="s">
        <v>13</v>
      </c>
      <c r="P1" s="768"/>
      <c r="Q1" s="775"/>
      <c r="R1" s="770" t="s">
        <v>15</v>
      </c>
      <c r="S1" s="771"/>
      <c r="T1" s="772"/>
      <c r="U1" s="770" t="s">
        <v>302</v>
      </c>
      <c r="V1" s="771"/>
      <c r="W1" s="772"/>
      <c r="X1" s="770" t="s">
        <v>295</v>
      </c>
      <c r="Y1" s="771"/>
      <c r="Z1" s="773"/>
      <c r="AA1" s="767" t="s">
        <v>14</v>
      </c>
      <c r="AB1" s="768"/>
      <c r="AC1" s="769"/>
    </row>
    <row r="2" spans="1:29" s="13" customFormat="1" ht="29.25" customHeight="1" x14ac:dyDescent="0.25">
      <c r="A2" s="764"/>
      <c r="B2" s="777"/>
      <c r="C2" s="234" t="s">
        <v>366</v>
      </c>
      <c r="D2" s="233" t="s">
        <v>352</v>
      </c>
      <c r="E2" s="235" t="s">
        <v>68</v>
      </c>
      <c r="F2" s="234" t="s">
        <v>366</v>
      </c>
      <c r="G2" s="233" t="s">
        <v>352</v>
      </c>
      <c r="H2" s="631" t="s">
        <v>68</v>
      </c>
      <c r="I2" s="234" t="s">
        <v>366</v>
      </c>
      <c r="J2" s="233" t="s">
        <v>352</v>
      </c>
      <c r="K2" s="235" t="s">
        <v>68</v>
      </c>
      <c r="L2" s="234" t="s">
        <v>366</v>
      </c>
      <c r="M2" s="233" t="s">
        <v>352</v>
      </c>
      <c r="N2" s="235" t="s">
        <v>68</v>
      </c>
      <c r="O2" s="234" t="s">
        <v>366</v>
      </c>
      <c r="P2" s="233" t="s">
        <v>352</v>
      </c>
      <c r="Q2" s="235" t="s">
        <v>68</v>
      </c>
      <c r="R2" s="234" t="s">
        <v>366</v>
      </c>
      <c r="S2" s="233" t="s">
        <v>352</v>
      </c>
      <c r="T2" s="235" t="s">
        <v>68</v>
      </c>
      <c r="U2" s="234" t="s">
        <v>366</v>
      </c>
      <c r="V2" s="233" t="s">
        <v>352</v>
      </c>
      <c r="W2" s="235" t="s">
        <v>68</v>
      </c>
      <c r="X2" s="234" t="s">
        <v>366</v>
      </c>
      <c r="Y2" s="233" t="s">
        <v>352</v>
      </c>
      <c r="Z2" s="236" t="s">
        <v>68</v>
      </c>
      <c r="AA2" s="175" t="s">
        <v>366</v>
      </c>
      <c r="AB2" s="233" t="s">
        <v>352</v>
      </c>
      <c r="AC2" s="236" t="s">
        <v>68</v>
      </c>
    </row>
    <row r="3" spans="1:29" ht="13.5" customHeight="1" x14ac:dyDescent="0.25">
      <c r="A3" s="185" t="s">
        <v>108</v>
      </c>
      <c r="B3" s="225" t="s">
        <v>69</v>
      </c>
      <c r="C3" s="228"/>
      <c r="D3" s="226"/>
      <c r="E3" s="229"/>
      <c r="F3" s="228"/>
      <c r="G3" s="226"/>
      <c r="H3" s="227"/>
      <c r="I3" s="228"/>
      <c r="J3" s="226"/>
      <c r="K3" s="229"/>
      <c r="L3" s="228"/>
      <c r="M3" s="226"/>
      <c r="N3" s="230"/>
      <c r="O3" s="228"/>
      <c r="P3" s="226"/>
      <c r="Q3" s="229"/>
      <c r="R3" s="228"/>
      <c r="S3" s="226"/>
      <c r="T3" s="230"/>
      <c r="U3" s="228"/>
      <c r="V3" s="226"/>
      <c r="W3" s="230"/>
      <c r="X3" s="228"/>
      <c r="Y3" s="226"/>
      <c r="Z3" s="264"/>
      <c r="AA3" s="231"/>
      <c r="AB3" s="226"/>
      <c r="AC3" s="232"/>
    </row>
    <row r="4" spans="1:29" ht="13.5" customHeight="1" x14ac:dyDescent="0.25">
      <c r="A4" s="178" t="s">
        <v>109</v>
      </c>
      <c r="B4" s="179" t="s">
        <v>70</v>
      </c>
      <c r="C4" s="221"/>
      <c r="D4" s="216"/>
      <c r="E4" s="222"/>
      <c r="F4" s="221"/>
      <c r="G4" s="216"/>
      <c r="H4" s="220"/>
      <c r="I4" s="221"/>
      <c r="J4" s="216"/>
      <c r="K4" s="222"/>
      <c r="L4" s="221"/>
      <c r="M4" s="216"/>
      <c r="N4" s="223"/>
      <c r="O4" s="221"/>
      <c r="P4" s="216"/>
      <c r="Q4" s="222"/>
      <c r="R4" s="221"/>
      <c r="S4" s="216"/>
      <c r="T4" s="223"/>
      <c r="U4" s="221"/>
      <c r="V4" s="216"/>
      <c r="W4" s="223"/>
      <c r="X4" s="221"/>
      <c r="Y4" s="216"/>
      <c r="Z4" s="265"/>
      <c r="AA4" s="224"/>
      <c r="AB4" s="216"/>
      <c r="AC4" s="217"/>
    </row>
    <row r="5" spans="1:29" ht="13.5" customHeight="1" x14ac:dyDescent="0.25">
      <c r="A5" s="184"/>
      <c r="B5" s="409" t="s">
        <v>71</v>
      </c>
      <c r="C5" s="241"/>
      <c r="D5" s="239"/>
      <c r="E5" s="242"/>
      <c r="F5" s="241"/>
      <c r="G5" s="239"/>
      <c r="H5" s="240"/>
      <c r="I5" s="241"/>
      <c r="J5" s="239"/>
      <c r="K5" s="242"/>
      <c r="L5" s="241"/>
      <c r="M5" s="239"/>
      <c r="N5" s="243"/>
      <c r="O5" s="241"/>
      <c r="P5" s="239"/>
      <c r="Q5" s="242"/>
      <c r="R5" s="241"/>
      <c r="S5" s="239"/>
      <c r="T5" s="243"/>
      <c r="U5" s="241"/>
      <c r="V5" s="239"/>
      <c r="W5" s="243"/>
      <c r="X5" s="241"/>
      <c r="Y5" s="239"/>
      <c r="Z5" s="266"/>
      <c r="AA5" s="244"/>
      <c r="AB5" s="239"/>
      <c r="AC5" s="245"/>
    </row>
    <row r="6" spans="1:29" s="324" customFormat="1" ht="13.5" customHeight="1" x14ac:dyDescent="0.25">
      <c r="A6" s="170" t="s">
        <v>110</v>
      </c>
      <c r="B6" s="246" t="s">
        <v>72</v>
      </c>
      <c r="C6" s="321">
        <f>SUM(C3:C4)</f>
        <v>0</v>
      </c>
      <c r="D6" s="299">
        <f>SUM(D3:D4)</f>
        <v>0</v>
      </c>
      <c r="E6" s="322"/>
      <c r="F6" s="321">
        <f>SUM(F3:F4)</f>
        <v>0</v>
      </c>
      <c r="G6" s="297">
        <f>SUM(G3:G4)</f>
        <v>0</v>
      </c>
      <c r="H6" s="300"/>
      <c r="I6" s="321">
        <f>SUM(I3:I4)</f>
        <v>0</v>
      </c>
      <c r="J6" s="297">
        <f>SUM(J3:J4)</f>
        <v>0</v>
      </c>
      <c r="K6" s="322"/>
      <c r="L6" s="321">
        <f>SUM(L3:L4)</f>
        <v>0</v>
      </c>
      <c r="M6" s="297">
        <f>SUM(M3:M4)</f>
        <v>0</v>
      </c>
      <c r="N6" s="323"/>
      <c r="O6" s="321">
        <f>SUM(O3:O4)</f>
        <v>0</v>
      </c>
      <c r="P6" s="297">
        <f>SUM(P3:P4)</f>
        <v>0</v>
      </c>
      <c r="Q6" s="322"/>
      <c r="R6" s="321">
        <f>SUM(R3:R4)</f>
        <v>0</v>
      </c>
      <c r="S6" s="297">
        <f>SUM(S3:S4)</f>
        <v>0</v>
      </c>
      <c r="T6" s="323"/>
      <c r="U6" s="321">
        <f>SUM(U3:U4)</f>
        <v>0</v>
      </c>
      <c r="V6" s="297">
        <f>SUM(V3:V4)</f>
        <v>0</v>
      </c>
      <c r="W6" s="323"/>
      <c r="X6" s="321">
        <f>SUM(X3:X4)</f>
        <v>0</v>
      </c>
      <c r="Y6" s="297">
        <f>SUM(Y3:Y4)</f>
        <v>0</v>
      </c>
      <c r="Z6" s="301"/>
      <c r="AA6" s="292">
        <f>SUM(AA3:AA4)</f>
        <v>0</v>
      </c>
      <c r="AB6" s="297">
        <f>SUM(AB3:AB4)</f>
        <v>0</v>
      </c>
      <c r="AC6" s="298"/>
    </row>
    <row r="7" spans="1:29" ht="13.5" customHeight="1" x14ac:dyDescent="0.25">
      <c r="A7" s="185" t="s">
        <v>111</v>
      </c>
      <c r="B7" s="225" t="s">
        <v>106</v>
      </c>
      <c r="C7" s="228"/>
      <c r="D7" s="226"/>
      <c r="E7" s="229"/>
      <c r="F7" s="228"/>
      <c r="G7" s="226"/>
      <c r="H7" s="227"/>
      <c r="I7" s="228"/>
      <c r="J7" s="226"/>
      <c r="K7" s="229"/>
      <c r="L7" s="228"/>
      <c r="M7" s="226"/>
      <c r="N7" s="230"/>
      <c r="O7" s="228"/>
      <c r="P7" s="226"/>
      <c r="Q7" s="229"/>
      <c r="R7" s="228"/>
      <c r="S7" s="226"/>
      <c r="T7" s="230"/>
      <c r="U7" s="228"/>
      <c r="V7" s="226"/>
      <c r="W7" s="230"/>
      <c r="X7" s="228"/>
      <c r="Y7" s="226"/>
      <c r="Z7" s="264"/>
      <c r="AA7" s="231"/>
      <c r="AB7" s="226"/>
      <c r="AC7" s="232"/>
    </row>
    <row r="8" spans="1:29" ht="13.5" customHeight="1" x14ac:dyDescent="0.25">
      <c r="A8" s="178" t="s">
        <v>112</v>
      </c>
      <c r="B8" s="179" t="s">
        <v>73</v>
      </c>
      <c r="C8" s="221"/>
      <c r="D8" s="216"/>
      <c r="E8" s="222"/>
      <c r="F8" s="221"/>
      <c r="G8" s="216"/>
      <c r="H8" s="220"/>
      <c r="I8" s="221"/>
      <c r="J8" s="216"/>
      <c r="K8" s="222"/>
      <c r="L8" s="221"/>
      <c r="M8" s="216"/>
      <c r="N8" s="223"/>
      <c r="O8" s="221"/>
      <c r="P8" s="216"/>
      <c r="Q8" s="222"/>
      <c r="R8" s="221"/>
      <c r="S8" s="216"/>
      <c r="T8" s="223"/>
      <c r="U8" s="221"/>
      <c r="V8" s="216"/>
      <c r="W8" s="223"/>
      <c r="X8" s="221"/>
      <c r="Y8" s="216"/>
      <c r="Z8" s="265"/>
      <c r="AA8" s="224"/>
      <c r="AB8" s="216"/>
      <c r="AC8" s="217"/>
    </row>
    <row r="9" spans="1:29" ht="13.5" customHeight="1" x14ac:dyDescent="0.25">
      <c r="A9" s="184"/>
      <c r="B9" s="409" t="s">
        <v>71</v>
      </c>
      <c r="C9" s="241"/>
      <c r="D9" s="239"/>
      <c r="E9" s="242"/>
      <c r="F9" s="241"/>
      <c r="G9" s="239"/>
      <c r="H9" s="240"/>
      <c r="I9" s="241"/>
      <c r="J9" s="239"/>
      <c r="K9" s="242"/>
      <c r="L9" s="241"/>
      <c r="M9" s="239"/>
      <c r="N9" s="243"/>
      <c r="O9" s="241"/>
      <c r="P9" s="239"/>
      <c r="Q9" s="242"/>
      <c r="R9" s="241"/>
      <c r="S9" s="239"/>
      <c r="T9" s="243"/>
      <c r="U9" s="241"/>
      <c r="V9" s="239"/>
      <c r="W9" s="243"/>
      <c r="X9" s="241"/>
      <c r="Y9" s="239"/>
      <c r="Z9" s="266"/>
      <c r="AA9" s="244"/>
      <c r="AB9" s="239"/>
      <c r="AC9" s="245"/>
    </row>
    <row r="10" spans="1:29" s="324" customFormat="1" ht="13.5" customHeight="1" x14ac:dyDescent="0.25">
      <c r="A10" s="170" t="s">
        <v>113</v>
      </c>
      <c r="B10" s="246" t="s">
        <v>74</v>
      </c>
      <c r="C10" s="321">
        <f>SUM(C7:C8)</f>
        <v>0</v>
      </c>
      <c r="D10" s="299">
        <f>SUM(D7:D8)</f>
        <v>0</v>
      </c>
      <c r="E10" s="322"/>
      <c r="F10" s="321">
        <f>SUM(F7:F8)</f>
        <v>0</v>
      </c>
      <c r="G10" s="297">
        <f>SUM(G7:G8)</f>
        <v>0</v>
      </c>
      <c r="H10" s="300"/>
      <c r="I10" s="321">
        <f>SUM(I7:I8)</f>
        <v>0</v>
      </c>
      <c r="J10" s="297">
        <f>SUM(J7:J8)</f>
        <v>0</v>
      </c>
      <c r="K10" s="322"/>
      <c r="L10" s="321">
        <f>SUM(L7:L8)</f>
        <v>0</v>
      </c>
      <c r="M10" s="297">
        <f>SUM(M7:M8)</f>
        <v>0</v>
      </c>
      <c r="N10" s="323"/>
      <c r="O10" s="321">
        <f>SUM(O7:O8)</f>
        <v>0</v>
      </c>
      <c r="P10" s="297">
        <f>SUM(P7:P8)</f>
        <v>0</v>
      </c>
      <c r="Q10" s="322"/>
      <c r="R10" s="321">
        <f>SUM(R7:R8)</f>
        <v>0</v>
      </c>
      <c r="S10" s="297">
        <f>SUM(S7:S8)</f>
        <v>0</v>
      </c>
      <c r="T10" s="323"/>
      <c r="U10" s="321">
        <f>SUM(U7:U8)</f>
        <v>0</v>
      </c>
      <c r="V10" s="297">
        <f>SUM(V7:V8)</f>
        <v>0</v>
      </c>
      <c r="W10" s="323"/>
      <c r="X10" s="321">
        <f>SUM(X7:X8)</f>
        <v>0</v>
      </c>
      <c r="Y10" s="297">
        <f>SUM(Y7:Y8)</f>
        <v>0</v>
      </c>
      <c r="Z10" s="301"/>
      <c r="AA10" s="292">
        <f>SUM(AA7:AA8)</f>
        <v>0</v>
      </c>
      <c r="AB10" s="297">
        <f>SUM(AB7:AB8)</f>
        <v>0</v>
      </c>
      <c r="AC10" s="298"/>
    </row>
    <row r="11" spans="1:29" ht="13.5" customHeight="1" x14ac:dyDescent="0.25">
      <c r="A11" s="185" t="s">
        <v>114</v>
      </c>
      <c r="B11" s="225" t="s">
        <v>75</v>
      </c>
      <c r="C11" s="228"/>
      <c r="D11" s="226"/>
      <c r="E11" s="229"/>
      <c r="F11" s="228"/>
      <c r="G11" s="226"/>
      <c r="H11" s="227"/>
      <c r="I11" s="228"/>
      <c r="J11" s="226"/>
      <c r="K11" s="229"/>
      <c r="L11" s="228"/>
      <c r="M11" s="226"/>
      <c r="N11" s="230"/>
      <c r="O11" s="228"/>
      <c r="P11" s="226"/>
      <c r="Q11" s="229"/>
      <c r="R11" s="228"/>
      <c r="S11" s="226"/>
      <c r="T11" s="230"/>
      <c r="U11" s="228"/>
      <c r="V11" s="226"/>
      <c r="W11" s="230"/>
      <c r="X11" s="228"/>
      <c r="Y11" s="226"/>
      <c r="Z11" s="264"/>
      <c r="AA11" s="231">
        <f>+C11+F11+I11+L11+O11+R11+U11+X11</f>
        <v>0</v>
      </c>
      <c r="AB11" s="226">
        <f>+D11+G11+J11+M11+P11+S11+V11+Y11</f>
        <v>0</v>
      </c>
      <c r="AC11" s="232"/>
    </row>
    <row r="12" spans="1:29" ht="13.5" customHeight="1" x14ac:dyDescent="0.25">
      <c r="A12" s="178" t="s">
        <v>115</v>
      </c>
      <c r="B12" s="179" t="s">
        <v>76</v>
      </c>
      <c r="C12" s="221">
        <f>+'[4]3.SZ.TÁBL. SEGÍTŐ SZOLGÁLAT'!$D13</f>
        <v>0</v>
      </c>
      <c r="D12" s="216"/>
      <c r="E12" s="222"/>
      <c r="F12" s="221">
        <f>+'[4]3.SZ.TÁBL. SEGÍTŐ SZOLGÁLAT'!$G13</f>
        <v>0</v>
      </c>
      <c r="G12" s="216"/>
      <c r="H12" s="220"/>
      <c r="I12" s="221">
        <f>+'[4]3.SZ.TÁBL. SEGÍTŐ SZOLGÁLAT'!$J13</f>
        <v>0</v>
      </c>
      <c r="J12" s="216"/>
      <c r="K12" s="222"/>
      <c r="L12" s="221">
        <f>+'[4]3.SZ.TÁBL. SEGÍTŐ SZOLGÁLAT'!$M13</f>
        <v>0</v>
      </c>
      <c r="M12" s="216"/>
      <c r="N12" s="223"/>
      <c r="O12" s="221">
        <f>+'[4]3.SZ.TÁBL. SEGÍTŐ SZOLGÁLAT'!$P13</f>
        <v>0</v>
      </c>
      <c r="P12" s="216"/>
      <c r="Q12" s="222"/>
      <c r="R12" s="221">
        <f>+'[4]3.SZ.TÁBL. SEGÍTŐ SZOLGÁLAT'!$S13</f>
        <v>300</v>
      </c>
      <c r="S12" s="216">
        <v>300</v>
      </c>
      <c r="T12" s="223"/>
      <c r="U12" s="221">
        <f>+'[4]3.SZ.TÁBL. SEGÍTŐ SZOLGÁLAT'!$V13</f>
        <v>0</v>
      </c>
      <c r="V12" s="216"/>
      <c r="W12" s="223"/>
      <c r="X12" s="221">
        <f>+'[4]3.SZ.TÁBL. SEGÍTŐ SZOLGÁLAT'!$Y13</f>
        <v>0</v>
      </c>
      <c r="Y12" s="216"/>
      <c r="Z12" s="265"/>
      <c r="AA12" s="231">
        <f t="shared" ref="AA12:AB19" si="0">+C12+F12+I12+L12+O12+R12+U12+X12</f>
        <v>300</v>
      </c>
      <c r="AB12" s="216">
        <f t="shared" si="0"/>
        <v>300</v>
      </c>
      <c r="AC12" s="217"/>
    </row>
    <row r="13" spans="1:29" ht="13.5" customHeight="1" x14ac:dyDescent="0.25">
      <c r="A13" s="178" t="s">
        <v>116</v>
      </c>
      <c r="B13" s="179" t="s">
        <v>77</v>
      </c>
      <c r="C13" s="221"/>
      <c r="D13" s="216"/>
      <c r="E13" s="222"/>
      <c r="F13" s="221"/>
      <c r="G13" s="216"/>
      <c r="H13" s="220"/>
      <c r="I13" s="221"/>
      <c r="J13" s="216"/>
      <c r="K13" s="222"/>
      <c r="L13" s="221"/>
      <c r="M13" s="216"/>
      <c r="N13" s="223"/>
      <c r="O13" s="221"/>
      <c r="P13" s="216"/>
      <c r="Q13" s="222"/>
      <c r="R13" s="221"/>
      <c r="S13" s="216"/>
      <c r="T13" s="223"/>
      <c r="U13" s="221"/>
      <c r="V13" s="216"/>
      <c r="W13" s="223"/>
      <c r="X13" s="221"/>
      <c r="Y13" s="216"/>
      <c r="Z13" s="265"/>
      <c r="AA13" s="231">
        <f t="shared" si="0"/>
        <v>0</v>
      </c>
      <c r="AB13" s="216">
        <f t="shared" si="0"/>
        <v>0</v>
      </c>
      <c r="AC13" s="217"/>
    </row>
    <row r="14" spans="1:29" ht="13.5" customHeight="1" x14ac:dyDescent="0.25">
      <c r="A14" s="178" t="s">
        <v>117</v>
      </c>
      <c r="B14" s="179" t="s">
        <v>78</v>
      </c>
      <c r="C14" s="221"/>
      <c r="D14" s="216"/>
      <c r="E14" s="222"/>
      <c r="F14" s="221"/>
      <c r="G14" s="216"/>
      <c r="H14" s="220"/>
      <c r="I14" s="221"/>
      <c r="J14" s="216"/>
      <c r="K14" s="222"/>
      <c r="L14" s="221"/>
      <c r="M14" s="216"/>
      <c r="N14" s="223"/>
      <c r="O14" s="221"/>
      <c r="P14" s="216"/>
      <c r="Q14" s="222"/>
      <c r="R14" s="221"/>
      <c r="S14" s="216"/>
      <c r="T14" s="223"/>
      <c r="U14" s="221"/>
      <c r="V14" s="216"/>
      <c r="W14" s="223"/>
      <c r="X14" s="221"/>
      <c r="Y14" s="216"/>
      <c r="Z14" s="265"/>
      <c r="AA14" s="231">
        <f t="shared" si="0"/>
        <v>0</v>
      </c>
      <c r="AB14" s="216">
        <f t="shared" si="0"/>
        <v>0</v>
      </c>
      <c r="AC14" s="217"/>
    </row>
    <row r="15" spans="1:29" ht="13.5" customHeight="1" x14ac:dyDescent="0.25">
      <c r="A15" s="178" t="s">
        <v>118</v>
      </c>
      <c r="B15" s="179" t="s">
        <v>79</v>
      </c>
      <c r="C15" s="221">
        <f>+'[4]3.SZ.TÁBL. SEGÍTŐ SZOLGÁLAT'!$D16</f>
        <v>9</v>
      </c>
      <c r="D15" s="216"/>
      <c r="E15" s="222"/>
      <c r="F15" s="221">
        <f>+'[4]3.SZ.TÁBL. SEGÍTŐ SZOLGÁLAT'!$G16</f>
        <v>0</v>
      </c>
      <c r="G15" s="216"/>
      <c r="H15" s="220"/>
      <c r="I15" s="221">
        <f>+'[4]3.SZ.TÁBL. SEGÍTŐ SZOLGÁLAT'!$J16</f>
        <v>2600</v>
      </c>
      <c r="J15" s="216">
        <v>2500</v>
      </c>
      <c r="K15" s="222"/>
      <c r="L15" s="221">
        <f>+'[4]3.SZ.TÁBL. SEGÍTŐ SZOLGÁLAT'!$M16</f>
        <v>0</v>
      </c>
      <c r="M15" s="216"/>
      <c r="N15" s="223"/>
      <c r="O15" s="221">
        <f>+'[4]3.SZ.TÁBL. SEGÍTŐ SZOLGÁLAT'!$P16</f>
        <v>1500</v>
      </c>
      <c r="P15" s="216">
        <v>1500</v>
      </c>
      <c r="Q15" s="222"/>
      <c r="R15" s="221">
        <f>+'[4]3.SZ.TÁBL. SEGÍTŐ SZOLGÁLAT'!$S16</f>
        <v>0</v>
      </c>
      <c r="S15" s="216"/>
      <c r="T15" s="223"/>
      <c r="U15" s="221">
        <f>+'[4]3.SZ.TÁBL. SEGÍTŐ SZOLGÁLAT'!$V16</f>
        <v>7500</v>
      </c>
      <c r="V15" s="216">
        <f>7500</f>
        <v>7500</v>
      </c>
      <c r="W15" s="223"/>
      <c r="X15" s="221">
        <f>+'[4]3.SZ.TÁBL. SEGÍTŐ SZOLGÁLAT'!$Y16</f>
        <v>500</v>
      </c>
      <c r="Y15" s="216">
        <v>600</v>
      </c>
      <c r="Z15" s="265"/>
      <c r="AA15" s="231">
        <f t="shared" si="0"/>
        <v>12109</v>
      </c>
      <c r="AB15" s="216">
        <f t="shared" si="0"/>
        <v>12100</v>
      </c>
      <c r="AC15" s="217"/>
    </row>
    <row r="16" spans="1:29" ht="13.5" customHeight="1" x14ac:dyDescent="0.25">
      <c r="A16" s="178" t="s">
        <v>119</v>
      </c>
      <c r="B16" s="179" t="s">
        <v>80</v>
      </c>
      <c r="C16" s="221"/>
      <c r="D16" s="216"/>
      <c r="E16" s="222"/>
      <c r="F16" s="221"/>
      <c r="G16" s="216"/>
      <c r="H16" s="220"/>
      <c r="I16" s="221"/>
      <c r="J16" s="216"/>
      <c r="K16" s="222"/>
      <c r="L16" s="221"/>
      <c r="M16" s="216"/>
      <c r="N16" s="223"/>
      <c r="O16" s="221"/>
      <c r="P16" s="216"/>
      <c r="Q16" s="222"/>
      <c r="R16" s="221"/>
      <c r="S16" s="216"/>
      <c r="T16" s="223"/>
      <c r="U16" s="221"/>
      <c r="V16" s="216"/>
      <c r="W16" s="223"/>
      <c r="X16" s="221"/>
      <c r="Y16" s="216"/>
      <c r="Z16" s="265"/>
      <c r="AA16" s="231">
        <f t="shared" si="0"/>
        <v>0</v>
      </c>
      <c r="AB16" s="216">
        <f t="shared" si="0"/>
        <v>0</v>
      </c>
      <c r="AC16" s="217"/>
    </row>
    <row r="17" spans="1:29" ht="13.5" customHeight="1" x14ac:dyDescent="0.25">
      <c r="A17" s="178" t="s">
        <v>120</v>
      </c>
      <c r="B17" s="179" t="s">
        <v>81</v>
      </c>
      <c r="C17" s="221"/>
      <c r="D17" s="216"/>
      <c r="E17" s="222"/>
      <c r="F17" s="221"/>
      <c r="G17" s="216"/>
      <c r="H17" s="220"/>
      <c r="I17" s="221"/>
      <c r="J17" s="216"/>
      <c r="K17" s="222"/>
      <c r="L17" s="221"/>
      <c r="M17" s="216"/>
      <c r="N17" s="223"/>
      <c r="O17" s="221"/>
      <c r="P17" s="216"/>
      <c r="Q17" s="222"/>
      <c r="R17" s="221"/>
      <c r="S17" s="216"/>
      <c r="T17" s="223"/>
      <c r="U17" s="221"/>
      <c r="V17" s="216"/>
      <c r="W17" s="223"/>
      <c r="X17" s="221"/>
      <c r="Y17" s="216"/>
      <c r="Z17" s="265"/>
      <c r="AA17" s="231">
        <f t="shared" si="0"/>
        <v>0</v>
      </c>
      <c r="AB17" s="216">
        <f t="shared" si="0"/>
        <v>0</v>
      </c>
      <c r="AC17" s="217"/>
    </row>
    <row r="18" spans="1:29" ht="13.5" customHeight="1" x14ac:dyDescent="0.25">
      <c r="A18" s="178" t="s">
        <v>121</v>
      </c>
      <c r="B18" s="179" t="s">
        <v>82</v>
      </c>
      <c r="C18" s="221"/>
      <c r="D18" s="216"/>
      <c r="E18" s="222"/>
      <c r="F18" s="221"/>
      <c r="G18" s="216"/>
      <c r="H18" s="220"/>
      <c r="I18" s="221"/>
      <c r="J18" s="216"/>
      <c r="K18" s="222"/>
      <c r="L18" s="221"/>
      <c r="M18" s="216"/>
      <c r="N18" s="223"/>
      <c r="O18" s="221"/>
      <c r="P18" s="216"/>
      <c r="Q18" s="222"/>
      <c r="R18" s="221"/>
      <c r="S18" s="216"/>
      <c r="T18" s="223"/>
      <c r="U18" s="221"/>
      <c r="V18" s="216"/>
      <c r="W18" s="223"/>
      <c r="X18" s="221"/>
      <c r="Y18" s="216"/>
      <c r="Z18" s="265"/>
      <c r="AA18" s="231">
        <f t="shared" si="0"/>
        <v>0</v>
      </c>
      <c r="AB18" s="216">
        <f t="shared" si="0"/>
        <v>0</v>
      </c>
      <c r="AC18" s="217"/>
    </row>
    <row r="19" spans="1:29" ht="13.5" customHeight="1" x14ac:dyDescent="0.25">
      <c r="A19" s="187" t="s">
        <v>342</v>
      </c>
      <c r="B19" s="247" t="s">
        <v>83</v>
      </c>
      <c r="C19" s="241"/>
      <c r="D19" s="239"/>
      <c r="E19" s="242"/>
      <c r="F19" s="241"/>
      <c r="G19" s="239"/>
      <c r="H19" s="240"/>
      <c r="I19" s="241"/>
      <c r="J19" s="239"/>
      <c r="K19" s="242"/>
      <c r="L19" s="241"/>
      <c r="M19" s="239"/>
      <c r="N19" s="243"/>
      <c r="O19" s="241"/>
      <c r="P19" s="239"/>
      <c r="Q19" s="242"/>
      <c r="R19" s="241"/>
      <c r="S19" s="239"/>
      <c r="T19" s="243"/>
      <c r="U19" s="241"/>
      <c r="V19" s="239"/>
      <c r="W19" s="243"/>
      <c r="X19" s="241"/>
      <c r="Y19" s="239"/>
      <c r="Z19" s="266"/>
      <c r="AA19" s="231">
        <f t="shared" si="0"/>
        <v>0</v>
      </c>
      <c r="AB19" s="239">
        <f t="shared" si="0"/>
        <v>0</v>
      </c>
      <c r="AC19" s="245"/>
    </row>
    <row r="20" spans="1:29" s="324" customFormat="1" ht="13.5" customHeight="1" x14ac:dyDescent="0.25">
      <c r="A20" s="170" t="s">
        <v>122</v>
      </c>
      <c r="B20" s="246" t="s">
        <v>84</v>
      </c>
      <c r="C20" s="321">
        <f>SUM(C11:C19)</f>
        <v>9</v>
      </c>
      <c r="D20" s="299">
        <f>SUM(D11:D19)</f>
        <v>0</v>
      </c>
      <c r="E20" s="322"/>
      <c r="F20" s="321">
        <f>SUM(F11:F19)</f>
        <v>0</v>
      </c>
      <c r="G20" s="297">
        <f>SUM(G11:G19)</f>
        <v>0</v>
      </c>
      <c r="H20" s="300"/>
      <c r="I20" s="321">
        <f>SUM(I11:I19)</f>
        <v>2600</v>
      </c>
      <c r="J20" s="297">
        <f>SUM(J11:J19)</f>
        <v>2500</v>
      </c>
      <c r="K20" s="322"/>
      <c r="L20" s="321">
        <f>SUM(L11:L19)</f>
        <v>0</v>
      </c>
      <c r="M20" s="297">
        <f>SUM(M11:M19)</f>
        <v>0</v>
      </c>
      <c r="N20" s="323"/>
      <c r="O20" s="321">
        <f>SUM(O11:O19)</f>
        <v>1500</v>
      </c>
      <c r="P20" s="297">
        <f>SUM(P11:P19)</f>
        <v>1500</v>
      </c>
      <c r="Q20" s="322"/>
      <c r="R20" s="321">
        <f>SUM(R11:R19)</f>
        <v>300</v>
      </c>
      <c r="S20" s="297">
        <f>SUM(S11:S19)</f>
        <v>300</v>
      </c>
      <c r="T20" s="323"/>
      <c r="U20" s="321">
        <f>SUM(U11:U19)</f>
        <v>7500</v>
      </c>
      <c r="V20" s="297">
        <f>SUM(V11:V19)</f>
        <v>7500</v>
      </c>
      <c r="W20" s="323"/>
      <c r="X20" s="321">
        <f>SUM(X11:X19)</f>
        <v>500</v>
      </c>
      <c r="Y20" s="297">
        <f>SUM(Y11:Y19)</f>
        <v>600</v>
      </c>
      <c r="Z20" s="301"/>
      <c r="AA20" s="292">
        <f>SUM(AA11:AA19)</f>
        <v>12409</v>
      </c>
      <c r="AB20" s="297">
        <f>SUM(AB11:AB19)</f>
        <v>12400</v>
      </c>
      <c r="AC20" s="298"/>
    </row>
    <row r="21" spans="1:29" s="324" customFormat="1" ht="13.5" customHeight="1" x14ac:dyDescent="0.25">
      <c r="A21" s="170" t="s">
        <v>123</v>
      </c>
      <c r="B21" s="246" t="s">
        <v>85</v>
      </c>
      <c r="C21" s="321"/>
      <c r="D21" s="297"/>
      <c r="E21" s="322"/>
      <c r="F21" s="321"/>
      <c r="G21" s="297"/>
      <c r="H21" s="300"/>
      <c r="I21" s="321"/>
      <c r="J21" s="297"/>
      <c r="K21" s="322"/>
      <c r="L21" s="321"/>
      <c r="M21" s="297"/>
      <c r="N21" s="323"/>
      <c r="O21" s="321"/>
      <c r="P21" s="297"/>
      <c r="Q21" s="322"/>
      <c r="R21" s="321"/>
      <c r="S21" s="297"/>
      <c r="T21" s="323"/>
      <c r="U21" s="321"/>
      <c r="V21" s="297"/>
      <c r="W21" s="323"/>
      <c r="X21" s="321"/>
      <c r="Y21" s="297"/>
      <c r="Z21" s="301"/>
      <c r="AA21" s="292"/>
      <c r="AB21" s="297"/>
      <c r="AC21" s="298"/>
    </row>
    <row r="22" spans="1:29" ht="13.5" customHeight="1" x14ac:dyDescent="0.25">
      <c r="A22" s="188" t="s">
        <v>343</v>
      </c>
      <c r="B22" s="248" t="s">
        <v>86</v>
      </c>
      <c r="C22" s="251"/>
      <c r="D22" s="249"/>
      <c r="E22" s="252"/>
      <c r="F22" s="251"/>
      <c r="G22" s="249"/>
      <c r="H22" s="250"/>
      <c r="I22" s="251"/>
      <c r="J22" s="249"/>
      <c r="K22" s="252"/>
      <c r="L22" s="251"/>
      <c r="M22" s="249"/>
      <c r="N22" s="253"/>
      <c r="O22" s="251"/>
      <c r="P22" s="249"/>
      <c r="Q22" s="252"/>
      <c r="R22" s="251"/>
      <c r="S22" s="249"/>
      <c r="T22" s="253"/>
      <c r="U22" s="251"/>
      <c r="V22" s="249"/>
      <c r="W22" s="253"/>
      <c r="X22" s="251"/>
      <c r="Y22" s="249"/>
      <c r="Z22" s="267"/>
      <c r="AA22" s="254"/>
      <c r="AB22" s="249"/>
      <c r="AC22" s="255"/>
    </row>
    <row r="23" spans="1:29" s="324" customFormat="1" ht="13.5" customHeight="1" x14ac:dyDescent="0.25">
      <c r="A23" s="170" t="s">
        <v>124</v>
      </c>
      <c r="B23" s="246" t="s">
        <v>345</v>
      </c>
      <c r="C23" s="321">
        <f>+C22</f>
        <v>0</v>
      </c>
      <c r="D23" s="297"/>
      <c r="E23" s="322"/>
      <c r="F23" s="321">
        <f>+F22</f>
        <v>0</v>
      </c>
      <c r="G23" s="297">
        <f>+G22</f>
        <v>0</v>
      </c>
      <c r="H23" s="300"/>
      <c r="I23" s="321">
        <f>+I22</f>
        <v>0</v>
      </c>
      <c r="J23" s="297"/>
      <c r="K23" s="322"/>
      <c r="L23" s="321">
        <f>+L22</f>
        <v>0</v>
      </c>
      <c r="M23" s="297">
        <f>+M22</f>
        <v>0</v>
      </c>
      <c r="N23" s="323"/>
      <c r="O23" s="321">
        <f>+O22</f>
        <v>0</v>
      </c>
      <c r="P23" s="297">
        <f>+P22</f>
        <v>0</v>
      </c>
      <c r="Q23" s="322"/>
      <c r="R23" s="321">
        <f>+R22</f>
        <v>0</v>
      </c>
      <c r="S23" s="297">
        <f>+S22</f>
        <v>0</v>
      </c>
      <c r="T23" s="323"/>
      <c r="U23" s="321">
        <f>+U22</f>
        <v>0</v>
      </c>
      <c r="V23" s="297"/>
      <c r="W23" s="323"/>
      <c r="X23" s="321">
        <f>+X22</f>
        <v>0</v>
      </c>
      <c r="Y23" s="297">
        <f>+Y22</f>
        <v>0</v>
      </c>
      <c r="Z23" s="301"/>
      <c r="AA23" s="292">
        <f>+AA22</f>
        <v>0</v>
      </c>
      <c r="AB23" s="297">
        <f>+AB22</f>
        <v>0</v>
      </c>
      <c r="AC23" s="298"/>
    </row>
    <row r="24" spans="1:29" ht="13.5" customHeight="1" x14ac:dyDescent="0.25">
      <c r="A24" s="188" t="s">
        <v>344</v>
      </c>
      <c r="B24" s="248" t="s">
        <v>87</v>
      </c>
      <c r="C24" s="251"/>
      <c r="D24" s="249"/>
      <c r="E24" s="252"/>
      <c r="F24" s="251"/>
      <c r="G24" s="249"/>
      <c r="H24" s="250"/>
      <c r="I24" s="251"/>
      <c r="J24" s="249"/>
      <c r="K24" s="252"/>
      <c r="L24" s="251"/>
      <c r="M24" s="249"/>
      <c r="N24" s="253"/>
      <c r="O24" s="251"/>
      <c r="P24" s="249"/>
      <c r="Q24" s="252"/>
      <c r="R24" s="251"/>
      <c r="S24" s="249"/>
      <c r="T24" s="253"/>
      <c r="U24" s="251"/>
      <c r="V24" s="249"/>
      <c r="W24" s="253"/>
      <c r="X24" s="251"/>
      <c r="Y24" s="249"/>
      <c r="Z24" s="267"/>
      <c r="AA24" s="254"/>
      <c r="AB24" s="249"/>
      <c r="AC24" s="255"/>
    </row>
    <row r="25" spans="1:29" s="324" customFormat="1" ht="13.5" customHeight="1" x14ac:dyDescent="0.25">
      <c r="A25" s="170" t="s">
        <v>125</v>
      </c>
      <c r="B25" s="246" t="s">
        <v>335</v>
      </c>
      <c r="C25" s="321">
        <f>+C24</f>
        <v>0</v>
      </c>
      <c r="D25" s="297"/>
      <c r="E25" s="322"/>
      <c r="F25" s="321">
        <f>+F24</f>
        <v>0</v>
      </c>
      <c r="G25" s="297">
        <f>+G24</f>
        <v>0</v>
      </c>
      <c r="H25" s="300"/>
      <c r="I25" s="321">
        <f>+I24</f>
        <v>0</v>
      </c>
      <c r="J25" s="297"/>
      <c r="K25" s="322"/>
      <c r="L25" s="321">
        <f>+L24</f>
        <v>0</v>
      </c>
      <c r="M25" s="297">
        <f>+M24</f>
        <v>0</v>
      </c>
      <c r="N25" s="323"/>
      <c r="O25" s="321">
        <f>+O24</f>
        <v>0</v>
      </c>
      <c r="P25" s="297"/>
      <c r="Q25" s="322"/>
      <c r="R25" s="321">
        <f>+R24</f>
        <v>0</v>
      </c>
      <c r="S25" s="297">
        <f>+S24</f>
        <v>0</v>
      </c>
      <c r="T25" s="323"/>
      <c r="U25" s="321">
        <f>+U24</f>
        <v>0</v>
      </c>
      <c r="V25" s="297"/>
      <c r="W25" s="323"/>
      <c r="X25" s="321">
        <f>+X24</f>
        <v>0</v>
      </c>
      <c r="Y25" s="297"/>
      <c r="Z25" s="301"/>
      <c r="AA25" s="292">
        <f>+AA24</f>
        <v>0</v>
      </c>
      <c r="AB25" s="297">
        <f>+AB24</f>
        <v>0</v>
      </c>
      <c r="AC25" s="298"/>
    </row>
    <row r="26" spans="1:29" s="324" customFormat="1" ht="13.5" customHeight="1" x14ac:dyDescent="0.25">
      <c r="A26" s="170" t="s">
        <v>126</v>
      </c>
      <c r="B26" s="246" t="s">
        <v>88</v>
      </c>
      <c r="C26" s="321">
        <f>+C6+C10+C20+C21+C23+C25</f>
        <v>9</v>
      </c>
      <c r="D26" s="299">
        <f>+D6+D10+D20+D21+D23+D25</f>
        <v>0</v>
      </c>
      <c r="E26" s="322"/>
      <c r="F26" s="321">
        <f>+F6+F10+F20+F21+F23+F25</f>
        <v>0</v>
      </c>
      <c r="G26" s="297">
        <f>+G6+G10+G20+G21+G23+G25</f>
        <v>0</v>
      </c>
      <c r="H26" s="300"/>
      <c r="I26" s="321">
        <f>+I6+I10+I20+I21+I23+I25</f>
        <v>2600</v>
      </c>
      <c r="J26" s="297">
        <f>+J6+J10+J20+J21+J23+J25</f>
        <v>2500</v>
      </c>
      <c r="K26" s="322"/>
      <c r="L26" s="321">
        <f>+L6+L10+L20+L21+L23+L25</f>
        <v>0</v>
      </c>
      <c r="M26" s="297">
        <f>+M6+M10+M20+M21+M23+M25</f>
        <v>0</v>
      </c>
      <c r="N26" s="323"/>
      <c r="O26" s="321">
        <f>+O6+O10+O20+O21+O23+O25</f>
        <v>1500</v>
      </c>
      <c r="P26" s="297">
        <f>+P6+P10+P20+P21+P23+P25</f>
        <v>1500</v>
      </c>
      <c r="Q26" s="322"/>
      <c r="R26" s="321">
        <f>+R6+R10+R20+R21+R23+R25</f>
        <v>300</v>
      </c>
      <c r="S26" s="297">
        <f>+S6+S10+S20+S21+S23+S25</f>
        <v>300</v>
      </c>
      <c r="T26" s="323"/>
      <c r="U26" s="321">
        <f>+U6+U10+U20+U21+U23+U25</f>
        <v>7500</v>
      </c>
      <c r="V26" s="297">
        <f>+V6+V10+V20+V21+V23+V25</f>
        <v>7500</v>
      </c>
      <c r="W26" s="323"/>
      <c r="X26" s="321">
        <f>+X6+X10+X20+X21+X23+X25</f>
        <v>500</v>
      </c>
      <c r="Y26" s="297">
        <f>+Y6+Y10+Y20+Y21+Y23+Y25</f>
        <v>600</v>
      </c>
      <c r="Z26" s="301"/>
      <c r="AA26" s="292">
        <f>+AA6+AA10+AA20+AA21+AA23+AA25</f>
        <v>12409</v>
      </c>
      <c r="AB26" s="297">
        <f>+AB6+AB10+AB20+AB21+AB23+AB25</f>
        <v>12400</v>
      </c>
      <c r="AC26" s="298"/>
    </row>
    <row r="27" spans="1:29" s="324" customFormat="1" ht="13.5" customHeight="1" x14ac:dyDescent="0.25">
      <c r="A27" s="256" t="s">
        <v>127</v>
      </c>
      <c r="B27" s="246" t="s">
        <v>89</v>
      </c>
      <c r="C27" s="321"/>
      <c r="D27" s="297"/>
      <c r="E27" s="322"/>
      <c r="F27" s="321"/>
      <c r="G27" s="297"/>
      <c r="H27" s="300"/>
      <c r="I27" s="321"/>
      <c r="J27" s="297"/>
      <c r="K27" s="322"/>
      <c r="L27" s="321"/>
      <c r="M27" s="297"/>
      <c r="N27" s="323"/>
      <c r="O27" s="321"/>
      <c r="P27" s="297"/>
      <c r="Q27" s="322"/>
      <c r="R27" s="321"/>
      <c r="S27" s="297"/>
      <c r="T27" s="323"/>
      <c r="U27" s="321"/>
      <c r="V27" s="297">
        <v>889</v>
      </c>
      <c r="W27" s="323"/>
      <c r="X27" s="321"/>
      <c r="Y27" s="297"/>
      <c r="Z27" s="301"/>
      <c r="AA27" s="292"/>
      <c r="AB27" s="297">
        <v>889</v>
      </c>
      <c r="AC27" s="298"/>
    </row>
    <row r="28" spans="1:29" s="324" customFormat="1" ht="13.5" customHeight="1" x14ac:dyDescent="0.25">
      <c r="A28" s="256" t="s">
        <v>240</v>
      </c>
      <c r="B28" s="246" t="s">
        <v>241</v>
      </c>
      <c r="C28" s="321">
        <f>+SUM(C29:C31)</f>
        <v>2544</v>
      </c>
      <c r="D28" s="299">
        <f>+SUM(D29:D31)</f>
        <v>0</v>
      </c>
      <c r="E28" s="322"/>
      <c r="F28" s="321">
        <f>+SUM(F29:F31)</f>
        <v>31624</v>
      </c>
      <c r="G28" s="297">
        <f>+SUM(G29:G31)</f>
        <v>36847</v>
      </c>
      <c r="H28" s="300"/>
      <c r="I28" s="321">
        <f>+SUM(I29:I31)</f>
        <v>28319</v>
      </c>
      <c r="J28" s="297">
        <f>+SUM(J29:J31)</f>
        <v>30583</v>
      </c>
      <c r="K28" s="322"/>
      <c r="L28" s="321">
        <f>+SUM(L29:L31)</f>
        <v>24928</v>
      </c>
      <c r="M28" s="297">
        <f>+SUM(M29:M31)</f>
        <v>22554</v>
      </c>
      <c r="N28" s="323"/>
      <c r="O28" s="321">
        <f>+SUM(O29:O31)</f>
        <v>15651</v>
      </c>
      <c r="P28" s="297">
        <f>+SUM(P29:P31)</f>
        <v>17650</v>
      </c>
      <c r="Q28" s="322"/>
      <c r="R28" s="321">
        <f>+SUM(R29:R31)</f>
        <v>6540</v>
      </c>
      <c r="S28" s="297">
        <f>+SUM(S29:S31)</f>
        <v>7281</v>
      </c>
      <c r="T28" s="323"/>
      <c r="U28" s="321">
        <f>+SUM(U29:U31)</f>
        <v>8222</v>
      </c>
      <c r="V28" s="297">
        <f>+SUM(V29:V31)</f>
        <v>12740</v>
      </c>
      <c r="W28" s="323"/>
      <c r="X28" s="321">
        <f>+SUM(X29:X31)</f>
        <v>1049</v>
      </c>
      <c r="Y28" s="297">
        <f>+SUM(Y29:Y31)</f>
        <v>2448</v>
      </c>
      <c r="Z28" s="301"/>
      <c r="AA28" s="292">
        <f>+SUM(AA29:AA31)</f>
        <v>118877</v>
      </c>
      <c r="AB28" s="297">
        <f>+SUM(AB29:AB31)</f>
        <v>130103</v>
      </c>
      <c r="AC28" s="298"/>
    </row>
    <row r="29" spans="1:29" ht="13.5" customHeight="1" x14ac:dyDescent="0.25">
      <c r="A29" s="279"/>
      <c r="B29" s="410" t="s">
        <v>243</v>
      </c>
      <c r="C29" s="221">
        <f>+'[4]3.SZ.TÁBL. SEGÍTŐ SZOLGÁLAT'!$D30</f>
        <v>164</v>
      </c>
      <c r="D29" s="273">
        <f>+'4.SZ.TÁBL. SZOCIÁLIS NORMATÍVA'!E9</f>
        <v>0</v>
      </c>
      <c r="E29" s="275"/>
      <c r="F29" s="221">
        <f>+'[4]3.SZ.TÁBL. SEGÍTŐ SZOLGÁLAT'!$G30</f>
        <v>25715</v>
      </c>
      <c r="G29" s="273">
        <f>+'4.SZ.TÁBL. SZOCIÁLIS NORMATÍVA'!E4+'4.SZ.TÁBL. SZOCIÁLIS NORMATÍVA'!E5</f>
        <v>25633</v>
      </c>
      <c r="H29" s="274"/>
      <c r="I29" s="221">
        <f>+'[4]3.SZ.TÁBL. SEGÍTŐ SZOLGÁLAT'!$J30</f>
        <v>24932</v>
      </c>
      <c r="J29" s="273">
        <f>+'4.SZ.TÁBL. SZOCIÁLIS NORMATÍVA'!E7+'4.SZ.TÁBL. SZOCIÁLIS NORMATÍVA'!E8</f>
        <v>24503</v>
      </c>
      <c r="K29" s="275"/>
      <c r="L29" s="221">
        <f>+'[4]3.SZ.TÁBL. SEGÍTŐ SZOLGÁLAT'!$M30</f>
        <v>17000</v>
      </c>
      <c r="M29" s="273">
        <f>+'4.SZ.TÁBL. SZOCIÁLIS NORMATÍVA'!E3</f>
        <v>17000</v>
      </c>
      <c r="N29" s="276"/>
      <c r="O29" s="221">
        <f>+'[4]3.SZ.TÁBL. SEGÍTŐ SZOLGÁLAT'!$P30</f>
        <v>10040</v>
      </c>
      <c r="P29" s="273">
        <f>+'4.SZ.TÁBL. SZOCIÁLIS NORMATÍVA'!E12</f>
        <v>11250</v>
      </c>
      <c r="Q29" s="275"/>
      <c r="R29" s="221">
        <f>+'[4]3.SZ.TÁBL. SEGÍTŐ SZOLGÁLAT'!$S30</f>
        <v>3100</v>
      </c>
      <c r="S29" s="273">
        <f>+'4.SZ.TÁBL. SZOCIÁLIS NORMATÍVA'!E10</f>
        <v>4250</v>
      </c>
      <c r="T29" s="276"/>
      <c r="U29" s="221">
        <f>+'[4]3.SZ.TÁBL. SEGÍTŐ SZOLGÁLAT'!$V30</f>
        <v>6552</v>
      </c>
      <c r="V29" s="273">
        <f>+'4.SZ.TÁBL. SZOCIÁLIS NORMATÍVA'!E11</f>
        <v>12740</v>
      </c>
      <c r="W29" s="276"/>
      <c r="X29" s="221">
        <f>+'[4]3.SZ.TÁBL. SEGÍTŐ SZOLGÁLAT'!$Y30</f>
        <v>548</v>
      </c>
      <c r="Y29" s="273">
        <f>+'4.SZ.TÁBL. SZOCIÁLIS NORMATÍVA'!E6</f>
        <v>863</v>
      </c>
      <c r="Z29" s="289"/>
      <c r="AA29" s="693">
        <f>+C29+F29+I29+L29+O29+R29+U29+X29</f>
        <v>88051</v>
      </c>
      <c r="AB29" s="694">
        <f>+D29+G29+J29+M29+P29+S29+V29+Y29</f>
        <v>96239</v>
      </c>
      <c r="AC29" s="277"/>
    </row>
    <row r="30" spans="1:29" ht="13.5" customHeight="1" x14ac:dyDescent="0.25">
      <c r="A30" s="692"/>
      <c r="B30" s="179" t="s">
        <v>367</v>
      </c>
      <c r="C30" s="221"/>
      <c r="D30" s="226"/>
      <c r="E30" s="229"/>
      <c r="F30" s="221"/>
      <c r="G30" s="226"/>
      <c r="H30" s="227"/>
      <c r="I30" s="221"/>
      <c r="J30" s="226"/>
      <c r="K30" s="229"/>
      <c r="L30" s="221"/>
      <c r="M30" s="226"/>
      <c r="N30" s="230"/>
      <c r="O30" s="221"/>
      <c r="P30" s="226"/>
      <c r="Q30" s="229"/>
      <c r="R30" s="221"/>
      <c r="S30" s="226"/>
      <c r="T30" s="230"/>
      <c r="U30" s="221"/>
      <c r="V30" s="226"/>
      <c r="W30" s="230"/>
      <c r="X30" s="221"/>
      <c r="Y30" s="226"/>
      <c r="Z30" s="264"/>
      <c r="AA30" s="224">
        <f>+C30+F30+I30+L30+O30+R30+U30+X30</f>
        <v>0</v>
      </c>
      <c r="AB30" s="216">
        <f>+D30+G30+J30+M30+P30+S30+V30+Y30</f>
        <v>0</v>
      </c>
      <c r="AC30" s="232"/>
    </row>
    <row r="31" spans="1:29" ht="13.5" customHeight="1" x14ac:dyDescent="0.25">
      <c r="A31" s="280"/>
      <c r="B31" s="179" t="s">
        <v>244</v>
      </c>
      <c r="C31" s="221">
        <f>+'[4]3.SZ.TÁBL. SEGÍTŐ SZOLGÁLAT'!$D31</f>
        <v>2380</v>
      </c>
      <c r="D31" s="216">
        <f>+SUM(D32:D38)</f>
        <v>0</v>
      </c>
      <c r="E31" s="222"/>
      <c r="F31" s="221">
        <f>+'[4]3.SZ.TÁBL. SEGÍTŐ SZOLGÁLAT'!$G31</f>
        <v>5909</v>
      </c>
      <c r="G31" s="216">
        <f>+SUM(G32:G38)</f>
        <v>11214</v>
      </c>
      <c r="H31" s="220"/>
      <c r="I31" s="221">
        <f>+'[4]3.SZ.TÁBL. SEGÍTŐ SZOLGÁLAT'!$J31</f>
        <v>3387</v>
      </c>
      <c r="J31" s="216">
        <f>+SUM(J32:J38)</f>
        <v>6080</v>
      </c>
      <c r="K31" s="222"/>
      <c r="L31" s="221">
        <f>+'[4]3.SZ.TÁBL. SEGÍTŐ SZOLGÁLAT'!$M31</f>
        <v>7928</v>
      </c>
      <c r="M31" s="216">
        <f>+SUM(M32:M38)</f>
        <v>5554</v>
      </c>
      <c r="N31" s="223"/>
      <c r="O31" s="221">
        <f>+'[4]3.SZ.TÁBL. SEGÍTŐ SZOLGÁLAT'!$P31</f>
        <v>5611</v>
      </c>
      <c r="P31" s="216">
        <f>+SUM(P32:P38)</f>
        <v>6400</v>
      </c>
      <c r="Q31" s="222"/>
      <c r="R31" s="221">
        <f>+'[4]3.SZ.TÁBL. SEGÍTŐ SZOLGÁLAT'!$S31</f>
        <v>3440</v>
      </c>
      <c r="S31" s="216">
        <f>+SUM(S32:S38)</f>
        <v>3031</v>
      </c>
      <c r="T31" s="223"/>
      <c r="U31" s="221">
        <f>+'[4]3.SZ.TÁBL. SEGÍTŐ SZOLGÁLAT'!$V31</f>
        <v>1670</v>
      </c>
      <c r="V31" s="216">
        <f>+SUM(V32:V38)</f>
        <v>0</v>
      </c>
      <c r="W31" s="223"/>
      <c r="X31" s="221">
        <f>+'[4]3.SZ.TÁBL. SEGÍTŐ SZOLGÁLAT'!$Y31</f>
        <v>501</v>
      </c>
      <c r="Y31" s="216">
        <f>+SUM(Y32:Y38)</f>
        <v>1585</v>
      </c>
      <c r="Z31" s="265"/>
      <c r="AA31" s="224">
        <f>+SUM(AA32:AA38)</f>
        <v>30826</v>
      </c>
      <c r="AB31" s="216">
        <f>+SUM(AB32:AB38)</f>
        <v>33864</v>
      </c>
      <c r="AC31" s="217"/>
    </row>
    <row r="32" spans="1:29" s="287" customFormat="1" ht="13.5" customHeight="1" x14ac:dyDescent="0.25">
      <c r="A32" s="281"/>
      <c r="B32" s="408" t="s">
        <v>4</v>
      </c>
      <c r="C32" s="221">
        <f>+'[4]3.SZ.TÁBL. SEGÍTŐ SZOLGÁLAT'!$D32</f>
        <v>0</v>
      </c>
      <c r="D32" s="282"/>
      <c r="E32" s="284"/>
      <c r="F32" s="221">
        <f>+'[4]3.SZ.TÁBL. SEGÍTŐ SZOLGÁLAT'!$G32</f>
        <v>868</v>
      </c>
      <c r="G32" s="216">
        <v>1632</v>
      </c>
      <c r="H32" s="283"/>
      <c r="I32" s="221">
        <f>+'[4]3.SZ.TÁBL. SEGÍTŐ SZOLGÁLAT'!$J32</f>
        <v>498</v>
      </c>
      <c r="J32" s="216">
        <v>885</v>
      </c>
      <c r="K32" s="284"/>
      <c r="L32" s="221">
        <f>+'[4]3.SZ.TÁBL. SEGÍTŐ SZOLGÁLAT'!$M32</f>
        <v>1164</v>
      </c>
      <c r="M32" s="216">
        <v>808</v>
      </c>
      <c r="N32" s="285"/>
      <c r="O32" s="221">
        <f>+'[4]3.SZ.TÁBL. SEGÍTŐ SZOLGÁLAT'!$P32</f>
        <v>953</v>
      </c>
      <c r="P32" s="62">
        <v>1077</v>
      </c>
      <c r="Q32" s="284"/>
      <c r="R32" s="221">
        <f>+'[4]3.SZ.TÁBL. SEGÍTŐ SZOLGÁLAT'!$S32</f>
        <v>3440</v>
      </c>
      <c r="S32" s="62">
        <v>3031</v>
      </c>
      <c r="T32" s="285"/>
      <c r="U32" s="221">
        <f>+'[4]3.SZ.TÁBL. SEGÍTŐ SZOLGÁLAT'!$V32</f>
        <v>318</v>
      </c>
      <c r="V32" s="282"/>
      <c r="W32" s="285"/>
      <c r="X32" s="221">
        <f>+'[4]3.SZ.TÁBL. SEGÍTŐ SZOLGÁLAT'!$Y32</f>
        <v>0</v>
      </c>
      <c r="Y32" s="282"/>
      <c r="Z32" s="290"/>
      <c r="AA32" s="231">
        <f t="shared" ref="AA32:AB38" si="1">+C32+F32+I32+L32+O32+R32+U32+X32</f>
        <v>7241</v>
      </c>
      <c r="AB32" s="216">
        <f>+D32+G32+J32+M32+P32+S32+V32+Y32</f>
        <v>7433</v>
      </c>
      <c r="AC32" s="286"/>
    </row>
    <row r="33" spans="1:29" s="287" customFormat="1" ht="13.5" customHeight="1" x14ac:dyDescent="0.25">
      <c r="A33" s="281"/>
      <c r="B33" s="408" t="s">
        <v>6</v>
      </c>
      <c r="C33" s="221">
        <f>+'[4]3.SZ.TÁBL. SEGÍTŐ SZOLGÁLAT'!$D33</f>
        <v>0</v>
      </c>
      <c r="D33" s="282"/>
      <c r="E33" s="284"/>
      <c r="F33" s="221">
        <f>+'[4]3.SZ.TÁBL. SEGÍTŐ SZOLGÁLAT'!$G33</f>
        <v>391</v>
      </c>
      <c r="G33" s="216">
        <v>755</v>
      </c>
      <c r="H33" s="283"/>
      <c r="I33" s="221">
        <f>+'[4]3.SZ.TÁBL. SEGÍTŐ SZOLGÁLAT'!$J33</f>
        <v>224</v>
      </c>
      <c r="J33" s="216">
        <v>409</v>
      </c>
      <c r="K33" s="284"/>
      <c r="L33" s="221">
        <f>+'[4]3.SZ.TÁBL. SEGÍTŐ SZOLGÁLAT'!$M33</f>
        <v>525</v>
      </c>
      <c r="M33" s="216">
        <v>374</v>
      </c>
      <c r="N33" s="285"/>
      <c r="O33" s="221">
        <f>+'[4]3.SZ.TÁBL. SEGÍTŐ SZOLGÁLAT'!$P33</f>
        <v>430</v>
      </c>
      <c r="P33" s="216">
        <v>498</v>
      </c>
      <c r="Q33" s="284"/>
      <c r="R33" s="221">
        <f>+'[4]3.SZ.TÁBL. SEGÍTŐ SZOLGÁLAT'!$S33</f>
        <v>0</v>
      </c>
      <c r="S33" s="282"/>
      <c r="T33" s="285"/>
      <c r="U33" s="221">
        <f>+'[4]3.SZ.TÁBL. SEGÍTŐ SZOLGÁLAT'!$V33</f>
        <v>159</v>
      </c>
      <c r="V33" s="282"/>
      <c r="W33" s="285"/>
      <c r="X33" s="221">
        <f>+'[4]3.SZ.TÁBL. SEGÍTŐ SZOLGÁLAT'!$Y33</f>
        <v>0</v>
      </c>
      <c r="Y33" s="282"/>
      <c r="Z33" s="290"/>
      <c r="AA33" s="231">
        <f t="shared" si="1"/>
        <v>1729</v>
      </c>
      <c r="AB33" s="216">
        <f t="shared" si="1"/>
        <v>2036</v>
      </c>
      <c r="AC33" s="286"/>
    </row>
    <row r="34" spans="1:29" s="287" customFormat="1" ht="13.5" customHeight="1" x14ac:dyDescent="0.25">
      <c r="A34" s="281"/>
      <c r="B34" s="408" t="s">
        <v>7</v>
      </c>
      <c r="C34" s="221">
        <f>+'[4]3.SZ.TÁBL. SEGÍTŐ SZOLGÁLAT'!$D34</f>
        <v>0</v>
      </c>
      <c r="D34" s="282"/>
      <c r="E34" s="284"/>
      <c r="F34" s="221">
        <f>+'[4]3.SZ.TÁBL. SEGÍTŐ SZOLGÁLAT'!$G34</f>
        <v>344</v>
      </c>
      <c r="G34" s="216">
        <v>658</v>
      </c>
      <c r="H34" s="283"/>
      <c r="I34" s="221">
        <f>+'[4]3.SZ.TÁBL. SEGÍTŐ SZOLGÁLAT'!$J34</f>
        <v>197</v>
      </c>
      <c r="J34" s="216">
        <v>357</v>
      </c>
      <c r="K34" s="284"/>
      <c r="L34" s="221">
        <f>+'[4]3.SZ.TÁBL. SEGÍTŐ SZOLGÁLAT'!$M34</f>
        <v>462</v>
      </c>
      <c r="M34" s="216">
        <v>326</v>
      </c>
      <c r="N34" s="285"/>
      <c r="O34" s="221">
        <f>+'[4]3.SZ.TÁBL. SEGÍTŐ SZOLGÁLAT'!$P34</f>
        <v>378</v>
      </c>
      <c r="P34" s="216">
        <v>435</v>
      </c>
      <c r="Q34" s="284"/>
      <c r="R34" s="221">
        <f>+'[4]3.SZ.TÁBL. SEGÍTŐ SZOLGÁLAT'!$S34</f>
        <v>0</v>
      </c>
      <c r="S34" s="282"/>
      <c r="T34" s="285"/>
      <c r="U34" s="221">
        <f>+'[4]3.SZ.TÁBL. SEGÍTŐ SZOLGÁLAT'!$V34</f>
        <v>0</v>
      </c>
      <c r="V34" s="282"/>
      <c r="W34" s="285"/>
      <c r="X34" s="221">
        <f>+'[4]3.SZ.TÁBL. SEGÍTŐ SZOLGÁLAT'!$Y34</f>
        <v>0</v>
      </c>
      <c r="Y34" s="282"/>
      <c r="Z34" s="290"/>
      <c r="AA34" s="231">
        <f t="shared" si="1"/>
        <v>1381</v>
      </c>
      <c r="AB34" s="216">
        <f t="shared" si="1"/>
        <v>1776</v>
      </c>
      <c r="AC34" s="286"/>
    </row>
    <row r="35" spans="1:29" s="287" customFormat="1" ht="13.5" customHeight="1" x14ac:dyDescent="0.25">
      <c r="A35" s="281"/>
      <c r="B35" s="408" t="s">
        <v>8</v>
      </c>
      <c r="C35" s="221">
        <f>+'[4]3.SZ.TÁBL. SEGÍTŐ SZOLGÁLAT'!$D35</f>
        <v>2380</v>
      </c>
      <c r="D35" s="282"/>
      <c r="E35" s="284"/>
      <c r="F35" s="221">
        <f>+'[4]3.SZ.TÁBL. SEGÍTŐ SZOLGÁLAT'!$G35</f>
        <v>1791</v>
      </c>
      <c r="G35" s="216">
        <v>3364</v>
      </c>
      <c r="H35" s="283"/>
      <c r="I35" s="221">
        <f>+'[4]3.SZ.TÁBL. SEGÍTŐ SZOLGÁLAT'!$J35</f>
        <v>1026</v>
      </c>
      <c r="J35" s="216">
        <v>1824</v>
      </c>
      <c r="K35" s="284"/>
      <c r="L35" s="221">
        <f>+'[4]3.SZ.TÁBL. SEGÍTŐ SZOLGÁLAT'!$M35</f>
        <v>2402</v>
      </c>
      <c r="M35" s="216">
        <v>1666</v>
      </c>
      <c r="N35" s="285"/>
      <c r="O35" s="221">
        <f>+'[4]3.SZ.TÁBL. SEGÍTŐ SZOLGÁLAT'!$P35</f>
        <v>1967</v>
      </c>
      <c r="P35" s="216">
        <v>2220</v>
      </c>
      <c r="Q35" s="284"/>
      <c r="R35" s="221">
        <f>+'[4]3.SZ.TÁBL. SEGÍTŐ SZOLGÁLAT'!$S35</f>
        <v>0</v>
      </c>
      <c r="S35" s="282"/>
      <c r="T35" s="285"/>
      <c r="U35" s="221">
        <f>+'[4]3.SZ.TÁBL. SEGÍTŐ SZOLGÁLAT'!$V35</f>
        <v>716</v>
      </c>
      <c r="V35" s="282"/>
      <c r="W35" s="285"/>
      <c r="X35" s="221">
        <f>+'[4]3.SZ.TÁBL. SEGÍTŐ SZOLGÁLAT'!$Y35</f>
        <v>501</v>
      </c>
      <c r="Y35" s="282">
        <v>1585</v>
      </c>
      <c r="Z35" s="290"/>
      <c r="AA35" s="231">
        <f t="shared" si="1"/>
        <v>10783</v>
      </c>
      <c r="AB35" s="216">
        <f t="shared" si="1"/>
        <v>10659</v>
      </c>
      <c r="AC35" s="286"/>
    </row>
    <row r="36" spans="1:29" s="287" customFormat="1" ht="13.5" customHeight="1" x14ac:dyDescent="0.25">
      <c r="A36" s="281"/>
      <c r="B36" s="408" t="s">
        <v>9</v>
      </c>
      <c r="C36" s="221">
        <f>+'[4]3.SZ.TÁBL. SEGÍTŐ SZOLGÁLAT'!$D36</f>
        <v>0</v>
      </c>
      <c r="D36" s="282"/>
      <c r="E36" s="284"/>
      <c r="F36" s="221">
        <f>+'[4]3.SZ.TÁBL. SEGÍTŐ SZOLGÁLAT'!$G36</f>
        <v>1069</v>
      </c>
      <c r="G36" s="216">
        <v>2063</v>
      </c>
      <c r="H36" s="283"/>
      <c r="I36" s="221">
        <f>+'[4]3.SZ.TÁBL. SEGÍTŐ SZOLGÁLAT'!$J36</f>
        <v>613</v>
      </c>
      <c r="J36" s="216">
        <v>1118</v>
      </c>
      <c r="K36" s="284"/>
      <c r="L36" s="221">
        <f>+'[4]3.SZ.TÁBL. SEGÍTŐ SZOLGÁLAT'!$M36</f>
        <v>1435</v>
      </c>
      <c r="M36" s="216">
        <v>1022</v>
      </c>
      <c r="N36" s="285"/>
      <c r="O36" s="221">
        <f>+'[4]3.SZ.TÁBL. SEGÍTŐ SZOLGÁLAT'!$P36</f>
        <v>1175</v>
      </c>
      <c r="P36" s="216">
        <v>1361</v>
      </c>
      <c r="Q36" s="284"/>
      <c r="R36" s="221">
        <f>+'[4]3.SZ.TÁBL. SEGÍTŐ SZOLGÁLAT'!$S36</f>
        <v>0</v>
      </c>
      <c r="S36" s="282"/>
      <c r="T36" s="285"/>
      <c r="U36" s="221">
        <f>+'[4]3.SZ.TÁBL. SEGÍTŐ SZOLGÁLAT'!$V36</f>
        <v>0</v>
      </c>
      <c r="V36" s="282"/>
      <c r="W36" s="285"/>
      <c r="X36" s="221">
        <f>+'[4]3.SZ.TÁBL. SEGÍTŐ SZOLGÁLAT'!$Y36</f>
        <v>0</v>
      </c>
      <c r="Y36" s="282"/>
      <c r="Z36" s="290"/>
      <c r="AA36" s="231">
        <f t="shared" si="1"/>
        <v>4292</v>
      </c>
      <c r="AB36" s="216">
        <f t="shared" si="1"/>
        <v>5564</v>
      </c>
      <c r="AC36" s="286"/>
    </row>
    <row r="37" spans="1:29" s="287" customFormat="1" ht="13.5" customHeight="1" x14ac:dyDescent="0.25">
      <c r="A37" s="281"/>
      <c r="B37" s="408" t="s">
        <v>10</v>
      </c>
      <c r="C37" s="221">
        <f>+'[4]3.SZ.TÁBL. SEGÍTŐ SZOLGÁLAT'!$D37</f>
        <v>0</v>
      </c>
      <c r="D37" s="282"/>
      <c r="E37" s="284"/>
      <c r="F37" s="221">
        <f>+'[4]3.SZ.TÁBL. SEGÍTŐ SZOLGÁLAT'!$G37</f>
        <v>645</v>
      </c>
      <c r="G37" s="216">
        <v>1226</v>
      </c>
      <c r="H37" s="283"/>
      <c r="I37" s="221">
        <f>+'[4]3.SZ.TÁBL. SEGÍTŐ SZOLGÁLAT'!$J37</f>
        <v>370</v>
      </c>
      <c r="J37" s="216">
        <v>665</v>
      </c>
      <c r="K37" s="284"/>
      <c r="L37" s="221">
        <f>+'[4]3.SZ.TÁBL. SEGÍTŐ SZOLGÁLAT'!$M37</f>
        <v>865</v>
      </c>
      <c r="M37" s="239">
        <v>607</v>
      </c>
      <c r="N37" s="285"/>
      <c r="O37" s="221">
        <f>+'[4]3.SZ.TÁBL. SEGÍTŐ SZOLGÁLAT'!$P37</f>
        <v>708</v>
      </c>
      <c r="P37" s="216">
        <v>809</v>
      </c>
      <c r="Q37" s="284"/>
      <c r="R37" s="221">
        <f>+'[4]3.SZ.TÁBL. SEGÍTŐ SZOLGÁLAT'!$S37</f>
        <v>0</v>
      </c>
      <c r="S37" s="282"/>
      <c r="T37" s="285"/>
      <c r="U37" s="221">
        <f>+'[4]3.SZ.TÁBL. SEGÍTŐ SZOLGÁLAT'!$V37</f>
        <v>477</v>
      </c>
      <c r="V37" s="282"/>
      <c r="W37" s="285"/>
      <c r="X37" s="221">
        <f>+'[4]3.SZ.TÁBL. SEGÍTŐ SZOLGÁLAT'!$Y37</f>
        <v>0</v>
      </c>
      <c r="Y37" s="282"/>
      <c r="Z37" s="290"/>
      <c r="AA37" s="231">
        <f t="shared" si="1"/>
        <v>3065</v>
      </c>
      <c r="AB37" s="216">
        <f t="shared" si="1"/>
        <v>3307</v>
      </c>
      <c r="AC37" s="286"/>
    </row>
    <row r="38" spans="1:29" s="287" customFormat="1" ht="13.5" customHeight="1" x14ac:dyDescent="0.25">
      <c r="A38" s="591"/>
      <c r="B38" s="409" t="s">
        <v>245</v>
      </c>
      <c r="C38" s="221">
        <f>+'[4]3.SZ.TÁBL. SEGÍTŐ SZOLGÁLAT'!$D38</f>
        <v>0</v>
      </c>
      <c r="D38" s="293"/>
      <c r="E38" s="592"/>
      <c r="F38" s="221">
        <f>+'[4]3.SZ.TÁBL. SEGÍTŐ SZOLGÁLAT'!$G38</f>
        <v>801</v>
      </c>
      <c r="G38" s="62">
        <v>1516</v>
      </c>
      <c r="H38" s="295"/>
      <c r="I38" s="221">
        <f>+'[4]3.SZ.TÁBL. SEGÍTŐ SZOLGÁLAT'!$J38</f>
        <v>459</v>
      </c>
      <c r="J38" s="62">
        <v>822</v>
      </c>
      <c r="K38" s="592"/>
      <c r="L38" s="221">
        <f>+'[4]3.SZ.TÁBL. SEGÍTŐ SZOLGÁLAT'!$M38</f>
        <v>1075</v>
      </c>
      <c r="M38" s="62">
        <v>751</v>
      </c>
      <c r="N38" s="593"/>
      <c r="O38" s="221">
        <f>+'[4]3.SZ.TÁBL. SEGÍTŐ SZOLGÁLAT'!$P38</f>
        <v>0</v>
      </c>
      <c r="P38" s="282"/>
      <c r="Q38" s="592"/>
      <c r="R38" s="221">
        <f>+'[4]3.SZ.TÁBL. SEGÍTŐ SZOLGÁLAT'!$S38</f>
        <v>0</v>
      </c>
      <c r="S38" s="293"/>
      <c r="T38" s="593"/>
      <c r="U38" s="221">
        <f>+'[4]3.SZ.TÁBL. SEGÍTŐ SZOLGÁLAT'!$V38</f>
        <v>0</v>
      </c>
      <c r="V38" s="293"/>
      <c r="W38" s="593"/>
      <c r="X38" s="221">
        <f>+'[4]3.SZ.TÁBL. SEGÍTŐ SZOLGÁLAT'!$Y38</f>
        <v>0</v>
      </c>
      <c r="Y38" s="293"/>
      <c r="Z38" s="296"/>
      <c r="AA38" s="254">
        <f t="shared" si="1"/>
        <v>2335</v>
      </c>
      <c r="AB38" s="239">
        <f t="shared" si="1"/>
        <v>3089</v>
      </c>
      <c r="AC38" s="294"/>
    </row>
    <row r="39" spans="1:29" s="324" customFormat="1" ht="13.5" customHeight="1" thickBot="1" x14ac:dyDescent="0.3">
      <c r="A39" s="288" t="s">
        <v>128</v>
      </c>
      <c r="B39" s="278" t="s">
        <v>90</v>
      </c>
      <c r="C39" s="338">
        <f>SUM(C27:C28)</f>
        <v>2544</v>
      </c>
      <c r="D39" s="338">
        <f>SUM(D27:D28)</f>
        <v>0</v>
      </c>
      <c r="E39" s="594"/>
      <c r="F39" s="338">
        <f>SUM(F27:F28)</f>
        <v>31624</v>
      </c>
      <c r="G39" s="303">
        <f>SUM(G27:G28)</f>
        <v>36847</v>
      </c>
      <c r="H39" s="305"/>
      <c r="I39" s="338">
        <f>SUM(I27:I28)</f>
        <v>28319</v>
      </c>
      <c r="J39" s="303">
        <f>SUM(J27:J28)</f>
        <v>30583</v>
      </c>
      <c r="K39" s="594"/>
      <c r="L39" s="338">
        <f>SUM(L27:L28)</f>
        <v>24928</v>
      </c>
      <c r="M39" s="303">
        <f>SUM(M27:M28)</f>
        <v>22554</v>
      </c>
      <c r="N39" s="595"/>
      <c r="O39" s="338">
        <f>SUM(O27:O28)</f>
        <v>15651</v>
      </c>
      <c r="P39" s="303">
        <f>SUM(P27:P28)</f>
        <v>17650</v>
      </c>
      <c r="Q39" s="594"/>
      <c r="R39" s="338">
        <f>SUM(R27:R28)</f>
        <v>6540</v>
      </c>
      <c r="S39" s="303">
        <f>SUM(S27:S28)</f>
        <v>7281</v>
      </c>
      <c r="T39" s="595"/>
      <c r="U39" s="338">
        <f>SUM(U27:U28)</f>
        <v>8222</v>
      </c>
      <c r="V39" s="303">
        <f>SUM(V27:V28)</f>
        <v>13629</v>
      </c>
      <c r="W39" s="595"/>
      <c r="X39" s="338">
        <f>SUM(X27:X28)</f>
        <v>1049</v>
      </c>
      <c r="Y39" s="303">
        <f>SUM(Y27:Y28)</f>
        <v>2448</v>
      </c>
      <c r="Z39" s="306"/>
      <c r="AA39" s="302">
        <f>SUM(AA27:AA28)</f>
        <v>118877</v>
      </c>
      <c r="AB39" s="303">
        <f>SUM(AB27:AB28)</f>
        <v>130992</v>
      </c>
      <c r="AC39" s="304"/>
    </row>
    <row r="40" spans="1:29" s="324" customFormat="1" ht="13.5" customHeight="1" thickBot="1" x14ac:dyDescent="0.3">
      <c r="A40" s="744" t="s">
        <v>0</v>
      </c>
      <c r="B40" s="745"/>
      <c r="C40" s="328">
        <f>+C26+C39</f>
        <v>2553</v>
      </c>
      <c r="D40" s="310">
        <f>+D26+D39</f>
        <v>0</v>
      </c>
      <c r="E40" s="329"/>
      <c r="F40" s="328">
        <f>+F26+F39</f>
        <v>31624</v>
      </c>
      <c r="G40" s="308">
        <f>+G26+G39</f>
        <v>36847</v>
      </c>
      <c r="H40" s="311"/>
      <c r="I40" s="328">
        <f>+I26+I39</f>
        <v>30919</v>
      </c>
      <c r="J40" s="308">
        <f>+J26+J39</f>
        <v>33083</v>
      </c>
      <c r="K40" s="329"/>
      <c r="L40" s="328">
        <f>+L26+L39</f>
        <v>24928</v>
      </c>
      <c r="M40" s="308">
        <f>+M26+M39</f>
        <v>22554</v>
      </c>
      <c r="N40" s="330"/>
      <c r="O40" s="328">
        <f>+O26+O39</f>
        <v>17151</v>
      </c>
      <c r="P40" s="308">
        <f>+P26+P39</f>
        <v>19150</v>
      </c>
      <c r="Q40" s="329"/>
      <c r="R40" s="328">
        <f>+R26+R39</f>
        <v>6840</v>
      </c>
      <c r="S40" s="308">
        <f>+S26+S39</f>
        <v>7581</v>
      </c>
      <c r="T40" s="330"/>
      <c r="U40" s="328">
        <f>+U26+U39</f>
        <v>15722</v>
      </c>
      <c r="V40" s="308">
        <f>+V26+V39</f>
        <v>21129</v>
      </c>
      <c r="W40" s="330"/>
      <c r="X40" s="328">
        <f>+X26+X39</f>
        <v>1549</v>
      </c>
      <c r="Y40" s="308">
        <f>+Y26+Y39</f>
        <v>3048</v>
      </c>
      <c r="Z40" s="312"/>
      <c r="AA40" s="307">
        <f>+AA26+AA39</f>
        <v>131286</v>
      </c>
      <c r="AB40" s="308">
        <f>+AB26+AB39</f>
        <v>143392</v>
      </c>
      <c r="AC40" s="309"/>
    </row>
    <row r="41" spans="1:29" ht="13.5" customHeight="1" x14ac:dyDescent="0.25">
      <c r="A41" s="208" t="s">
        <v>146</v>
      </c>
      <c r="B41" s="257" t="s">
        <v>147</v>
      </c>
      <c r="C41" s="221">
        <f>+'[4]3.SZ.TÁBL. SEGÍTŐ SZOLGÁLAT'!$D41</f>
        <v>1163</v>
      </c>
      <c r="D41" s="226">
        <f>+[5]Idősek!$E$8</f>
        <v>0</v>
      </c>
      <c r="E41" s="229"/>
      <c r="F41" s="221">
        <f>+'[4]3.SZ.TÁBL. SEGÍTŐ SZOLGÁLAT'!$G41</f>
        <v>19337</v>
      </c>
      <c r="G41" s="226">
        <f>+'[5]Cs-Gy. Központ'!$E$14</f>
        <v>20407</v>
      </c>
      <c r="H41" s="227"/>
      <c r="I41" s="221">
        <f>+'[4]3.SZ.TÁBL. SEGÍTŐ SZOLGÁLAT'!$J41</f>
        <v>21351</v>
      </c>
      <c r="J41" s="226">
        <f>+'[5]Házi sg'!$E$25</f>
        <v>22949</v>
      </c>
      <c r="K41" s="229"/>
      <c r="L41" s="221">
        <f>+'[4]3.SZ.TÁBL. SEGÍTŐ SZOLGÁLAT'!$M41</f>
        <v>15096</v>
      </c>
      <c r="M41" s="226">
        <f>+'[5]Cs-Gy. Szolgálat'!$E$12</f>
        <v>14396</v>
      </c>
      <c r="N41" s="230"/>
      <c r="O41" s="221">
        <f>+'[4]3.SZ.TÁBL. SEGÍTŐ SZOLGÁLAT'!$P41</f>
        <v>8628</v>
      </c>
      <c r="P41" s="226">
        <f>+[5]Támogató!$E$11</f>
        <v>9491</v>
      </c>
      <c r="Q41" s="229"/>
      <c r="R41" s="221">
        <f>+'[4]3.SZ.TÁBL. SEGÍTŐ SZOLGÁLAT'!$S41</f>
        <v>2566</v>
      </c>
      <c r="S41" s="226">
        <f>+[5]Tanyagond!$E$10</f>
        <v>2752</v>
      </c>
      <c r="T41" s="230"/>
      <c r="U41" s="221">
        <f>+'[4]3.SZ.TÁBL. SEGÍTŐ SZOLGÁLAT'!$V41</f>
        <v>11628</v>
      </c>
      <c r="V41" s="226">
        <f>+[5]Bölcsőde!$E$12</f>
        <v>15359</v>
      </c>
      <c r="W41" s="230"/>
      <c r="X41" s="221">
        <f>+'[4]3.SZ.TÁBL. SEGÍTŐ SZOLGÁLAT'!$Y41</f>
        <v>0</v>
      </c>
      <c r="Y41" s="226"/>
      <c r="Z41" s="264"/>
      <c r="AA41" s="231">
        <f t="shared" ref="AA41:AB54" si="2">+C41+F41+I41+L41+O41+R41+U41+X41</f>
        <v>79769</v>
      </c>
      <c r="AB41" s="226">
        <f>+D41+G41+J41+M41+P41+S41+V41+Y41</f>
        <v>85354</v>
      </c>
      <c r="AC41" s="232"/>
    </row>
    <row r="42" spans="1:29" ht="13.5" customHeight="1" x14ac:dyDescent="0.25">
      <c r="A42" s="209" t="s">
        <v>148</v>
      </c>
      <c r="B42" s="218" t="s">
        <v>149</v>
      </c>
      <c r="C42" s="221">
        <f>+'[4]3.SZ.TÁBL. SEGÍTŐ SZOLGÁLAT'!$D42</f>
        <v>0</v>
      </c>
      <c r="D42" s="216"/>
      <c r="E42" s="222"/>
      <c r="F42" s="221">
        <f>+'[4]3.SZ.TÁBL. SEGÍTŐ SZOLGÁLAT'!$G42</f>
        <v>0</v>
      </c>
      <c r="G42" s="216"/>
      <c r="H42" s="220"/>
      <c r="I42" s="221">
        <f>+'[4]3.SZ.TÁBL. SEGÍTŐ SZOLGÁLAT'!$J42</f>
        <v>0</v>
      </c>
      <c r="J42" s="216"/>
      <c r="K42" s="222"/>
      <c r="L42" s="221">
        <f>+'[4]3.SZ.TÁBL. SEGÍTŐ SZOLGÁLAT'!$M42</f>
        <v>0</v>
      </c>
      <c r="M42" s="216"/>
      <c r="N42" s="223"/>
      <c r="O42" s="221">
        <f>+'[4]3.SZ.TÁBL. SEGÍTŐ SZOLGÁLAT'!$P42</f>
        <v>0</v>
      </c>
      <c r="P42" s="216"/>
      <c r="Q42" s="222"/>
      <c r="R42" s="221">
        <f>+'[4]3.SZ.TÁBL. SEGÍTŐ SZOLGÁLAT'!$S42</f>
        <v>0</v>
      </c>
      <c r="S42" s="216"/>
      <c r="T42" s="223"/>
      <c r="U42" s="221">
        <f>+'[4]3.SZ.TÁBL. SEGÍTŐ SZOLGÁLAT'!$V42</f>
        <v>0</v>
      </c>
      <c r="V42" s="216"/>
      <c r="W42" s="223"/>
      <c r="X42" s="221">
        <f>+'[4]3.SZ.TÁBL. SEGÍTŐ SZOLGÁLAT'!$Y42</f>
        <v>0</v>
      </c>
      <c r="Y42" s="216"/>
      <c r="Z42" s="265"/>
      <c r="AA42" s="231">
        <f t="shared" si="2"/>
        <v>0</v>
      </c>
      <c r="AB42" s="226">
        <f t="shared" si="2"/>
        <v>0</v>
      </c>
      <c r="AC42" s="217"/>
    </row>
    <row r="43" spans="1:29" ht="13.5" customHeight="1" x14ac:dyDescent="0.25">
      <c r="A43" s="209" t="s">
        <v>150</v>
      </c>
      <c r="B43" s="218" t="s">
        <v>151</v>
      </c>
      <c r="C43" s="221">
        <f>+'[4]3.SZ.TÁBL. SEGÍTŐ SZOLGÁLAT'!$D43</f>
        <v>0</v>
      </c>
      <c r="D43" s="216"/>
      <c r="E43" s="222"/>
      <c r="F43" s="221">
        <f>+'[4]3.SZ.TÁBL. SEGÍTŐ SZOLGÁLAT'!$G43</f>
        <v>0</v>
      </c>
      <c r="G43" s="216"/>
      <c r="H43" s="220"/>
      <c r="I43" s="221">
        <f>+'[4]3.SZ.TÁBL. SEGÍTŐ SZOLGÁLAT'!$J43</f>
        <v>0</v>
      </c>
      <c r="J43" s="216"/>
      <c r="K43" s="222"/>
      <c r="L43" s="221">
        <f>+'[4]3.SZ.TÁBL. SEGÍTŐ SZOLGÁLAT'!$M43</f>
        <v>0</v>
      </c>
      <c r="M43" s="216"/>
      <c r="N43" s="223"/>
      <c r="O43" s="221">
        <f>+'[4]3.SZ.TÁBL. SEGÍTŐ SZOLGÁLAT'!$P43</f>
        <v>0</v>
      </c>
      <c r="P43" s="216"/>
      <c r="Q43" s="222"/>
      <c r="R43" s="221">
        <f>+'[4]3.SZ.TÁBL. SEGÍTŐ SZOLGÁLAT'!$S43</f>
        <v>0</v>
      </c>
      <c r="S43" s="216"/>
      <c r="T43" s="223"/>
      <c r="U43" s="221">
        <f>+'[4]3.SZ.TÁBL. SEGÍTŐ SZOLGÁLAT'!$V43</f>
        <v>0</v>
      </c>
      <c r="V43" s="216"/>
      <c r="W43" s="223"/>
      <c r="X43" s="221">
        <f>+'[4]3.SZ.TÁBL. SEGÍTŐ SZOLGÁLAT'!$Y43</f>
        <v>0</v>
      </c>
      <c r="Y43" s="216"/>
      <c r="Z43" s="265"/>
      <c r="AA43" s="231">
        <f t="shared" si="2"/>
        <v>0</v>
      </c>
      <c r="AB43" s="226">
        <f t="shared" si="2"/>
        <v>0</v>
      </c>
      <c r="AC43" s="217"/>
    </row>
    <row r="44" spans="1:29" ht="13.5" customHeight="1" x14ac:dyDescent="0.25">
      <c r="A44" s="209" t="s">
        <v>152</v>
      </c>
      <c r="B44" s="218" t="s">
        <v>153</v>
      </c>
      <c r="C44" s="221">
        <f>+'[4]3.SZ.TÁBL. SEGÍTŐ SZOLGÁLAT'!$D44</f>
        <v>0</v>
      </c>
      <c r="D44" s="216"/>
      <c r="E44" s="222"/>
      <c r="F44" s="221">
        <f>+'[4]3.SZ.TÁBL. SEGÍTŐ SZOLGÁLAT'!$G44</f>
        <v>800</v>
      </c>
      <c r="G44" s="216">
        <f>+'[5]Cs-Gy. Központ'!$H$14</f>
        <v>900</v>
      </c>
      <c r="H44" s="220"/>
      <c r="I44" s="221">
        <f>+'[4]3.SZ.TÁBL. SEGÍTŐ SZOLGÁLAT'!$J44</f>
        <v>120</v>
      </c>
      <c r="J44" s="216">
        <f>+'[5]Házi sg'!$H$25</f>
        <v>100</v>
      </c>
      <c r="K44" s="222"/>
      <c r="L44" s="221">
        <f>+'[4]3.SZ.TÁBL. SEGÍTŐ SZOLGÁLAT'!$M44</f>
        <v>0</v>
      </c>
      <c r="M44" s="216"/>
      <c r="N44" s="223"/>
      <c r="O44" s="221">
        <f>+'[4]3.SZ.TÁBL. SEGÍTŐ SZOLGÁLAT'!$P44</f>
        <v>150</v>
      </c>
      <c r="P44" s="216"/>
      <c r="Q44" s="222"/>
      <c r="R44" s="221">
        <f>+'[4]3.SZ.TÁBL. SEGÍTŐ SZOLGÁLAT'!$S44</f>
        <v>0</v>
      </c>
      <c r="S44" s="216"/>
      <c r="T44" s="223"/>
      <c r="U44" s="221">
        <f>+'[4]3.SZ.TÁBL. SEGÍTŐ SZOLGÁLAT'!$V44</f>
        <v>0</v>
      </c>
      <c r="V44" s="216">
        <f>+[5]Bölcsőde!$H$12</f>
        <v>100</v>
      </c>
      <c r="W44" s="223"/>
      <c r="X44" s="221">
        <f>+'[4]3.SZ.TÁBL. SEGÍTŐ SZOLGÁLAT'!$Y44</f>
        <v>0</v>
      </c>
      <c r="Y44" s="216"/>
      <c r="Z44" s="265"/>
      <c r="AA44" s="231">
        <f t="shared" si="2"/>
        <v>1070</v>
      </c>
      <c r="AB44" s="226">
        <f t="shared" si="2"/>
        <v>1100</v>
      </c>
      <c r="AC44" s="217"/>
    </row>
    <row r="45" spans="1:29" ht="13.5" customHeight="1" x14ac:dyDescent="0.25">
      <c r="A45" s="209" t="s">
        <v>154</v>
      </c>
      <c r="B45" s="218" t="s">
        <v>155</v>
      </c>
      <c r="C45" s="221">
        <f>+'[4]3.SZ.TÁBL. SEGÍTŐ SZOLGÁLAT'!$D45</f>
        <v>0</v>
      </c>
      <c r="D45" s="216"/>
      <c r="E45" s="222"/>
      <c r="F45" s="221">
        <f>+'[4]3.SZ.TÁBL. SEGÍTŐ SZOLGÁLAT'!$G45</f>
        <v>0</v>
      </c>
      <c r="G45" s="216"/>
      <c r="H45" s="220"/>
      <c r="I45" s="221">
        <f>+'[4]3.SZ.TÁBL. SEGÍTŐ SZOLGÁLAT'!$J45</f>
        <v>0</v>
      </c>
      <c r="J45" s="216"/>
      <c r="K45" s="222"/>
      <c r="L45" s="221">
        <f>+'[4]3.SZ.TÁBL. SEGÍTŐ SZOLGÁLAT'!$M45</f>
        <v>0</v>
      </c>
      <c r="M45" s="216"/>
      <c r="N45" s="223"/>
      <c r="O45" s="221">
        <f>+'[4]3.SZ.TÁBL. SEGÍTŐ SZOLGÁLAT'!$P45</f>
        <v>0</v>
      </c>
      <c r="P45" s="216"/>
      <c r="Q45" s="222"/>
      <c r="R45" s="221">
        <f>+'[4]3.SZ.TÁBL. SEGÍTŐ SZOLGÁLAT'!$S45</f>
        <v>0</v>
      </c>
      <c r="S45" s="216"/>
      <c r="T45" s="223"/>
      <c r="U45" s="221">
        <f>+'[4]3.SZ.TÁBL. SEGÍTŐ SZOLGÁLAT'!$V45</f>
        <v>0</v>
      </c>
      <c r="V45" s="216"/>
      <c r="W45" s="223"/>
      <c r="X45" s="221">
        <f>+'[4]3.SZ.TÁBL. SEGÍTŐ SZOLGÁLAT'!$Y45</f>
        <v>0</v>
      </c>
      <c r="Y45" s="216"/>
      <c r="Z45" s="265"/>
      <c r="AA45" s="231">
        <f t="shared" si="2"/>
        <v>0</v>
      </c>
      <c r="AB45" s="226">
        <f t="shared" si="2"/>
        <v>0</v>
      </c>
      <c r="AC45" s="217"/>
    </row>
    <row r="46" spans="1:29" ht="13.5" customHeight="1" x14ac:dyDescent="0.25">
      <c r="A46" s="209" t="s">
        <v>156</v>
      </c>
      <c r="B46" s="218" t="s">
        <v>1</v>
      </c>
      <c r="C46" s="221">
        <f>+'[4]3.SZ.TÁBL. SEGÍTŐ SZOLGÁLAT'!$D46</f>
        <v>0</v>
      </c>
      <c r="D46" s="216"/>
      <c r="E46" s="222"/>
      <c r="F46" s="221">
        <f>+'[4]3.SZ.TÁBL. SEGÍTŐ SZOLGÁLAT'!$G46</f>
        <v>841</v>
      </c>
      <c r="G46" s="216"/>
      <c r="H46" s="220"/>
      <c r="I46" s="221">
        <f>+'[4]3.SZ.TÁBL. SEGÍTŐ SZOLGÁLAT'!$J46</f>
        <v>0</v>
      </c>
      <c r="J46" s="216">
        <f>+'[5]Házi sg'!$J$25</f>
        <v>211</v>
      </c>
      <c r="K46" s="222"/>
      <c r="L46" s="221">
        <f>+'[4]3.SZ.TÁBL. SEGÍTŐ SZOLGÁLAT'!$M46</f>
        <v>1426</v>
      </c>
      <c r="M46" s="216"/>
      <c r="N46" s="223"/>
      <c r="O46" s="221">
        <f>+'[4]3.SZ.TÁBL. SEGÍTŐ SZOLGÁLAT'!$P46</f>
        <v>0</v>
      </c>
      <c r="P46" s="216">
        <f>+[5]Támogató!$J$11</f>
        <v>692</v>
      </c>
      <c r="Q46" s="222"/>
      <c r="R46" s="221">
        <f>+'[4]3.SZ.TÁBL. SEGÍTŐ SZOLGÁLAT'!$S46</f>
        <v>0</v>
      </c>
      <c r="S46" s="216"/>
      <c r="T46" s="223"/>
      <c r="U46" s="221">
        <f>+'[4]3.SZ.TÁBL. SEGÍTŐ SZOLGÁLAT'!$V46</f>
        <v>0</v>
      </c>
      <c r="V46" s="216"/>
      <c r="W46" s="223"/>
      <c r="X46" s="221">
        <f>+'[4]3.SZ.TÁBL. SEGÍTŐ SZOLGÁLAT'!$Y46</f>
        <v>0</v>
      </c>
      <c r="Y46" s="216"/>
      <c r="Z46" s="265"/>
      <c r="AA46" s="231">
        <f t="shared" si="2"/>
        <v>2267</v>
      </c>
      <c r="AB46" s="226">
        <f t="shared" si="2"/>
        <v>903</v>
      </c>
      <c r="AC46" s="217"/>
    </row>
    <row r="47" spans="1:29" ht="13.5" customHeight="1" x14ac:dyDescent="0.25">
      <c r="A47" s="209" t="s">
        <v>157</v>
      </c>
      <c r="B47" s="218" t="s">
        <v>158</v>
      </c>
      <c r="C47" s="221">
        <f>+'[4]3.SZ.TÁBL. SEGÍTŐ SZOLGÁLAT'!$D47</f>
        <v>30</v>
      </c>
      <c r="D47" s="216">
        <f>+[5]Idősek!$K$8</f>
        <v>0</v>
      </c>
      <c r="E47" s="222"/>
      <c r="F47" s="221">
        <f>+'[4]3.SZ.TÁBL. SEGÍTŐ SZOLGÁLAT'!$G47</f>
        <v>420</v>
      </c>
      <c r="G47" s="216">
        <f>+'[5]Cs-Gy. Központ'!$K$14</f>
        <v>420</v>
      </c>
      <c r="H47" s="220"/>
      <c r="I47" s="221">
        <f>+'[4]3.SZ.TÁBL. SEGÍTŐ SZOLGÁLAT'!$J47</f>
        <v>570</v>
      </c>
      <c r="J47" s="216">
        <f>+'[5]Házi sg'!$K$25</f>
        <v>570</v>
      </c>
      <c r="K47" s="222"/>
      <c r="L47" s="221">
        <f>+'[4]3.SZ.TÁBL. SEGÍTŐ SZOLGÁLAT'!$M47</f>
        <v>360</v>
      </c>
      <c r="M47" s="216">
        <f>+'[5]Cs-Gy. Szolgálat'!$K$12</f>
        <v>330</v>
      </c>
      <c r="N47" s="223"/>
      <c r="O47" s="221">
        <f>+'[4]3.SZ.TÁBL. SEGÍTŐ SZOLGÁLAT'!$P47</f>
        <v>240</v>
      </c>
      <c r="P47" s="216">
        <f>+[5]Támogató!$K$11</f>
        <v>210</v>
      </c>
      <c r="Q47" s="222"/>
      <c r="R47" s="221">
        <f>+'[4]3.SZ.TÁBL. SEGÍTŐ SZOLGÁLAT'!$S47</f>
        <v>60</v>
      </c>
      <c r="S47" s="216">
        <f>+[5]Tanyagond!$K$10</f>
        <v>60</v>
      </c>
      <c r="T47" s="223"/>
      <c r="U47" s="221">
        <f>+'[4]3.SZ.TÁBL. SEGÍTŐ SZOLGÁLAT'!$V47</f>
        <v>300</v>
      </c>
      <c r="V47" s="216">
        <f>+[5]Bölcsőde!$K$12</f>
        <v>390</v>
      </c>
      <c r="W47" s="223"/>
      <c r="X47" s="221">
        <f>+'[4]3.SZ.TÁBL. SEGÍTŐ SZOLGÁLAT'!$Y47</f>
        <v>0</v>
      </c>
      <c r="Y47" s="216"/>
      <c r="Z47" s="265"/>
      <c r="AA47" s="231">
        <f t="shared" si="2"/>
        <v>1980</v>
      </c>
      <c r="AB47" s="226">
        <f t="shared" si="2"/>
        <v>1980</v>
      </c>
      <c r="AC47" s="217"/>
    </row>
    <row r="48" spans="1:29" ht="13.5" customHeight="1" x14ac:dyDescent="0.25">
      <c r="A48" s="209" t="s">
        <v>159</v>
      </c>
      <c r="B48" s="218" t="s">
        <v>160</v>
      </c>
      <c r="C48" s="221">
        <f>+'[4]3.SZ.TÁBL. SEGÍTŐ SZOLGÁLAT'!$D48</f>
        <v>0</v>
      </c>
      <c r="D48" s="216"/>
      <c r="E48" s="222"/>
      <c r="F48" s="221">
        <f>+'[4]3.SZ.TÁBL. SEGÍTŐ SZOLGÁLAT'!$G48</f>
        <v>0</v>
      </c>
      <c r="G48" s="216"/>
      <c r="H48" s="220"/>
      <c r="I48" s="221">
        <f>+'[4]3.SZ.TÁBL. SEGÍTŐ SZOLGÁLAT'!$J48</f>
        <v>0</v>
      </c>
      <c r="J48" s="216"/>
      <c r="K48" s="222"/>
      <c r="L48" s="221">
        <f>+'[4]3.SZ.TÁBL. SEGÍTŐ SZOLGÁLAT'!$M48</f>
        <v>0</v>
      </c>
      <c r="M48" s="216"/>
      <c r="N48" s="223"/>
      <c r="O48" s="221">
        <f>+'[4]3.SZ.TÁBL. SEGÍTŐ SZOLGÁLAT'!$P48</f>
        <v>0</v>
      </c>
      <c r="P48" s="216"/>
      <c r="Q48" s="222"/>
      <c r="R48" s="221">
        <f>+'[4]3.SZ.TÁBL. SEGÍTŐ SZOLGÁLAT'!$S48</f>
        <v>0</v>
      </c>
      <c r="S48" s="216"/>
      <c r="T48" s="223"/>
      <c r="U48" s="221">
        <f>+'[4]3.SZ.TÁBL. SEGÍTŐ SZOLGÁLAT'!$V48</f>
        <v>0</v>
      </c>
      <c r="V48" s="216"/>
      <c r="W48" s="223"/>
      <c r="X48" s="221">
        <f>+'[4]3.SZ.TÁBL. SEGÍTŐ SZOLGÁLAT'!$Y48</f>
        <v>0</v>
      </c>
      <c r="Y48" s="216"/>
      <c r="Z48" s="265"/>
      <c r="AA48" s="231">
        <f t="shared" si="2"/>
        <v>0</v>
      </c>
      <c r="AB48" s="226">
        <f t="shared" si="2"/>
        <v>0</v>
      </c>
      <c r="AC48" s="217"/>
    </row>
    <row r="49" spans="1:29" ht="13.5" customHeight="1" x14ac:dyDescent="0.25">
      <c r="A49" s="209" t="s">
        <v>161</v>
      </c>
      <c r="B49" s="218" t="s">
        <v>2</v>
      </c>
      <c r="C49" s="221">
        <f>+'[4]3.SZ.TÁBL. SEGÍTŐ SZOLGÁLAT'!$D49</f>
        <v>0</v>
      </c>
      <c r="D49" s="216"/>
      <c r="E49" s="222"/>
      <c r="F49" s="221">
        <f>+'[4]3.SZ.TÁBL. SEGÍTŐ SZOLGÁLAT'!$G49</f>
        <v>194</v>
      </c>
      <c r="G49" s="216"/>
      <c r="H49" s="220"/>
      <c r="I49" s="221">
        <f>+'[4]3.SZ.TÁBL. SEGÍTŐ SZOLGÁLAT'!$J49</f>
        <v>0</v>
      </c>
      <c r="J49" s="216">
        <f>+'[5]Házi sg'!$M$25</f>
        <v>50</v>
      </c>
      <c r="K49" s="222"/>
      <c r="L49" s="221">
        <f>+'[4]3.SZ.TÁBL. SEGÍTŐ SZOLGÁLAT'!$M49</f>
        <v>160</v>
      </c>
      <c r="M49" s="216">
        <f>+'[5]Cs-Gy. Szolgálat'!$M$12</f>
        <v>201</v>
      </c>
      <c r="N49" s="223"/>
      <c r="O49" s="221">
        <f>+'[4]3.SZ.TÁBL. SEGÍTŐ SZOLGÁLAT'!$P49</f>
        <v>210</v>
      </c>
      <c r="P49" s="216">
        <f>+[5]Támogató!$M$11</f>
        <v>250</v>
      </c>
      <c r="Q49" s="222"/>
      <c r="R49" s="221">
        <f>+'[4]3.SZ.TÁBL. SEGÍTŐ SZOLGÁLAT'!$S49</f>
        <v>0</v>
      </c>
      <c r="S49" s="216"/>
      <c r="T49" s="223"/>
      <c r="U49" s="221">
        <f>+'[4]3.SZ.TÁBL. SEGÍTŐ SZOLGÁLAT'!$V49</f>
        <v>100</v>
      </c>
      <c r="V49" s="216">
        <f>+[5]Bölcsőde!$M$12</f>
        <v>407</v>
      </c>
      <c r="W49" s="223"/>
      <c r="X49" s="221">
        <f>+'[4]3.SZ.TÁBL. SEGÍTŐ SZOLGÁLAT'!$Y49</f>
        <v>0</v>
      </c>
      <c r="Y49" s="216"/>
      <c r="Z49" s="265"/>
      <c r="AA49" s="231">
        <f t="shared" si="2"/>
        <v>664</v>
      </c>
      <c r="AB49" s="226">
        <f t="shared" si="2"/>
        <v>908</v>
      </c>
      <c r="AC49" s="217"/>
    </row>
    <row r="50" spans="1:29" ht="13.5" customHeight="1" x14ac:dyDescent="0.25">
      <c r="A50" s="209" t="s">
        <v>162</v>
      </c>
      <c r="B50" s="218" t="s">
        <v>163</v>
      </c>
      <c r="C50" s="221">
        <f>+'[4]3.SZ.TÁBL. SEGÍTŐ SZOLGÁLAT'!$D50</f>
        <v>0</v>
      </c>
      <c r="D50" s="216"/>
      <c r="E50" s="222"/>
      <c r="F50" s="221">
        <f>+'[4]3.SZ.TÁBL. SEGÍTŐ SZOLGÁLAT'!$G50</f>
        <v>0</v>
      </c>
      <c r="G50" s="216"/>
      <c r="H50" s="220"/>
      <c r="I50" s="221">
        <f>+'[4]3.SZ.TÁBL. SEGÍTŐ SZOLGÁLAT'!$J50</f>
        <v>0</v>
      </c>
      <c r="J50" s="216"/>
      <c r="K50" s="222"/>
      <c r="L50" s="221">
        <f>+'[4]3.SZ.TÁBL. SEGÍTŐ SZOLGÁLAT'!$M50</f>
        <v>0</v>
      </c>
      <c r="M50" s="216"/>
      <c r="N50" s="223"/>
      <c r="O50" s="221">
        <f>+'[4]3.SZ.TÁBL. SEGÍTŐ SZOLGÁLAT'!$P50</f>
        <v>0</v>
      </c>
      <c r="P50" s="216"/>
      <c r="Q50" s="222"/>
      <c r="R50" s="221">
        <f>+'[4]3.SZ.TÁBL. SEGÍTŐ SZOLGÁLAT'!$S50</f>
        <v>0</v>
      </c>
      <c r="S50" s="216"/>
      <c r="T50" s="223"/>
      <c r="U50" s="221">
        <f>+'[4]3.SZ.TÁBL. SEGÍTŐ SZOLGÁLAT'!$V50</f>
        <v>0</v>
      </c>
      <c r="V50" s="216"/>
      <c r="W50" s="223"/>
      <c r="X50" s="221">
        <f>+'[4]3.SZ.TÁBL. SEGÍTŐ SZOLGÁLAT'!$Y50</f>
        <v>0</v>
      </c>
      <c r="Y50" s="216"/>
      <c r="Z50" s="265"/>
      <c r="AA50" s="231">
        <f t="shared" si="2"/>
        <v>0</v>
      </c>
      <c r="AB50" s="226">
        <f t="shared" si="2"/>
        <v>0</v>
      </c>
      <c r="AC50" s="217"/>
    </row>
    <row r="51" spans="1:29" ht="13.5" customHeight="1" x14ac:dyDescent="0.25">
      <c r="A51" s="209" t="s">
        <v>164</v>
      </c>
      <c r="B51" s="218" t="s">
        <v>165</v>
      </c>
      <c r="C51" s="221">
        <f>+'[4]3.SZ.TÁBL. SEGÍTŐ SZOLGÁLAT'!$D51</f>
        <v>0</v>
      </c>
      <c r="D51" s="216"/>
      <c r="E51" s="222"/>
      <c r="F51" s="221">
        <f>+'[4]3.SZ.TÁBL. SEGÍTŐ SZOLGÁLAT'!$G51</f>
        <v>0</v>
      </c>
      <c r="G51" s="216"/>
      <c r="H51" s="220"/>
      <c r="I51" s="221">
        <f>+'[4]3.SZ.TÁBL. SEGÍTŐ SZOLGÁLAT'!$J51</f>
        <v>0</v>
      </c>
      <c r="J51" s="216"/>
      <c r="K51" s="222"/>
      <c r="L51" s="221">
        <f>+'[4]3.SZ.TÁBL. SEGÍTŐ SZOLGÁLAT'!$M51</f>
        <v>0</v>
      </c>
      <c r="M51" s="216"/>
      <c r="N51" s="223"/>
      <c r="O51" s="221">
        <f>+'[4]3.SZ.TÁBL. SEGÍTŐ SZOLGÁLAT'!$P51</f>
        <v>0</v>
      </c>
      <c r="P51" s="216"/>
      <c r="Q51" s="222"/>
      <c r="R51" s="221">
        <f>+'[4]3.SZ.TÁBL. SEGÍTŐ SZOLGÁLAT'!$S51</f>
        <v>0</v>
      </c>
      <c r="S51" s="216"/>
      <c r="T51" s="223"/>
      <c r="U51" s="221">
        <f>+'[4]3.SZ.TÁBL. SEGÍTŐ SZOLGÁLAT'!$V51</f>
        <v>0</v>
      </c>
      <c r="V51" s="216"/>
      <c r="W51" s="223"/>
      <c r="X51" s="221">
        <f>+'[4]3.SZ.TÁBL. SEGÍTŐ SZOLGÁLAT'!$Y51</f>
        <v>0</v>
      </c>
      <c r="Y51" s="216"/>
      <c r="Z51" s="265"/>
      <c r="AA51" s="231">
        <f t="shared" si="2"/>
        <v>0</v>
      </c>
      <c r="AB51" s="226">
        <f t="shared" si="2"/>
        <v>0</v>
      </c>
      <c r="AC51" s="217"/>
    </row>
    <row r="52" spans="1:29" ht="13.5" customHeight="1" x14ac:dyDescent="0.25">
      <c r="A52" s="209" t="s">
        <v>166</v>
      </c>
      <c r="B52" s="218" t="s">
        <v>167</v>
      </c>
      <c r="C52" s="221">
        <f>+'[4]3.SZ.TÁBL. SEGÍTŐ SZOLGÁLAT'!$D52</f>
        <v>0</v>
      </c>
      <c r="D52" s="216"/>
      <c r="E52" s="222"/>
      <c r="F52" s="221">
        <f>+'[4]3.SZ.TÁBL. SEGÍTŐ SZOLGÁLAT'!$G52</f>
        <v>0</v>
      </c>
      <c r="G52" s="216"/>
      <c r="H52" s="220"/>
      <c r="I52" s="221">
        <f>+'[4]3.SZ.TÁBL. SEGÍTŐ SZOLGÁLAT'!$J52</f>
        <v>0</v>
      </c>
      <c r="J52" s="216"/>
      <c r="K52" s="222"/>
      <c r="L52" s="221">
        <f>+'[4]3.SZ.TÁBL. SEGÍTŐ SZOLGÁLAT'!$M52</f>
        <v>0</v>
      </c>
      <c r="M52" s="216"/>
      <c r="N52" s="223"/>
      <c r="O52" s="221">
        <f>+'[4]3.SZ.TÁBL. SEGÍTŐ SZOLGÁLAT'!$P52</f>
        <v>0</v>
      </c>
      <c r="P52" s="216"/>
      <c r="Q52" s="222"/>
      <c r="R52" s="221">
        <f>+'[4]3.SZ.TÁBL. SEGÍTŐ SZOLGÁLAT'!$S52</f>
        <v>0</v>
      </c>
      <c r="S52" s="216"/>
      <c r="T52" s="223"/>
      <c r="U52" s="221">
        <f>+'[4]3.SZ.TÁBL. SEGÍTŐ SZOLGÁLAT'!$V52</f>
        <v>0</v>
      </c>
      <c r="V52" s="216"/>
      <c r="W52" s="223"/>
      <c r="X52" s="221">
        <f>+'[4]3.SZ.TÁBL. SEGÍTŐ SZOLGÁLAT'!$Y52</f>
        <v>0</v>
      </c>
      <c r="Y52" s="216"/>
      <c r="Z52" s="265"/>
      <c r="AA52" s="231">
        <f t="shared" si="2"/>
        <v>0</v>
      </c>
      <c r="AB52" s="226">
        <f t="shared" si="2"/>
        <v>0</v>
      </c>
      <c r="AC52" s="217"/>
    </row>
    <row r="53" spans="1:29" ht="13.5" customHeight="1" x14ac:dyDescent="0.25">
      <c r="A53" s="209" t="s">
        <v>168</v>
      </c>
      <c r="B53" s="218" t="s">
        <v>169</v>
      </c>
      <c r="C53" s="221">
        <f>+'[4]3.SZ.TÁBL. SEGÍTŐ SZOLGÁLAT'!$D53</f>
        <v>0</v>
      </c>
      <c r="D53" s="216"/>
      <c r="E53" s="222"/>
      <c r="F53" s="221">
        <f>+'[4]3.SZ.TÁBL. SEGÍTŐ SZOLGÁLAT'!$G53</f>
        <v>0</v>
      </c>
      <c r="G53" s="216"/>
      <c r="H53" s="220"/>
      <c r="I53" s="221">
        <f>+'[4]3.SZ.TÁBL. SEGÍTŐ SZOLGÁLAT'!$J53</f>
        <v>0</v>
      </c>
      <c r="J53" s="216"/>
      <c r="K53" s="222"/>
      <c r="L53" s="221">
        <f>+'[4]3.SZ.TÁBL. SEGÍTŐ SZOLGÁLAT'!$M53</f>
        <v>0</v>
      </c>
      <c r="M53" s="216"/>
      <c r="N53" s="223"/>
      <c r="O53" s="221">
        <f>+'[4]3.SZ.TÁBL. SEGÍTŐ SZOLGÁLAT'!$P53</f>
        <v>0</v>
      </c>
      <c r="P53" s="216"/>
      <c r="Q53" s="222"/>
      <c r="R53" s="221">
        <f>+'[4]3.SZ.TÁBL. SEGÍTŐ SZOLGÁLAT'!$S53</f>
        <v>0</v>
      </c>
      <c r="S53" s="216"/>
      <c r="T53" s="223"/>
      <c r="U53" s="221">
        <f>+'[4]3.SZ.TÁBL. SEGÍTŐ SZOLGÁLAT'!$V53</f>
        <v>0</v>
      </c>
      <c r="V53" s="216"/>
      <c r="W53" s="223"/>
      <c r="X53" s="221">
        <f>+'[4]3.SZ.TÁBL. SEGÍTŐ SZOLGÁLAT'!$Y53</f>
        <v>0</v>
      </c>
      <c r="Y53" s="216"/>
      <c r="Z53" s="265"/>
      <c r="AA53" s="231">
        <f t="shared" si="2"/>
        <v>0</v>
      </c>
      <c r="AB53" s="226">
        <f t="shared" si="2"/>
        <v>0</v>
      </c>
      <c r="AC53" s="217"/>
    </row>
    <row r="54" spans="1:29" ht="13.5" customHeight="1" x14ac:dyDescent="0.25">
      <c r="A54" s="210" t="s">
        <v>168</v>
      </c>
      <c r="B54" s="258" t="s">
        <v>170</v>
      </c>
      <c r="C54" s="221">
        <f>+'[4]3.SZ.TÁBL. SEGÍTŐ SZOLGÁLAT'!$D54</f>
        <v>0</v>
      </c>
      <c r="D54" s="239"/>
      <c r="E54" s="242"/>
      <c r="F54" s="221">
        <f>+'[4]3.SZ.TÁBL. SEGÍTŐ SZOLGÁLAT'!$G54</f>
        <v>0</v>
      </c>
      <c r="G54" s="239"/>
      <c r="H54" s="240"/>
      <c r="I54" s="221">
        <f>+'[4]3.SZ.TÁBL. SEGÍTŐ SZOLGÁLAT'!$J54</f>
        <v>0</v>
      </c>
      <c r="J54" s="239"/>
      <c r="K54" s="242"/>
      <c r="L54" s="221">
        <f>+'[4]3.SZ.TÁBL. SEGÍTŐ SZOLGÁLAT'!$M54</f>
        <v>0</v>
      </c>
      <c r="M54" s="239"/>
      <c r="N54" s="243"/>
      <c r="O54" s="221">
        <f>+'[4]3.SZ.TÁBL. SEGÍTŐ SZOLGÁLAT'!$P54</f>
        <v>0</v>
      </c>
      <c r="P54" s="239"/>
      <c r="Q54" s="242"/>
      <c r="R54" s="221">
        <f>+'[4]3.SZ.TÁBL. SEGÍTŐ SZOLGÁLAT'!$S54</f>
        <v>0</v>
      </c>
      <c r="S54" s="239"/>
      <c r="T54" s="243"/>
      <c r="U54" s="221">
        <f>+'[4]3.SZ.TÁBL. SEGÍTŐ SZOLGÁLAT'!$V54</f>
        <v>0</v>
      </c>
      <c r="V54" s="239"/>
      <c r="W54" s="243"/>
      <c r="X54" s="221">
        <f>+'[4]3.SZ.TÁBL. SEGÍTŐ SZOLGÁLAT'!$Y54</f>
        <v>0</v>
      </c>
      <c r="Y54" s="239"/>
      <c r="Z54" s="266"/>
      <c r="AA54" s="231">
        <f t="shared" si="2"/>
        <v>0</v>
      </c>
      <c r="AB54" s="226">
        <f t="shared" si="2"/>
        <v>0</v>
      </c>
      <c r="AC54" s="245"/>
    </row>
    <row r="55" spans="1:29" s="324" customFormat="1" ht="13.5" customHeight="1" x14ac:dyDescent="0.25">
      <c r="A55" s="211" t="s">
        <v>130</v>
      </c>
      <c r="B55" s="259" t="s">
        <v>91</v>
      </c>
      <c r="C55" s="321">
        <f>+SUM(C41:C53)</f>
        <v>1193</v>
      </c>
      <c r="D55" s="299">
        <f>+SUM(D41:D53)</f>
        <v>0</v>
      </c>
      <c r="E55" s="322"/>
      <c r="F55" s="321">
        <f>+SUM(F41:F53)</f>
        <v>21592</v>
      </c>
      <c r="G55" s="297">
        <f>+SUM(G41:G53)</f>
        <v>21727</v>
      </c>
      <c r="H55" s="300"/>
      <c r="I55" s="321">
        <f>+SUM(I41:I53)</f>
        <v>22041</v>
      </c>
      <c r="J55" s="297">
        <f>+SUM(J41:J53)</f>
        <v>23880</v>
      </c>
      <c r="K55" s="322"/>
      <c r="L55" s="321">
        <f>+SUM(L41:L53)</f>
        <v>17042</v>
      </c>
      <c r="M55" s="297">
        <f>+SUM(M41:M53)</f>
        <v>14927</v>
      </c>
      <c r="N55" s="323"/>
      <c r="O55" s="321">
        <f>+SUM(O41:O53)</f>
        <v>9228</v>
      </c>
      <c r="P55" s="297">
        <f>+SUM(P41:P53)</f>
        <v>10643</v>
      </c>
      <c r="Q55" s="322"/>
      <c r="R55" s="321">
        <f>+SUM(R41:R53)</f>
        <v>2626</v>
      </c>
      <c r="S55" s="297">
        <f>+SUM(S41:S53)</f>
        <v>2812</v>
      </c>
      <c r="T55" s="323"/>
      <c r="U55" s="321">
        <f>+SUM(U41:U53)</f>
        <v>12028</v>
      </c>
      <c r="V55" s="297">
        <f>+SUM(V41:V53)</f>
        <v>16256</v>
      </c>
      <c r="W55" s="323"/>
      <c r="X55" s="321">
        <f>+SUM(X41:X53)</f>
        <v>0</v>
      </c>
      <c r="Y55" s="297">
        <f>+SUM(Y41:Y53)</f>
        <v>0</v>
      </c>
      <c r="Z55" s="301"/>
      <c r="AA55" s="292">
        <f>+SUM(AA41:AA53)</f>
        <v>85750</v>
      </c>
      <c r="AB55" s="297">
        <f>+SUM(AB41:AB53)</f>
        <v>90245</v>
      </c>
      <c r="AC55" s="298"/>
    </row>
    <row r="56" spans="1:29" ht="13.5" customHeight="1" x14ac:dyDescent="0.25">
      <c r="A56" s="208" t="s">
        <v>171</v>
      </c>
      <c r="B56" s="257" t="s">
        <v>172</v>
      </c>
      <c r="C56" s="221">
        <f>+'[4]3.SZ.TÁBL. SEGÍTŐ SZOLGÁLAT'!$D56</f>
        <v>0</v>
      </c>
      <c r="D56" s="226"/>
      <c r="E56" s="229"/>
      <c r="F56" s="221">
        <f>+'[4]3.SZ.TÁBL. SEGÍTŐ SZOLGÁLAT'!$G56</f>
        <v>0</v>
      </c>
      <c r="G56" s="226"/>
      <c r="H56" s="227"/>
      <c r="I56" s="221">
        <f>+'[4]3.SZ.TÁBL. SEGÍTŐ SZOLGÁLAT'!$J56</f>
        <v>0</v>
      </c>
      <c r="J56" s="226"/>
      <c r="K56" s="229"/>
      <c r="L56" s="221">
        <f>+'[4]3.SZ.TÁBL. SEGÍTŐ SZOLGÁLAT'!$M56</f>
        <v>0</v>
      </c>
      <c r="M56" s="226"/>
      <c r="N56" s="230"/>
      <c r="O56" s="221">
        <f>+'[4]3.SZ.TÁBL. SEGÍTŐ SZOLGÁLAT'!$P56</f>
        <v>0</v>
      </c>
      <c r="P56" s="226"/>
      <c r="Q56" s="229"/>
      <c r="R56" s="221">
        <f>+'[4]3.SZ.TÁBL. SEGÍTŐ SZOLGÁLAT'!$S56</f>
        <v>0</v>
      </c>
      <c r="S56" s="226"/>
      <c r="T56" s="230"/>
      <c r="U56" s="221">
        <f>+'[4]3.SZ.TÁBL. SEGÍTŐ SZOLGÁLAT'!$V56</f>
        <v>0</v>
      </c>
      <c r="V56" s="226"/>
      <c r="W56" s="230"/>
      <c r="X56" s="221">
        <f>+'[4]3.SZ.TÁBL. SEGÍTŐ SZOLGÁLAT'!$Y56</f>
        <v>0</v>
      </c>
      <c r="Y56" s="226"/>
      <c r="Z56" s="264"/>
      <c r="AA56" s="231">
        <f t="shared" ref="AA56:AB58" si="3">+C56+F56+I56+L56+O56+R56+U56+X56</f>
        <v>0</v>
      </c>
      <c r="AB56" s="226"/>
      <c r="AC56" s="232"/>
    </row>
    <row r="57" spans="1:29" ht="26.25" customHeight="1" x14ac:dyDescent="0.25">
      <c r="A57" s="209" t="s">
        <v>173</v>
      </c>
      <c r="B57" s="218" t="s">
        <v>174</v>
      </c>
      <c r="C57" s="221">
        <f>+'[4]3.SZ.TÁBL. SEGÍTŐ SZOLGÁLAT'!$D57</f>
        <v>0</v>
      </c>
      <c r="D57" s="216"/>
      <c r="E57" s="222"/>
      <c r="F57" s="221">
        <f>+'[4]3.SZ.TÁBL. SEGÍTŐ SZOLGÁLAT'!$G57</f>
        <v>360</v>
      </c>
      <c r="G57" s="216">
        <f>+'[5]Cs-Gy. Központ'!$U$14</f>
        <v>4200</v>
      </c>
      <c r="H57" s="220"/>
      <c r="I57" s="221">
        <f>+'[4]3.SZ.TÁBL. SEGÍTŐ SZOLGÁLAT'!$J57</f>
        <v>0</v>
      </c>
      <c r="J57" s="216"/>
      <c r="K57" s="222"/>
      <c r="L57" s="221">
        <f>+'[4]3.SZ.TÁBL. SEGÍTŐ SZOLGÁLAT'!$M57</f>
        <v>0</v>
      </c>
      <c r="M57" s="216">
        <f>+'[5]Cs-Gy. Szolgálat'!$U$12</f>
        <v>400</v>
      </c>
      <c r="N57" s="223"/>
      <c r="O57" s="221">
        <f>+'[4]3.SZ.TÁBL. SEGÍTŐ SZOLGÁLAT'!$P57</f>
        <v>0</v>
      </c>
      <c r="P57" s="216">
        <f>+[5]Támogató!$U$11</f>
        <v>800</v>
      </c>
      <c r="Q57" s="222"/>
      <c r="R57" s="221">
        <f>+'[4]3.SZ.TÁBL. SEGÍTŐ SZOLGÁLAT'!$S57</f>
        <v>430</v>
      </c>
      <c r="S57" s="216">
        <f>+[5]Tanyagond!$U$10</f>
        <v>800</v>
      </c>
      <c r="T57" s="223"/>
      <c r="U57" s="221">
        <f>+'[4]3.SZ.TÁBL. SEGÍTŐ SZOLGÁLAT'!$V57</f>
        <v>0</v>
      </c>
      <c r="V57" s="216"/>
      <c r="W57" s="223"/>
      <c r="X57" s="221">
        <f>+'[4]3.SZ.TÁBL. SEGÍTŐ SZOLGÁLAT'!$Y57</f>
        <v>0</v>
      </c>
      <c r="Y57" s="216"/>
      <c r="Z57" s="265"/>
      <c r="AA57" s="231">
        <f t="shared" si="3"/>
        <v>790</v>
      </c>
      <c r="AB57" s="226">
        <f t="shared" si="3"/>
        <v>6200</v>
      </c>
      <c r="AC57" s="217"/>
    </row>
    <row r="58" spans="1:29" ht="13.5" customHeight="1" x14ac:dyDescent="0.25">
      <c r="A58" s="210" t="s">
        <v>175</v>
      </c>
      <c r="B58" s="258" t="s">
        <v>176</v>
      </c>
      <c r="C58" s="221">
        <f>+'[4]3.SZ.TÁBL. SEGÍTŐ SZOLGÁLAT'!$D58</f>
        <v>0</v>
      </c>
      <c r="D58" s="239"/>
      <c r="E58" s="242"/>
      <c r="F58" s="221">
        <f>+'[4]3.SZ.TÁBL. SEGÍTŐ SZOLGÁLAT'!$G58</f>
        <v>15</v>
      </c>
      <c r="G58" s="239">
        <f>+'[5]Cs-Gy. Központ'!$V$14</f>
        <v>50</v>
      </c>
      <c r="H58" s="240"/>
      <c r="I58" s="221">
        <f>+'[4]3.SZ.TÁBL. SEGÍTŐ SZOLGÁLAT'!$J58</f>
        <v>15</v>
      </c>
      <c r="J58" s="239">
        <f>+'[5]Házi sg'!$W$25</f>
        <v>30</v>
      </c>
      <c r="K58" s="242"/>
      <c r="L58" s="221">
        <f>+'[4]3.SZ.TÁBL. SEGÍTŐ SZOLGÁLAT'!$M58</f>
        <v>25</v>
      </c>
      <c r="M58" s="239">
        <f>+'[5]Cs-Gy. Szolgálat'!$V$12</f>
        <v>50</v>
      </c>
      <c r="N58" s="243"/>
      <c r="O58" s="221">
        <f>+'[4]3.SZ.TÁBL. SEGÍTŐ SZOLGÁLAT'!$P58</f>
        <v>10</v>
      </c>
      <c r="P58" s="239">
        <f>+[5]Támogató!$V$11</f>
        <v>20</v>
      </c>
      <c r="Q58" s="242"/>
      <c r="R58" s="221">
        <f>+'[4]3.SZ.TÁBL. SEGÍTŐ SZOLGÁLAT'!$S58</f>
        <v>0</v>
      </c>
      <c r="S58" s="239"/>
      <c r="T58" s="243"/>
      <c r="U58" s="221">
        <f>+'[4]3.SZ.TÁBL. SEGÍTŐ SZOLGÁLAT'!$V58</f>
        <v>0</v>
      </c>
      <c r="V58" s="239"/>
      <c r="W58" s="243"/>
      <c r="X58" s="221">
        <f>+'[4]3.SZ.TÁBL. SEGÍTŐ SZOLGÁLAT'!$Y58</f>
        <v>0</v>
      </c>
      <c r="Y58" s="239"/>
      <c r="Z58" s="266"/>
      <c r="AA58" s="231">
        <f t="shared" si="3"/>
        <v>65</v>
      </c>
      <c r="AB58" s="226">
        <f t="shared" si="3"/>
        <v>150</v>
      </c>
      <c r="AC58" s="245"/>
    </row>
    <row r="59" spans="1:29" s="324" customFormat="1" ht="13.5" customHeight="1" x14ac:dyDescent="0.25">
      <c r="A59" s="211" t="s">
        <v>131</v>
      </c>
      <c r="B59" s="259" t="s">
        <v>92</v>
      </c>
      <c r="C59" s="321">
        <f>SUM(C56:C58)</f>
        <v>0</v>
      </c>
      <c r="D59" s="299">
        <f>SUM(D56:D58)</f>
        <v>0</v>
      </c>
      <c r="E59" s="322"/>
      <c r="F59" s="321">
        <f>SUM(F56:F58)</f>
        <v>375</v>
      </c>
      <c r="G59" s="297">
        <f>SUM(G56:G58)</f>
        <v>4250</v>
      </c>
      <c r="H59" s="300"/>
      <c r="I59" s="321">
        <f>SUM(I56:I58)</f>
        <v>15</v>
      </c>
      <c r="J59" s="297">
        <f>SUM(J56:J58)</f>
        <v>30</v>
      </c>
      <c r="K59" s="322"/>
      <c r="L59" s="321">
        <f>SUM(L56:L58)</f>
        <v>25</v>
      </c>
      <c r="M59" s="297">
        <f>SUM(M56:M58)</f>
        <v>450</v>
      </c>
      <c r="N59" s="323"/>
      <c r="O59" s="321">
        <f>SUM(O56:O58)</f>
        <v>10</v>
      </c>
      <c r="P59" s="297">
        <f>SUM(P56:P58)</f>
        <v>820</v>
      </c>
      <c r="Q59" s="322"/>
      <c r="R59" s="321">
        <f>SUM(R56:R58)</f>
        <v>430</v>
      </c>
      <c r="S59" s="297">
        <f>SUM(S56:S58)</f>
        <v>800</v>
      </c>
      <c r="T59" s="323"/>
      <c r="U59" s="321">
        <f>SUM(U56:U58)</f>
        <v>0</v>
      </c>
      <c r="V59" s="297">
        <f>SUM(V56:V58)</f>
        <v>0</v>
      </c>
      <c r="W59" s="323"/>
      <c r="X59" s="321">
        <f>SUM(X56:X58)</f>
        <v>0</v>
      </c>
      <c r="Y59" s="297">
        <f>SUM(Y56:Y58)</f>
        <v>0</v>
      </c>
      <c r="Z59" s="301"/>
      <c r="AA59" s="292">
        <f>SUM(AA56:AA58)</f>
        <v>855</v>
      </c>
      <c r="AB59" s="297">
        <f>SUM(AB56:AB58)</f>
        <v>6350</v>
      </c>
      <c r="AC59" s="298"/>
    </row>
    <row r="60" spans="1:29" s="324" customFormat="1" ht="13.5" customHeight="1" x14ac:dyDescent="0.25">
      <c r="A60" s="211" t="s">
        <v>132</v>
      </c>
      <c r="B60" s="259" t="s">
        <v>93</v>
      </c>
      <c r="C60" s="321">
        <f>+C55+C59</f>
        <v>1193</v>
      </c>
      <c r="D60" s="299">
        <f>+D55+D59</f>
        <v>0</v>
      </c>
      <c r="E60" s="322"/>
      <c r="F60" s="321">
        <f>+F55+F59</f>
        <v>21967</v>
      </c>
      <c r="G60" s="297">
        <f>+G55+G59</f>
        <v>25977</v>
      </c>
      <c r="H60" s="300"/>
      <c r="I60" s="321">
        <f>+I55+I59</f>
        <v>22056</v>
      </c>
      <c r="J60" s="297">
        <f>+J55+J59</f>
        <v>23910</v>
      </c>
      <c r="K60" s="322"/>
      <c r="L60" s="321">
        <f>+L55+L59</f>
        <v>17067</v>
      </c>
      <c r="M60" s="297">
        <f>+M55+M59</f>
        <v>15377</v>
      </c>
      <c r="N60" s="323"/>
      <c r="O60" s="321">
        <f>+O55+O59</f>
        <v>9238</v>
      </c>
      <c r="P60" s="297">
        <f>+P55+P59</f>
        <v>11463</v>
      </c>
      <c r="Q60" s="322"/>
      <c r="R60" s="321">
        <f>+R55+R59</f>
        <v>3056</v>
      </c>
      <c r="S60" s="297">
        <f>+S55+S59</f>
        <v>3612</v>
      </c>
      <c r="T60" s="323"/>
      <c r="U60" s="321">
        <f>+U55+U59</f>
        <v>12028</v>
      </c>
      <c r="V60" s="297">
        <f>+V55+V59</f>
        <v>16256</v>
      </c>
      <c r="W60" s="323"/>
      <c r="X60" s="321">
        <f>+X55+X59</f>
        <v>0</v>
      </c>
      <c r="Y60" s="297">
        <f>+Y55+Y59</f>
        <v>0</v>
      </c>
      <c r="Z60" s="301"/>
      <c r="AA60" s="292">
        <f>+AA55+AA59</f>
        <v>86605</v>
      </c>
      <c r="AB60" s="297">
        <f>+AB55+AB59</f>
        <v>96595</v>
      </c>
      <c r="AC60" s="298"/>
    </row>
    <row r="61" spans="1:29" s="324" customFormat="1" ht="13.5" customHeight="1" x14ac:dyDescent="0.25">
      <c r="A61" s="211" t="s">
        <v>133</v>
      </c>
      <c r="B61" s="259" t="s">
        <v>94</v>
      </c>
      <c r="C61" s="321">
        <f>+SUM(C62:C66)</f>
        <v>330</v>
      </c>
      <c r="D61" s="321">
        <f>+SUM(D62:D66)</f>
        <v>0</v>
      </c>
      <c r="E61" s="322"/>
      <c r="F61" s="321">
        <f>+SUM(F62:F66)</f>
        <v>4680</v>
      </c>
      <c r="G61" s="297">
        <f>+SUM(G62:G66)</f>
        <v>5239</v>
      </c>
      <c r="H61" s="300"/>
      <c r="I61" s="321">
        <f>+SUM(I62:I66)</f>
        <v>5359</v>
      </c>
      <c r="J61" s="297">
        <f>+SUM(J62:J66)</f>
        <v>5066</v>
      </c>
      <c r="K61" s="322"/>
      <c r="L61" s="321">
        <f>+SUM(L62:L66)</f>
        <v>3774</v>
      </c>
      <c r="M61" s="297">
        <f>+SUM(M62:M66)</f>
        <v>3211</v>
      </c>
      <c r="N61" s="323"/>
      <c r="O61" s="321">
        <f>+SUM(O62:O66)</f>
        <v>2123</v>
      </c>
      <c r="P61" s="297">
        <f>+SUM(P62:P66)</f>
        <v>2308</v>
      </c>
      <c r="Q61" s="322"/>
      <c r="R61" s="321">
        <f>+SUM(R62:R66)</f>
        <v>698</v>
      </c>
      <c r="S61" s="297">
        <f>+SUM(S62:S66)</f>
        <v>730</v>
      </c>
      <c r="T61" s="323"/>
      <c r="U61" s="321">
        <f>+SUM(U62:U66)</f>
        <v>2788</v>
      </c>
      <c r="V61" s="297">
        <f>+SUM(V62:V66)</f>
        <v>3454</v>
      </c>
      <c r="W61" s="323"/>
      <c r="X61" s="321">
        <f>+SUM(X62:X66)</f>
        <v>0</v>
      </c>
      <c r="Y61" s="297">
        <f>+SUM(Y62:Y66)</f>
        <v>0</v>
      </c>
      <c r="Z61" s="301"/>
      <c r="AA61" s="292">
        <f>+SUM(AA62:AA66)</f>
        <v>19752</v>
      </c>
      <c r="AB61" s="297">
        <f>+SUM(AB62:AB66)</f>
        <v>20008</v>
      </c>
      <c r="AC61" s="298"/>
    </row>
    <row r="62" spans="1:29" ht="13.5" customHeight="1" x14ac:dyDescent="0.25">
      <c r="A62" s="212" t="s">
        <v>133</v>
      </c>
      <c r="B62" s="260" t="s">
        <v>234</v>
      </c>
      <c r="C62" s="221">
        <f>+'[4]3.SZ.TÁBL. SEGÍTŐ SZOLGÁLAT'!$D62</f>
        <v>233</v>
      </c>
      <c r="D62" s="226">
        <f>+[5]Idősek!$Z$8</f>
        <v>0</v>
      </c>
      <c r="E62" s="229"/>
      <c r="F62" s="221">
        <f>+'[4]3.SZ.TÁBL. SEGÍTŐ SZOLGÁLAT'!$G62</f>
        <v>4243</v>
      </c>
      <c r="G62" s="226">
        <f>+'[5]Cs-Gy. Központ'!$Z$14</f>
        <v>4463</v>
      </c>
      <c r="H62" s="227"/>
      <c r="I62" s="221">
        <f>+'[4]3.SZ.TÁBL. SEGÍTŐ SZOLGÁLAT'!$J62</f>
        <v>4298</v>
      </c>
      <c r="J62" s="226">
        <f>+'[5]Házi sg'!$Z$25</f>
        <v>4071</v>
      </c>
      <c r="K62" s="229"/>
      <c r="L62" s="221">
        <f>+'[4]3.SZ.TÁBL. SEGÍTŐ SZOLGÁLAT'!$M62</f>
        <v>3292</v>
      </c>
      <c r="M62" s="226">
        <f>+'[5]Cs-Gy. Szolgálat'!$Z$12</f>
        <v>2598</v>
      </c>
      <c r="N62" s="230"/>
      <c r="O62" s="221">
        <f>+'[4]3.SZ.TÁBL. SEGÍTŐ SZOLGÁLAT'!$P62</f>
        <v>1758</v>
      </c>
      <c r="P62" s="226">
        <f>+[5]Támogató!$Z$11</f>
        <v>1922</v>
      </c>
      <c r="Q62" s="229"/>
      <c r="R62" s="221">
        <f>+'[4]3.SZ.TÁBL. SEGÍTŐ SZOLGÁLAT'!$S62</f>
        <v>596</v>
      </c>
      <c r="S62" s="226">
        <f>+[5]Tanyagond!$Z$10</f>
        <v>621</v>
      </c>
      <c r="T62" s="230"/>
      <c r="U62" s="221">
        <f>+'[4]3.SZ.TÁBL. SEGÍTŐ SZOLGÁLAT'!$V62</f>
        <v>2326</v>
      </c>
      <c r="V62" s="226">
        <f>+[5]Bölcsőde!$Z$12</f>
        <v>2706</v>
      </c>
      <c r="W62" s="230"/>
      <c r="X62" s="221">
        <f>+'[4]3.SZ.TÁBL. SEGÍTŐ SZOLGÁLAT'!$Y62</f>
        <v>0</v>
      </c>
      <c r="Y62" s="226"/>
      <c r="Z62" s="264"/>
      <c r="AA62" s="231">
        <f t="shared" ref="AA62:AB69" si="4">+C62+F62+I62+L62+O62+R62+U62+X62</f>
        <v>16746</v>
      </c>
      <c r="AB62" s="226">
        <f t="shared" si="4"/>
        <v>16381</v>
      </c>
      <c r="AC62" s="232"/>
    </row>
    <row r="63" spans="1:29" ht="13.5" customHeight="1" x14ac:dyDescent="0.25">
      <c r="A63" s="213" t="s">
        <v>133</v>
      </c>
      <c r="B63" s="219" t="s">
        <v>235</v>
      </c>
      <c r="C63" s="221">
        <f>+'[4]3.SZ.TÁBL. SEGÍTŐ SZOLGÁLAT'!$D63</f>
        <v>93</v>
      </c>
      <c r="D63" s="216">
        <f>+[5]Idősek!$AA$8</f>
        <v>0</v>
      </c>
      <c r="E63" s="222"/>
      <c r="F63" s="221">
        <f>+'[4]3.SZ.TÁBL. SEGÍTŐ SZOLGÁLAT'!$G63</f>
        <v>369</v>
      </c>
      <c r="G63" s="216">
        <f>+'[5]Cs-Gy. Központ'!$AA$14</f>
        <v>615</v>
      </c>
      <c r="H63" s="220"/>
      <c r="I63" s="221">
        <f>+'[4]3.SZ.TÁBL. SEGÍTŐ SZOLGÁLAT'!$J63</f>
        <v>969</v>
      </c>
      <c r="J63" s="216">
        <f>+'[5]Házi sg'!$AA$25</f>
        <v>790</v>
      </c>
      <c r="K63" s="222"/>
      <c r="L63" s="221">
        <f>+'[4]3.SZ.TÁBL. SEGÍTŐ SZOLGÁLAT'!$M63</f>
        <v>417</v>
      </c>
      <c r="M63" s="216">
        <f>+'[5]Cs-Gy. Szolgálat'!$AA$12</f>
        <v>483</v>
      </c>
      <c r="N63" s="223"/>
      <c r="O63" s="221">
        <f>+'[4]3.SZ.TÁBL. SEGÍTŐ SZOLGÁLAT'!$P63</f>
        <v>324</v>
      </c>
      <c r="P63" s="216">
        <f>+[5]Támogató!$AA$11</f>
        <v>307</v>
      </c>
      <c r="Q63" s="222"/>
      <c r="R63" s="221">
        <f>+'[4]3.SZ.TÁBL. SEGÍTŐ SZOLGÁLAT'!$S63</f>
        <v>93</v>
      </c>
      <c r="S63" s="216">
        <f>+[5]Tanyagond!$AA$10</f>
        <v>88</v>
      </c>
      <c r="T63" s="223"/>
      <c r="U63" s="221">
        <f>+'[4]3.SZ.TÁBL. SEGÍTŐ SZOLGÁLAT'!$V63</f>
        <v>417</v>
      </c>
      <c r="V63" s="216">
        <f>+[5]Bölcsőde!$AA$12</f>
        <v>615</v>
      </c>
      <c r="W63" s="223"/>
      <c r="X63" s="221">
        <f>+'[4]3.SZ.TÁBL. SEGÍTŐ SZOLGÁLAT'!$Y63</f>
        <v>0</v>
      </c>
      <c r="Y63" s="216"/>
      <c r="Z63" s="265"/>
      <c r="AA63" s="231">
        <f t="shared" si="4"/>
        <v>2682</v>
      </c>
      <c r="AB63" s="226">
        <f t="shared" si="4"/>
        <v>2898</v>
      </c>
      <c r="AC63" s="217"/>
    </row>
    <row r="64" spans="1:29" ht="13.5" customHeight="1" x14ac:dyDescent="0.25">
      <c r="A64" s="213" t="s">
        <v>133</v>
      </c>
      <c r="B64" s="219" t="s">
        <v>236</v>
      </c>
      <c r="C64" s="221">
        <f>+'[4]3.SZ.TÁBL. SEGÍTŐ SZOLGÁLAT'!$D64</f>
        <v>0</v>
      </c>
      <c r="D64" s="216">
        <f>+[5]Idősek!$AB$8</f>
        <v>0</v>
      </c>
      <c r="E64" s="222"/>
      <c r="F64" s="221">
        <f>+'[4]3.SZ.TÁBL. SEGÍTŐ SZOLGÁLAT'!$G64</f>
        <v>2</v>
      </c>
      <c r="G64" s="216">
        <f>+'[5]Cs-Gy. Központ'!$AB$14</f>
        <v>78</v>
      </c>
      <c r="H64" s="220"/>
      <c r="I64" s="221">
        <f>+'[4]3.SZ.TÁBL. SEGÍTŐ SZOLGÁLAT'!$J64</f>
        <v>4</v>
      </c>
      <c r="J64" s="216">
        <f>+'[5]Házi sg'!$AB$25</f>
        <v>99</v>
      </c>
      <c r="K64" s="222"/>
      <c r="L64" s="221">
        <f>+'[4]3.SZ.TÁBL. SEGÍTŐ SZOLGÁLAT'!$M64</f>
        <v>6</v>
      </c>
      <c r="M64" s="216">
        <f>+'[5]Cs-Gy. Szolgálat'!$AB$12</f>
        <v>63</v>
      </c>
      <c r="N64" s="223"/>
      <c r="O64" s="221">
        <f>+'[4]3.SZ.TÁBL. SEGÍTŐ SZOLGÁLAT'!$P64</f>
        <v>3</v>
      </c>
      <c r="P64" s="216">
        <f>+[5]Támogató!$AB$11</f>
        <v>38</v>
      </c>
      <c r="Q64" s="222"/>
      <c r="R64" s="221">
        <f>+'[4]3.SZ.TÁBL. SEGÍTŐ SZOLGÁLAT'!$S64</f>
        <v>0</v>
      </c>
      <c r="S64" s="216">
        <f>+[5]Tanyagond!$AB$10</f>
        <v>10</v>
      </c>
      <c r="T64" s="223"/>
      <c r="U64" s="221">
        <f>+'[4]3.SZ.TÁBL. SEGÍTŐ SZOLGÁLAT'!$V64</f>
        <v>0</v>
      </c>
      <c r="V64" s="216">
        <f>+[5]Bölcsőde!$AB$12</f>
        <v>64</v>
      </c>
      <c r="W64" s="223"/>
      <c r="X64" s="221">
        <f>+'[4]3.SZ.TÁBL. SEGÍTŐ SZOLGÁLAT'!$Y64</f>
        <v>0</v>
      </c>
      <c r="Y64" s="216"/>
      <c r="Z64" s="265"/>
      <c r="AA64" s="231">
        <f t="shared" si="4"/>
        <v>15</v>
      </c>
      <c r="AB64" s="226">
        <f t="shared" si="4"/>
        <v>352</v>
      </c>
      <c r="AC64" s="217"/>
    </row>
    <row r="65" spans="1:29" ht="13.2" x14ac:dyDescent="0.25">
      <c r="A65" s="213" t="s">
        <v>133</v>
      </c>
      <c r="B65" s="219" t="s">
        <v>347</v>
      </c>
      <c r="C65" s="221">
        <f>+'[4]3.SZ.TÁBL. SEGÍTŐ SZOLGÁLAT'!$D65</f>
        <v>0</v>
      </c>
      <c r="D65" s="216"/>
      <c r="E65" s="222"/>
      <c r="F65" s="221">
        <f>+'[4]3.SZ.TÁBL. SEGÍTŐ SZOLGÁLAT'!$G65</f>
        <v>0</v>
      </c>
      <c r="G65" s="216"/>
      <c r="H65" s="220"/>
      <c r="I65" s="221">
        <f>+'[4]3.SZ.TÁBL. SEGÍTŐ SZOLGÁLAT'!$J65</f>
        <v>0</v>
      </c>
      <c r="J65" s="216"/>
      <c r="K65" s="222"/>
      <c r="L65" s="221">
        <f>+'[4]3.SZ.TÁBL. SEGÍTŐ SZOLGÁLAT'!$M65</f>
        <v>0</v>
      </c>
      <c r="M65" s="216"/>
      <c r="N65" s="223"/>
      <c r="O65" s="221">
        <f>+'[4]3.SZ.TÁBL. SEGÍTŐ SZOLGÁLAT'!$P65</f>
        <v>0</v>
      </c>
      <c r="P65" s="216"/>
      <c r="Q65" s="222"/>
      <c r="R65" s="221">
        <f>+'[4]3.SZ.TÁBL. SEGÍTŐ SZOLGÁLAT'!$S65</f>
        <v>0</v>
      </c>
      <c r="S65" s="216"/>
      <c r="T65" s="223"/>
      <c r="U65" s="221">
        <f>+'[4]3.SZ.TÁBL. SEGÍTŐ SZOLGÁLAT'!$V65</f>
        <v>0</v>
      </c>
      <c r="V65" s="216"/>
      <c r="W65" s="223"/>
      <c r="X65" s="221">
        <f>+'[4]3.SZ.TÁBL. SEGÍTŐ SZOLGÁLAT'!$Y65</f>
        <v>0</v>
      </c>
      <c r="Y65" s="216"/>
      <c r="Z65" s="265"/>
      <c r="AA65" s="231">
        <f t="shared" si="4"/>
        <v>0</v>
      </c>
      <c r="AB65" s="226">
        <f t="shared" si="4"/>
        <v>0</v>
      </c>
      <c r="AC65" s="217"/>
    </row>
    <row r="66" spans="1:29" ht="13.5" customHeight="1" x14ac:dyDescent="0.25">
      <c r="A66" s="213" t="s">
        <v>133</v>
      </c>
      <c r="B66" s="219" t="s">
        <v>237</v>
      </c>
      <c r="C66" s="221">
        <f>+'[4]3.SZ.TÁBL. SEGÍTŐ SZOLGÁLAT'!$D66</f>
        <v>4</v>
      </c>
      <c r="D66" s="216">
        <f>+[5]Idősek!$AD$8</f>
        <v>0</v>
      </c>
      <c r="E66" s="222"/>
      <c r="F66" s="221">
        <f>+'[4]3.SZ.TÁBL. SEGÍTŐ SZOLGÁLAT'!$G66</f>
        <v>66</v>
      </c>
      <c r="G66" s="216">
        <f>+'[5]Cs-Gy. Központ'!$AD$14</f>
        <v>83</v>
      </c>
      <c r="H66" s="220"/>
      <c r="I66" s="221">
        <f>+'[4]3.SZ.TÁBL. SEGÍTŐ SZOLGÁLAT'!$J66</f>
        <v>88</v>
      </c>
      <c r="J66" s="216">
        <f>+'[5]Házi sg'!$AD$25</f>
        <v>106</v>
      </c>
      <c r="K66" s="222"/>
      <c r="L66" s="221">
        <f>+'[4]3.SZ.TÁBL. SEGÍTŐ SZOLGÁLAT'!$M66</f>
        <v>59</v>
      </c>
      <c r="M66" s="216">
        <f>+'[5]Cs-Gy. Szolgálat'!$AD$12</f>
        <v>67</v>
      </c>
      <c r="N66" s="223"/>
      <c r="O66" s="221">
        <f>+'[4]3.SZ.TÁBL. SEGÍTŐ SZOLGÁLAT'!$P66</f>
        <v>38</v>
      </c>
      <c r="P66" s="216">
        <f>+[5]Támogató!$AD$11</f>
        <v>41</v>
      </c>
      <c r="Q66" s="222"/>
      <c r="R66" s="221">
        <f>+'[4]3.SZ.TÁBL. SEGÍTŐ SZOLGÁLAT'!$S66</f>
        <v>9</v>
      </c>
      <c r="S66" s="216">
        <f>+[5]Tanyagond!$AD$10</f>
        <v>11</v>
      </c>
      <c r="T66" s="223"/>
      <c r="U66" s="221">
        <f>+'[4]3.SZ.TÁBL. SEGÍTŐ SZOLGÁLAT'!$V66</f>
        <v>45</v>
      </c>
      <c r="V66" s="216">
        <f>+[5]Bölcsőde!$AD$12</f>
        <v>69</v>
      </c>
      <c r="W66" s="223"/>
      <c r="X66" s="221">
        <f>+'[4]3.SZ.TÁBL. SEGÍTŐ SZOLGÁLAT'!$Y66</f>
        <v>0</v>
      </c>
      <c r="Y66" s="216"/>
      <c r="Z66" s="265"/>
      <c r="AA66" s="231">
        <f t="shared" si="4"/>
        <v>309</v>
      </c>
      <c r="AB66" s="226">
        <f t="shared" si="4"/>
        <v>377</v>
      </c>
      <c r="AC66" s="217"/>
    </row>
    <row r="67" spans="1:29" ht="13.5" customHeight="1" x14ac:dyDescent="0.25">
      <c r="A67" s="208" t="s">
        <v>177</v>
      </c>
      <c r="B67" s="257" t="s">
        <v>178</v>
      </c>
      <c r="C67" s="221">
        <f>+'[4]3.SZ.TÁBL. SEGÍTŐ SZOLGÁLAT'!$D67</f>
        <v>25</v>
      </c>
      <c r="D67" s="226">
        <f>+[6]Sheet!$E$10</f>
        <v>0</v>
      </c>
      <c r="E67" s="229"/>
      <c r="F67" s="221">
        <f>+'[4]3.SZ.TÁBL. SEGÍTŐ SZOLGÁLAT'!$G67</f>
        <v>25</v>
      </c>
      <c r="G67" s="226">
        <f>+[6]Sheet!$K$10</f>
        <v>60</v>
      </c>
      <c r="H67" s="227"/>
      <c r="I67" s="221">
        <f>+'[4]3.SZ.TÁBL. SEGÍTŐ SZOLGÁLAT'!$J67</f>
        <v>11</v>
      </c>
      <c r="J67" s="226">
        <f>+[6]Sheet!$I$10</f>
        <v>45</v>
      </c>
      <c r="K67" s="229"/>
      <c r="L67" s="221">
        <f>+'[4]3.SZ.TÁBL. SEGÍTŐ SZOLGÁLAT'!$M67</f>
        <v>8</v>
      </c>
      <c r="M67" s="226">
        <f>+[6]Sheet!$G$10</f>
        <v>12</v>
      </c>
      <c r="N67" s="230"/>
      <c r="O67" s="221">
        <f>+'[4]3.SZ.TÁBL. SEGÍTŐ SZOLGÁLAT'!$P67</f>
        <v>8</v>
      </c>
      <c r="P67" s="226">
        <f>+[6]Sheet!$M$10</f>
        <v>13</v>
      </c>
      <c r="Q67" s="229"/>
      <c r="R67" s="221">
        <f>+'[4]3.SZ.TÁBL. SEGÍTŐ SZOLGÁLAT'!$S67</f>
        <v>0</v>
      </c>
      <c r="S67" s="226">
        <f>+[6]Sheet!$O$10</f>
        <v>0</v>
      </c>
      <c r="T67" s="230"/>
      <c r="U67" s="221">
        <f>+'[4]3.SZ.TÁBL. SEGÍTŐ SZOLGÁLAT'!$V67</f>
        <v>50</v>
      </c>
      <c r="V67" s="226">
        <f>+[6]Sheet!$Q$10</f>
        <v>100</v>
      </c>
      <c r="W67" s="230"/>
      <c r="X67" s="221">
        <f>+'[4]3.SZ.TÁBL. SEGÍTŐ SZOLGÁLAT'!$Y67</f>
        <v>0</v>
      </c>
      <c r="Y67" s="226"/>
      <c r="Z67" s="264"/>
      <c r="AA67" s="231">
        <f t="shared" si="4"/>
        <v>127</v>
      </c>
      <c r="AB67" s="226">
        <f t="shared" si="4"/>
        <v>230</v>
      </c>
      <c r="AC67" s="232"/>
    </row>
    <row r="68" spans="1:29" ht="15.75" customHeight="1" x14ac:dyDescent="0.25">
      <c r="A68" s="209" t="s">
        <v>179</v>
      </c>
      <c r="B68" s="218" t="s">
        <v>291</v>
      </c>
      <c r="C68" s="221">
        <f>+'[4]3.SZ.TÁBL. SEGÍTŐ SZOLGÁLAT'!$D68</f>
        <v>25</v>
      </c>
      <c r="D68" s="216">
        <f>+[6]Sheet!$E$17</f>
        <v>0</v>
      </c>
      <c r="E68" s="222"/>
      <c r="F68" s="221">
        <f>+'[4]3.SZ.TÁBL. SEGÍTŐ SZOLGÁLAT'!$G68</f>
        <v>360</v>
      </c>
      <c r="G68" s="216">
        <f>+[6]Sheet!$K$17</f>
        <v>818</v>
      </c>
      <c r="H68" s="220"/>
      <c r="I68" s="221">
        <f>+'[4]3.SZ.TÁBL. SEGÍTŐ SZOLGÁLAT'!$J68</f>
        <v>565</v>
      </c>
      <c r="J68" s="216">
        <f>+[6]Sheet!$I$17</f>
        <v>921</v>
      </c>
      <c r="K68" s="222"/>
      <c r="L68" s="221">
        <f>+'[4]3.SZ.TÁBL. SEGÍTŐ SZOLGÁLAT'!$M68</f>
        <v>90</v>
      </c>
      <c r="M68" s="216">
        <f>+[6]Sheet!$G$17</f>
        <v>322</v>
      </c>
      <c r="N68" s="223"/>
      <c r="O68" s="221">
        <f>+'[4]3.SZ.TÁBL. SEGÍTŐ SZOLGÁLAT'!$P68</f>
        <v>1680</v>
      </c>
      <c r="P68" s="216">
        <f>+[6]Sheet!$M$17</f>
        <v>1534</v>
      </c>
      <c r="Q68" s="222"/>
      <c r="R68" s="221">
        <f>+'[4]3.SZ.TÁBL. SEGÍTŐ SZOLGÁLAT'!$S68</f>
        <v>1005</v>
      </c>
      <c r="S68" s="216">
        <f>+[6]Sheet!$O$17</f>
        <v>1049</v>
      </c>
      <c r="T68" s="223"/>
      <c r="U68" s="221">
        <f>+'[4]3.SZ.TÁBL. SEGÍTŐ SZOLGÁLAT'!$V68</f>
        <v>95</v>
      </c>
      <c r="V68" s="216">
        <f>+[6]Sheet!$Q$17</f>
        <v>396</v>
      </c>
      <c r="W68" s="223"/>
      <c r="X68" s="221">
        <f>+'[4]3.SZ.TÁBL. SEGÍTŐ SZOLGÁLAT'!$Y68</f>
        <v>0</v>
      </c>
      <c r="Y68" s="216"/>
      <c r="Z68" s="265"/>
      <c r="AA68" s="231">
        <f t="shared" si="4"/>
        <v>3820</v>
      </c>
      <c r="AB68" s="226">
        <f t="shared" si="4"/>
        <v>5040</v>
      </c>
      <c r="AC68" s="217"/>
    </row>
    <row r="69" spans="1:29" ht="13.5" customHeight="1" x14ac:dyDescent="0.25">
      <c r="A69" s="210" t="s">
        <v>181</v>
      </c>
      <c r="B69" s="258" t="s">
        <v>182</v>
      </c>
      <c r="C69" s="221">
        <f>+'[4]3.SZ.TÁBL. SEGÍTŐ SZOLGÁLAT'!$D69</f>
        <v>0</v>
      </c>
      <c r="D69" s="239"/>
      <c r="E69" s="242"/>
      <c r="F69" s="221">
        <f>+'[4]3.SZ.TÁBL. SEGÍTŐ SZOLGÁLAT'!$G69</f>
        <v>0</v>
      </c>
      <c r="G69" s="239"/>
      <c r="H69" s="240"/>
      <c r="I69" s="221">
        <f>+'[4]3.SZ.TÁBL. SEGÍTŐ SZOLGÁLAT'!$J69</f>
        <v>0</v>
      </c>
      <c r="J69" s="239"/>
      <c r="K69" s="242"/>
      <c r="L69" s="221">
        <f>+'[4]3.SZ.TÁBL. SEGÍTŐ SZOLGÁLAT'!$M69</f>
        <v>0</v>
      </c>
      <c r="M69" s="239"/>
      <c r="N69" s="243"/>
      <c r="O69" s="221">
        <f>+'[4]3.SZ.TÁBL. SEGÍTŐ SZOLGÁLAT'!$P69</f>
        <v>0</v>
      </c>
      <c r="P69" s="239"/>
      <c r="Q69" s="242"/>
      <c r="R69" s="221">
        <f>+'[4]3.SZ.TÁBL. SEGÍTŐ SZOLGÁLAT'!$S69</f>
        <v>0</v>
      </c>
      <c r="S69" s="239"/>
      <c r="T69" s="243"/>
      <c r="U69" s="221">
        <f>+'[4]3.SZ.TÁBL. SEGÍTŐ SZOLGÁLAT'!$V69</f>
        <v>0</v>
      </c>
      <c r="V69" s="239"/>
      <c r="W69" s="243"/>
      <c r="X69" s="221">
        <f>+'[4]3.SZ.TÁBL. SEGÍTŐ SZOLGÁLAT'!$Y69</f>
        <v>0</v>
      </c>
      <c r="Y69" s="239"/>
      <c r="Z69" s="266"/>
      <c r="AA69" s="231">
        <f t="shared" si="4"/>
        <v>0</v>
      </c>
      <c r="AB69" s="226">
        <f t="shared" si="4"/>
        <v>0</v>
      </c>
      <c r="AC69" s="245"/>
    </row>
    <row r="70" spans="1:29" s="324" customFormat="1" ht="13.5" customHeight="1" x14ac:dyDescent="0.25">
      <c r="A70" s="211" t="s">
        <v>134</v>
      </c>
      <c r="B70" s="259" t="s">
        <v>95</v>
      </c>
      <c r="C70" s="321">
        <f>SUM(C67:C69)</f>
        <v>50</v>
      </c>
      <c r="D70" s="299">
        <f>SUM(D67:D69)</f>
        <v>0</v>
      </c>
      <c r="E70" s="322"/>
      <c r="F70" s="321">
        <f>SUM(F67:F69)</f>
        <v>385</v>
      </c>
      <c r="G70" s="297">
        <f>SUM(G67:G69)</f>
        <v>878</v>
      </c>
      <c r="H70" s="300"/>
      <c r="I70" s="321">
        <f>SUM(I67:I69)</f>
        <v>576</v>
      </c>
      <c r="J70" s="297">
        <f>SUM(J67:J69)</f>
        <v>966</v>
      </c>
      <c r="K70" s="322"/>
      <c r="L70" s="321">
        <f>SUM(L67:L69)</f>
        <v>98</v>
      </c>
      <c r="M70" s="297">
        <f>SUM(M67:M69)</f>
        <v>334</v>
      </c>
      <c r="N70" s="323"/>
      <c r="O70" s="321">
        <f>SUM(O67:O69)</f>
        <v>1688</v>
      </c>
      <c r="P70" s="297">
        <f>SUM(P67:P69)</f>
        <v>1547</v>
      </c>
      <c r="Q70" s="322"/>
      <c r="R70" s="321">
        <f>SUM(R67:R69)</f>
        <v>1005</v>
      </c>
      <c r="S70" s="297">
        <f>SUM(S67:S69)</f>
        <v>1049</v>
      </c>
      <c r="T70" s="323"/>
      <c r="U70" s="321">
        <f>SUM(U67:U69)</f>
        <v>145</v>
      </c>
      <c r="V70" s="297">
        <f>SUM(V67:V69)</f>
        <v>496</v>
      </c>
      <c r="W70" s="323"/>
      <c r="X70" s="321">
        <f>SUM(X67:X69)</f>
        <v>0</v>
      </c>
      <c r="Y70" s="297">
        <f>SUM(Y67:Y69)</f>
        <v>0</v>
      </c>
      <c r="Z70" s="301"/>
      <c r="AA70" s="292">
        <f>SUM(AA67:AA69)</f>
        <v>3947</v>
      </c>
      <c r="AB70" s="297">
        <f>SUM(AB67:AB69)</f>
        <v>5270</v>
      </c>
      <c r="AC70" s="298"/>
    </row>
    <row r="71" spans="1:29" ht="13.5" customHeight="1" x14ac:dyDescent="0.25">
      <c r="A71" s="208" t="s">
        <v>183</v>
      </c>
      <c r="B71" s="257" t="s">
        <v>184</v>
      </c>
      <c r="C71" s="221">
        <f>+'[4]3.SZ.TÁBL. SEGÍTŐ SZOLGÁLAT'!$D71</f>
        <v>20</v>
      </c>
      <c r="D71" s="226">
        <f>+[6]Sheet!$E$26</f>
        <v>0</v>
      </c>
      <c r="E71" s="229"/>
      <c r="F71" s="221">
        <f>+'[4]3.SZ.TÁBL. SEGÍTŐ SZOLGÁLAT'!$G71</f>
        <v>30</v>
      </c>
      <c r="G71" s="226">
        <f>+[6]Sheet!$K$26</f>
        <v>46</v>
      </c>
      <c r="H71" s="227"/>
      <c r="I71" s="221">
        <f>+'[4]3.SZ.TÁBL. SEGÍTŐ SZOLGÁLAT'!$J71</f>
        <v>19</v>
      </c>
      <c r="J71" s="226">
        <f>+[6]Sheet!$I$26</f>
        <v>24</v>
      </c>
      <c r="K71" s="229"/>
      <c r="L71" s="221">
        <f>+'[4]3.SZ.TÁBL. SEGÍTŐ SZOLGÁLAT'!$M71</f>
        <v>630</v>
      </c>
      <c r="M71" s="226">
        <f>+[6]Sheet!$G$26</f>
        <v>756</v>
      </c>
      <c r="N71" s="230"/>
      <c r="O71" s="221">
        <f>+'[4]3.SZ.TÁBL. SEGÍTŐ SZOLGÁLAT'!$P71</f>
        <v>30</v>
      </c>
      <c r="P71" s="226">
        <f>+[6]Sheet!$M$26</f>
        <v>34</v>
      </c>
      <c r="Q71" s="229"/>
      <c r="R71" s="221">
        <f>+'[4]3.SZ.TÁBL. SEGÍTŐ SZOLGÁLAT'!$S71</f>
        <v>0</v>
      </c>
      <c r="S71" s="226"/>
      <c r="T71" s="230"/>
      <c r="U71" s="221">
        <f>+'[4]3.SZ.TÁBL. SEGÍTŐ SZOLGÁLAT'!$V71</f>
        <v>20</v>
      </c>
      <c r="V71" s="226">
        <f>+[6]Sheet!$Q$26</f>
        <v>20</v>
      </c>
      <c r="W71" s="230"/>
      <c r="X71" s="221">
        <f>+'[4]3.SZ.TÁBL. SEGÍTŐ SZOLGÁLAT'!$Y71</f>
        <v>0</v>
      </c>
      <c r="Y71" s="226"/>
      <c r="Z71" s="264"/>
      <c r="AA71" s="231">
        <f t="shared" ref="AA71:AB72" si="5">+C71+F71+I71+L71+O71+R71+U71+X71</f>
        <v>749</v>
      </c>
      <c r="AB71" s="226">
        <f t="shared" si="5"/>
        <v>880</v>
      </c>
      <c r="AC71" s="232"/>
    </row>
    <row r="72" spans="1:29" ht="13.5" customHeight="1" x14ac:dyDescent="0.25">
      <c r="A72" s="210" t="s">
        <v>185</v>
      </c>
      <c r="B72" s="258" t="s">
        <v>186</v>
      </c>
      <c r="C72" s="221">
        <f>+'[4]3.SZ.TÁBL. SEGÍTŐ SZOLGÁLAT'!$D72</f>
        <v>28</v>
      </c>
      <c r="D72" s="239">
        <f>+[6]Sheet!$E$29</f>
        <v>0</v>
      </c>
      <c r="E72" s="242"/>
      <c r="F72" s="221">
        <f>+'[4]3.SZ.TÁBL. SEGÍTŐ SZOLGÁLAT'!$G72</f>
        <v>90</v>
      </c>
      <c r="G72" s="239">
        <f>+[6]Sheet!$K$29</f>
        <v>104</v>
      </c>
      <c r="H72" s="240"/>
      <c r="I72" s="221">
        <f>+'[4]3.SZ.TÁBL. SEGÍTŐ SZOLGÁLAT'!$J72</f>
        <v>70</v>
      </c>
      <c r="J72" s="239">
        <f>+[6]Sheet!$I$29</f>
        <v>50</v>
      </c>
      <c r="K72" s="242"/>
      <c r="L72" s="221">
        <f>+'[4]3.SZ.TÁBL. SEGÍTŐ SZOLGÁLAT'!$M72</f>
        <v>170</v>
      </c>
      <c r="M72" s="239">
        <f>+[6]Sheet!$G$29</f>
        <v>114</v>
      </c>
      <c r="N72" s="243"/>
      <c r="O72" s="221">
        <f>+'[4]3.SZ.TÁBL. SEGÍTŐ SZOLGÁLAT'!$P72</f>
        <v>90</v>
      </c>
      <c r="P72" s="239">
        <f>+[6]Sheet!$M$29</f>
        <v>50</v>
      </c>
      <c r="Q72" s="242"/>
      <c r="R72" s="221">
        <f>+'[4]3.SZ.TÁBL. SEGÍTŐ SZOLGÁLAT'!$S72</f>
        <v>40</v>
      </c>
      <c r="S72" s="239">
        <f>+[6]Sheet!$O$29</f>
        <v>40</v>
      </c>
      <c r="T72" s="243"/>
      <c r="U72" s="221">
        <f>+'[4]3.SZ.TÁBL. SEGÍTŐ SZOLGÁLAT'!$V72</f>
        <v>40</v>
      </c>
      <c r="V72" s="239">
        <f>+[6]Sheet!$Q$29</f>
        <v>40</v>
      </c>
      <c r="W72" s="243"/>
      <c r="X72" s="221">
        <f>+'[4]3.SZ.TÁBL. SEGÍTŐ SZOLGÁLAT'!$Y72</f>
        <v>20</v>
      </c>
      <c r="Y72" s="239">
        <f>+[6]Sheet!$S$29</f>
        <v>0</v>
      </c>
      <c r="Z72" s="266"/>
      <c r="AA72" s="231">
        <f t="shared" si="5"/>
        <v>548</v>
      </c>
      <c r="AB72" s="226">
        <f>+D72+G72+J72+M72+P72+S72+V72+Y72</f>
        <v>398</v>
      </c>
      <c r="AC72" s="245"/>
    </row>
    <row r="73" spans="1:29" s="324" customFormat="1" ht="13.5" customHeight="1" x14ac:dyDescent="0.25">
      <c r="A73" s="211" t="s">
        <v>135</v>
      </c>
      <c r="B73" s="259" t="s">
        <v>96</v>
      </c>
      <c r="C73" s="321">
        <f>SUM(C71:C72)</f>
        <v>48</v>
      </c>
      <c r="D73" s="299">
        <f>SUM(D71:D72)</f>
        <v>0</v>
      </c>
      <c r="E73" s="322"/>
      <c r="F73" s="321">
        <f>SUM(F71:F72)</f>
        <v>120</v>
      </c>
      <c r="G73" s="297">
        <f>SUM(G71:G72)</f>
        <v>150</v>
      </c>
      <c r="H73" s="300"/>
      <c r="I73" s="321">
        <f>SUM(I71:I72)</f>
        <v>89</v>
      </c>
      <c r="J73" s="297">
        <f>SUM(J71:J72)</f>
        <v>74</v>
      </c>
      <c r="K73" s="322"/>
      <c r="L73" s="321">
        <f>SUM(L71:L72)</f>
        <v>800</v>
      </c>
      <c r="M73" s="297">
        <f>SUM(M71:M72)</f>
        <v>870</v>
      </c>
      <c r="N73" s="323"/>
      <c r="O73" s="321">
        <f>SUM(O71:O72)</f>
        <v>120</v>
      </c>
      <c r="P73" s="297">
        <f>SUM(P71:P72)</f>
        <v>84</v>
      </c>
      <c r="Q73" s="322"/>
      <c r="R73" s="321">
        <f>SUM(R71:R72)</f>
        <v>40</v>
      </c>
      <c r="S73" s="297">
        <f>SUM(S71:S72)</f>
        <v>40</v>
      </c>
      <c r="T73" s="323"/>
      <c r="U73" s="321">
        <f>SUM(U71:U72)</f>
        <v>60</v>
      </c>
      <c r="V73" s="297">
        <f>SUM(V71:V72)</f>
        <v>60</v>
      </c>
      <c r="W73" s="323"/>
      <c r="X73" s="321">
        <f>SUM(X71:X72)</f>
        <v>20</v>
      </c>
      <c r="Y73" s="297">
        <f>SUM(Y71:Y72)</f>
        <v>0</v>
      </c>
      <c r="Z73" s="301"/>
      <c r="AA73" s="292">
        <f>SUM(AA71:AA72)</f>
        <v>1297</v>
      </c>
      <c r="AB73" s="297">
        <f>SUM(AB71:AB72)</f>
        <v>1278</v>
      </c>
      <c r="AC73" s="298"/>
    </row>
    <row r="74" spans="1:29" ht="13.5" customHeight="1" x14ac:dyDescent="0.25">
      <c r="A74" s="208" t="s">
        <v>187</v>
      </c>
      <c r="B74" s="257" t="s">
        <v>188</v>
      </c>
      <c r="C74" s="221">
        <f>+'[4]3.SZ.TÁBL. SEGÍTŐ SZOLGÁLAT'!$D74</f>
        <v>273</v>
      </c>
      <c r="D74" s="226">
        <f>+[6]Sheet!$E$33</f>
        <v>0</v>
      </c>
      <c r="E74" s="229"/>
      <c r="F74" s="221">
        <f>+'[4]3.SZ.TÁBL. SEGÍTŐ SZOLGÁLAT'!$G74</f>
        <v>451</v>
      </c>
      <c r="G74" s="226">
        <f>+[6]Sheet!$K$33</f>
        <v>425</v>
      </c>
      <c r="H74" s="227"/>
      <c r="I74" s="221">
        <f>+'[4]3.SZ.TÁBL. SEGÍTŐ SZOLGÁLAT'!$J74</f>
        <v>573</v>
      </c>
      <c r="J74" s="226">
        <f>+[6]Sheet!$I$33</f>
        <v>536</v>
      </c>
      <c r="K74" s="229"/>
      <c r="L74" s="221">
        <f>+'[4]3.SZ.TÁBL. SEGÍTŐ SZOLGÁLAT'!$M74</f>
        <v>445</v>
      </c>
      <c r="M74" s="226">
        <f>+[6]Sheet!$G$33</f>
        <v>419</v>
      </c>
      <c r="N74" s="230"/>
      <c r="O74" s="221">
        <f>+'[4]3.SZ.TÁBL. SEGÍTŐ SZOLGÁLAT'!$P74</f>
        <v>565</v>
      </c>
      <c r="P74" s="226">
        <f>+[6]Sheet!$M$33</f>
        <v>527</v>
      </c>
      <c r="Q74" s="229"/>
      <c r="R74" s="221">
        <f>+'[4]3.SZ.TÁBL. SEGÍTŐ SZOLGÁLAT'!$S74</f>
        <v>0</v>
      </c>
      <c r="S74" s="226"/>
      <c r="T74" s="230"/>
      <c r="U74" s="221">
        <f>+'[4]3.SZ.TÁBL. SEGÍTŐ SZOLGÁLAT'!$V74</f>
        <v>231</v>
      </c>
      <c r="V74" s="226">
        <f>+[6]Sheet!$Q$33</f>
        <v>231</v>
      </c>
      <c r="W74" s="230"/>
      <c r="X74" s="221">
        <f>+'[4]3.SZ.TÁBL. SEGÍTŐ SZOLGÁLAT'!$Y74</f>
        <v>0</v>
      </c>
      <c r="Y74" s="226"/>
      <c r="Z74" s="264"/>
      <c r="AA74" s="231">
        <f t="shared" ref="AA74:AB77" si="6">+C74+F74+I74+L74+O74+R74+U74+X74</f>
        <v>2538</v>
      </c>
      <c r="AB74" s="226">
        <f t="shared" si="6"/>
        <v>2138</v>
      </c>
      <c r="AC74" s="232"/>
    </row>
    <row r="75" spans="1:29" ht="13.5" customHeight="1" x14ac:dyDescent="0.25">
      <c r="A75" s="209" t="s">
        <v>189</v>
      </c>
      <c r="B75" s="218" t="s">
        <v>3</v>
      </c>
      <c r="C75" s="221">
        <f>+'[4]3.SZ.TÁBL. SEGÍTŐ SZOLGÁLAT'!$D75</f>
        <v>60</v>
      </c>
      <c r="D75" s="216">
        <f>+[6]Sheet!$E$35</f>
        <v>0</v>
      </c>
      <c r="E75" s="222"/>
      <c r="F75" s="221">
        <f>+'[4]3.SZ.TÁBL. SEGÍTŐ SZOLGÁLAT'!$G75</f>
        <v>0</v>
      </c>
      <c r="G75" s="216"/>
      <c r="H75" s="220"/>
      <c r="I75" s="221">
        <f>+'[4]3.SZ.TÁBL. SEGÍTŐ SZOLGÁLAT'!$J75</f>
        <v>0</v>
      </c>
      <c r="J75" s="216"/>
      <c r="K75" s="222"/>
      <c r="L75" s="221">
        <f>+'[4]3.SZ.TÁBL. SEGÍTŐ SZOLGÁLAT'!$M75</f>
        <v>0</v>
      </c>
      <c r="M75" s="216">
        <f>+[6]Sheet!$G$35</f>
        <v>60</v>
      </c>
      <c r="N75" s="223"/>
      <c r="O75" s="221">
        <f>+'[4]3.SZ.TÁBL. SEGÍTŐ SZOLGÁLAT'!$P75</f>
        <v>0</v>
      </c>
      <c r="P75" s="216"/>
      <c r="Q75" s="222"/>
      <c r="R75" s="221">
        <f>+'[4]3.SZ.TÁBL. SEGÍTŐ SZOLGÁLAT'!$S75</f>
        <v>0</v>
      </c>
      <c r="S75" s="216"/>
      <c r="T75" s="223"/>
      <c r="U75" s="221">
        <f>+'[4]3.SZ.TÁBL. SEGÍTŐ SZOLGÁLAT'!$V75</f>
        <v>20</v>
      </c>
      <c r="V75" s="216">
        <f>+[6]Sheet!$Q$35</f>
        <v>0</v>
      </c>
      <c r="W75" s="223"/>
      <c r="X75" s="221">
        <f>+'[4]3.SZ.TÁBL. SEGÍTŐ SZOLGÁLAT'!$Y75</f>
        <v>1200</v>
      </c>
      <c r="Y75" s="216">
        <f>+[6]Sheet!$S$35</f>
        <v>2400</v>
      </c>
      <c r="Z75" s="265"/>
      <c r="AA75" s="231">
        <f t="shared" si="6"/>
        <v>1280</v>
      </c>
      <c r="AB75" s="226">
        <f t="shared" si="6"/>
        <v>2460</v>
      </c>
      <c r="AC75" s="217"/>
    </row>
    <row r="76" spans="1:29" ht="13.5" customHeight="1" x14ac:dyDescent="0.25">
      <c r="A76" s="209" t="s">
        <v>190</v>
      </c>
      <c r="B76" s="218" t="s">
        <v>191</v>
      </c>
      <c r="C76" s="221">
        <f>+'[4]3.SZ.TÁBL. SEGÍTŐ SZOLGÁLAT'!$D76</f>
        <v>0</v>
      </c>
      <c r="D76" s="216"/>
      <c r="E76" s="222"/>
      <c r="F76" s="221">
        <f>+'[4]3.SZ.TÁBL. SEGÍTŐ SZOLGÁLAT'!$G76</f>
        <v>0</v>
      </c>
      <c r="G76" s="216"/>
      <c r="H76" s="220"/>
      <c r="I76" s="221">
        <f>+'[4]3.SZ.TÁBL. SEGÍTŐ SZOLGÁLAT'!$J76</f>
        <v>0</v>
      </c>
      <c r="J76" s="216"/>
      <c r="K76" s="222"/>
      <c r="L76" s="221">
        <f>+'[4]3.SZ.TÁBL. SEGÍTŐ SZOLGÁLAT'!$M76</f>
        <v>0</v>
      </c>
      <c r="M76" s="216"/>
      <c r="N76" s="223"/>
      <c r="O76" s="221">
        <f>+'[4]3.SZ.TÁBL. SEGÍTŐ SZOLGÁLAT'!$P76</f>
        <v>0</v>
      </c>
      <c r="P76" s="216"/>
      <c r="Q76" s="222"/>
      <c r="R76" s="221">
        <f>+'[4]3.SZ.TÁBL. SEGÍTŐ SZOLGÁLAT'!$S76</f>
        <v>0</v>
      </c>
      <c r="S76" s="216"/>
      <c r="T76" s="223"/>
      <c r="U76" s="221">
        <f>+'[4]3.SZ.TÁBL. SEGÍTŐ SZOLGÁLAT'!$V76</f>
        <v>0</v>
      </c>
      <c r="V76" s="216"/>
      <c r="W76" s="223"/>
      <c r="X76" s="221">
        <f>+'[4]3.SZ.TÁBL. SEGÍTŐ SZOLGÁLAT'!$Y76</f>
        <v>0</v>
      </c>
      <c r="Y76" s="216"/>
      <c r="Z76" s="265"/>
      <c r="AA76" s="231">
        <f t="shared" si="6"/>
        <v>0</v>
      </c>
      <c r="AB76" s="226">
        <f t="shared" si="6"/>
        <v>0</v>
      </c>
      <c r="AC76" s="217"/>
    </row>
    <row r="77" spans="1:29" ht="13.5" customHeight="1" x14ac:dyDescent="0.25">
      <c r="A77" s="209" t="s">
        <v>192</v>
      </c>
      <c r="B77" s="218" t="s">
        <v>193</v>
      </c>
      <c r="C77" s="221">
        <f>+'[4]3.SZ.TÁBL. SEGÍTŐ SZOLGÁLAT'!$D77</f>
        <v>0</v>
      </c>
      <c r="D77" s="216">
        <f>+[6]Sheet!$E$39</f>
        <v>0</v>
      </c>
      <c r="E77" s="222"/>
      <c r="F77" s="221">
        <f>+'[4]3.SZ.TÁBL. SEGÍTŐ SZOLGÁLAT'!$G77</f>
        <v>320</v>
      </c>
      <c r="G77" s="216">
        <f>+[6]Sheet!$K$39</f>
        <v>350</v>
      </c>
      <c r="H77" s="220"/>
      <c r="I77" s="221">
        <f>+'[4]3.SZ.TÁBL. SEGÍTŐ SZOLGÁLAT'!$J77</f>
        <v>665</v>
      </c>
      <c r="J77" s="216">
        <f>+[6]Sheet!$I$39</f>
        <v>450</v>
      </c>
      <c r="K77" s="222"/>
      <c r="L77" s="221">
        <f>+'[4]3.SZ.TÁBL. SEGÍTŐ SZOLGÁLAT'!$M77</f>
        <v>0</v>
      </c>
      <c r="M77" s="216"/>
      <c r="N77" s="223"/>
      <c r="O77" s="221">
        <f>+'[4]3.SZ.TÁBL. SEGÍTŐ SZOLGÁLAT'!$P77</f>
        <v>1000</v>
      </c>
      <c r="P77" s="216">
        <f>+[6]Sheet!$M$39</f>
        <v>800</v>
      </c>
      <c r="Q77" s="222"/>
      <c r="R77" s="221">
        <f>+'[4]3.SZ.TÁBL. SEGÍTŐ SZOLGÁLAT'!$S77</f>
        <v>1000</v>
      </c>
      <c r="S77" s="216">
        <f>+[6]Sheet!$O$39</f>
        <v>1000</v>
      </c>
      <c r="T77" s="223"/>
      <c r="U77" s="221">
        <f>+'[4]3.SZ.TÁBL. SEGÍTŐ SZOLGÁLAT'!$V77</f>
        <v>0</v>
      </c>
      <c r="V77" s="216"/>
      <c r="W77" s="223"/>
      <c r="X77" s="221">
        <f>+'[4]3.SZ.TÁBL. SEGÍTŐ SZOLGÁLAT'!$Y77</f>
        <v>0</v>
      </c>
      <c r="Y77" s="216"/>
      <c r="Z77" s="265"/>
      <c r="AA77" s="231">
        <f t="shared" si="6"/>
        <v>2985</v>
      </c>
      <c r="AB77" s="226">
        <f t="shared" si="6"/>
        <v>2600</v>
      </c>
      <c r="AC77" s="217"/>
    </row>
    <row r="78" spans="1:29" ht="13.5" customHeight="1" x14ac:dyDescent="0.25">
      <c r="A78" s="209" t="s">
        <v>194</v>
      </c>
      <c r="B78" s="218" t="s">
        <v>195</v>
      </c>
      <c r="C78" s="221">
        <f>+'[4]3.SZ.TÁBL. SEGÍTŐ SZOLGÁLAT'!$D78</f>
        <v>0</v>
      </c>
      <c r="D78" s="216"/>
      <c r="E78" s="222"/>
      <c r="F78" s="221">
        <f>+'[4]3.SZ.TÁBL. SEGÍTŐ SZOLGÁLAT'!$G78</f>
        <v>0</v>
      </c>
      <c r="G78" s="216"/>
      <c r="H78" s="220"/>
      <c r="I78" s="221">
        <f>+'[4]3.SZ.TÁBL. SEGÍTŐ SZOLGÁLAT'!$J78</f>
        <v>0</v>
      </c>
      <c r="J78" s="216"/>
      <c r="K78" s="222"/>
      <c r="L78" s="221">
        <f>+'[4]3.SZ.TÁBL. SEGÍTŐ SZOLGÁLAT'!$M78</f>
        <v>0</v>
      </c>
      <c r="M78" s="216"/>
      <c r="N78" s="223"/>
      <c r="O78" s="221">
        <f>+'[4]3.SZ.TÁBL. SEGÍTŐ SZOLGÁLAT'!$P78</f>
        <v>0</v>
      </c>
      <c r="P78" s="216"/>
      <c r="Q78" s="222"/>
      <c r="R78" s="221">
        <f>+'[4]3.SZ.TÁBL. SEGÍTŐ SZOLGÁLAT'!$S78</f>
        <v>0</v>
      </c>
      <c r="S78" s="216"/>
      <c r="T78" s="223"/>
      <c r="U78" s="221">
        <f>+'[4]3.SZ.TÁBL. SEGÍTŐ SZOLGÁLAT'!$V78</f>
        <v>0</v>
      </c>
      <c r="V78" s="216"/>
      <c r="W78" s="223"/>
      <c r="X78" s="221">
        <f>+'[4]3.SZ.TÁBL. SEGÍTŐ SZOLGÁLAT'!$Y78</f>
        <v>0</v>
      </c>
      <c r="Y78" s="216"/>
      <c r="Z78" s="265"/>
      <c r="AA78" s="224">
        <f>+SUM(AA79:AA80)</f>
        <v>0</v>
      </c>
      <c r="AB78" s="216">
        <f>+SUM(AB79:AB80)</f>
        <v>0</v>
      </c>
      <c r="AC78" s="217"/>
    </row>
    <row r="79" spans="1:29" ht="13.5" customHeight="1" x14ac:dyDescent="0.25">
      <c r="A79" s="213" t="s">
        <v>194</v>
      </c>
      <c r="B79" s="219" t="s">
        <v>238</v>
      </c>
      <c r="C79" s="221">
        <f>+'[4]3.SZ.TÁBL. SEGÍTŐ SZOLGÁLAT'!$D79</f>
        <v>0</v>
      </c>
      <c r="D79" s="216"/>
      <c r="E79" s="222"/>
      <c r="F79" s="221">
        <f>+'[4]3.SZ.TÁBL. SEGÍTŐ SZOLGÁLAT'!$G79</f>
        <v>0</v>
      </c>
      <c r="G79" s="216"/>
      <c r="H79" s="220"/>
      <c r="I79" s="221">
        <f>+'[4]3.SZ.TÁBL. SEGÍTŐ SZOLGÁLAT'!$J79</f>
        <v>0</v>
      </c>
      <c r="J79" s="216"/>
      <c r="K79" s="222"/>
      <c r="L79" s="221">
        <f>+'[4]3.SZ.TÁBL. SEGÍTŐ SZOLGÁLAT'!$M79</f>
        <v>0</v>
      </c>
      <c r="M79" s="216"/>
      <c r="N79" s="223"/>
      <c r="O79" s="221">
        <f>+'[4]3.SZ.TÁBL. SEGÍTŐ SZOLGÁLAT'!$P79</f>
        <v>0</v>
      </c>
      <c r="P79" s="216"/>
      <c r="Q79" s="222"/>
      <c r="R79" s="221">
        <f>+'[4]3.SZ.TÁBL. SEGÍTŐ SZOLGÁLAT'!$S79</f>
        <v>0</v>
      </c>
      <c r="S79" s="216"/>
      <c r="T79" s="223"/>
      <c r="U79" s="221">
        <f>+'[4]3.SZ.TÁBL. SEGÍTŐ SZOLGÁLAT'!$V79</f>
        <v>0</v>
      </c>
      <c r="V79" s="216"/>
      <c r="W79" s="223"/>
      <c r="X79" s="221">
        <f>+'[4]3.SZ.TÁBL. SEGÍTŐ SZOLGÁLAT'!$Y79</f>
        <v>0</v>
      </c>
      <c r="Y79" s="216"/>
      <c r="Z79" s="265"/>
      <c r="AA79" s="231">
        <f t="shared" ref="AA79:AB82" si="7">+C79+F79+I79+L79+O79+R79+U79+X79</f>
        <v>0</v>
      </c>
      <c r="AB79" s="226">
        <f t="shared" si="7"/>
        <v>0</v>
      </c>
      <c r="AC79" s="217"/>
    </row>
    <row r="80" spans="1:29" ht="13.5" customHeight="1" x14ac:dyDescent="0.25">
      <c r="A80" s="213" t="s">
        <v>194</v>
      </c>
      <c r="B80" s="219" t="s">
        <v>239</v>
      </c>
      <c r="C80" s="221">
        <f>+'[4]3.SZ.TÁBL. SEGÍTŐ SZOLGÁLAT'!$D80</f>
        <v>0</v>
      </c>
      <c r="D80" s="216"/>
      <c r="E80" s="222"/>
      <c r="F80" s="221">
        <f>+'[4]3.SZ.TÁBL. SEGÍTŐ SZOLGÁLAT'!$G80</f>
        <v>0</v>
      </c>
      <c r="G80" s="216"/>
      <c r="H80" s="220"/>
      <c r="I80" s="221">
        <f>+'[4]3.SZ.TÁBL. SEGÍTŐ SZOLGÁLAT'!$J80</f>
        <v>0</v>
      </c>
      <c r="J80" s="216"/>
      <c r="K80" s="222"/>
      <c r="L80" s="221">
        <f>+'[4]3.SZ.TÁBL. SEGÍTŐ SZOLGÁLAT'!$M80</f>
        <v>0</v>
      </c>
      <c r="M80" s="216"/>
      <c r="N80" s="223"/>
      <c r="O80" s="221">
        <f>+'[4]3.SZ.TÁBL. SEGÍTŐ SZOLGÁLAT'!$P80</f>
        <v>0</v>
      </c>
      <c r="P80" s="216"/>
      <c r="Q80" s="222"/>
      <c r="R80" s="221">
        <f>+'[4]3.SZ.TÁBL. SEGÍTŐ SZOLGÁLAT'!$S80</f>
        <v>0</v>
      </c>
      <c r="S80" s="216"/>
      <c r="T80" s="223"/>
      <c r="U80" s="221">
        <f>+'[4]3.SZ.TÁBL. SEGÍTŐ SZOLGÁLAT'!$V80</f>
        <v>0</v>
      </c>
      <c r="V80" s="216"/>
      <c r="W80" s="223"/>
      <c r="X80" s="221">
        <f>+'[4]3.SZ.TÁBL. SEGÍTŐ SZOLGÁLAT'!$Y80</f>
        <v>0</v>
      </c>
      <c r="Y80" s="216"/>
      <c r="Z80" s="265"/>
      <c r="AA80" s="231">
        <f t="shared" si="7"/>
        <v>0</v>
      </c>
      <c r="AB80" s="226">
        <f t="shared" si="7"/>
        <v>0</v>
      </c>
      <c r="AC80" s="217"/>
    </row>
    <row r="81" spans="1:29" ht="13.5" customHeight="1" x14ac:dyDescent="0.25">
      <c r="A81" s="209" t="s">
        <v>196</v>
      </c>
      <c r="B81" s="218" t="s">
        <v>197</v>
      </c>
      <c r="C81" s="221">
        <f>+'[4]3.SZ.TÁBL. SEGÍTŐ SZOLGÁLAT'!$D81</f>
        <v>0</v>
      </c>
      <c r="D81" s="216">
        <f>+[6]Sheet!$E$41</f>
        <v>0</v>
      </c>
      <c r="E81" s="222"/>
      <c r="F81" s="221">
        <f>+'[4]3.SZ.TÁBL. SEGÍTŐ SZOLGÁLAT'!$G81</f>
        <v>900</v>
      </c>
      <c r="G81" s="216">
        <f>+[6]Sheet!$K$41</f>
        <v>300</v>
      </c>
      <c r="H81" s="220"/>
      <c r="I81" s="221">
        <f>+'[4]3.SZ.TÁBL. SEGÍTŐ SZOLGÁLAT'!$J81</f>
        <v>0</v>
      </c>
      <c r="J81" s="216"/>
      <c r="K81" s="222"/>
      <c r="L81" s="221">
        <f>+'[4]3.SZ.TÁBL. SEGÍTŐ SZOLGÁLAT'!$M81</f>
        <v>1150</v>
      </c>
      <c r="M81" s="216">
        <f>+[6]Sheet!$G$41</f>
        <v>500</v>
      </c>
      <c r="N81" s="223"/>
      <c r="O81" s="221">
        <f>+'[4]3.SZ.TÁBL. SEGÍTŐ SZOLGÁLAT'!$P81</f>
        <v>65</v>
      </c>
      <c r="P81" s="216">
        <f>+[6]Sheet!$M$41</f>
        <v>65</v>
      </c>
      <c r="Q81" s="222"/>
      <c r="R81" s="221">
        <f>+'[4]3.SZ.TÁBL. SEGÍTŐ SZOLGÁLAT'!$S81</f>
        <v>0</v>
      </c>
      <c r="S81" s="216"/>
      <c r="T81" s="223"/>
      <c r="U81" s="221">
        <f>+'[4]3.SZ.TÁBL. SEGÍTŐ SZOLGÁLAT'!$V81</f>
        <v>60</v>
      </c>
      <c r="V81" s="216">
        <f>+[6]Sheet!$Q$41</f>
        <v>60</v>
      </c>
      <c r="W81" s="223"/>
      <c r="X81" s="221">
        <f>+'[4]3.SZ.TÁBL. SEGÍTŐ SZOLGÁLAT'!$Y81</f>
        <v>0</v>
      </c>
      <c r="Y81" s="216"/>
      <c r="Z81" s="265"/>
      <c r="AA81" s="231">
        <f t="shared" si="7"/>
        <v>2175</v>
      </c>
      <c r="AB81" s="226">
        <f t="shared" si="7"/>
        <v>925</v>
      </c>
      <c r="AC81" s="217"/>
    </row>
    <row r="82" spans="1:29" ht="13.5" customHeight="1" x14ac:dyDescent="0.25">
      <c r="A82" s="210" t="s">
        <v>198</v>
      </c>
      <c r="B82" s="258" t="s">
        <v>290</v>
      </c>
      <c r="C82" s="221">
        <f>+'[4]3.SZ.TÁBL. SEGÍTŐ SZOLGÁLAT'!$D82</f>
        <v>380</v>
      </c>
      <c r="D82" s="239">
        <f>+[6]Sheet!$E$51</f>
        <v>0</v>
      </c>
      <c r="E82" s="242"/>
      <c r="F82" s="221">
        <f>+'[4]3.SZ.TÁBL. SEGÍTŐ SZOLGÁLAT'!$G82</f>
        <v>1725</v>
      </c>
      <c r="G82" s="239">
        <f>+[6]Sheet!$K$51</f>
        <v>1816</v>
      </c>
      <c r="H82" s="240"/>
      <c r="I82" s="221">
        <f>+'[4]3.SZ.TÁBL. SEGÍTŐ SZOLGÁLAT'!$J82</f>
        <v>805</v>
      </c>
      <c r="J82" s="239">
        <f>+[6]Sheet!$I$51</f>
        <v>881</v>
      </c>
      <c r="K82" s="242"/>
      <c r="L82" s="221">
        <f>+'[4]3.SZ.TÁBL. SEGÍTŐ SZOLGÁLAT'!$M82</f>
        <v>647</v>
      </c>
      <c r="M82" s="239">
        <f>+[6]Sheet!$G$51</f>
        <v>723</v>
      </c>
      <c r="N82" s="243"/>
      <c r="O82" s="221">
        <f>+'[4]3.SZ.TÁBL. SEGÍTŐ SZOLGÁLAT'!$P82</f>
        <v>1013</v>
      </c>
      <c r="P82" s="239">
        <f>+[6]Sheet!$M$51</f>
        <v>1090</v>
      </c>
      <c r="Q82" s="242"/>
      <c r="R82" s="221">
        <f>+'[4]3.SZ.TÁBL. SEGÍTŐ SZOLGÁLAT'!$S82</f>
        <v>330</v>
      </c>
      <c r="S82" s="239">
        <f>+[6]Sheet!$O$51</f>
        <v>406</v>
      </c>
      <c r="T82" s="243"/>
      <c r="U82" s="221">
        <f>+'[4]3.SZ.TÁBL. SEGÍTŐ SZOLGÁLAT'!$V82</f>
        <v>210</v>
      </c>
      <c r="V82" s="239">
        <f>+[6]Sheet!$Q$51</f>
        <v>210</v>
      </c>
      <c r="W82" s="243"/>
      <c r="X82" s="221">
        <f>+'[4]3.SZ.TÁBL. SEGÍTŐ SZOLGÁLAT'!$Y82</f>
        <v>0</v>
      </c>
      <c r="Y82" s="239"/>
      <c r="Z82" s="266"/>
      <c r="AA82" s="231">
        <f t="shared" si="7"/>
        <v>5110</v>
      </c>
      <c r="AB82" s="226">
        <f t="shared" si="7"/>
        <v>5126</v>
      </c>
      <c r="AC82" s="245"/>
    </row>
    <row r="83" spans="1:29" s="324" customFormat="1" ht="13.5" customHeight="1" x14ac:dyDescent="0.25">
      <c r="A83" s="211" t="s">
        <v>136</v>
      </c>
      <c r="B83" s="259" t="s">
        <v>97</v>
      </c>
      <c r="C83" s="321">
        <f>+SUM(C74:C78,C81:C82)</f>
        <v>713</v>
      </c>
      <c r="D83" s="299">
        <f>+SUM(D74:D78,D81:D82)</f>
        <v>0</v>
      </c>
      <c r="E83" s="322"/>
      <c r="F83" s="321">
        <f>+SUM(F74:F78,F81:F82)</f>
        <v>3396</v>
      </c>
      <c r="G83" s="297">
        <f>+SUM(G74:G78,G81:G82)</f>
        <v>2891</v>
      </c>
      <c r="H83" s="300"/>
      <c r="I83" s="321">
        <f>+SUM(I74:I78,I81:I82)</f>
        <v>2043</v>
      </c>
      <c r="J83" s="297">
        <f>+SUM(J74:J78,J81:J82)</f>
        <v>1867</v>
      </c>
      <c r="K83" s="322"/>
      <c r="L83" s="321">
        <f>+SUM(L74:L78,L81:L82)</f>
        <v>2242</v>
      </c>
      <c r="M83" s="297">
        <f>+SUM(M74:M78,M81:M82)</f>
        <v>1702</v>
      </c>
      <c r="N83" s="323"/>
      <c r="O83" s="321">
        <f>+SUM(O74:O78,O81:O82)</f>
        <v>2643</v>
      </c>
      <c r="P83" s="297">
        <f>+SUM(P74:P78,P81:P82)</f>
        <v>2482</v>
      </c>
      <c r="Q83" s="322"/>
      <c r="R83" s="321">
        <f>+SUM(R74:R78,R81:R82)</f>
        <v>1330</v>
      </c>
      <c r="S83" s="297">
        <f>+SUM(S74:S78,S81:S82)</f>
        <v>1406</v>
      </c>
      <c r="T83" s="323"/>
      <c r="U83" s="321">
        <f>+SUM(U74:U78,U81:U82)</f>
        <v>521</v>
      </c>
      <c r="V83" s="297">
        <f>+SUM(V74:V78,V81:V82)</f>
        <v>501</v>
      </c>
      <c r="W83" s="323"/>
      <c r="X83" s="321">
        <f>+SUM(X74:X78,X81:X82)</f>
        <v>1200</v>
      </c>
      <c r="Y83" s="297">
        <f>+SUM(Y74:Y78,Y81:Y82)</f>
        <v>2400</v>
      </c>
      <c r="Z83" s="301"/>
      <c r="AA83" s="292">
        <f>+SUM(AA74:AA78,AA81:AA82)</f>
        <v>14088</v>
      </c>
      <c r="AB83" s="297">
        <f>+SUM(AB74:AB78,AB81:AB82)</f>
        <v>13249</v>
      </c>
      <c r="AC83" s="298"/>
    </row>
    <row r="84" spans="1:29" ht="13.5" customHeight="1" x14ac:dyDescent="0.25">
      <c r="A84" s="208" t="s">
        <v>199</v>
      </c>
      <c r="B84" s="257" t="s">
        <v>200</v>
      </c>
      <c r="C84" s="221">
        <f>+'[4]3.SZ.TÁBL. SEGÍTŐ SZOLGÁLAT'!$D84</f>
        <v>0</v>
      </c>
      <c r="D84" s="226">
        <f>+[7]Sheet!$E$54</f>
        <v>0</v>
      </c>
      <c r="E84" s="229"/>
      <c r="F84" s="221">
        <f>+'[4]3.SZ.TÁBL. SEGÍTŐ SZOLGÁLAT'!$G84</f>
        <v>250</v>
      </c>
      <c r="G84" s="226">
        <f>+[6]Sheet!$K$54</f>
        <v>350</v>
      </c>
      <c r="H84" s="227"/>
      <c r="I84" s="221">
        <f>+'[4]3.SZ.TÁBL. SEGÍTŐ SZOLGÁLAT'!$J84</f>
        <v>60</v>
      </c>
      <c r="J84" s="226">
        <f>+[6]Sheet!$I$54</f>
        <v>60</v>
      </c>
      <c r="K84" s="229"/>
      <c r="L84" s="221">
        <f>+'[4]3.SZ.TÁBL. SEGÍTŐ SZOLGÁLAT'!$M84</f>
        <v>410</v>
      </c>
      <c r="M84" s="226">
        <f>+[6]Sheet!$G$54</f>
        <v>410</v>
      </c>
      <c r="N84" s="230"/>
      <c r="O84" s="221">
        <f>+'[4]3.SZ.TÁBL. SEGÍTŐ SZOLGÁLAT'!$P84</f>
        <v>80</v>
      </c>
      <c r="P84" s="226">
        <f>+[6]Sheet!$L$54</f>
        <v>80</v>
      </c>
      <c r="Q84" s="229"/>
      <c r="R84" s="221">
        <f>+'[4]3.SZ.TÁBL. SEGÍTŐ SZOLGÁLAT'!$S84</f>
        <v>0</v>
      </c>
      <c r="S84" s="226"/>
      <c r="T84" s="230"/>
      <c r="U84" s="221">
        <f>+'[4]3.SZ.TÁBL. SEGÍTŐ SZOLGÁLAT'!$V84</f>
        <v>0</v>
      </c>
      <c r="V84" s="226"/>
      <c r="W84" s="230"/>
      <c r="X84" s="221">
        <f>+'[4]3.SZ.TÁBL. SEGÍTŐ SZOLGÁLAT'!$Y84</f>
        <v>0</v>
      </c>
      <c r="Y84" s="226"/>
      <c r="Z84" s="264"/>
      <c r="AA84" s="231">
        <f t="shared" ref="AA84:AB85" si="8">+C84+F84+I84+L84+O84+R84+U84+X84</f>
        <v>800</v>
      </c>
      <c r="AB84" s="226">
        <f t="shared" si="8"/>
        <v>900</v>
      </c>
      <c r="AC84" s="232"/>
    </row>
    <row r="85" spans="1:29" ht="13.5" customHeight="1" x14ac:dyDescent="0.25">
      <c r="A85" s="210" t="s">
        <v>201</v>
      </c>
      <c r="B85" s="258" t="s">
        <v>202</v>
      </c>
      <c r="C85" s="221">
        <f>+'[4]3.SZ.TÁBL. SEGÍTŐ SZOLGÁLAT'!$D85</f>
        <v>0</v>
      </c>
      <c r="D85" s="239"/>
      <c r="E85" s="242"/>
      <c r="F85" s="221">
        <f>+'[4]3.SZ.TÁBL. SEGÍTŐ SZOLGÁLAT'!$G85</f>
        <v>0</v>
      </c>
      <c r="G85" s="239"/>
      <c r="H85" s="240"/>
      <c r="I85" s="221">
        <f>+'[4]3.SZ.TÁBL. SEGÍTŐ SZOLGÁLAT'!$J85</f>
        <v>0</v>
      </c>
      <c r="J85" s="239"/>
      <c r="K85" s="242"/>
      <c r="L85" s="221">
        <f>+'[4]3.SZ.TÁBL. SEGÍTŐ SZOLGÁLAT'!$M85</f>
        <v>0</v>
      </c>
      <c r="M85" s="239"/>
      <c r="N85" s="243"/>
      <c r="O85" s="221">
        <f>+'[4]3.SZ.TÁBL. SEGÍTŐ SZOLGÁLAT'!$P85</f>
        <v>0</v>
      </c>
      <c r="P85" s="239"/>
      <c r="Q85" s="242"/>
      <c r="R85" s="221">
        <f>+'[4]3.SZ.TÁBL. SEGÍTŐ SZOLGÁLAT'!$S85</f>
        <v>0</v>
      </c>
      <c r="S85" s="239"/>
      <c r="T85" s="243"/>
      <c r="U85" s="221">
        <f>+'[4]3.SZ.TÁBL. SEGÍTŐ SZOLGÁLAT'!$V85</f>
        <v>0</v>
      </c>
      <c r="V85" s="239"/>
      <c r="W85" s="243"/>
      <c r="X85" s="221">
        <f>+'[4]3.SZ.TÁBL. SEGÍTŐ SZOLGÁLAT'!$Y85</f>
        <v>0</v>
      </c>
      <c r="Y85" s="239"/>
      <c r="Z85" s="266"/>
      <c r="AA85" s="231">
        <f t="shared" si="8"/>
        <v>0</v>
      </c>
      <c r="AB85" s="226">
        <f t="shared" si="8"/>
        <v>0</v>
      </c>
      <c r="AC85" s="245"/>
    </row>
    <row r="86" spans="1:29" s="324" customFormat="1" ht="13.5" customHeight="1" x14ac:dyDescent="0.25">
      <c r="A86" s="211" t="s">
        <v>137</v>
      </c>
      <c r="B86" s="259" t="s">
        <v>98</v>
      </c>
      <c r="C86" s="321">
        <f>+SUM(C84:C85)</f>
        <v>0</v>
      </c>
      <c r="D86" s="299">
        <f>+SUM(D84:D85)</f>
        <v>0</v>
      </c>
      <c r="E86" s="322"/>
      <c r="F86" s="321">
        <f>+SUM(F84:F85)</f>
        <v>250</v>
      </c>
      <c r="G86" s="297">
        <f>+SUM(G84:G85)</f>
        <v>350</v>
      </c>
      <c r="H86" s="300"/>
      <c r="I86" s="321">
        <f>+SUM(I84:I85)</f>
        <v>60</v>
      </c>
      <c r="J86" s="297">
        <f>+SUM(J84:J85)</f>
        <v>60</v>
      </c>
      <c r="K86" s="322"/>
      <c r="L86" s="321">
        <f>+SUM(L84:L85)</f>
        <v>410</v>
      </c>
      <c r="M86" s="297">
        <f>+SUM(M84:M85)</f>
        <v>410</v>
      </c>
      <c r="N86" s="323"/>
      <c r="O86" s="321">
        <f>+SUM(O84:O85)</f>
        <v>80</v>
      </c>
      <c r="P86" s="297">
        <f>+SUM(P84:P85)</f>
        <v>80</v>
      </c>
      <c r="Q86" s="322"/>
      <c r="R86" s="321">
        <f>+SUM(R84:R85)</f>
        <v>0</v>
      </c>
      <c r="S86" s="297">
        <f>+SUM(S84:S85)</f>
        <v>0</v>
      </c>
      <c r="T86" s="323"/>
      <c r="U86" s="321">
        <f>+SUM(U84:U85)</f>
        <v>0</v>
      </c>
      <c r="V86" s="297">
        <f>+SUM(V84:V85)</f>
        <v>0</v>
      </c>
      <c r="W86" s="323"/>
      <c r="X86" s="321">
        <f>+SUM(X84:X85)</f>
        <v>0</v>
      </c>
      <c r="Y86" s="297">
        <f>+SUM(Y84:Y85)</f>
        <v>0</v>
      </c>
      <c r="Z86" s="301"/>
      <c r="AA86" s="292">
        <f>+SUM(AA84:AA85)</f>
        <v>800</v>
      </c>
      <c r="AB86" s="297">
        <f>+SUM(AB84:AB85)</f>
        <v>900</v>
      </c>
      <c r="AC86" s="298"/>
    </row>
    <row r="87" spans="1:29" ht="13.5" customHeight="1" x14ac:dyDescent="0.25">
      <c r="A87" s="208" t="s">
        <v>203</v>
      </c>
      <c r="B87" s="257" t="s">
        <v>204</v>
      </c>
      <c r="C87" s="221">
        <f>+'[4]3.SZ.TÁBL. SEGÍTŐ SZOLGÁLAT'!$D87</f>
        <v>219</v>
      </c>
      <c r="D87" s="226">
        <f>+[6]Sheet!$E$55</f>
        <v>0</v>
      </c>
      <c r="E87" s="229"/>
      <c r="F87" s="221">
        <f>+'[4]3.SZ.TÁBL. SEGÍTŐ SZOLGÁLAT'!$G87</f>
        <v>811</v>
      </c>
      <c r="G87" s="226">
        <f>+[6]Sheet!$K$55</f>
        <v>1058.1300000000001</v>
      </c>
      <c r="H87" s="227"/>
      <c r="I87" s="221">
        <f>+'[4]3.SZ.TÁBL. SEGÍTŐ SZOLGÁLAT'!$J87</f>
        <v>731</v>
      </c>
      <c r="J87" s="226">
        <f>+[6]Sheet!$I$55</f>
        <v>784.8900000000001</v>
      </c>
      <c r="K87" s="229"/>
      <c r="L87" s="221">
        <f>+'[4]3.SZ.TÁBL. SEGÍTŐ SZOLGÁLAT'!$M87</f>
        <v>537</v>
      </c>
      <c r="M87" s="226">
        <f>+[6]Sheet!$G$55</f>
        <v>649.62</v>
      </c>
      <c r="N87" s="230"/>
      <c r="O87" s="221">
        <f>+'[4]3.SZ.TÁBL. SEGÍTŐ SZOLGÁLAT'!$P87</f>
        <v>1184</v>
      </c>
      <c r="P87" s="226">
        <f>+[6]Sheet!$M$55</f>
        <v>1110.51</v>
      </c>
      <c r="Q87" s="229"/>
      <c r="R87" s="221">
        <f>+'[4]3.SZ.TÁBL. SEGÍTŐ SZOLGÁLAT'!$S87</f>
        <v>641</v>
      </c>
      <c r="S87" s="226">
        <f>+[6]Sheet!$O$55</f>
        <v>673.65000000000009</v>
      </c>
      <c r="T87" s="230"/>
      <c r="U87" s="221">
        <f>+'[4]3.SZ.TÁBL. SEGÍTŐ SZOLGÁLAT'!$V87</f>
        <v>180</v>
      </c>
      <c r="V87" s="226">
        <f>+[6]Sheet!$Q$55</f>
        <v>273.39000000000004</v>
      </c>
      <c r="W87" s="230"/>
      <c r="X87" s="221">
        <f>+'[4]3.SZ.TÁBL. SEGÍTŐ SZOLGÁLAT'!$Y87</f>
        <v>329</v>
      </c>
      <c r="Y87" s="226">
        <f>+[6]Sheet!$S$55</f>
        <v>648</v>
      </c>
      <c r="Z87" s="264"/>
      <c r="AA87" s="231">
        <f t="shared" ref="AA87:AB90" si="9">+C87+F87+I87+L87+O87+R87+U87+X87</f>
        <v>4632</v>
      </c>
      <c r="AB87" s="226">
        <f>+D87+G87+J87+M87+P87+S87+V87+Y87+1</f>
        <v>5199.1900000000014</v>
      </c>
      <c r="AC87" s="232"/>
    </row>
    <row r="88" spans="1:29" ht="13.5" customHeight="1" x14ac:dyDescent="0.25">
      <c r="A88" s="209" t="s">
        <v>205</v>
      </c>
      <c r="B88" s="218" t="s">
        <v>206</v>
      </c>
      <c r="C88" s="221">
        <f>+'[4]3.SZ.TÁBL. SEGÍTŐ SZOLGÁLAT'!$D88</f>
        <v>0</v>
      </c>
      <c r="D88" s="216"/>
      <c r="E88" s="222"/>
      <c r="F88" s="221">
        <f>+'[4]3.SZ.TÁBL. SEGÍTŐ SZOLGÁLAT'!$G88</f>
        <v>0</v>
      </c>
      <c r="G88" s="216"/>
      <c r="H88" s="220"/>
      <c r="I88" s="221">
        <f>+'[4]3.SZ.TÁBL. SEGÍTŐ SZOLGÁLAT'!$J88</f>
        <v>0</v>
      </c>
      <c r="J88" s="216"/>
      <c r="K88" s="222"/>
      <c r="L88" s="221">
        <f>+'[4]3.SZ.TÁBL. SEGÍTŐ SZOLGÁLAT'!$M88</f>
        <v>0</v>
      </c>
      <c r="M88" s="216"/>
      <c r="N88" s="223"/>
      <c r="O88" s="221">
        <f>+'[4]3.SZ.TÁBL. SEGÍTŐ SZOLGÁLAT'!$P88</f>
        <v>0</v>
      </c>
      <c r="P88" s="216"/>
      <c r="Q88" s="222"/>
      <c r="R88" s="221">
        <f>+'[4]3.SZ.TÁBL. SEGÍTŐ SZOLGÁLAT'!$S88</f>
        <v>0</v>
      </c>
      <c r="S88" s="216"/>
      <c r="T88" s="223"/>
      <c r="U88" s="221">
        <f>+'[4]3.SZ.TÁBL. SEGÍTŐ SZOLGÁLAT'!$V88</f>
        <v>0</v>
      </c>
      <c r="V88" s="216"/>
      <c r="W88" s="223"/>
      <c r="X88" s="221">
        <f>+'[4]3.SZ.TÁBL. SEGÍTŐ SZOLGÁLAT'!$Y88</f>
        <v>0</v>
      </c>
      <c r="Y88" s="216"/>
      <c r="Z88" s="265"/>
      <c r="AA88" s="231">
        <f t="shared" si="9"/>
        <v>0</v>
      </c>
      <c r="AB88" s="226">
        <f t="shared" si="9"/>
        <v>0</v>
      </c>
      <c r="AC88" s="217"/>
    </row>
    <row r="89" spans="1:29" ht="13.5" customHeight="1" x14ac:dyDescent="0.25">
      <c r="A89" s="209" t="s">
        <v>207</v>
      </c>
      <c r="B89" s="218" t="s">
        <v>208</v>
      </c>
      <c r="C89" s="221">
        <f>+'[4]3.SZ.TÁBL. SEGÍTŐ SZOLGÁLAT'!$D89</f>
        <v>0</v>
      </c>
      <c r="D89" s="216"/>
      <c r="E89" s="222"/>
      <c r="F89" s="221">
        <f>+'[4]3.SZ.TÁBL. SEGÍTŐ SZOLGÁLAT'!$G89</f>
        <v>0</v>
      </c>
      <c r="G89" s="216"/>
      <c r="H89" s="220"/>
      <c r="I89" s="221">
        <f>+'[4]3.SZ.TÁBL. SEGÍTŐ SZOLGÁLAT'!$J89</f>
        <v>0</v>
      </c>
      <c r="J89" s="216"/>
      <c r="K89" s="222"/>
      <c r="L89" s="221">
        <f>+'[4]3.SZ.TÁBL. SEGÍTŐ SZOLGÁLAT'!$M89</f>
        <v>0</v>
      </c>
      <c r="M89" s="216"/>
      <c r="N89" s="223"/>
      <c r="O89" s="221">
        <f>+'[4]3.SZ.TÁBL. SEGÍTŐ SZOLGÁLAT'!$P89</f>
        <v>0</v>
      </c>
      <c r="P89" s="216"/>
      <c r="Q89" s="222"/>
      <c r="R89" s="221">
        <f>+'[4]3.SZ.TÁBL. SEGÍTŐ SZOLGÁLAT'!$S89</f>
        <v>0</v>
      </c>
      <c r="S89" s="216"/>
      <c r="T89" s="223"/>
      <c r="U89" s="221">
        <f>+'[4]3.SZ.TÁBL. SEGÍTŐ SZOLGÁLAT'!$V89</f>
        <v>0</v>
      </c>
      <c r="V89" s="216"/>
      <c r="W89" s="223"/>
      <c r="X89" s="221">
        <f>+'[4]3.SZ.TÁBL. SEGÍTŐ SZOLGÁLAT'!$Y89</f>
        <v>0</v>
      </c>
      <c r="Y89" s="216"/>
      <c r="Z89" s="265"/>
      <c r="AA89" s="231">
        <f t="shared" si="9"/>
        <v>0</v>
      </c>
      <c r="AB89" s="226">
        <f t="shared" si="9"/>
        <v>0</v>
      </c>
      <c r="AC89" s="217"/>
    </row>
    <row r="90" spans="1:29" ht="13.5" customHeight="1" x14ac:dyDescent="0.25">
      <c r="A90" s="209" t="s">
        <v>209</v>
      </c>
      <c r="B90" s="218" t="s">
        <v>210</v>
      </c>
      <c r="C90" s="221">
        <f>+'[4]3.SZ.TÁBL. SEGÍTŐ SZOLGÁLAT'!$D90</f>
        <v>0</v>
      </c>
      <c r="D90" s="216"/>
      <c r="E90" s="222"/>
      <c r="F90" s="221">
        <f>+'[4]3.SZ.TÁBL. SEGÍTŐ SZOLGÁLAT'!$G90</f>
        <v>0</v>
      </c>
      <c r="G90" s="216"/>
      <c r="H90" s="220"/>
      <c r="I90" s="221">
        <f>+'[4]3.SZ.TÁBL. SEGÍTŐ SZOLGÁLAT'!$J90</f>
        <v>0</v>
      </c>
      <c r="J90" s="216"/>
      <c r="K90" s="222"/>
      <c r="L90" s="221">
        <f>+'[4]3.SZ.TÁBL. SEGÍTŐ SZOLGÁLAT'!$M90</f>
        <v>0</v>
      </c>
      <c r="M90" s="216"/>
      <c r="N90" s="223"/>
      <c r="O90" s="221">
        <f>+'[4]3.SZ.TÁBL. SEGÍTŐ SZOLGÁLAT'!$P90</f>
        <v>0</v>
      </c>
      <c r="P90" s="216"/>
      <c r="Q90" s="222"/>
      <c r="R90" s="221">
        <f>+'[4]3.SZ.TÁBL. SEGÍTŐ SZOLGÁLAT'!$S90</f>
        <v>0</v>
      </c>
      <c r="S90" s="216"/>
      <c r="T90" s="223"/>
      <c r="U90" s="221">
        <f>+'[4]3.SZ.TÁBL. SEGÍTŐ SZOLGÁLAT'!$V90</f>
        <v>0</v>
      </c>
      <c r="V90" s="216"/>
      <c r="W90" s="223"/>
      <c r="X90" s="221">
        <f>+'[4]3.SZ.TÁBL. SEGÍTŐ SZOLGÁLAT'!$Y90</f>
        <v>0</v>
      </c>
      <c r="Y90" s="216"/>
      <c r="Z90" s="265"/>
      <c r="AA90" s="231">
        <f t="shared" si="9"/>
        <v>0</v>
      </c>
      <c r="AB90" s="226">
        <f t="shared" si="9"/>
        <v>0</v>
      </c>
      <c r="AC90" s="217"/>
    </row>
    <row r="91" spans="1:29" ht="13.5" customHeight="1" x14ac:dyDescent="0.25">
      <c r="A91" s="210" t="s">
        <v>211</v>
      </c>
      <c r="B91" s="258" t="s">
        <v>368</v>
      </c>
      <c r="C91" s="221">
        <f>+'[4]3.SZ.TÁBL. SEGÍTŐ SZOLGÁLAT'!$D91</f>
        <v>0</v>
      </c>
      <c r="D91" s="238"/>
      <c r="E91" s="242"/>
      <c r="F91" s="221">
        <f>+'[4]3.SZ.TÁBL. SEGÍTŐ SZOLGÁLAT'!$G91</f>
        <v>15</v>
      </c>
      <c r="G91" s="238">
        <f>+[6]Sheet!$K$60</f>
        <v>50</v>
      </c>
      <c r="H91" s="240"/>
      <c r="I91" s="221">
        <f>+'[4]3.SZ.TÁBL. SEGÍTŐ SZOLGÁLAT'!$J91</f>
        <v>5</v>
      </c>
      <c r="J91" s="239">
        <f>+[6]Sheet!$I$60</f>
        <v>50</v>
      </c>
      <c r="K91" s="242"/>
      <c r="L91" s="221">
        <f>+'[4]3.SZ.TÁBL. SEGÍTŐ SZOLGÁLAT'!$M91</f>
        <v>0</v>
      </c>
      <c r="M91" s="239"/>
      <c r="N91" s="243"/>
      <c r="O91" s="221">
        <f>+'[4]3.SZ.TÁBL. SEGÍTŐ SZOLGÁLAT'!$P91</f>
        <v>75</v>
      </c>
      <c r="P91" s="239">
        <f>+[6]Sheet!$M$60</f>
        <v>75</v>
      </c>
      <c r="Q91" s="242"/>
      <c r="R91" s="221">
        <f>+'[4]3.SZ.TÁBL. SEGÍTŐ SZOLGÁLAT'!$S91</f>
        <v>70</v>
      </c>
      <c r="S91" s="239">
        <f>+[6]Sheet!$O$60</f>
        <v>70</v>
      </c>
      <c r="T91" s="243"/>
      <c r="U91" s="221">
        <f>+'[4]3.SZ.TÁBL. SEGÍTŐ SZOLGÁLAT'!$V91</f>
        <v>0</v>
      </c>
      <c r="V91" s="239"/>
      <c r="W91" s="243"/>
      <c r="X91" s="221">
        <f>+'[4]3.SZ.TÁBL. SEGÍTŐ SZOLGÁLAT'!$Y91</f>
        <v>0</v>
      </c>
      <c r="Y91" s="239"/>
      <c r="Z91" s="266"/>
      <c r="AA91" s="231">
        <f t="shared" ref="AA91:AB91" si="10">+C91+F91+I91+L91+O91+R91+U91+X91</f>
        <v>165</v>
      </c>
      <c r="AB91" s="226">
        <f t="shared" si="10"/>
        <v>245</v>
      </c>
      <c r="AC91" s="245"/>
    </row>
    <row r="92" spans="1:29" s="324" customFormat="1" ht="13.5" customHeight="1" x14ac:dyDescent="0.25">
      <c r="A92" s="211" t="s">
        <v>138</v>
      </c>
      <c r="B92" s="259" t="s">
        <v>99</v>
      </c>
      <c r="C92" s="321">
        <f>SUM(C87:C91)</f>
        <v>219</v>
      </c>
      <c r="D92" s="299">
        <f>SUM(D87:D91)</f>
        <v>0</v>
      </c>
      <c r="E92" s="322"/>
      <c r="F92" s="321">
        <f>SUM(F87:F91)</f>
        <v>826</v>
      </c>
      <c r="G92" s="297">
        <f>SUM(G87:G91)</f>
        <v>1108.1300000000001</v>
      </c>
      <c r="H92" s="300"/>
      <c r="I92" s="321">
        <f>SUM(I87:I91)</f>
        <v>736</v>
      </c>
      <c r="J92" s="297">
        <f>SUM(J87:J91)</f>
        <v>834.8900000000001</v>
      </c>
      <c r="K92" s="322"/>
      <c r="L92" s="321">
        <f>SUM(L87:L91)</f>
        <v>537</v>
      </c>
      <c r="M92" s="297">
        <f>SUM(M87:M91)</f>
        <v>649.62</v>
      </c>
      <c r="N92" s="323"/>
      <c r="O92" s="321">
        <f>SUM(O87:O91)</f>
        <v>1259</v>
      </c>
      <c r="P92" s="297">
        <f>SUM(P87:P91)</f>
        <v>1185.51</v>
      </c>
      <c r="Q92" s="322"/>
      <c r="R92" s="321">
        <f>SUM(R87:R91)</f>
        <v>711</v>
      </c>
      <c r="S92" s="297">
        <f>SUM(S87:S91)</f>
        <v>743.65000000000009</v>
      </c>
      <c r="T92" s="323"/>
      <c r="U92" s="321">
        <f>SUM(U87:U91)</f>
        <v>180</v>
      </c>
      <c r="V92" s="297">
        <f>SUM(V87:V91)</f>
        <v>273.39000000000004</v>
      </c>
      <c r="W92" s="323"/>
      <c r="X92" s="321">
        <f>SUM(X87:X91)</f>
        <v>329</v>
      </c>
      <c r="Y92" s="297">
        <f>SUM(Y87:Y91)</f>
        <v>648</v>
      </c>
      <c r="Z92" s="301"/>
      <c r="AA92" s="292">
        <f>SUM(AA87:AA91)</f>
        <v>4797</v>
      </c>
      <c r="AB92" s="297">
        <f>SUM(AB87:AB91)</f>
        <v>5444.1900000000014</v>
      </c>
      <c r="AC92" s="298"/>
    </row>
    <row r="93" spans="1:29" s="324" customFormat="1" ht="13.5" customHeight="1" x14ac:dyDescent="0.25">
      <c r="A93" s="211" t="s">
        <v>139</v>
      </c>
      <c r="B93" s="259" t="s">
        <v>100</v>
      </c>
      <c r="C93" s="321">
        <f>+C70+C73+C83+C86+C92</f>
        <v>1030</v>
      </c>
      <c r="D93" s="299">
        <f>+D70+D73+D83+D86+D92</f>
        <v>0</v>
      </c>
      <c r="E93" s="322"/>
      <c r="F93" s="321">
        <f>+F70+F73+F83+F86+F92</f>
        <v>4977</v>
      </c>
      <c r="G93" s="297">
        <f>+G70+G73+G83+G86+G92</f>
        <v>5377.13</v>
      </c>
      <c r="H93" s="300"/>
      <c r="I93" s="321">
        <f>+I70+I73+I83+I86+I92</f>
        <v>3504</v>
      </c>
      <c r="J93" s="297">
        <f>+J70+J73+J83+J86+J92</f>
        <v>3801.8900000000003</v>
      </c>
      <c r="K93" s="322"/>
      <c r="L93" s="321">
        <f>+L70+L73+L83+L86+L92</f>
        <v>4087</v>
      </c>
      <c r="M93" s="297">
        <f>+M70+M73+M83+M86+M92</f>
        <v>3965.62</v>
      </c>
      <c r="N93" s="323"/>
      <c r="O93" s="321">
        <f>+O70+O73+O83+O86+O92</f>
        <v>5790</v>
      </c>
      <c r="P93" s="297">
        <f>+P70+P73+P83+P86+P92</f>
        <v>5378.51</v>
      </c>
      <c r="Q93" s="322"/>
      <c r="R93" s="321">
        <f>+R70+R73+R83+R86+R92</f>
        <v>3086</v>
      </c>
      <c r="S93" s="297">
        <f>+S70+S73+S83+S86+S92</f>
        <v>3238.65</v>
      </c>
      <c r="T93" s="323"/>
      <c r="U93" s="321">
        <f>+U70+U73+U83+U86+U92</f>
        <v>906</v>
      </c>
      <c r="V93" s="297">
        <f>+V70+V73+V83+V86+V92</f>
        <v>1330.39</v>
      </c>
      <c r="W93" s="323"/>
      <c r="X93" s="321">
        <f>+X70+X73+X83+X86+X92</f>
        <v>1549</v>
      </c>
      <c r="Y93" s="297">
        <f>+Y70+Y73+Y83+Y86+Y92</f>
        <v>3048</v>
      </c>
      <c r="Z93" s="301"/>
      <c r="AA93" s="292">
        <f>+AA70+AA73+AA83+AA86+AA92</f>
        <v>24929</v>
      </c>
      <c r="AB93" s="297">
        <f>+AB70+AB73+AB83+AB86+AB92</f>
        <v>26141.190000000002</v>
      </c>
      <c r="AC93" s="298"/>
    </row>
    <row r="94" spans="1:29" ht="13.5" customHeight="1" x14ac:dyDescent="0.25">
      <c r="A94" s="208" t="s">
        <v>248</v>
      </c>
      <c r="B94" s="319" t="s">
        <v>249</v>
      </c>
      <c r="C94" s="221">
        <f>+'[4]3.SZ.TÁBL. SEGÍTŐ SZOLGÁLAT'!$D95</f>
        <v>0</v>
      </c>
      <c r="D94" s="226"/>
      <c r="E94" s="229"/>
      <c r="F94" s="221">
        <f>+'[4]3.SZ.TÁBL. SEGÍTŐ SZOLGÁLAT'!$G95</f>
        <v>0</v>
      </c>
      <c r="G94" s="226"/>
      <c r="H94" s="227"/>
      <c r="I94" s="221">
        <f>+'[4]3.SZ.TÁBL. SEGÍTŐ SZOLGÁLAT'!$J95</f>
        <v>0</v>
      </c>
      <c r="J94" s="226"/>
      <c r="K94" s="229"/>
      <c r="L94" s="221">
        <f>+'[4]3.SZ.TÁBL. SEGÍTŐ SZOLGÁLAT'!$M95</f>
        <v>0</v>
      </c>
      <c r="M94" s="226"/>
      <c r="N94" s="230"/>
      <c r="O94" s="221">
        <f>+'[4]3.SZ.TÁBL. SEGÍTŐ SZOLGÁLAT'!$P95</f>
        <v>0</v>
      </c>
      <c r="P94" s="226"/>
      <c r="Q94" s="229"/>
      <c r="R94" s="221">
        <f>+'[4]3.SZ.TÁBL. SEGÍTŐ SZOLGÁLAT'!$S95</f>
        <v>0</v>
      </c>
      <c r="S94" s="226"/>
      <c r="T94" s="230"/>
      <c r="U94" s="221">
        <f>+'[4]3.SZ.TÁBL. SEGÍTŐ SZOLGÁLAT'!$V95</f>
        <v>0</v>
      </c>
      <c r="V94" s="226"/>
      <c r="W94" s="230"/>
      <c r="X94" s="221">
        <f>+'[4]3.SZ.TÁBL. SEGÍTŐ SZOLGÁLAT'!$Y95</f>
        <v>0</v>
      </c>
      <c r="Y94" s="226"/>
      <c r="Z94" s="264"/>
      <c r="AA94" s="231">
        <f t="shared" ref="AA94:AA96" si="11">+C94+F94+I94+L94+O94+R94+U94+X94</f>
        <v>0</v>
      </c>
      <c r="AB94" s="226"/>
      <c r="AC94" s="232"/>
    </row>
    <row r="95" spans="1:29" ht="13.5" customHeight="1" x14ac:dyDescent="0.25">
      <c r="A95" s="214" t="s">
        <v>248</v>
      </c>
      <c r="B95" s="261" t="s">
        <v>71</v>
      </c>
      <c r="C95" s="221">
        <f>+'[4]3.SZ.TÁBL. SEGÍTŐ SZOLGÁLAT'!$D96</f>
        <v>0</v>
      </c>
      <c r="D95" s="239"/>
      <c r="E95" s="242"/>
      <c r="F95" s="221">
        <f>+'[4]3.SZ.TÁBL. SEGÍTŐ SZOLGÁLAT'!$G96</f>
        <v>0</v>
      </c>
      <c r="G95" s="239"/>
      <c r="H95" s="240"/>
      <c r="I95" s="221">
        <f>+'[4]3.SZ.TÁBL. SEGÍTŐ SZOLGÁLAT'!$J96</f>
        <v>0</v>
      </c>
      <c r="J95" s="239"/>
      <c r="K95" s="242"/>
      <c r="L95" s="221">
        <f>+'[4]3.SZ.TÁBL. SEGÍTŐ SZOLGÁLAT'!$M96</f>
        <v>0</v>
      </c>
      <c r="M95" s="239"/>
      <c r="N95" s="243"/>
      <c r="O95" s="221">
        <f>+'[4]3.SZ.TÁBL. SEGÍTŐ SZOLGÁLAT'!$P96</f>
        <v>0</v>
      </c>
      <c r="P95" s="239"/>
      <c r="Q95" s="242"/>
      <c r="R95" s="221">
        <f>+'[4]3.SZ.TÁBL. SEGÍTŐ SZOLGÁLAT'!$S96</f>
        <v>0</v>
      </c>
      <c r="S95" s="239"/>
      <c r="T95" s="243"/>
      <c r="U95" s="221">
        <f>+'[4]3.SZ.TÁBL. SEGÍTŐ SZOLGÁLAT'!$V96</f>
        <v>0</v>
      </c>
      <c r="V95" s="239"/>
      <c r="W95" s="243"/>
      <c r="X95" s="221">
        <f>+'[4]3.SZ.TÁBL. SEGÍTŐ SZOLGÁLAT'!$Y96</f>
        <v>0</v>
      </c>
      <c r="Y95" s="239"/>
      <c r="Z95" s="266"/>
      <c r="AA95" s="231">
        <f t="shared" si="11"/>
        <v>0</v>
      </c>
      <c r="AB95" s="239"/>
      <c r="AC95" s="245"/>
    </row>
    <row r="96" spans="1:29" ht="13.5" customHeight="1" x14ac:dyDescent="0.25">
      <c r="A96" s="318" t="s">
        <v>330</v>
      </c>
      <c r="B96" s="320" t="s">
        <v>251</v>
      </c>
      <c r="C96" s="221">
        <f>+'[4]3.SZ.TÁBL. SEGÍTŐ SZOLGÁLAT'!$D97</f>
        <v>0</v>
      </c>
      <c r="D96" s="268"/>
      <c r="E96" s="271"/>
      <c r="F96" s="221">
        <f>+'[4]3.SZ.TÁBL. SEGÍTŐ SZOLGÁLAT'!$G97</f>
        <v>0</v>
      </c>
      <c r="G96" s="268"/>
      <c r="H96" s="270"/>
      <c r="I96" s="221">
        <f>+'[4]3.SZ.TÁBL. SEGÍTŐ SZOLGÁLAT'!$J97</f>
        <v>0</v>
      </c>
      <c r="J96" s="268"/>
      <c r="K96" s="271"/>
      <c r="L96" s="221">
        <f>+'[4]3.SZ.TÁBL. SEGÍTŐ SZOLGÁLAT'!$M97</f>
        <v>0</v>
      </c>
      <c r="M96" s="268"/>
      <c r="N96" s="272"/>
      <c r="O96" s="221">
        <f>+'[4]3.SZ.TÁBL. SEGÍTŐ SZOLGÁLAT'!$P97</f>
        <v>0</v>
      </c>
      <c r="P96" s="268"/>
      <c r="Q96" s="271"/>
      <c r="R96" s="221">
        <f>+'[4]3.SZ.TÁBL. SEGÍTŐ SZOLGÁLAT'!$S97</f>
        <v>0</v>
      </c>
      <c r="S96" s="268"/>
      <c r="T96" s="272"/>
      <c r="U96" s="221">
        <f>+'[4]3.SZ.TÁBL. SEGÍTŐ SZOLGÁLAT'!$V97</f>
        <v>0</v>
      </c>
      <c r="V96" s="268"/>
      <c r="W96" s="272"/>
      <c r="X96" s="221">
        <f>+'[4]3.SZ.TÁBL. SEGÍTŐ SZOLGÁLAT'!$Y97</f>
        <v>0</v>
      </c>
      <c r="Y96" s="268"/>
      <c r="Z96" s="633"/>
      <c r="AA96" s="231">
        <f t="shared" si="11"/>
        <v>0</v>
      </c>
      <c r="AB96" s="268"/>
      <c r="AC96" s="269"/>
    </row>
    <row r="97" spans="1:29" s="324" customFormat="1" ht="13.5" customHeight="1" x14ac:dyDescent="0.25">
      <c r="A97" s="211" t="s">
        <v>140</v>
      </c>
      <c r="B97" s="259" t="s">
        <v>101</v>
      </c>
      <c r="C97" s="321">
        <f>+C94+C96</f>
        <v>0</v>
      </c>
      <c r="D97" s="299">
        <f>+D94+D96</f>
        <v>0</v>
      </c>
      <c r="E97" s="322"/>
      <c r="F97" s="321">
        <f>+F94+F96</f>
        <v>0</v>
      </c>
      <c r="G97" s="297">
        <f>+G94+G96</f>
        <v>0</v>
      </c>
      <c r="H97" s="300"/>
      <c r="I97" s="321">
        <f>+I94+I96</f>
        <v>0</v>
      </c>
      <c r="J97" s="297">
        <f>+J94+J96</f>
        <v>0</v>
      </c>
      <c r="K97" s="322"/>
      <c r="L97" s="321">
        <f>+L94+L96</f>
        <v>0</v>
      </c>
      <c r="M97" s="297">
        <f>+M94+M96</f>
        <v>0</v>
      </c>
      <c r="N97" s="323"/>
      <c r="O97" s="321">
        <f>+O94+O96</f>
        <v>0</v>
      </c>
      <c r="P97" s="297">
        <f>+P94+P96</f>
        <v>0</v>
      </c>
      <c r="Q97" s="322"/>
      <c r="R97" s="321">
        <f>+R94+R96</f>
        <v>0</v>
      </c>
      <c r="S97" s="297">
        <f>+S94+S96</f>
        <v>0</v>
      </c>
      <c r="T97" s="323"/>
      <c r="U97" s="321">
        <f>+U94+U96</f>
        <v>0</v>
      </c>
      <c r="V97" s="297">
        <f>+V94+V96</f>
        <v>0</v>
      </c>
      <c r="W97" s="323"/>
      <c r="X97" s="321">
        <f>+X94+X96</f>
        <v>0</v>
      </c>
      <c r="Y97" s="297">
        <f>+Y94+Y96</f>
        <v>0</v>
      </c>
      <c r="Z97" s="301"/>
      <c r="AA97" s="292">
        <f>+AA94+AA96</f>
        <v>0</v>
      </c>
      <c r="AB97" s="297"/>
      <c r="AC97" s="298"/>
    </row>
    <row r="98" spans="1:29" ht="13.5" customHeight="1" x14ac:dyDescent="0.25">
      <c r="A98" s="208" t="s">
        <v>212</v>
      </c>
      <c r="B98" s="257" t="s">
        <v>213</v>
      </c>
      <c r="C98" s="221">
        <f>+'[4]3.SZ.TÁBL. SEGÍTŐ SZOLGÁLAT'!$D99</f>
        <v>0</v>
      </c>
      <c r="D98" s="226"/>
      <c r="E98" s="229"/>
      <c r="F98" s="221">
        <f>+'[4]3.SZ.TÁBL. SEGÍTŐ SZOLGÁLAT'!$G99</f>
        <v>0</v>
      </c>
      <c r="G98" s="226"/>
      <c r="H98" s="227"/>
      <c r="I98" s="221">
        <f>+'[4]3.SZ.TÁBL. SEGÍTŐ SZOLGÁLAT'!$J99</f>
        <v>0</v>
      </c>
      <c r="J98" s="226"/>
      <c r="K98" s="229"/>
      <c r="L98" s="221">
        <f>+'[4]3.SZ.TÁBL. SEGÍTŐ SZOLGÁLAT'!$M99</f>
        <v>0</v>
      </c>
      <c r="M98" s="226"/>
      <c r="N98" s="230"/>
      <c r="O98" s="221">
        <f>+'[4]3.SZ.TÁBL. SEGÍTŐ SZOLGÁLAT'!$P99</f>
        <v>0</v>
      </c>
      <c r="P98" s="226"/>
      <c r="Q98" s="229"/>
      <c r="R98" s="221">
        <f>+'[4]3.SZ.TÁBL. SEGÍTŐ SZOLGÁLAT'!$S99</f>
        <v>0</v>
      </c>
      <c r="S98" s="226"/>
      <c r="T98" s="230"/>
      <c r="U98" s="221">
        <f>+'[4]3.SZ.TÁBL. SEGÍTŐ SZOLGÁLAT'!$V99</f>
        <v>0</v>
      </c>
      <c r="V98" s="226"/>
      <c r="W98" s="230"/>
      <c r="X98" s="221">
        <f>+'[4]3.SZ.TÁBL. SEGÍTŐ SZOLGÁLAT'!$Y99</f>
        <v>0</v>
      </c>
      <c r="Y98" s="226"/>
      <c r="Z98" s="264"/>
      <c r="AA98" s="231">
        <f t="shared" ref="AA98:AB104" si="12">+C98+F98+I98+L98+O98+R98+U98+X98</f>
        <v>0</v>
      </c>
      <c r="AB98" s="226"/>
      <c r="AC98" s="232"/>
    </row>
    <row r="99" spans="1:29" ht="13.5" customHeight="1" x14ac:dyDescent="0.25">
      <c r="A99" s="209" t="s">
        <v>214</v>
      </c>
      <c r="B99" s="218" t="s">
        <v>215</v>
      </c>
      <c r="C99" s="221">
        <f>+'[4]3.SZ.TÁBL. SEGÍTŐ SZOLGÁLAT'!$D100</f>
        <v>0</v>
      </c>
      <c r="D99" s="216"/>
      <c r="E99" s="222"/>
      <c r="F99" s="221">
        <f>+'[4]3.SZ.TÁBL. SEGÍTŐ SZOLGÁLAT'!$G100</f>
        <v>0</v>
      </c>
      <c r="G99" s="216"/>
      <c r="H99" s="220"/>
      <c r="I99" s="221">
        <f>+'[4]3.SZ.TÁBL. SEGÍTŐ SZOLGÁLAT'!$J100</f>
        <v>0</v>
      </c>
      <c r="J99" s="216"/>
      <c r="K99" s="222"/>
      <c r="L99" s="221">
        <f>+'[4]3.SZ.TÁBL. SEGÍTŐ SZOLGÁLAT'!$M100</f>
        <v>0</v>
      </c>
      <c r="M99" s="216"/>
      <c r="N99" s="223"/>
      <c r="O99" s="221">
        <f>+'[4]3.SZ.TÁBL. SEGÍTŐ SZOLGÁLAT'!$P100</f>
        <v>0</v>
      </c>
      <c r="P99" s="216"/>
      <c r="Q99" s="222"/>
      <c r="R99" s="221">
        <f>+'[4]3.SZ.TÁBL. SEGÍTŐ SZOLGÁLAT'!$S100</f>
        <v>0</v>
      </c>
      <c r="S99" s="216"/>
      <c r="T99" s="223"/>
      <c r="U99" s="221">
        <f>+'[4]3.SZ.TÁBL. SEGÍTŐ SZOLGÁLAT'!$V100</f>
        <v>0</v>
      </c>
      <c r="V99" s="216"/>
      <c r="W99" s="223"/>
      <c r="X99" s="221">
        <f>+'[4]3.SZ.TÁBL. SEGÍTŐ SZOLGÁLAT'!$Y100</f>
        <v>0</v>
      </c>
      <c r="Y99" s="216"/>
      <c r="Z99" s="265"/>
      <c r="AA99" s="231">
        <f t="shared" si="12"/>
        <v>0</v>
      </c>
      <c r="AB99" s="216"/>
      <c r="AC99" s="217"/>
    </row>
    <row r="100" spans="1:29" ht="13.5" customHeight="1" x14ac:dyDescent="0.25">
      <c r="A100" s="209" t="s">
        <v>216</v>
      </c>
      <c r="B100" s="218" t="s">
        <v>217</v>
      </c>
      <c r="C100" s="221">
        <f>+'[4]3.SZ.TÁBL. SEGÍTŐ SZOLGÁLAT'!$D101</f>
        <v>0</v>
      </c>
      <c r="D100" s="216"/>
      <c r="E100" s="222"/>
      <c r="F100" s="221">
        <f>+'[4]3.SZ.TÁBL. SEGÍTŐ SZOLGÁLAT'!$G101</f>
        <v>0</v>
      </c>
      <c r="G100" s="216">
        <f>+[6]Sheet!$K$66</f>
        <v>200</v>
      </c>
      <c r="H100" s="220"/>
      <c r="I100" s="221">
        <f>+'[4]3.SZ.TÁBL. SEGÍTŐ SZOLGÁLAT'!$J101</f>
        <v>0</v>
      </c>
      <c r="J100" s="216"/>
      <c r="K100" s="222"/>
      <c r="L100" s="221">
        <f>+'[4]3.SZ.TÁBL. SEGÍTŐ SZOLGÁLAT'!$M101</f>
        <v>0</v>
      </c>
      <c r="M100" s="216"/>
      <c r="N100" s="223"/>
      <c r="O100" s="221">
        <f>+'[4]3.SZ.TÁBL. SEGÍTŐ SZOLGÁLAT'!$P101</f>
        <v>0</v>
      </c>
      <c r="P100" s="216"/>
      <c r="Q100" s="222"/>
      <c r="R100" s="221">
        <f>+'[4]3.SZ.TÁBL. SEGÍTŐ SZOLGÁLAT'!$S101</f>
        <v>0</v>
      </c>
      <c r="S100" s="216"/>
      <c r="T100" s="223"/>
      <c r="U100" s="221">
        <f>+'[4]3.SZ.TÁBL. SEGÍTŐ SZOLGÁLAT'!$V101</f>
        <v>0</v>
      </c>
      <c r="V100" s="216"/>
      <c r="W100" s="223"/>
      <c r="X100" s="221">
        <f>+'[4]3.SZ.TÁBL. SEGÍTŐ SZOLGÁLAT'!$Y101</f>
        <v>0</v>
      </c>
      <c r="Y100" s="216"/>
      <c r="Z100" s="265"/>
      <c r="AA100" s="231">
        <f t="shared" si="12"/>
        <v>0</v>
      </c>
      <c r="AB100" s="226">
        <f t="shared" si="12"/>
        <v>200</v>
      </c>
      <c r="AC100" s="217"/>
    </row>
    <row r="101" spans="1:29" ht="13.5" customHeight="1" x14ac:dyDescent="0.25">
      <c r="A101" s="209" t="s">
        <v>218</v>
      </c>
      <c r="B101" s="218" t="s">
        <v>219</v>
      </c>
      <c r="C101" s="221">
        <f>+'[4]3.SZ.TÁBL. SEGÍTŐ SZOLGÁLAT'!$D102</f>
        <v>0</v>
      </c>
      <c r="D101" s="216"/>
      <c r="E101" s="222"/>
      <c r="F101" s="221">
        <f>+'[4]3.SZ.TÁBL. SEGÍTŐ SZOLGÁLAT'!$G102</f>
        <v>0</v>
      </c>
      <c r="G101" s="216">
        <f>+[6]Sheet!$K$67</f>
        <v>0</v>
      </c>
      <c r="H101" s="220"/>
      <c r="I101" s="221">
        <f>+'[4]3.SZ.TÁBL. SEGÍTŐ SZOLGÁLAT'!$J102</f>
        <v>0</v>
      </c>
      <c r="J101" s="216">
        <f>+[6]Sheet!$I$67</f>
        <v>240</v>
      </c>
      <c r="K101" s="222"/>
      <c r="L101" s="221">
        <f>+'[4]3.SZ.TÁBL. SEGÍTŐ SZOLGÁLAT'!$M102</f>
        <v>0</v>
      </c>
      <c r="M101" s="216"/>
      <c r="N101" s="223"/>
      <c r="O101" s="221">
        <f>+'[4]3.SZ.TÁBL. SEGÍTŐ SZOLGÁLAT'!$P102</f>
        <v>0</v>
      </c>
      <c r="P101" s="216"/>
      <c r="Q101" s="222"/>
      <c r="R101" s="221">
        <f>+'[4]3.SZ.TÁBL. SEGÍTŐ SZOLGÁLAT'!$S102</f>
        <v>0</v>
      </c>
      <c r="S101" s="216"/>
      <c r="T101" s="223"/>
      <c r="U101" s="221">
        <f>+'[4]3.SZ.TÁBL. SEGÍTŐ SZOLGÁLAT'!$V102</f>
        <v>0</v>
      </c>
      <c r="V101" s="216">
        <f>+[6]Sheet!$Q$67</f>
        <v>70</v>
      </c>
      <c r="W101" s="223"/>
      <c r="X101" s="221">
        <f>+'[4]3.SZ.TÁBL. SEGÍTŐ SZOLGÁLAT'!$Y102</f>
        <v>0</v>
      </c>
      <c r="Y101" s="216"/>
      <c r="Z101" s="265"/>
      <c r="AA101" s="231">
        <f t="shared" si="12"/>
        <v>0</v>
      </c>
      <c r="AB101" s="226">
        <f t="shared" si="12"/>
        <v>310</v>
      </c>
      <c r="AC101" s="217"/>
    </row>
    <row r="102" spans="1:29" ht="13.5" customHeight="1" x14ac:dyDescent="0.25">
      <c r="A102" s="209" t="s">
        <v>220</v>
      </c>
      <c r="B102" s="218" t="s">
        <v>221</v>
      </c>
      <c r="C102" s="221">
        <f>+'[4]3.SZ.TÁBL. SEGÍTŐ SZOLGÁLAT'!$D103</f>
        <v>0</v>
      </c>
      <c r="D102" s="216"/>
      <c r="E102" s="222"/>
      <c r="F102" s="221">
        <f>+'[4]3.SZ.TÁBL. SEGÍTŐ SZOLGÁLAT'!$G103</f>
        <v>0</v>
      </c>
      <c r="G102" s="216"/>
      <c r="H102" s="220"/>
      <c r="I102" s="221">
        <f>+'[4]3.SZ.TÁBL. SEGÍTŐ SZOLGÁLAT'!$J103</f>
        <v>0</v>
      </c>
      <c r="J102" s="216"/>
      <c r="K102" s="222"/>
      <c r="L102" s="221">
        <f>+'[4]3.SZ.TÁBL. SEGÍTŐ SZOLGÁLAT'!$M103</f>
        <v>0</v>
      </c>
      <c r="M102" s="216"/>
      <c r="N102" s="223"/>
      <c r="O102" s="221">
        <f>+'[4]3.SZ.TÁBL. SEGÍTŐ SZOLGÁLAT'!$P103</f>
        <v>0</v>
      </c>
      <c r="P102" s="216"/>
      <c r="Q102" s="222"/>
      <c r="R102" s="221">
        <f>+'[4]3.SZ.TÁBL. SEGÍTŐ SZOLGÁLAT'!$S103</f>
        <v>0</v>
      </c>
      <c r="S102" s="216"/>
      <c r="T102" s="223"/>
      <c r="U102" s="221">
        <f>+'[4]3.SZ.TÁBL. SEGÍTŐ SZOLGÁLAT'!$V103</f>
        <v>0</v>
      </c>
      <c r="V102" s="216"/>
      <c r="W102" s="223"/>
      <c r="X102" s="221">
        <f>+'[4]3.SZ.TÁBL. SEGÍTŐ SZOLGÁLAT'!$Y103</f>
        <v>0</v>
      </c>
      <c r="Y102" s="216"/>
      <c r="Z102" s="265"/>
      <c r="AA102" s="231">
        <f t="shared" si="12"/>
        <v>0</v>
      </c>
      <c r="AB102" s="216"/>
      <c r="AC102" s="217"/>
    </row>
    <row r="103" spans="1:29" ht="13.5" customHeight="1" x14ac:dyDescent="0.25">
      <c r="A103" s="209" t="s">
        <v>222</v>
      </c>
      <c r="B103" s="218" t="s">
        <v>223</v>
      </c>
      <c r="C103" s="221">
        <f>+'[4]3.SZ.TÁBL. SEGÍTŐ SZOLGÁLAT'!$D104</f>
        <v>0</v>
      </c>
      <c r="D103" s="216"/>
      <c r="E103" s="222"/>
      <c r="F103" s="221">
        <f>+'[4]3.SZ.TÁBL. SEGÍTŐ SZOLGÁLAT'!$G104</f>
        <v>0</v>
      </c>
      <c r="G103" s="216"/>
      <c r="H103" s="220"/>
      <c r="I103" s="221">
        <f>+'[4]3.SZ.TÁBL. SEGÍTŐ SZOLGÁLAT'!$J104</f>
        <v>0</v>
      </c>
      <c r="J103" s="216"/>
      <c r="K103" s="222"/>
      <c r="L103" s="221">
        <f>+'[4]3.SZ.TÁBL. SEGÍTŐ SZOLGÁLAT'!$M104</f>
        <v>0</v>
      </c>
      <c r="M103" s="216"/>
      <c r="N103" s="223"/>
      <c r="O103" s="221">
        <f>+'[4]3.SZ.TÁBL. SEGÍTŐ SZOLGÁLAT'!$P104</f>
        <v>0</v>
      </c>
      <c r="P103" s="216"/>
      <c r="Q103" s="222"/>
      <c r="R103" s="221">
        <f>+'[4]3.SZ.TÁBL. SEGÍTŐ SZOLGÁLAT'!$S104</f>
        <v>0</v>
      </c>
      <c r="S103" s="216"/>
      <c r="T103" s="223"/>
      <c r="U103" s="221">
        <f>+'[4]3.SZ.TÁBL. SEGÍTŐ SZOLGÁLAT'!$V104</f>
        <v>0</v>
      </c>
      <c r="V103" s="216"/>
      <c r="W103" s="223"/>
      <c r="X103" s="221">
        <f>+'[4]3.SZ.TÁBL. SEGÍTŐ SZOLGÁLAT'!$Y104</f>
        <v>0</v>
      </c>
      <c r="Y103" s="216"/>
      <c r="Z103" s="265"/>
      <c r="AA103" s="231">
        <f t="shared" si="12"/>
        <v>0</v>
      </c>
      <c r="AB103" s="216"/>
      <c r="AC103" s="217"/>
    </row>
    <row r="104" spans="1:29" ht="13.5" customHeight="1" x14ac:dyDescent="0.25">
      <c r="A104" s="210" t="s">
        <v>224</v>
      </c>
      <c r="B104" s="258" t="s">
        <v>225</v>
      </c>
      <c r="C104" s="221">
        <f>+'[4]3.SZ.TÁBL. SEGÍTŐ SZOLGÁLAT'!$D105</f>
        <v>0</v>
      </c>
      <c r="D104" s="239"/>
      <c r="E104" s="242"/>
      <c r="F104" s="221">
        <f>+'[4]3.SZ.TÁBL. SEGÍTŐ SZOLGÁLAT'!$G105</f>
        <v>0</v>
      </c>
      <c r="G104" s="239">
        <f>+[6]Sheet!$K$68</f>
        <v>54</v>
      </c>
      <c r="H104" s="240"/>
      <c r="I104" s="221">
        <f>+'[4]3.SZ.TÁBL. SEGÍTŐ SZOLGÁLAT'!$J105</f>
        <v>0</v>
      </c>
      <c r="J104" s="239">
        <f>+[6]Sheet!$I$68</f>
        <v>65</v>
      </c>
      <c r="K104" s="242"/>
      <c r="L104" s="221">
        <f>+'[4]3.SZ.TÁBL. SEGÍTŐ SZOLGÁLAT'!$M105</f>
        <v>0</v>
      </c>
      <c r="M104" s="239"/>
      <c r="N104" s="243"/>
      <c r="O104" s="221">
        <f>+'[4]3.SZ.TÁBL. SEGÍTŐ SZOLGÁLAT'!$P105</f>
        <v>0</v>
      </c>
      <c r="P104" s="239"/>
      <c r="Q104" s="242"/>
      <c r="R104" s="221">
        <f>+'[4]3.SZ.TÁBL. SEGÍTŐ SZOLGÁLAT'!$S105</f>
        <v>0</v>
      </c>
      <c r="S104" s="239"/>
      <c r="T104" s="243"/>
      <c r="U104" s="221">
        <f>+'[4]3.SZ.TÁBL. SEGÍTŐ SZOLGÁLAT'!$V105</f>
        <v>0</v>
      </c>
      <c r="V104" s="239">
        <f>+[6]Sheet!$Q$68</f>
        <v>19</v>
      </c>
      <c r="W104" s="243"/>
      <c r="X104" s="221">
        <f>+'[4]3.SZ.TÁBL. SEGÍTŐ SZOLGÁLAT'!$Y105</f>
        <v>0</v>
      </c>
      <c r="Y104" s="239"/>
      <c r="Z104" s="266"/>
      <c r="AA104" s="231">
        <f t="shared" si="12"/>
        <v>0</v>
      </c>
      <c r="AB104" s="226">
        <f t="shared" si="12"/>
        <v>138</v>
      </c>
      <c r="AC104" s="245"/>
    </row>
    <row r="105" spans="1:29" s="324" customFormat="1" ht="13.5" customHeight="1" x14ac:dyDescent="0.25">
      <c r="A105" s="211" t="s">
        <v>141</v>
      </c>
      <c r="B105" s="259" t="s">
        <v>60</v>
      </c>
      <c r="C105" s="321">
        <f>SUM(C98:C104)</f>
        <v>0</v>
      </c>
      <c r="D105" s="299">
        <f>SUM(D98:D104)</f>
        <v>0</v>
      </c>
      <c r="E105" s="322"/>
      <c r="F105" s="321">
        <f>SUM(F98:F104)</f>
        <v>0</v>
      </c>
      <c r="G105" s="297">
        <f>SUM(G98:G104)</f>
        <v>254</v>
      </c>
      <c r="H105" s="300"/>
      <c r="I105" s="321">
        <f>SUM(I98:I104)</f>
        <v>0</v>
      </c>
      <c r="J105" s="297">
        <f>SUM(J98:J104)</f>
        <v>305</v>
      </c>
      <c r="K105" s="322"/>
      <c r="L105" s="321">
        <f>SUM(L98:L104)</f>
        <v>0</v>
      </c>
      <c r="M105" s="297">
        <f>SUM(M98:M104)</f>
        <v>0</v>
      </c>
      <c r="N105" s="323"/>
      <c r="O105" s="321">
        <f>SUM(O98:O104)</f>
        <v>0</v>
      </c>
      <c r="P105" s="297">
        <f>SUM(P98:P104)</f>
        <v>0</v>
      </c>
      <c r="Q105" s="322"/>
      <c r="R105" s="321">
        <f>SUM(R98:R104)</f>
        <v>0</v>
      </c>
      <c r="S105" s="297">
        <f>SUM(S98:S104)</f>
        <v>0</v>
      </c>
      <c r="T105" s="323"/>
      <c r="U105" s="321">
        <f>SUM(U98:U104)</f>
        <v>0</v>
      </c>
      <c r="V105" s="297">
        <f>SUM(V98:V104)</f>
        <v>89</v>
      </c>
      <c r="W105" s="323"/>
      <c r="X105" s="321">
        <f>SUM(X98:X104)</f>
        <v>0</v>
      </c>
      <c r="Y105" s="297">
        <f>SUM(Y98:Y104)</f>
        <v>0</v>
      </c>
      <c r="Z105" s="301"/>
      <c r="AA105" s="292">
        <f>SUM(AA98:AA104)</f>
        <v>0</v>
      </c>
      <c r="AB105" s="297">
        <f>SUM(AB98:AB104)</f>
        <v>648</v>
      </c>
      <c r="AC105" s="298"/>
    </row>
    <row r="106" spans="1:29" ht="13.5" customHeight="1" x14ac:dyDescent="0.25">
      <c r="A106" s="208" t="s">
        <v>226</v>
      </c>
      <c r="B106" s="257" t="s">
        <v>227</v>
      </c>
      <c r="C106" s="221">
        <f>+'[4]3.SZ.TÁBL. SEGÍTŐ SZOLGÁLAT'!$D107</f>
        <v>0</v>
      </c>
      <c r="D106" s="226"/>
      <c r="E106" s="229"/>
      <c r="F106" s="221">
        <f>+'[4]3.SZ.TÁBL. SEGÍTŐ SZOLGÁLAT'!$G107</f>
        <v>0</v>
      </c>
      <c r="G106" s="226"/>
      <c r="H106" s="227"/>
      <c r="I106" s="221">
        <f>+'[4]3.SZ.TÁBL. SEGÍTŐ SZOLGÁLAT'!$J107</f>
        <v>0</v>
      </c>
      <c r="J106" s="226"/>
      <c r="K106" s="229"/>
      <c r="L106" s="221">
        <f>+'[4]3.SZ.TÁBL. SEGÍTŐ SZOLGÁLAT'!$M107</f>
        <v>0</v>
      </c>
      <c r="M106" s="226"/>
      <c r="N106" s="230"/>
      <c r="O106" s="221">
        <f>+'[4]3.SZ.TÁBL. SEGÍTŐ SZOLGÁLAT'!$P107</f>
        <v>0</v>
      </c>
      <c r="P106" s="226"/>
      <c r="Q106" s="229"/>
      <c r="R106" s="221">
        <f>+'[4]3.SZ.TÁBL. SEGÍTŐ SZOLGÁLAT'!$S107</f>
        <v>0</v>
      </c>
      <c r="S106" s="226"/>
      <c r="T106" s="230"/>
      <c r="U106" s="221">
        <f>+'[4]3.SZ.TÁBL. SEGÍTŐ SZOLGÁLAT'!$V107</f>
        <v>0</v>
      </c>
      <c r="V106" s="226"/>
      <c r="W106" s="230"/>
      <c r="X106" s="221">
        <f>+'[4]3.SZ.TÁBL. SEGÍTŐ SZOLGÁLAT'!$Y107</f>
        <v>0</v>
      </c>
      <c r="Y106" s="226"/>
      <c r="Z106" s="264"/>
      <c r="AA106" s="231">
        <f t="shared" ref="AA106:AA109" si="13">+C106+F106+I106+L106+O106+R106+U106+X106</f>
        <v>0</v>
      </c>
      <c r="AB106" s="226"/>
      <c r="AC106" s="232"/>
    </row>
    <row r="107" spans="1:29" ht="13.5" customHeight="1" x14ac:dyDescent="0.25">
      <c r="A107" s="209" t="s">
        <v>228</v>
      </c>
      <c r="B107" s="218" t="s">
        <v>229</v>
      </c>
      <c r="C107" s="221">
        <f>+'[4]3.SZ.TÁBL. SEGÍTŐ SZOLGÁLAT'!$D108</f>
        <v>0</v>
      </c>
      <c r="D107" s="216"/>
      <c r="E107" s="222"/>
      <c r="F107" s="221">
        <f>+'[4]3.SZ.TÁBL. SEGÍTŐ SZOLGÁLAT'!$G108</f>
        <v>0</v>
      </c>
      <c r="G107" s="216"/>
      <c r="H107" s="220"/>
      <c r="I107" s="221">
        <f>+'[4]3.SZ.TÁBL. SEGÍTŐ SZOLGÁLAT'!$J108</f>
        <v>0</v>
      </c>
      <c r="J107" s="216"/>
      <c r="K107" s="222"/>
      <c r="L107" s="221">
        <f>+'[4]3.SZ.TÁBL. SEGÍTŐ SZOLGÁLAT'!$M108</f>
        <v>0</v>
      </c>
      <c r="M107" s="216"/>
      <c r="N107" s="223"/>
      <c r="O107" s="221">
        <f>+'[4]3.SZ.TÁBL. SEGÍTŐ SZOLGÁLAT'!$P108</f>
        <v>0</v>
      </c>
      <c r="P107" s="216"/>
      <c r="Q107" s="222"/>
      <c r="R107" s="221">
        <f>+'[4]3.SZ.TÁBL. SEGÍTŐ SZOLGÁLAT'!$S108</f>
        <v>0</v>
      </c>
      <c r="S107" s="216"/>
      <c r="T107" s="223"/>
      <c r="U107" s="221">
        <f>+'[4]3.SZ.TÁBL. SEGÍTŐ SZOLGÁLAT'!$V108</f>
        <v>0</v>
      </c>
      <c r="V107" s="216"/>
      <c r="W107" s="223"/>
      <c r="X107" s="221">
        <f>+'[4]3.SZ.TÁBL. SEGÍTŐ SZOLGÁLAT'!$Y108</f>
        <v>0</v>
      </c>
      <c r="Y107" s="216"/>
      <c r="Z107" s="265"/>
      <c r="AA107" s="231">
        <f t="shared" si="13"/>
        <v>0</v>
      </c>
      <c r="AB107" s="216"/>
      <c r="AC107" s="217"/>
    </row>
    <row r="108" spans="1:29" ht="13.5" customHeight="1" x14ac:dyDescent="0.25">
      <c r="A108" s="209" t="s">
        <v>230</v>
      </c>
      <c r="B108" s="218" t="s">
        <v>231</v>
      </c>
      <c r="C108" s="221">
        <f>+'[4]3.SZ.TÁBL. SEGÍTŐ SZOLGÁLAT'!$D109</f>
        <v>0</v>
      </c>
      <c r="D108" s="216"/>
      <c r="E108" s="222"/>
      <c r="F108" s="221">
        <f>+'[4]3.SZ.TÁBL. SEGÍTŐ SZOLGÁLAT'!$G109</f>
        <v>0</v>
      </c>
      <c r="G108" s="216"/>
      <c r="H108" s="220"/>
      <c r="I108" s="221">
        <f>+'[4]3.SZ.TÁBL. SEGÍTŐ SZOLGÁLAT'!$J109</f>
        <v>0</v>
      </c>
      <c r="J108" s="216"/>
      <c r="K108" s="222"/>
      <c r="L108" s="221">
        <f>+'[4]3.SZ.TÁBL. SEGÍTŐ SZOLGÁLAT'!$M109</f>
        <v>0</v>
      </c>
      <c r="M108" s="216"/>
      <c r="N108" s="223"/>
      <c r="O108" s="221">
        <f>+'[4]3.SZ.TÁBL. SEGÍTŐ SZOLGÁLAT'!$P109</f>
        <v>0</v>
      </c>
      <c r="P108" s="216"/>
      <c r="Q108" s="222"/>
      <c r="R108" s="221">
        <f>+'[4]3.SZ.TÁBL. SEGÍTŐ SZOLGÁLAT'!$S109</f>
        <v>0</v>
      </c>
      <c r="S108" s="216"/>
      <c r="T108" s="223"/>
      <c r="U108" s="221">
        <f>+'[4]3.SZ.TÁBL. SEGÍTŐ SZOLGÁLAT'!$V109</f>
        <v>0</v>
      </c>
      <c r="V108" s="216"/>
      <c r="W108" s="223"/>
      <c r="X108" s="221">
        <f>+'[4]3.SZ.TÁBL. SEGÍTŐ SZOLGÁLAT'!$Y109</f>
        <v>0</v>
      </c>
      <c r="Y108" s="216"/>
      <c r="Z108" s="265"/>
      <c r="AA108" s="231">
        <f t="shared" si="13"/>
        <v>0</v>
      </c>
      <c r="AB108" s="216"/>
      <c r="AC108" s="217"/>
    </row>
    <row r="109" spans="1:29" ht="13.5" customHeight="1" x14ac:dyDescent="0.25">
      <c r="A109" s="210" t="s">
        <v>232</v>
      </c>
      <c r="B109" s="258" t="s">
        <v>233</v>
      </c>
      <c r="C109" s="221">
        <f>+'[4]3.SZ.TÁBL. SEGÍTŐ SZOLGÁLAT'!$D110</f>
        <v>0</v>
      </c>
      <c r="D109" s="239"/>
      <c r="E109" s="242"/>
      <c r="F109" s="221">
        <f>+'[4]3.SZ.TÁBL. SEGÍTŐ SZOLGÁLAT'!$G110</f>
        <v>0</v>
      </c>
      <c r="G109" s="239"/>
      <c r="H109" s="240"/>
      <c r="I109" s="221">
        <f>+'[4]3.SZ.TÁBL. SEGÍTŐ SZOLGÁLAT'!$J110</f>
        <v>0</v>
      </c>
      <c r="J109" s="239"/>
      <c r="K109" s="242"/>
      <c r="L109" s="221">
        <f>+'[4]3.SZ.TÁBL. SEGÍTŐ SZOLGÁLAT'!$M110</f>
        <v>0</v>
      </c>
      <c r="M109" s="239"/>
      <c r="N109" s="243"/>
      <c r="O109" s="221">
        <f>+'[4]3.SZ.TÁBL. SEGÍTŐ SZOLGÁLAT'!$P110</f>
        <v>0</v>
      </c>
      <c r="P109" s="239"/>
      <c r="Q109" s="242"/>
      <c r="R109" s="221">
        <f>+'[4]3.SZ.TÁBL. SEGÍTŐ SZOLGÁLAT'!$S110</f>
        <v>0</v>
      </c>
      <c r="S109" s="239"/>
      <c r="T109" s="243"/>
      <c r="U109" s="221">
        <f>+'[4]3.SZ.TÁBL. SEGÍTŐ SZOLGÁLAT'!$V110</f>
        <v>0</v>
      </c>
      <c r="V109" s="239"/>
      <c r="W109" s="243"/>
      <c r="X109" s="221">
        <f>+'[4]3.SZ.TÁBL. SEGÍTŐ SZOLGÁLAT'!$Y110</f>
        <v>0</v>
      </c>
      <c r="Y109" s="239"/>
      <c r="Z109" s="266"/>
      <c r="AA109" s="231">
        <f t="shared" si="13"/>
        <v>0</v>
      </c>
      <c r="AB109" s="239"/>
      <c r="AC109" s="245"/>
    </row>
    <row r="110" spans="1:29" s="324" customFormat="1" ht="13.5" customHeight="1" x14ac:dyDescent="0.25">
      <c r="A110" s="211" t="s">
        <v>142</v>
      </c>
      <c r="B110" s="259" t="s">
        <v>102</v>
      </c>
      <c r="C110" s="321">
        <f>SUM(C106:C109)</f>
        <v>0</v>
      </c>
      <c r="D110" s="299">
        <f>SUM(D106:D109)</f>
        <v>0</v>
      </c>
      <c r="E110" s="322"/>
      <c r="F110" s="321">
        <f>SUM(F106:F109)</f>
        <v>0</v>
      </c>
      <c r="G110" s="297">
        <f>SUM(G106:G109)</f>
        <v>0</v>
      </c>
      <c r="H110" s="300"/>
      <c r="I110" s="321">
        <f>SUM(I106:I109)</f>
        <v>0</v>
      </c>
      <c r="J110" s="297">
        <f>SUM(J106:J109)</f>
        <v>0</v>
      </c>
      <c r="K110" s="322"/>
      <c r="L110" s="321">
        <f>SUM(L106:L109)</f>
        <v>0</v>
      </c>
      <c r="M110" s="297">
        <f>SUM(L106:L109)</f>
        <v>0</v>
      </c>
      <c r="N110" s="323"/>
      <c r="O110" s="321">
        <f>SUM(O106:O109)</f>
        <v>0</v>
      </c>
      <c r="P110" s="297"/>
      <c r="Q110" s="322"/>
      <c r="R110" s="321">
        <f>SUM(R106:R109)</f>
        <v>0</v>
      </c>
      <c r="S110" s="297">
        <f>SUM(S106:S109)</f>
        <v>0</v>
      </c>
      <c r="T110" s="323"/>
      <c r="U110" s="321">
        <f>SUM(U106:U109)</f>
        <v>0</v>
      </c>
      <c r="V110" s="297">
        <f>SUM(V106:V109)</f>
        <v>0</v>
      </c>
      <c r="W110" s="323"/>
      <c r="X110" s="321">
        <f>SUM(X106:X109)</f>
        <v>0</v>
      </c>
      <c r="Y110" s="297"/>
      <c r="Z110" s="301"/>
      <c r="AA110" s="292">
        <f>SUM(AA106:AA109)</f>
        <v>0</v>
      </c>
      <c r="AB110" s="297"/>
      <c r="AC110" s="298"/>
    </row>
    <row r="111" spans="1:29" s="324" customFormat="1" ht="13.5" customHeight="1" x14ac:dyDescent="0.25">
      <c r="A111" s="211" t="s">
        <v>143</v>
      </c>
      <c r="B111" s="259" t="s">
        <v>103</v>
      </c>
      <c r="C111" s="321"/>
      <c r="D111" s="297"/>
      <c r="E111" s="322"/>
      <c r="F111" s="321"/>
      <c r="G111" s="297"/>
      <c r="H111" s="300"/>
      <c r="I111" s="321"/>
      <c r="J111" s="297"/>
      <c r="K111" s="322"/>
      <c r="L111" s="321"/>
      <c r="M111" s="297"/>
      <c r="N111" s="323"/>
      <c r="O111" s="321"/>
      <c r="P111" s="297"/>
      <c r="Q111" s="322"/>
      <c r="R111" s="321"/>
      <c r="S111" s="297"/>
      <c r="T111" s="323"/>
      <c r="U111" s="321"/>
      <c r="V111" s="297"/>
      <c r="W111" s="323"/>
      <c r="X111" s="321"/>
      <c r="Y111" s="297"/>
      <c r="Z111" s="301"/>
      <c r="AA111" s="231">
        <f t="shared" ref="AA111" si="14">+C111+F111+I111+L111+O111+R111+U111+X111</f>
        <v>0</v>
      </c>
      <c r="AB111" s="297"/>
      <c r="AC111" s="298"/>
    </row>
    <row r="112" spans="1:29" s="324" customFormat="1" ht="13.5" customHeight="1" x14ac:dyDescent="0.25">
      <c r="A112" s="215" t="s">
        <v>144</v>
      </c>
      <c r="B112" s="259" t="s">
        <v>104</v>
      </c>
      <c r="C112" s="321">
        <f>+C60+C61+C93+C97+C105+C110+C111</f>
        <v>2553</v>
      </c>
      <c r="D112" s="299">
        <f>+D60+D61+D93+D97+D105+D110+D111</f>
        <v>0</v>
      </c>
      <c r="E112" s="322"/>
      <c r="F112" s="321">
        <f>+F60+F61+F93+F97+F105+F110+F111</f>
        <v>31624</v>
      </c>
      <c r="G112" s="297">
        <f>+G60+G61+G93+G97+G105+G110+G111</f>
        <v>36847.129999999997</v>
      </c>
      <c r="H112" s="300"/>
      <c r="I112" s="321">
        <f>+I60+I61+I93+I97+I105+I110+I111</f>
        <v>30919</v>
      </c>
      <c r="J112" s="297">
        <f>+J60+J61+J93+J97+J105+J110+J111</f>
        <v>33082.89</v>
      </c>
      <c r="K112" s="322"/>
      <c r="L112" s="321">
        <f>+L60+L61+L93+L97+L105+L110+L111</f>
        <v>24928</v>
      </c>
      <c r="M112" s="297">
        <f>+M60+M61+M93+M97+M105+N110+M111</f>
        <v>22553.62</v>
      </c>
      <c r="N112" s="323"/>
      <c r="O112" s="321">
        <f>+O60+O61+O93+O97+O105+O110+O111</f>
        <v>17151</v>
      </c>
      <c r="P112" s="297">
        <f>+P60+P61+P93+P97+P105+P110+P111</f>
        <v>19149.510000000002</v>
      </c>
      <c r="Q112" s="322"/>
      <c r="R112" s="321">
        <f>+R60+R61+R93+R97+R105+R110+R111</f>
        <v>6840</v>
      </c>
      <c r="S112" s="297">
        <f>+S60+S61+S93+S97+S105+S110+S111</f>
        <v>7580.65</v>
      </c>
      <c r="T112" s="323"/>
      <c r="U112" s="321">
        <f>+U60+U61+U93+U97+U105+U110+U111</f>
        <v>15722</v>
      </c>
      <c r="V112" s="297">
        <f>+V60+V61+V93+V97+V105+V110+V111</f>
        <v>21129.39</v>
      </c>
      <c r="W112" s="323"/>
      <c r="X112" s="321">
        <f>+X60+X61+X93+X97+X105+X110+X111</f>
        <v>1549</v>
      </c>
      <c r="Y112" s="297">
        <f>+Y60+Y61+Y93+Y97+Y105+Y110+Y111</f>
        <v>3048</v>
      </c>
      <c r="Z112" s="301"/>
      <c r="AA112" s="292">
        <f>+AA60+AA61+AA93+AA97+AA105+AA110+AA111</f>
        <v>131286</v>
      </c>
      <c r="AB112" s="297">
        <f>+AB60+AB61+AB93+AB97+AB105+AB110+AB111</f>
        <v>143392.19</v>
      </c>
      <c r="AC112" s="298"/>
    </row>
    <row r="113" spans="1:29" s="324" customFormat="1" ht="13.5" customHeight="1" thickBot="1" x14ac:dyDescent="0.3">
      <c r="A113" s="262" t="s">
        <v>145</v>
      </c>
      <c r="B113" s="263" t="s">
        <v>105</v>
      </c>
      <c r="C113" s="325"/>
      <c r="D113" s="314"/>
      <c r="E113" s="326"/>
      <c r="F113" s="325"/>
      <c r="G113" s="314"/>
      <c r="H113" s="316"/>
      <c r="I113" s="325"/>
      <c r="J113" s="314"/>
      <c r="K113" s="326"/>
      <c r="L113" s="325"/>
      <c r="M113" s="314"/>
      <c r="N113" s="327"/>
      <c r="O113" s="325"/>
      <c r="P113" s="314"/>
      <c r="Q113" s="326"/>
      <c r="R113" s="325"/>
      <c r="S113" s="314"/>
      <c r="T113" s="327"/>
      <c r="U113" s="325"/>
      <c r="V113" s="314"/>
      <c r="W113" s="327"/>
      <c r="X113" s="325"/>
      <c r="Y113" s="314"/>
      <c r="Z113" s="317"/>
      <c r="AA113" s="231">
        <f t="shared" ref="AA113" si="15">+C113+F113+I113+L113+O113+R113+U113+X113</f>
        <v>0</v>
      </c>
      <c r="AB113" s="314"/>
      <c r="AC113" s="315"/>
    </row>
    <row r="114" spans="1:29" s="324" customFormat="1" ht="13.5" customHeight="1" thickBot="1" x14ac:dyDescent="0.3">
      <c r="A114" s="746" t="s">
        <v>242</v>
      </c>
      <c r="B114" s="780"/>
      <c r="C114" s="328">
        <f>+SUM(C112:C113)</f>
        <v>2553</v>
      </c>
      <c r="D114" s="310">
        <f>+SUM(D112:D113)</f>
        <v>0</v>
      </c>
      <c r="E114" s="329"/>
      <c r="F114" s="328">
        <f>+SUM(F112:F113)</f>
        <v>31624</v>
      </c>
      <c r="G114" s="308">
        <f>+SUM(G112:G113)</f>
        <v>36847.129999999997</v>
      </c>
      <c r="H114" s="311"/>
      <c r="I114" s="328">
        <f>+SUM(I112:I113)</f>
        <v>30919</v>
      </c>
      <c r="J114" s="308">
        <f>+SUM(J112:J113)</f>
        <v>33082.89</v>
      </c>
      <c r="K114" s="329"/>
      <c r="L114" s="328">
        <f>+SUM(L112:L113)</f>
        <v>24928</v>
      </c>
      <c r="M114" s="308">
        <f>+SUM(M112:M113)</f>
        <v>22553.62</v>
      </c>
      <c r="N114" s="330"/>
      <c r="O114" s="328">
        <f>+SUM(O112:O113)</f>
        <v>17151</v>
      </c>
      <c r="P114" s="308">
        <f>+SUM(P112:P113)</f>
        <v>19149.510000000002</v>
      </c>
      <c r="Q114" s="329"/>
      <c r="R114" s="328">
        <f>+SUM(R112:R113)</f>
        <v>6840</v>
      </c>
      <c r="S114" s="308">
        <f>+SUM(S112:S113)</f>
        <v>7580.65</v>
      </c>
      <c r="T114" s="330"/>
      <c r="U114" s="328">
        <f>+SUM(U112:U113)</f>
        <v>15722</v>
      </c>
      <c r="V114" s="308">
        <f>+SUM(V112:V113)</f>
        <v>21129.39</v>
      </c>
      <c r="W114" s="330"/>
      <c r="X114" s="328">
        <f>+SUM(X112:X113)</f>
        <v>1549</v>
      </c>
      <c r="Y114" s="308">
        <f>+SUM(Y112:Y113)</f>
        <v>3048</v>
      </c>
      <c r="Z114" s="312"/>
      <c r="AA114" s="307">
        <f>+SUM(AA112:AA113)</f>
        <v>131286</v>
      </c>
      <c r="AB114" s="308">
        <f>+SUM(AB112:AB113)</f>
        <v>143392.19</v>
      </c>
      <c r="AC114" s="309"/>
    </row>
    <row r="115" spans="1:29" ht="13.5" customHeight="1" thickBot="1" x14ac:dyDescent="0.3"/>
    <row r="116" spans="1:29" s="324" customFormat="1" ht="13.5" customHeight="1" thickBot="1" x14ac:dyDescent="0.3">
      <c r="A116" s="744" t="s">
        <v>252</v>
      </c>
      <c r="B116" s="745"/>
      <c r="C116" s="328">
        <f>+C40-C114</f>
        <v>0</v>
      </c>
      <c r="D116" s="328">
        <f>+D40-D114</f>
        <v>0</v>
      </c>
      <c r="E116" s="329"/>
      <c r="F116" s="328">
        <f>+F40-F114</f>
        <v>0</v>
      </c>
      <c r="G116" s="328">
        <f>+G40-G114</f>
        <v>-0.12999999999738066</v>
      </c>
      <c r="H116" s="329"/>
      <c r="I116" s="328">
        <f>+I40-I114</f>
        <v>0</v>
      </c>
      <c r="J116" s="328">
        <f>+J40-J114</f>
        <v>0.11000000000058208</v>
      </c>
      <c r="K116" s="329"/>
      <c r="L116" s="328">
        <f>+L40-L114</f>
        <v>0</v>
      </c>
      <c r="M116" s="328">
        <f>+M40-M114</f>
        <v>0.38000000000101863</v>
      </c>
      <c r="N116" s="329"/>
      <c r="O116" s="328">
        <f>+O40-O114</f>
        <v>0</v>
      </c>
      <c r="P116" s="328">
        <f>+P40-P114</f>
        <v>0.48999999999796273</v>
      </c>
      <c r="Q116" s="329"/>
      <c r="R116" s="328">
        <f>+R40-R114</f>
        <v>0</v>
      </c>
      <c r="S116" s="328">
        <f>+S40-S114</f>
        <v>0.3500000000003638</v>
      </c>
      <c r="T116" s="329"/>
      <c r="U116" s="328">
        <f>+U40-U114</f>
        <v>0</v>
      </c>
      <c r="V116" s="328">
        <f>+V40-V114</f>
        <v>-0.38999999999941792</v>
      </c>
      <c r="W116" s="329"/>
      <c r="X116" s="328">
        <f>+X40-X114</f>
        <v>0</v>
      </c>
      <c r="Y116" s="328">
        <f>+Y40-Y114</f>
        <v>0</v>
      </c>
      <c r="Z116" s="329"/>
      <c r="AA116" s="328">
        <f>+AA40-AA114</f>
        <v>0</v>
      </c>
      <c r="AB116" s="328">
        <f>+AB40-AB114</f>
        <v>-0.19000000000232831</v>
      </c>
      <c r="AC116" s="329"/>
    </row>
    <row r="117" spans="1:29" ht="13.5" customHeight="1" x14ac:dyDescent="0.25"/>
    <row r="118" spans="1:29" ht="13.5" customHeight="1" x14ac:dyDescent="0.25"/>
    <row r="119" spans="1:29" ht="13.5" customHeight="1" x14ac:dyDescent="0.25">
      <c r="B119" s="61" t="s">
        <v>247</v>
      </c>
      <c r="C119" s="334">
        <f>+(C70+C73+C83)*0.27</f>
        <v>218.97000000000003</v>
      </c>
      <c r="F119" s="334">
        <f>+(F70+F73+F83)*0.27</f>
        <v>1053.27</v>
      </c>
      <c r="I119" s="334">
        <f>+(I70+I73+I83)*0.27</f>
        <v>731.16000000000008</v>
      </c>
      <c r="J119" s="63"/>
      <c r="K119" s="63"/>
      <c r="L119" s="334">
        <f>+(L70+L73+L83)*0.27</f>
        <v>847.80000000000007</v>
      </c>
      <c r="M119" s="63"/>
      <c r="O119" s="334">
        <f>+(O70+O73+O83)*0.27</f>
        <v>1201.77</v>
      </c>
      <c r="R119" s="334">
        <f>+(R70+R73+R83)*0.27</f>
        <v>641.25</v>
      </c>
      <c r="S119" s="63"/>
      <c r="U119" s="334">
        <f>+(U70+U73+U83)*0.27</f>
        <v>196.02</v>
      </c>
      <c r="V119" s="8"/>
      <c r="W119" s="8"/>
      <c r="X119" s="334">
        <f>+(X70+X73+X83)*0.27</f>
        <v>329.40000000000003</v>
      </c>
      <c r="Y119" s="8"/>
      <c r="Z119" s="8"/>
      <c r="AA119" s="8"/>
      <c r="AB119" s="8"/>
      <c r="AC119" s="8"/>
    </row>
    <row r="120" spans="1:29" ht="13.5" customHeight="1" x14ac:dyDescent="0.25">
      <c r="B120" s="61" t="s">
        <v>246</v>
      </c>
      <c r="C120" s="331">
        <v>543</v>
      </c>
      <c r="D120" s="331"/>
      <c r="E120" s="331"/>
      <c r="F120" s="331">
        <v>566</v>
      </c>
      <c r="G120" s="331"/>
      <c r="H120" s="331"/>
      <c r="I120" s="331">
        <v>436</v>
      </c>
      <c r="J120" s="331"/>
      <c r="K120" s="331"/>
      <c r="L120" s="331">
        <v>824</v>
      </c>
      <c r="M120" s="331"/>
      <c r="N120" s="331"/>
      <c r="O120" s="331">
        <v>678</v>
      </c>
      <c r="P120" s="331"/>
      <c r="Q120" s="331"/>
      <c r="R120" s="331">
        <v>476</v>
      </c>
      <c r="S120" s="331"/>
      <c r="T120" s="331"/>
      <c r="U120" s="411">
        <v>66</v>
      </c>
      <c r="V120" s="411"/>
      <c r="W120" s="411"/>
      <c r="X120" s="411">
        <v>66</v>
      </c>
      <c r="Y120" s="411"/>
      <c r="Z120" s="411"/>
      <c r="AA120" s="411"/>
      <c r="AB120" s="411"/>
      <c r="AC120" s="411"/>
    </row>
    <row r="121" spans="1:29" ht="15" customHeight="1" x14ac:dyDescent="0.25">
      <c r="C121" s="331"/>
      <c r="D121" s="331"/>
      <c r="E121" s="331"/>
      <c r="F121" s="331"/>
      <c r="G121" s="331"/>
      <c r="H121" s="331"/>
      <c r="I121" s="331"/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31"/>
      <c r="X121" s="331"/>
      <c r="Y121" s="331"/>
      <c r="Z121" s="331"/>
      <c r="AA121" s="331"/>
      <c r="AB121" s="331"/>
      <c r="AC121" s="331"/>
    </row>
    <row r="123" spans="1:29" ht="15" customHeight="1" x14ac:dyDescent="0.25">
      <c r="I123" s="758" t="s">
        <v>393</v>
      </c>
    </row>
    <row r="124" spans="1:29" ht="15" customHeight="1" x14ac:dyDescent="0.25">
      <c r="B124" s="61" t="s">
        <v>306</v>
      </c>
      <c r="C124" s="62">
        <v>0</v>
      </c>
      <c r="E124" s="332"/>
      <c r="H124" s="637"/>
      <c r="I124" s="758"/>
      <c r="W124" s="332"/>
      <c r="Z124" s="332"/>
    </row>
    <row r="125" spans="1:29" ht="15" customHeight="1" x14ac:dyDescent="0.25">
      <c r="B125" s="61" t="s">
        <v>4</v>
      </c>
      <c r="C125" s="62">
        <v>0</v>
      </c>
      <c r="D125" s="333">
        <f>+C125/$C$132</f>
        <v>0</v>
      </c>
      <c r="E125" s="334">
        <f>+$C$124*$D125</f>
        <v>0</v>
      </c>
      <c r="H125" s="637" t="s">
        <v>254</v>
      </c>
      <c r="I125" s="683">
        <v>2786</v>
      </c>
      <c r="V125" s="333"/>
      <c r="W125" s="334"/>
      <c r="Y125" s="333"/>
      <c r="Z125" s="334"/>
    </row>
    <row r="126" spans="1:29" ht="15" customHeight="1" x14ac:dyDescent="0.25">
      <c r="B126" s="61" t="s">
        <v>6</v>
      </c>
      <c r="C126" s="62">
        <v>0</v>
      </c>
      <c r="D126" s="333">
        <f t="shared" ref="D126:D130" si="16">+C126/$C$132</f>
        <v>0</v>
      </c>
      <c r="E126" s="334">
        <f t="shared" ref="E126:E130" si="17">+$C$124*$D126</f>
        <v>0</v>
      </c>
      <c r="H126" s="637" t="s">
        <v>260</v>
      </c>
      <c r="I126" s="683">
        <v>1289</v>
      </c>
      <c r="V126" s="333"/>
      <c r="W126" s="334"/>
      <c r="Y126" s="333"/>
      <c r="Z126" s="334"/>
    </row>
    <row r="127" spans="1:29" ht="15" customHeight="1" x14ac:dyDescent="0.25">
      <c r="B127" s="61" t="s">
        <v>7</v>
      </c>
      <c r="C127" s="62">
        <v>0</v>
      </c>
      <c r="D127" s="333">
        <f t="shared" si="16"/>
        <v>0</v>
      </c>
      <c r="E127" s="334">
        <f t="shared" si="17"/>
        <v>0</v>
      </c>
      <c r="H127" s="637" t="s">
        <v>256</v>
      </c>
      <c r="I127" s="683">
        <v>1124</v>
      </c>
      <c r="V127" s="333"/>
      <c r="W127" s="334"/>
      <c r="Y127" s="333"/>
      <c r="Z127" s="334"/>
    </row>
    <row r="128" spans="1:29" ht="15" customHeight="1" x14ac:dyDescent="0.25">
      <c r="B128" s="61" t="s">
        <v>8</v>
      </c>
      <c r="C128" s="62">
        <v>1</v>
      </c>
      <c r="D128" s="333">
        <f t="shared" si="16"/>
        <v>1</v>
      </c>
      <c r="E128" s="334">
        <f t="shared" si="17"/>
        <v>0</v>
      </c>
      <c r="F128" s="62">
        <v>2279</v>
      </c>
      <c r="H128" s="679" t="s">
        <v>257</v>
      </c>
      <c r="I128" s="683">
        <v>5743</v>
      </c>
      <c r="V128" s="333"/>
      <c r="W128" s="334"/>
      <c r="Y128" s="682">
        <v>1585</v>
      </c>
      <c r="Z128" s="334"/>
    </row>
    <row r="129" spans="2:27" ht="15" customHeight="1" x14ac:dyDescent="0.25">
      <c r="B129" s="61" t="s">
        <v>9</v>
      </c>
      <c r="C129" s="62">
        <v>0</v>
      </c>
      <c r="D129" s="333">
        <f t="shared" si="16"/>
        <v>0</v>
      </c>
      <c r="E129" s="334">
        <f t="shared" si="17"/>
        <v>0</v>
      </c>
      <c r="H129" s="637" t="s">
        <v>394</v>
      </c>
      <c r="I129" s="683">
        <v>3521</v>
      </c>
      <c r="V129" s="333"/>
      <c r="W129" s="334"/>
      <c r="Y129" s="333"/>
      <c r="Z129" s="334"/>
    </row>
    <row r="130" spans="2:27" ht="15" customHeight="1" x14ac:dyDescent="0.25">
      <c r="B130" s="61" t="s">
        <v>10</v>
      </c>
      <c r="C130" s="62">
        <v>0</v>
      </c>
      <c r="D130" s="333">
        <f t="shared" si="16"/>
        <v>0</v>
      </c>
      <c r="E130" s="334">
        <f t="shared" si="17"/>
        <v>0</v>
      </c>
      <c r="H130" s="637" t="s">
        <v>259</v>
      </c>
      <c r="I130" s="683">
        <v>2093</v>
      </c>
      <c r="V130" s="333"/>
      <c r="W130" s="334"/>
      <c r="Y130" s="333"/>
      <c r="Z130" s="334"/>
    </row>
    <row r="131" spans="2:27" ht="15" customHeight="1" x14ac:dyDescent="0.25">
      <c r="B131" s="61" t="s">
        <v>245</v>
      </c>
      <c r="D131" s="333"/>
      <c r="E131" s="334"/>
      <c r="H131" s="637" t="s">
        <v>245</v>
      </c>
      <c r="I131" s="683">
        <v>2588</v>
      </c>
      <c r="V131" s="333"/>
      <c r="W131" s="334"/>
      <c r="Y131" s="333"/>
      <c r="Z131" s="334"/>
    </row>
    <row r="132" spans="2:27" ht="15" customHeight="1" x14ac:dyDescent="0.25">
      <c r="C132" s="62">
        <f>SUM(C125:C131)</f>
        <v>1</v>
      </c>
      <c r="D132" s="337">
        <f>SUM(D125:D131)</f>
        <v>1</v>
      </c>
      <c r="E132" s="334">
        <f>SUM(E125:E131)</f>
        <v>0</v>
      </c>
      <c r="F132" s="334">
        <f>SUM(F125:F131)</f>
        <v>2279</v>
      </c>
      <c r="U132" s="62">
        <f t="shared" ref="U132:AA132" si="18">SUM(U125:U131)</f>
        <v>0</v>
      </c>
      <c r="V132" s="418"/>
      <c r="W132" s="334"/>
      <c r="X132" s="62">
        <f t="shared" si="18"/>
        <v>0</v>
      </c>
      <c r="Z132" s="334"/>
      <c r="AA132" s="334">
        <f t="shared" si="18"/>
        <v>0</v>
      </c>
    </row>
    <row r="133" spans="2:27" ht="15" customHeight="1" x14ac:dyDescent="0.25">
      <c r="E133" s="335"/>
    </row>
    <row r="134" spans="2:27" ht="15" customHeight="1" x14ac:dyDescent="0.25">
      <c r="B134" s="61" t="s">
        <v>253</v>
      </c>
      <c r="F134" s="62">
        <v>11214</v>
      </c>
      <c r="I134" s="62">
        <v>6080</v>
      </c>
      <c r="L134" s="62">
        <v>5554</v>
      </c>
      <c r="O134" s="62">
        <v>6400</v>
      </c>
    </row>
    <row r="135" spans="2:27" ht="15" customHeight="1" x14ac:dyDescent="0.2">
      <c r="B135" s="64" t="s">
        <v>4</v>
      </c>
      <c r="C135" s="683">
        <v>2786</v>
      </c>
      <c r="D135" s="333">
        <f>+C135/$C$142</f>
        <v>0.14552862515670706</v>
      </c>
      <c r="F135" s="334">
        <f>+$F$134*D135</f>
        <v>1631.958002507313</v>
      </c>
      <c r="G135" s="62">
        <v>1632</v>
      </c>
      <c r="I135" s="334">
        <f>+$I$134*D135</f>
        <v>884.8140409527789</v>
      </c>
      <c r="J135" s="62">
        <v>885</v>
      </c>
      <c r="L135" s="334">
        <f>+$L$134*D135</f>
        <v>808.26598412035105</v>
      </c>
      <c r="M135" s="62">
        <v>808</v>
      </c>
      <c r="O135" s="334">
        <f>+$O$134*D145</f>
        <v>1076.9751147620198</v>
      </c>
      <c r="P135" s="62">
        <v>1077</v>
      </c>
      <c r="S135" s="62">
        <v>3031</v>
      </c>
    </row>
    <row r="136" spans="2:27" ht="15" customHeight="1" x14ac:dyDescent="0.2">
      <c r="B136" s="64" t="s">
        <v>6</v>
      </c>
      <c r="C136" s="683">
        <v>1289</v>
      </c>
      <c r="D136" s="333">
        <f t="shared" ref="D136:D141" si="19">+C136/$C$142</f>
        <v>6.7331801086502302E-2</v>
      </c>
      <c r="F136" s="334">
        <f t="shared" ref="F136:F141" si="20">+$F$134*D136</f>
        <v>755.05881738403684</v>
      </c>
      <c r="G136" s="62">
        <v>755</v>
      </c>
      <c r="I136" s="334">
        <f t="shared" ref="I136:I141" si="21">+$I$134*D136</f>
        <v>409.377350605934</v>
      </c>
      <c r="J136" s="62">
        <v>409</v>
      </c>
      <c r="L136" s="334">
        <f t="shared" ref="L136:L141" si="22">+$L$134*D136</f>
        <v>373.9608232344338</v>
      </c>
      <c r="M136" s="62">
        <v>374</v>
      </c>
      <c r="O136" s="334">
        <f t="shared" ref="O136:O140" si="23">+$O$134*D146</f>
        <v>498.28460980913263</v>
      </c>
      <c r="P136" s="62">
        <v>498</v>
      </c>
    </row>
    <row r="137" spans="2:27" ht="15" customHeight="1" x14ac:dyDescent="0.2">
      <c r="B137" s="64" t="s">
        <v>7</v>
      </c>
      <c r="C137" s="683">
        <v>1124</v>
      </c>
      <c r="D137" s="333">
        <f t="shared" si="19"/>
        <v>5.8712912661930634E-2</v>
      </c>
      <c r="F137" s="334">
        <f t="shared" si="20"/>
        <v>658.40660259089009</v>
      </c>
      <c r="G137" s="62">
        <v>658</v>
      </c>
      <c r="I137" s="334">
        <f t="shared" si="21"/>
        <v>356.97450898453826</v>
      </c>
      <c r="J137" s="62">
        <v>357</v>
      </c>
      <c r="L137" s="334">
        <f t="shared" si="22"/>
        <v>326.09151692436274</v>
      </c>
      <c r="M137" s="62">
        <v>326</v>
      </c>
      <c r="O137" s="334">
        <f t="shared" si="23"/>
        <v>434.50108721913506</v>
      </c>
      <c r="P137" s="62">
        <v>435</v>
      </c>
    </row>
    <row r="138" spans="2:27" ht="15" customHeight="1" x14ac:dyDescent="0.2">
      <c r="B138" s="64" t="s">
        <v>8</v>
      </c>
      <c r="C138" s="683">
        <v>5743</v>
      </c>
      <c r="D138" s="333">
        <f t="shared" si="19"/>
        <v>0.29998955286251566</v>
      </c>
      <c r="F138" s="334">
        <f t="shared" si="20"/>
        <v>3364.0828458002507</v>
      </c>
      <c r="G138" s="62">
        <v>3364</v>
      </c>
      <c r="I138" s="334">
        <f t="shared" si="21"/>
        <v>1823.9364814040953</v>
      </c>
      <c r="J138" s="62">
        <v>1824</v>
      </c>
      <c r="L138" s="334">
        <f t="shared" si="22"/>
        <v>1666.1419765984119</v>
      </c>
      <c r="M138" s="62">
        <v>1666</v>
      </c>
      <c r="O138" s="334">
        <f t="shared" si="23"/>
        <v>2220.0531529354917</v>
      </c>
      <c r="P138" s="62">
        <v>2220</v>
      </c>
    </row>
    <row r="139" spans="2:27" ht="15" customHeight="1" x14ac:dyDescent="0.2">
      <c r="B139" s="64" t="s">
        <v>9</v>
      </c>
      <c r="C139" s="634">
        <v>3521</v>
      </c>
      <c r="D139" s="333">
        <f t="shared" si="19"/>
        <v>0.18392185541161721</v>
      </c>
      <c r="F139" s="334">
        <f t="shared" si="20"/>
        <v>2062.4996865858752</v>
      </c>
      <c r="G139" s="62">
        <v>2063</v>
      </c>
      <c r="I139" s="334">
        <f t="shared" si="21"/>
        <v>1118.2448809026325</v>
      </c>
      <c r="J139" s="62">
        <v>1118</v>
      </c>
      <c r="L139" s="334">
        <f t="shared" si="22"/>
        <v>1021.501984956122</v>
      </c>
      <c r="M139" s="62">
        <v>1022</v>
      </c>
      <c r="O139" s="334">
        <f t="shared" si="23"/>
        <v>1361.1017153901907</v>
      </c>
      <c r="P139" s="62">
        <v>1361</v>
      </c>
    </row>
    <row r="140" spans="2:27" ht="15" customHeight="1" x14ac:dyDescent="0.2">
      <c r="B140" s="64" t="s">
        <v>10</v>
      </c>
      <c r="C140" s="634">
        <v>2093</v>
      </c>
      <c r="D140" s="333">
        <f t="shared" si="19"/>
        <v>0.10932929377350606</v>
      </c>
      <c r="E140" s="8"/>
      <c r="F140" s="334">
        <f t="shared" si="20"/>
        <v>1226.0187003760968</v>
      </c>
      <c r="G140" s="62">
        <v>1226</v>
      </c>
      <c r="I140" s="334">
        <f t="shared" si="21"/>
        <v>664.7221061429168</v>
      </c>
      <c r="J140" s="62">
        <v>665</v>
      </c>
      <c r="L140" s="334">
        <f t="shared" si="22"/>
        <v>607.21489761805265</v>
      </c>
      <c r="M140" s="62">
        <v>607</v>
      </c>
      <c r="O140" s="334">
        <f t="shared" si="23"/>
        <v>809.08431988403004</v>
      </c>
      <c r="P140" s="62">
        <v>809</v>
      </c>
    </row>
    <row r="141" spans="2:27" ht="15" customHeight="1" x14ac:dyDescent="0.2">
      <c r="B141" s="64" t="s">
        <v>245</v>
      </c>
      <c r="C141" s="634">
        <v>2588</v>
      </c>
      <c r="D141" s="333">
        <f t="shared" si="19"/>
        <v>0.13518595904722105</v>
      </c>
      <c r="E141" s="8"/>
      <c r="F141" s="334">
        <f t="shared" si="20"/>
        <v>1515.975344755537</v>
      </c>
      <c r="G141" s="62">
        <v>1516</v>
      </c>
      <c r="I141" s="334">
        <f t="shared" si="21"/>
        <v>821.93063100710401</v>
      </c>
      <c r="J141" s="62">
        <v>822</v>
      </c>
      <c r="L141" s="334">
        <f t="shared" si="22"/>
        <v>750.82281654826579</v>
      </c>
      <c r="M141" s="62">
        <v>751</v>
      </c>
      <c r="O141" s="334"/>
    </row>
    <row r="142" spans="2:27" ht="15" customHeight="1" x14ac:dyDescent="0.25">
      <c r="B142" s="64"/>
      <c r="C142" s="43">
        <f>SUM(C135:C141)</f>
        <v>19144</v>
      </c>
      <c r="D142" s="337">
        <f>SUM(D135:D141)</f>
        <v>1</v>
      </c>
      <c r="E142" s="8"/>
      <c r="F142" s="334">
        <f>SUM(F135:F141)</f>
        <v>11214</v>
      </c>
      <c r="G142" s="334">
        <f>SUM(G135:G141)</f>
        <v>11214</v>
      </c>
      <c r="I142" s="334">
        <f>SUM(I135:I141)</f>
        <v>6080</v>
      </c>
      <c r="J142" s="334">
        <f>SUM(J135:J141)</f>
        <v>6080</v>
      </c>
      <c r="L142" s="334">
        <f>SUM(L135:L141)</f>
        <v>5554</v>
      </c>
      <c r="M142" s="334">
        <f>SUM(M135:M141)</f>
        <v>5554</v>
      </c>
      <c r="O142" s="334">
        <f>SUM(O135:O141)</f>
        <v>6400</v>
      </c>
      <c r="P142" s="334">
        <f>SUM(P135:P141)</f>
        <v>6400</v>
      </c>
    </row>
    <row r="144" spans="2:27" ht="15" customHeight="1" x14ac:dyDescent="0.25">
      <c r="B144" s="61" t="s">
        <v>253</v>
      </c>
    </row>
    <row r="145" spans="2:7" ht="15" customHeight="1" x14ac:dyDescent="0.2">
      <c r="B145" s="64" t="s">
        <v>4</v>
      </c>
      <c r="C145" s="634">
        <v>2786</v>
      </c>
      <c r="D145" s="333">
        <f>+C145/$C$151</f>
        <v>0.1682773616815656</v>
      </c>
    </row>
    <row r="146" spans="2:7" ht="15" customHeight="1" x14ac:dyDescent="0.2">
      <c r="B146" s="64" t="s">
        <v>6</v>
      </c>
      <c r="C146" s="634">
        <v>1289</v>
      </c>
      <c r="D146" s="333">
        <f t="shared" ref="D146:D150" si="24">+C146/$C$151</f>
        <v>7.7856970282676977E-2</v>
      </c>
      <c r="F146" s="412"/>
      <c r="G146" s="412"/>
    </row>
    <row r="147" spans="2:7" ht="15" customHeight="1" x14ac:dyDescent="0.2">
      <c r="B147" s="64" t="s">
        <v>7</v>
      </c>
      <c r="C147" s="634">
        <v>1124</v>
      </c>
      <c r="D147" s="333">
        <f t="shared" si="24"/>
        <v>6.7890794877989852E-2</v>
      </c>
      <c r="F147" s="413"/>
      <c r="G147" s="413"/>
    </row>
    <row r="148" spans="2:7" ht="15" customHeight="1" x14ac:dyDescent="0.2">
      <c r="B148" s="64" t="s">
        <v>8</v>
      </c>
      <c r="C148" s="634">
        <v>5743</v>
      </c>
      <c r="D148" s="333">
        <f t="shared" si="24"/>
        <v>0.34688330514617055</v>
      </c>
      <c r="F148" s="412"/>
      <c r="G148" s="412"/>
    </row>
    <row r="149" spans="2:7" ht="15" customHeight="1" x14ac:dyDescent="0.2">
      <c r="B149" s="64" t="s">
        <v>9</v>
      </c>
      <c r="C149" s="634">
        <v>3521</v>
      </c>
      <c r="D149" s="333">
        <f t="shared" si="24"/>
        <v>0.21267214302971732</v>
      </c>
      <c r="F149" s="413"/>
      <c r="G149" s="413"/>
    </row>
    <row r="150" spans="2:7" ht="15" customHeight="1" x14ac:dyDescent="0.2">
      <c r="B150" s="64" t="s">
        <v>10</v>
      </c>
      <c r="C150" s="634">
        <v>2093</v>
      </c>
      <c r="D150" s="333">
        <f t="shared" si="24"/>
        <v>0.12641942498187969</v>
      </c>
      <c r="F150" s="412"/>
      <c r="G150" s="412"/>
    </row>
    <row r="151" spans="2:7" ht="15" customHeight="1" x14ac:dyDescent="0.25">
      <c r="B151" s="64"/>
      <c r="C151" s="43">
        <f>SUM(C145:C150)</f>
        <v>16556</v>
      </c>
      <c r="D151" s="337">
        <f>SUM(D145:D150)</f>
        <v>1</v>
      </c>
      <c r="F151" s="413"/>
      <c r="G151" s="413"/>
    </row>
    <row r="152" spans="2:7" ht="15" customHeight="1" x14ac:dyDescent="0.25">
      <c r="F152" s="412"/>
      <c r="G152" s="412"/>
    </row>
    <row r="153" spans="2:7" ht="15" customHeight="1" x14ac:dyDescent="0.25">
      <c r="F153" s="413"/>
      <c r="G153" s="413"/>
    </row>
    <row r="154" spans="2:7" ht="15" customHeight="1" x14ac:dyDescent="0.25">
      <c r="F154" s="412"/>
      <c r="G154" s="412"/>
    </row>
    <row r="155" spans="2:7" ht="15" customHeight="1" x14ac:dyDescent="0.25">
      <c r="F155" s="413"/>
      <c r="G155" s="413"/>
    </row>
    <row r="156" spans="2:7" ht="15" customHeight="1" x14ac:dyDescent="0.25">
      <c r="F156" s="412"/>
      <c r="G156" s="412"/>
    </row>
    <row r="157" spans="2:7" ht="15" customHeight="1" x14ac:dyDescent="0.25">
      <c r="F157" s="413"/>
      <c r="G157" s="413"/>
    </row>
    <row r="158" spans="2:7" ht="15" customHeight="1" x14ac:dyDescent="0.25">
      <c r="F158" s="412"/>
      <c r="G158" s="412"/>
    </row>
    <row r="159" spans="2:7" ht="15" customHeight="1" x14ac:dyDescent="0.25">
      <c r="F159" s="413"/>
      <c r="G159" s="413"/>
    </row>
    <row r="160" spans="2:7" ht="15" customHeight="1" x14ac:dyDescent="0.25">
      <c r="F160" s="412"/>
      <c r="G160" s="412"/>
    </row>
  </sheetData>
  <mergeCells count="15">
    <mergeCell ref="I123:I124"/>
    <mergeCell ref="A116:B116"/>
    <mergeCell ref="A114:B114"/>
    <mergeCell ref="O1:Q1"/>
    <mergeCell ref="I1:K1"/>
    <mergeCell ref="A40:B40"/>
    <mergeCell ref="AA1:AC1"/>
    <mergeCell ref="R1:T1"/>
    <mergeCell ref="X1:Z1"/>
    <mergeCell ref="L1:N1"/>
    <mergeCell ref="A1:A2"/>
    <mergeCell ref="B1:B2"/>
    <mergeCell ref="F1:H1"/>
    <mergeCell ref="C1:E1"/>
    <mergeCell ref="U1:W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2020. ÉVI KÖLTSÉGVETÉS&amp;R3.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M85"/>
  <sheetViews>
    <sheetView zoomScaleNormal="100" zoomScaleSheetLayoutView="85" workbookViewId="0">
      <selection activeCell="E8" sqref="E8"/>
    </sheetView>
  </sheetViews>
  <sheetFormatPr defaultColWidth="8.88671875" defaultRowHeight="13.8" x14ac:dyDescent="0.25"/>
  <cols>
    <col min="1" max="1" width="67.44140625" style="96" customWidth="1"/>
    <col min="2" max="2" width="17.6640625" style="96" customWidth="1"/>
    <col min="3" max="3" width="17.6640625" style="97" customWidth="1"/>
    <col min="4" max="4" width="13.33203125" style="90" customWidth="1"/>
    <col min="5" max="5" width="11" style="90" customWidth="1"/>
    <col min="6" max="7" width="12.5546875" style="90" customWidth="1"/>
    <col min="8" max="8" width="13.88671875" style="110" bestFit="1" customWidth="1"/>
    <col min="9" max="9" width="11.6640625" style="91" customWidth="1"/>
    <col min="10" max="11" width="14" style="91" customWidth="1"/>
    <col min="12" max="12" width="12.88671875" style="91" customWidth="1"/>
    <col min="13" max="16384" width="8.88671875" style="90"/>
  </cols>
  <sheetData>
    <row r="1" spans="1:13" ht="24" customHeight="1" x14ac:dyDescent="0.25">
      <c r="A1" s="648"/>
      <c r="B1" s="656" t="s">
        <v>319</v>
      </c>
      <c r="C1" s="657" t="s">
        <v>390</v>
      </c>
      <c r="D1" s="588"/>
      <c r="E1" s="588"/>
      <c r="F1" s="588"/>
      <c r="G1" s="588"/>
      <c r="H1" s="88"/>
      <c r="I1" s="89"/>
      <c r="J1" s="89"/>
      <c r="K1" s="89"/>
    </row>
    <row r="2" spans="1:13" ht="34.5" customHeight="1" x14ac:dyDescent="0.25">
      <c r="A2" s="649" t="s">
        <v>51</v>
      </c>
      <c r="B2" s="650"/>
      <c r="C2" s="651"/>
      <c r="D2" s="588"/>
      <c r="E2" s="92" t="s">
        <v>300</v>
      </c>
      <c r="F2" s="588"/>
      <c r="G2" s="588"/>
      <c r="H2" s="588"/>
      <c r="I2" s="88"/>
      <c r="J2" s="89"/>
      <c r="K2" s="589"/>
      <c r="L2" s="589"/>
      <c r="M2" s="91"/>
    </row>
    <row r="3" spans="1:13" x14ac:dyDescent="0.25">
      <c r="A3" s="647" t="s">
        <v>296</v>
      </c>
      <c r="B3" s="672">
        <f>+'[4]4.SZ.TÁBL. SZOCIÁLIS NORMATÍVA'!$C3</f>
        <v>17000000</v>
      </c>
      <c r="C3" s="646">
        <f t="shared" ref="C3:C11" si="0">+E38</f>
        <v>17000000</v>
      </c>
      <c r="D3" s="86"/>
      <c r="E3" s="93">
        <v>17000</v>
      </c>
      <c r="F3" s="94"/>
      <c r="G3" s="94"/>
      <c r="H3" s="94"/>
      <c r="I3" s="86"/>
      <c r="M3" s="91"/>
    </row>
    <row r="4" spans="1:13" x14ac:dyDescent="0.25">
      <c r="A4" s="647" t="s">
        <v>297</v>
      </c>
      <c r="B4" s="672">
        <f>+'[4]4.SZ.TÁBL. SZOCIÁLIS NORMATÍVA'!$C4</f>
        <v>14190000</v>
      </c>
      <c r="C4" s="646">
        <f t="shared" si="0"/>
        <v>14190000</v>
      </c>
      <c r="D4" s="644"/>
      <c r="E4" s="93">
        <v>14190</v>
      </c>
      <c r="F4" s="94"/>
      <c r="G4" s="94"/>
      <c r="H4" s="94"/>
      <c r="I4" s="86"/>
      <c r="M4" s="91"/>
    </row>
    <row r="5" spans="1:13" x14ac:dyDescent="0.25">
      <c r="A5" s="647" t="s">
        <v>324</v>
      </c>
      <c r="B5" s="672">
        <f>+'[4]4.SZ.TÁBL. SZOCIÁLIS NORMATÍVA'!$C5</f>
        <v>11525040</v>
      </c>
      <c r="C5" s="646">
        <f t="shared" si="0"/>
        <v>11443092</v>
      </c>
      <c r="D5" s="644"/>
      <c r="E5" s="93">
        <v>11443</v>
      </c>
      <c r="F5" s="684"/>
      <c r="G5" s="94"/>
      <c r="H5" s="94"/>
      <c r="I5" s="86"/>
      <c r="K5" s="681"/>
      <c r="M5" s="91"/>
    </row>
    <row r="6" spans="1:13" x14ac:dyDescent="0.25">
      <c r="A6" s="647" t="s">
        <v>298</v>
      </c>
      <c r="B6" s="672">
        <f>+'[4]4.SZ.TÁBL. SZOCIÁLIS NORMATÍVA'!$C6</f>
        <v>548064</v>
      </c>
      <c r="C6" s="646">
        <f t="shared" si="0"/>
        <v>862752</v>
      </c>
      <c r="D6" s="644"/>
      <c r="E6" s="93">
        <v>863</v>
      </c>
      <c r="F6" s="93"/>
      <c r="G6" s="93"/>
      <c r="H6" s="93"/>
      <c r="I6" s="86"/>
      <c r="M6" s="91"/>
    </row>
    <row r="7" spans="1:13" x14ac:dyDescent="0.25">
      <c r="A7" s="647" t="s">
        <v>303</v>
      </c>
      <c r="B7" s="672">
        <f>+'[4]4.SZ.TÁBL. SZOCIÁLIS NORMATÍVA'!$C7</f>
        <v>50000</v>
      </c>
      <c r="C7" s="646">
        <f t="shared" si="0"/>
        <v>50000</v>
      </c>
      <c r="D7" s="644"/>
      <c r="E7" s="93">
        <v>50</v>
      </c>
      <c r="F7" s="93"/>
      <c r="G7" s="93"/>
      <c r="H7" s="93"/>
      <c r="I7" s="685"/>
      <c r="M7" s="91"/>
    </row>
    <row r="8" spans="1:13" x14ac:dyDescent="0.25">
      <c r="A8" s="647" t="s">
        <v>304</v>
      </c>
      <c r="B8" s="672">
        <f>+'[4]4.SZ.TÁBL. SZOCIÁLIS NORMATÍVA'!$C8</f>
        <v>24882000</v>
      </c>
      <c r="C8" s="646">
        <f t="shared" si="0"/>
        <v>24453000</v>
      </c>
      <c r="D8" s="644"/>
      <c r="E8" s="93">
        <v>24453</v>
      </c>
      <c r="F8" s="93"/>
      <c r="G8" s="93"/>
      <c r="H8" s="93"/>
      <c r="I8" s="685"/>
      <c r="M8" s="91"/>
    </row>
    <row r="9" spans="1:13" x14ac:dyDescent="0.25">
      <c r="A9" s="647" t="s">
        <v>369</v>
      </c>
      <c r="B9" s="672">
        <f>+'[4]4.SZ.TÁBL. SZOCIÁLIS NORMATÍVA'!$C9</f>
        <v>163500</v>
      </c>
      <c r="C9" s="646">
        <f t="shared" si="0"/>
        <v>0</v>
      </c>
      <c r="D9" s="644"/>
      <c r="E9" s="93">
        <v>0</v>
      </c>
      <c r="F9" s="93"/>
      <c r="G9" s="183"/>
      <c r="H9" s="183"/>
      <c r="I9" s="685"/>
      <c r="M9" s="91"/>
    </row>
    <row r="10" spans="1:13" x14ac:dyDescent="0.25">
      <c r="A10" s="647" t="s">
        <v>370</v>
      </c>
      <c r="B10" s="672">
        <f>+'[4]4.SZ.TÁBL. SZOCIÁLIS NORMATÍVA'!$C10</f>
        <v>3100000</v>
      </c>
      <c r="C10" s="646">
        <f t="shared" si="0"/>
        <v>4250000</v>
      </c>
      <c r="D10" s="644"/>
      <c r="E10" s="93">
        <v>4250</v>
      </c>
      <c r="F10" s="183"/>
      <c r="G10" s="93"/>
      <c r="H10" s="93"/>
      <c r="I10" s="685"/>
      <c r="M10" s="91"/>
    </row>
    <row r="11" spans="1:13" x14ac:dyDescent="0.25">
      <c r="A11" s="647" t="s">
        <v>305</v>
      </c>
      <c r="B11" s="672">
        <f>+'[4]4.SZ.TÁBL. SZOCIÁLIS NORMATÍVA'!$C11</f>
        <v>6552000</v>
      </c>
      <c r="C11" s="646">
        <f t="shared" si="0"/>
        <v>12740000</v>
      </c>
      <c r="D11" s="644"/>
      <c r="E11" s="93">
        <v>12740</v>
      </c>
      <c r="F11" s="93"/>
      <c r="G11" s="93"/>
      <c r="H11" s="93"/>
      <c r="I11" s="685"/>
      <c r="M11" s="91"/>
    </row>
    <row r="12" spans="1:13" x14ac:dyDescent="0.25">
      <c r="A12" s="652" t="s">
        <v>299</v>
      </c>
      <c r="B12" s="672">
        <f>+'[4]4.SZ.TÁBL. SZOCIÁLIS NORMATÍVA'!$C12</f>
        <v>10040000</v>
      </c>
      <c r="C12" s="653">
        <f>+E47+E48</f>
        <v>11250000</v>
      </c>
      <c r="D12" s="644"/>
      <c r="E12" s="93">
        <v>11250</v>
      </c>
      <c r="F12" s="93"/>
      <c r="G12" s="93"/>
      <c r="H12" s="93"/>
      <c r="I12" s="685"/>
      <c r="M12" s="91"/>
    </row>
    <row r="13" spans="1:13" ht="24" customHeight="1" thickBot="1" x14ac:dyDescent="0.3">
      <c r="A13" s="654" t="s">
        <v>52</v>
      </c>
      <c r="B13" s="655">
        <f>SUM(B3:B12)</f>
        <v>88050604</v>
      </c>
      <c r="C13" s="632">
        <f>SUM(C3:C12)</f>
        <v>96238844</v>
      </c>
      <c r="D13" s="645"/>
      <c r="E13" s="91">
        <f>SUM(E3:E12)</f>
        <v>96239</v>
      </c>
      <c r="F13" s="93"/>
      <c r="H13" s="95"/>
      <c r="I13" s="685"/>
    </row>
    <row r="14" spans="1:13" x14ac:dyDescent="0.25">
      <c r="A14" s="695"/>
      <c r="B14" s="696"/>
      <c r="C14" s="697"/>
      <c r="D14" s="698"/>
      <c r="G14" s="95"/>
      <c r="H14" s="91"/>
      <c r="L14" s="90"/>
    </row>
    <row r="15" spans="1:13" x14ac:dyDescent="0.25">
      <c r="A15" s="699" t="s">
        <v>371</v>
      </c>
      <c r="B15" s="672"/>
      <c r="C15" s="646"/>
      <c r="D15" s="93"/>
      <c r="G15" s="110"/>
      <c r="H15" s="91"/>
      <c r="L15" s="90"/>
    </row>
    <row r="16" spans="1:13" x14ac:dyDescent="0.25">
      <c r="A16" s="699" t="s">
        <v>372</v>
      </c>
      <c r="B16" s="672"/>
      <c r="C16" s="700"/>
      <c r="D16" s="93"/>
      <c r="G16" s="110"/>
      <c r="H16" s="91"/>
      <c r="L16" s="90"/>
    </row>
    <row r="17" spans="1:12" x14ac:dyDescent="0.25">
      <c r="A17" s="699" t="s">
        <v>312</v>
      </c>
      <c r="B17" s="672"/>
      <c r="C17" s="700"/>
      <c r="D17" s="93"/>
      <c r="G17" s="110"/>
      <c r="H17" s="91"/>
      <c r="L17" s="90"/>
    </row>
    <row r="18" spans="1:12" x14ac:dyDescent="0.25">
      <c r="A18" s="699" t="s">
        <v>373</v>
      </c>
      <c r="B18" s="672"/>
      <c r="C18" s="700"/>
      <c r="D18" s="93"/>
      <c r="G18" s="110"/>
      <c r="H18" s="91"/>
      <c r="L18" s="90"/>
    </row>
    <row r="19" spans="1:12" x14ac:dyDescent="0.25">
      <c r="A19" s="699" t="s">
        <v>374</v>
      </c>
      <c r="B19" s="672"/>
      <c r="C19" s="700"/>
      <c r="D19" s="93"/>
      <c r="G19" s="110"/>
      <c r="H19" s="91"/>
      <c r="L19" s="90"/>
    </row>
    <row r="20" spans="1:12" x14ac:dyDescent="0.25">
      <c r="A20" s="701" t="s">
        <v>375</v>
      </c>
      <c r="B20" s="672"/>
      <c r="C20" s="702"/>
      <c r="D20" s="93"/>
      <c r="G20" s="110"/>
      <c r="H20" s="91"/>
      <c r="L20" s="90"/>
    </row>
    <row r="21" spans="1:12" x14ac:dyDescent="0.25">
      <c r="A21" s="699" t="s">
        <v>376</v>
      </c>
      <c r="B21" s="672"/>
      <c r="C21" s="703"/>
      <c r="D21" s="93"/>
      <c r="G21" s="110"/>
      <c r="H21" s="91"/>
      <c r="L21" s="90"/>
    </row>
    <row r="22" spans="1:12" x14ac:dyDescent="0.25">
      <c r="A22" s="704" t="s">
        <v>377</v>
      </c>
      <c r="B22" s="705">
        <f>SUM(B15:B21)</f>
        <v>0</v>
      </c>
      <c r="C22" s="706">
        <f>SUM(C15:C21)</f>
        <v>0</v>
      </c>
      <c r="D22" s="93"/>
      <c r="G22" s="110"/>
      <c r="H22" s="91"/>
      <c r="L22" s="90"/>
    </row>
    <row r="23" spans="1:12" x14ac:dyDescent="0.25">
      <c r="A23" s="707"/>
      <c r="B23" s="708"/>
      <c r="C23" s="700"/>
      <c r="D23" s="93"/>
      <c r="G23" s="110"/>
      <c r="H23" s="91"/>
      <c r="L23" s="90"/>
    </row>
    <row r="24" spans="1:12" x14ac:dyDescent="0.25">
      <c r="A24" s="699" t="s">
        <v>376</v>
      </c>
      <c r="B24" s="672"/>
      <c r="C24" s="700"/>
      <c r="D24" s="93"/>
      <c r="G24" s="110"/>
      <c r="H24" s="91"/>
      <c r="L24" s="90"/>
    </row>
    <row r="25" spans="1:12" x14ac:dyDescent="0.25">
      <c r="A25" s="699" t="s">
        <v>371</v>
      </c>
      <c r="B25" s="672"/>
      <c r="C25" s="700"/>
      <c r="D25" s="93"/>
      <c r="G25" s="110"/>
      <c r="H25" s="91"/>
      <c r="L25" s="90"/>
    </row>
    <row r="26" spans="1:12" x14ac:dyDescent="0.25">
      <c r="A26" s="699" t="s">
        <v>372</v>
      </c>
      <c r="B26" s="672"/>
      <c r="C26" s="700"/>
      <c r="D26" s="93"/>
      <c r="G26" s="110"/>
      <c r="H26" s="91"/>
      <c r="L26" s="90"/>
    </row>
    <row r="27" spans="1:12" x14ac:dyDescent="0.25">
      <c r="A27" s="699" t="s">
        <v>312</v>
      </c>
      <c r="B27" s="672"/>
      <c r="C27" s="700"/>
      <c r="D27" s="93"/>
      <c r="G27" s="110"/>
      <c r="H27" s="91"/>
      <c r="L27" s="90"/>
    </row>
    <row r="28" spans="1:12" x14ac:dyDescent="0.25">
      <c r="A28" s="699" t="s">
        <v>373</v>
      </c>
      <c r="B28" s="672"/>
      <c r="C28" s="700"/>
      <c r="D28" s="93"/>
      <c r="G28" s="110"/>
      <c r="H28" s="91"/>
      <c r="L28" s="90"/>
    </row>
    <row r="29" spans="1:12" x14ac:dyDescent="0.25">
      <c r="A29" s="699" t="s">
        <v>374</v>
      </c>
      <c r="B29" s="672"/>
      <c r="C29" s="700"/>
      <c r="D29" s="93"/>
      <c r="G29" s="110"/>
      <c r="H29" s="91"/>
      <c r="L29" s="90"/>
    </row>
    <row r="30" spans="1:12" x14ac:dyDescent="0.25">
      <c r="A30" s="701" t="s">
        <v>375</v>
      </c>
      <c r="B30" s="672"/>
      <c r="C30" s="700"/>
      <c r="D30" s="93"/>
      <c r="G30" s="110"/>
      <c r="H30" s="91"/>
      <c r="L30" s="90"/>
    </row>
    <row r="31" spans="1:12" x14ac:dyDescent="0.25">
      <c r="A31" s="704" t="s">
        <v>378</v>
      </c>
      <c r="B31" s="705">
        <f>SUM(B24:B30)</f>
        <v>0</v>
      </c>
      <c r="C31" s="706">
        <f t="shared" ref="C31" si="1">SUM(C24:C30)</f>
        <v>0</v>
      </c>
      <c r="D31" s="93"/>
      <c r="G31" s="110"/>
      <c r="H31" s="91"/>
      <c r="L31" s="90"/>
    </row>
    <row r="32" spans="1:12" ht="14.4" thickBot="1" x14ac:dyDescent="0.3">
      <c r="A32" s="709"/>
      <c r="B32" s="710"/>
      <c r="C32" s="702"/>
      <c r="D32" s="93"/>
      <c r="G32" s="110"/>
      <c r="H32" s="91"/>
      <c r="L32" s="90"/>
    </row>
    <row r="33" spans="1:12" ht="14.4" thickBot="1" x14ac:dyDescent="0.3">
      <c r="A33" s="711" t="s">
        <v>379</v>
      </c>
      <c r="B33" s="712">
        <f>SUM(B13,B22,B31,)</f>
        <v>88050604</v>
      </c>
      <c r="C33" s="713">
        <f>SUM(C13,C22,C31,)</f>
        <v>96238844</v>
      </c>
      <c r="D33" s="698"/>
      <c r="G33" s="110"/>
      <c r="H33" s="91"/>
      <c r="L33" s="90"/>
    </row>
    <row r="34" spans="1:12" x14ac:dyDescent="0.25">
      <c r="B34" s="714"/>
    </row>
    <row r="35" spans="1:12" x14ac:dyDescent="0.25">
      <c r="B35" s="714"/>
    </row>
    <row r="36" spans="1:12" ht="14.4" thickBot="1" x14ac:dyDescent="0.3">
      <c r="B36" s="714"/>
    </row>
    <row r="37" spans="1:12" ht="27.6" x14ac:dyDescent="0.25">
      <c r="A37" s="715" t="s">
        <v>51</v>
      </c>
      <c r="B37" s="716" t="s">
        <v>21</v>
      </c>
      <c r="C37" s="717" t="s">
        <v>380</v>
      </c>
      <c r="D37" s="718" t="s">
        <v>381</v>
      </c>
      <c r="E37" s="719" t="s">
        <v>382</v>
      </c>
    </row>
    <row r="38" spans="1:12" x14ac:dyDescent="0.25">
      <c r="A38" s="647" t="s">
        <v>296</v>
      </c>
      <c r="B38" s="720"/>
      <c r="C38" s="721" t="s">
        <v>383</v>
      </c>
      <c r="D38" s="722">
        <v>3780000</v>
      </c>
      <c r="E38" s="723">
        <v>17000000</v>
      </c>
    </row>
    <row r="39" spans="1:12" x14ac:dyDescent="0.25">
      <c r="A39" s="647" t="s">
        <v>297</v>
      </c>
      <c r="B39" s="720"/>
      <c r="C39" s="721" t="s">
        <v>383</v>
      </c>
      <c r="D39" s="722">
        <v>3300000</v>
      </c>
      <c r="E39" s="723">
        <v>14190000</v>
      </c>
    </row>
    <row r="40" spans="1:12" x14ac:dyDescent="0.25">
      <c r="A40" s="647" t="s">
        <v>324</v>
      </c>
      <c r="B40" s="781" t="s">
        <v>384</v>
      </c>
      <c r="C40" s="782"/>
      <c r="D40" s="783"/>
      <c r="E40" s="723">
        <v>11443092</v>
      </c>
    </row>
    <row r="41" spans="1:12" x14ac:dyDescent="0.25">
      <c r="A41" s="647" t="s">
        <v>298</v>
      </c>
      <c r="B41" s="724">
        <v>12</v>
      </c>
      <c r="C41" s="724" t="s">
        <v>385</v>
      </c>
      <c r="D41" s="722">
        <v>71896</v>
      </c>
      <c r="E41" s="723">
        <f t="shared" ref="E41:E48" si="2">+B41*D41</f>
        <v>862752</v>
      </c>
    </row>
    <row r="42" spans="1:12" x14ac:dyDescent="0.25">
      <c r="A42" s="647" t="s">
        <v>303</v>
      </c>
      <c r="B42" s="724">
        <v>2</v>
      </c>
      <c r="C42" s="724" t="s">
        <v>385</v>
      </c>
      <c r="D42" s="672">
        <v>25000</v>
      </c>
      <c r="E42" s="723">
        <f t="shared" si="2"/>
        <v>50000</v>
      </c>
    </row>
    <row r="43" spans="1:12" x14ac:dyDescent="0.25">
      <c r="A43" s="647" t="s">
        <v>304</v>
      </c>
      <c r="B43" s="724">
        <v>57</v>
      </c>
      <c r="C43" s="724" t="s">
        <v>385</v>
      </c>
      <c r="D43" s="672">
        <v>429000</v>
      </c>
      <c r="E43" s="723">
        <f t="shared" si="2"/>
        <v>24453000</v>
      </c>
    </row>
    <row r="44" spans="1:12" x14ac:dyDescent="0.25">
      <c r="A44" s="647" t="s">
        <v>386</v>
      </c>
      <c r="B44" s="724">
        <v>0</v>
      </c>
      <c r="C44" s="724" t="s">
        <v>385</v>
      </c>
      <c r="D44" s="672">
        <v>285000</v>
      </c>
      <c r="E44" s="723">
        <f t="shared" si="2"/>
        <v>0</v>
      </c>
    </row>
    <row r="45" spans="1:12" x14ac:dyDescent="0.25">
      <c r="A45" s="647" t="s">
        <v>387</v>
      </c>
      <c r="B45" s="725">
        <v>1</v>
      </c>
      <c r="C45" s="726" t="s">
        <v>388</v>
      </c>
      <c r="D45" s="672">
        <v>4250000</v>
      </c>
      <c r="E45" s="723">
        <f t="shared" si="2"/>
        <v>4250000</v>
      </c>
    </row>
    <row r="46" spans="1:12" x14ac:dyDescent="0.25">
      <c r="A46" s="647" t="s">
        <v>305</v>
      </c>
      <c r="B46" s="724">
        <v>14</v>
      </c>
      <c r="C46" s="724" t="s">
        <v>385</v>
      </c>
      <c r="D46" s="672">
        <v>910000</v>
      </c>
      <c r="E46" s="723">
        <f t="shared" si="2"/>
        <v>12740000</v>
      </c>
    </row>
    <row r="47" spans="1:12" x14ac:dyDescent="0.25">
      <c r="A47" s="784" t="s">
        <v>299</v>
      </c>
      <c r="B47" s="724">
        <v>1</v>
      </c>
      <c r="C47" s="726" t="s">
        <v>388</v>
      </c>
      <c r="D47" s="672">
        <v>3000000</v>
      </c>
      <c r="E47" s="723">
        <f t="shared" si="2"/>
        <v>3000000</v>
      </c>
    </row>
    <row r="48" spans="1:12" x14ac:dyDescent="0.25">
      <c r="A48" s="785"/>
      <c r="B48" s="727">
        <v>3300</v>
      </c>
      <c r="C48" s="727" t="s">
        <v>389</v>
      </c>
      <c r="D48" s="728">
        <v>2500</v>
      </c>
      <c r="E48" s="729">
        <f t="shared" si="2"/>
        <v>8250000</v>
      </c>
    </row>
    <row r="49" spans="1:5" ht="14.4" thickBot="1" x14ac:dyDescent="0.3">
      <c r="A49" s="654" t="s">
        <v>52</v>
      </c>
      <c r="B49" s="730"/>
      <c r="C49" s="731"/>
      <c r="D49" s="732"/>
      <c r="E49" s="733">
        <f>SUM(E38:E48)</f>
        <v>96238844</v>
      </c>
    </row>
    <row r="67" spans="1:12" x14ac:dyDescent="0.25">
      <c r="A67" s="87"/>
      <c r="B67" s="87"/>
      <c r="C67" s="90"/>
    </row>
    <row r="68" spans="1:12" x14ac:dyDescent="0.25">
      <c r="H68" s="90"/>
      <c r="I68" s="90"/>
      <c r="J68" s="90"/>
      <c r="K68" s="90"/>
      <c r="L68" s="90"/>
    </row>
    <row r="80" spans="1:12" x14ac:dyDescent="0.25">
      <c r="A80" s="98"/>
      <c r="B80" s="98"/>
      <c r="C80" s="99"/>
    </row>
    <row r="81" spans="1:12" x14ac:dyDescent="0.25">
      <c r="A81" s="102"/>
      <c r="B81" s="102"/>
      <c r="C81" s="103"/>
      <c r="D81" s="100"/>
      <c r="E81" s="100"/>
      <c r="F81" s="100"/>
      <c r="G81" s="100"/>
      <c r="H81" s="101"/>
      <c r="I81" s="90"/>
      <c r="J81" s="90"/>
      <c r="K81" s="90"/>
      <c r="L81" s="90"/>
    </row>
    <row r="82" spans="1:12" x14ac:dyDescent="0.25">
      <c r="A82" s="102"/>
      <c r="B82" s="102"/>
      <c r="C82" s="103"/>
      <c r="D82" s="104"/>
      <c r="E82" s="104"/>
      <c r="F82" s="104"/>
      <c r="G82" s="104"/>
      <c r="H82" s="105"/>
      <c r="I82" s="90"/>
      <c r="J82" s="90"/>
      <c r="K82" s="90"/>
      <c r="L82" s="90"/>
    </row>
    <row r="83" spans="1:12" x14ac:dyDescent="0.25">
      <c r="A83" s="102"/>
      <c r="B83" s="102"/>
      <c r="C83" s="103"/>
      <c r="D83" s="104"/>
      <c r="E83" s="104"/>
      <c r="F83" s="104"/>
      <c r="G83" s="104"/>
      <c r="H83" s="105"/>
      <c r="I83" s="90"/>
      <c r="J83" s="90"/>
      <c r="K83" s="90"/>
      <c r="L83" s="90"/>
    </row>
    <row r="84" spans="1:12" x14ac:dyDescent="0.25">
      <c r="A84" s="106"/>
      <c r="B84" s="106"/>
      <c r="C84" s="107"/>
      <c r="D84" s="104"/>
      <c r="E84" s="104"/>
      <c r="F84" s="104"/>
      <c r="G84" s="104"/>
      <c r="H84" s="105"/>
      <c r="I84" s="90"/>
      <c r="J84" s="90"/>
      <c r="K84" s="90"/>
      <c r="L84" s="90"/>
    </row>
    <row r="85" spans="1:12" x14ac:dyDescent="0.25">
      <c r="D85" s="108"/>
      <c r="E85" s="108"/>
      <c r="F85" s="108"/>
      <c r="G85" s="108"/>
      <c r="H85" s="109"/>
      <c r="I85" s="90"/>
      <c r="J85" s="90"/>
      <c r="K85" s="90"/>
      <c r="L85" s="90"/>
    </row>
  </sheetData>
  <mergeCells count="2">
    <mergeCell ref="B40:D40"/>
    <mergeCell ref="A47:A48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2020. ÉVI KÖLTSÉGVETÉS&amp;R4. sz. táblázat
SZOCIÁLIS NORMATÍVA
Adatok: 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W87"/>
  <sheetViews>
    <sheetView zoomScaleNormal="100" workbookViewId="0">
      <selection activeCell="S10" sqref="S10"/>
    </sheetView>
  </sheetViews>
  <sheetFormatPr defaultColWidth="8.88671875" defaultRowHeight="13.2" x14ac:dyDescent="0.25"/>
  <cols>
    <col min="1" max="1" width="29.6640625" style="16" customWidth="1"/>
    <col min="2" max="2" width="9.6640625" style="16" customWidth="1"/>
    <col min="3" max="10" width="7.44140625" style="16" customWidth="1"/>
    <col min="11" max="11" width="8.33203125" style="16" customWidth="1"/>
    <col min="12" max="14" width="7.44140625" style="16" customWidth="1"/>
    <col min="15" max="15" width="9.44140625" style="16" customWidth="1"/>
    <col min="16" max="21" width="8.88671875" style="16"/>
    <col min="22" max="22" width="9.33203125" style="16" customWidth="1"/>
    <col min="23" max="16384" width="8.88671875" style="16"/>
  </cols>
  <sheetData>
    <row r="1" spans="1:23" s="26" customFormat="1" ht="27.6" customHeight="1" thickBot="1" x14ac:dyDescent="0.3">
      <c r="A1" s="75"/>
      <c r="B1" s="76" t="s">
        <v>323</v>
      </c>
      <c r="C1" s="47" t="s">
        <v>24</v>
      </c>
      <c r="D1" s="48" t="s">
        <v>25</v>
      </c>
      <c r="E1" s="48" t="s">
        <v>26</v>
      </c>
      <c r="F1" s="49" t="s">
        <v>27</v>
      </c>
      <c r="G1" s="48" t="s">
        <v>28</v>
      </c>
      <c r="H1" s="48" t="s">
        <v>29</v>
      </c>
      <c r="I1" s="48" t="s">
        <v>30</v>
      </c>
      <c r="J1" s="48" t="s">
        <v>31</v>
      </c>
      <c r="K1" s="48" t="s">
        <v>32</v>
      </c>
      <c r="L1" s="48" t="s">
        <v>33</v>
      </c>
      <c r="M1" s="48" t="s">
        <v>34</v>
      </c>
      <c r="N1" s="79" t="s">
        <v>35</v>
      </c>
      <c r="O1" s="76" t="s">
        <v>391</v>
      </c>
    </row>
    <row r="2" spans="1:23" s="26" customFormat="1" ht="34.950000000000003" customHeight="1" x14ac:dyDescent="0.25">
      <c r="A2" s="12" t="s">
        <v>36</v>
      </c>
      <c r="B2" s="12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2"/>
      <c r="Q2" s="77"/>
      <c r="R2" s="61"/>
      <c r="S2" s="61"/>
      <c r="T2" s="61"/>
      <c r="U2" s="61"/>
    </row>
    <row r="3" spans="1:23" x14ac:dyDescent="0.25">
      <c r="A3" s="78" t="s">
        <v>4</v>
      </c>
      <c r="B3" s="50">
        <f>+'[4]5.SZ.TÁBL. PÉNZE. ÁTAD - ÁTVÉT'!$O3</f>
        <v>10818</v>
      </c>
      <c r="C3" s="35">
        <f>+$S$3</f>
        <v>914</v>
      </c>
      <c r="D3" s="34">
        <f t="shared" ref="D3:M3" si="0">+$S$3</f>
        <v>914</v>
      </c>
      <c r="E3" s="34">
        <f t="shared" si="0"/>
        <v>914</v>
      </c>
      <c r="F3" s="34">
        <f t="shared" si="0"/>
        <v>914</v>
      </c>
      <c r="G3" s="34">
        <f t="shared" si="0"/>
        <v>914</v>
      </c>
      <c r="H3" s="34">
        <f t="shared" si="0"/>
        <v>914</v>
      </c>
      <c r="I3" s="34">
        <f t="shared" si="0"/>
        <v>914</v>
      </c>
      <c r="J3" s="34">
        <f t="shared" si="0"/>
        <v>914</v>
      </c>
      <c r="K3" s="34">
        <f t="shared" si="0"/>
        <v>914</v>
      </c>
      <c r="L3" s="34">
        <f t="shared" si="0"/>
        <v>914</v>
      </c>
      <c r="M3" s="34">
        <f t="shared" si="0"/>
        <v>914</v>
      </c>
      <c r="N3" s="68">
        <f>+U3</f>
        <v>918.70070115943417</v>
      </c>
      <c r="O3" s="50">
        <f>SUM(C3:N3)</f>
        <v>10972.700701159434</v>
      </c>
      <c r="P3" s="57"/>
      <c r="Q3" s="15">
        <f>+'2.SZ.TÁBL. BEVÉTELEK'!D5+'2.SZ.TÁBL. BEVÉTELEK'!D14+'2.SZ.TÁBL. BEVÉTELEK'!D22+'2.SZ.TÁBL. BEVÉTELEK'!D31+'2.SZ.TÁBL. BEVÉTELEK'!D41+'2.SZ.TÁBL. BEVÉTELEK'!D48+'2.SZ.TÁBL. BEVÉTELEK'!D55+'2.SZ.TÁBL. BEVÉTELEK'!D64+'2.SZ.TÁBL. BEVÉTELEK'!D76</f>
        <v>10972.700701159434</v>
      </c>
      <c r="R3" s="17">
        <f t="shared" ref="R3:R10" si="1">+Q3/12</f>
        <v>914.39172509661955</v>
      </c>
      <c r="S3" s="40">
        <v>914</v>
      </c>
      <c r="U3" s="15">
        <f t="shared" ref="U3:U13" si="2">+Q3-SUM(C3:M3)</f>
        <v>918.70070115943417</v>
      </c>
    </row>
    <row r="4" spans="1:23" x14ac:dyDescent="0.25">
      <c r="A4" s="33" t="s">
        <v>6</v>
      </c>
      <c r="B4" s="50">
        <f>+'[4]5.SZ.TÁBL. PÉNZE. ÁTAD - ÁTVÉT'!$O4</f>
        <v>3319</v>
      </c>
      <c r="C4" s="35">
        <f>+$S$4</f>
        <v>326</v>
      </c>
      <c r="D4" s="34">
        <f t="shared" ref="D4:M4" si="3">+$S$4</f>
        <v>326</v>
      </c>
      <c r="E4" s="34">
        <f t="shared" si="3"/>
        <v>326</v>
      </c>
      <c r="F4" s="34">
        <f t="shared" si="3"/>
        <v>326</v>
      </c>
      <c r="G4" s="34">
        <f t="shared" si="3"/>
        <v>326</v>
      </c>
      <c r="H4" s="34">
        <f t="shared" si="3"/>
        <v>326</v>
      </c>
      <c r="I4" s="34">
        <f t="shared" si="3"/>
        <v>326</v>
      </c>
      <c r="J4" s="34">
        <f t="shared" si="3"/>
        <v>326</v>
      </c>
      <c r="K4" s="34">
        <f t="shared" si="3"/>
        <v>326</v>
      </c>
      <c r="L4" s="34">
        <f t="shared" si="3"/>
        <v>326</v>
      </c>
      <c r="M4" s="34">
        <f t="shared" si="3"/>
        <v>326</v>
      </c>
      <c r="N4" s="68">
        <f t="shared" ref="N4:N9" si="4">+U4</f>
        <v>324.28614637276041</v>
      </c>
      <c r="O4" s="50">
        <f t="shared" ref="O4:O9" si="5">SUM(C4:N4)</f>
        <v>3910.2861463727604</v>
      </c>
      <c r="P4" s="15"/>
      <c r="Q4" s="15">
        <f>+'2.SZ.TÁBL. BEVÉTELEK'!D7+'2.SZ.TÁBL. BEVÉTELEK'!D15+'2.SZ.TÁBL. BEVÉTELEK'!D23+'2.SZ.TÁBL. BEVÉTELEK'!D33+'2.SZ.TÁBL. BEVÉTELEK'!D42+'2.SZ.TÁBL. BEVÉTELEK'!D49+'2.SZ.TÁBL. BEVÉTELEK'!D56+'2.SZ.TÁBL. BEVÉTELEK'!D66+'2.SZ.TÁBL. BEVÉTELEK'!D78</f>
        <v>3910.2861463727604</v>
      </c>
      <c r="R4" s="17">
        <f t="shared" si="1"/>
        <v>325.8571788643967</v>
      </c>
      <c r="S4" s="40">
        <v>326</v>
      </c>
      <c r="U4" s="15">
        <f t="shared" si="2"/>
        <v>324.28614637276041</v>
      </c>
    </row>
    <row r="5" spans="1:23" x14ac:dyDescent="0.25">
      <c r="A5" s="33" t="s">
        <v>5</v>
      </c>
      <c r="B5" s="50">
        <f>+'[4]5.SZ.TÁBL. PÉNZE. ÁTAD - ÁTVÉT'!$O5</f>
        <v>7486</v>
      </c>
      <c r="C5" s="35">
        <f>+$S$5</f>
        <v>633</v>
      </c>
      <c r="D5" s="34">
        <f t="shared" ref="D5:M5" si="6">+$S$5</f>
        <v>633</v>
      </c>
      <c r="E5" s="34">
        <f t="shared" si="6"/>
        <v>633</v>
      </c>
      <c r="F5" s="34">
        <f t="shared" si="6"/>
        <v>633</v>
      </c>
      <c r="G5" s="34">
        <f t="shared" si="6"/>
        <v>633</v>
      </c>
      <c r="H5" s="34">
        <f t="shared" si="6"/>
        <v>633</v>
      </c>
      <c r="I5" s="34">
        <f t="shared" si="6"/>
        <v>633</v>
      </c>
      <c r="J5" s="34">
        <f t="shared" si="6"/>
        <v>633</v>
      </c>
      <c r="K5" s="34">
        <f t="shared" si="6"/>
        <v>633</v>
      </c>
      <c r="L5" s="34">
        <f t="shared" si="6"/>
        <v>633</v>
      </c>
      <c r="M5" s="34">
        <f t="shared" si="6"/>
        <v>633</v>
      </c>
      <c r="N5" s="68">
        <f t="shared" si="4"/>
        <v>632.46730214014042</v>
      </c>
      <c r="O5" s="50">
        <f t="shared" si="5"/>
        <v>7595.4673021401404</v>
      </c>
      <c r="Q5" s="15">
        <f>+'2.SZ.TÁBL. BEVÉTELEK'!D6+'2.SZ.TÁBL. BEVÉTELEK'!D32+'2.SZ.TÁBL. BEVÉTELEK'!D65+'2.SZ.TÁBL. BEVÉTELEK'!D77</f>
        <v>7595.4673021401404</v>
      </c>
      <c r="R5" s="17">
        <f t="shared" si="1"/>
        <v>632.95560851167841</v>
      </c>
      <c r="S5" s="40">
        <v>633</v>
      </c>
      <c r="U5" s="15">
        <f t="shared" si="2"/>
        <v>632.46730214014042</v>
      </c>
    </row>
    <row r="6" spans="1:23" x14ac:dyDescent="0.25">
      <c r="A6" s="33" t="s">
        <v>7</v>
      </c>
      <c r="B6" s="50">
        <f>+'[4]5.SZ.TÁBL. PÉNZE. ÁTAD - ÁTVÉT'!$O6</f>
        <v>2773</v>
      </c>
      <c r="C6" s="35">
        <f>+$S$6</f>
        <v>284</v>
      </c>
      <c r="D6" s="34">
        <f t="shared" ref="D6:M6" si="7">+$S$6</f>
        <v>284</v>
      </c>
      <c r="E6" s="34">
        <f t="shared" si="7"/>
        <v>284</v>
      </c>
      <c r="F6" s="34">
        <f t="shared" si="7"/>
        <v>284</v>
      </c>
      <c r="G6" s="34">
        <f t="shared" si="7"/>
        <v>284</v>
      </c>
      <c r="H6" s="34">
        <f t="shared" si="7"/>
        <v>284</v>
      </c>
      <c r="I6" s="34">
        <f t="shared" si="7"/>
        <v>284</v>
      </c>
      <c r="J6" s="34">
        <f t="shared" si="7"/>
        <v>284</v>
      </c>
      <c r="K6" s="34">
        <f t="shared" si="7"/>
        <v>284</v>
      </c>
      <c r="L6" s="34">
        <f t="shared" si="7"/>
        <v>284</v>
      </c>
      <c r="M6" s="34">
        <f t="shared" si="7"/>
        <v>284</v>
      </c>
      <c r="N6" s="68">
        <f t="shared" si="4"/>
        <v>285.04005315980021</v>
      </c>
      <c r="O6" s="50">
        <f t="shared" si="5"/>
        <v>3409.0400531598002</v>
      </c>
      <c r="Q6" s="15">
        <f>+'2.SZ.TÁBL. BEVÉTELEK'!D8+'2.SZ.TÁBL. BEVÉTELEK'!D16+'2.SZ.TÁBL. BEVÉTELEK'!D24+'2.SZ.TÁBL. BEVÉTELEK'!D34+'2.SZ.TÁBL. BEVÉTELEK'!D50+'2.SZ.TÁBL. BEVÉTELEK'!D57+'2.SZ.TÁBL. BEVÉTELEK'!D67+'2.SZ.TÁBL. BEVÉTELEK'!D79</f>
        <v>3409.0400531598002</v>
      </c>
      <c r="R6" s="17">
        <f t="shared" si="1"/>
        <v>284.08667109665004</v>
      </c>
      <c r="S6" s="40">
        <v>284</v>
      </c>
      <c r="U6" s="15">
        <f t="shared" si="2"/>
        <v>285.04005315980021</v>
      </c>
    </row>
    <row r="7" spans="1:23" x14ac:dyDescent="0.25">
      <c r="A7" s="33" t="s">
        <v>8</v>
      </c>
      <c r="B7" s="50">
        <f>+'[4]5.SZ.TÁBL. PÉNZE. ÁTAD - ÁTVÉT'!$O7</f>
        <v>17197</v>
      </c>
      <c r="C7" s="35">
        <f>+$S$7</f>
        <v>1432</v>
      </c>
      <c r="D7" s="34">
        <f t="shared" ref="D7:M7" si="8">+$S$7</f>
        <v>1432</v>
      </c>
      <c r="E7" s="34">
        <f t="shared" si="8"/>
        <v>1432</v>
      </c>
      <c r="F7" s="34">
        <f t="shared" si="8"/>
        <v>1432</v>
      </c>
      <c r="G7" s="34">
        <f t="shared" si="8"/>
        <v>1432</v>
      </c>
      <c r="H7" s="34">
        <f t="shared" si="8"/>
        <v>1432</v>
      </c>
      <c r="I7" s="34">
        <f t="shared" si="8"/>
        <v>1432</v>
      </c>
      <c r="J7" s="34">
        <f t="shared" si="8"/>
        <v>1432</v>
      </c>
      <c r="K7" s="34">
        <f t="shared" si="8"/>
        <v>1432</v>
      </c>
      <c r="L7" s="34">
        <f t="shared" si="8"/>
        <v>1432</v>
      </c>
      <c r="M7" s="34">
        <f t="shared" si="8"/>
        <v>1432</v>
      </c>
      <c r="N7" s="68">
        <f t="shared" si="4"/>
        <v>1426</v>
      </c>
      <c r="O7" s="50">
        <f t="shared" si="5"/>
        <v>17178</v>
      </c>
      <c r="P7" s="15"/>
      <c r="Q7" s="15">
        <f>+'2.SZ.TÁBL. BEVÉTELEK'!D9+'2.SZ.TÁBL. BEVÉTELEK'!D17+'2.SZ.TÁBL. BEVÉTELEK'!D25+'2.SZ.TÁBL. BEVÉTELEK'!D35+'2.SZ.TÁBL. BEVÉTELEK'!D43+'2.SZ.TÁBL. BEVÉTELEK'!D58+'2.SZ.TÁBL. BEVÉTELEK'!D80</f>
        <v>17178</v>
      </c>
      <c r="R7" s="17">
        <f t="shared" si="1"/>
        <v>1431.5</v>
      </c>
      <c r="S7" s="40">
        <v>1432</v>
      </c>
      <c r="U7" s="15">
        <f t="shared" si="2"/>
        <v>1426</v>
      </c>
    </row>
    <row r="8" spans="1:23" x14ac:dyDescent="0.25">
      <c r="A8" s="33" t="s">
        <v>9</v>
      </c>
      <c r="B8" s="50">
        <f>+'[4]5.SZ.TÁBL. PÉNZE. ÁTAD - ÁTVÉT'!$O8</f>
        <v>8007</v>
      </c>
      <c r="C8" s="35">
        <f>+$S$8</f>
        <v>796</v>
      </c>
      <c r="D8" s="34">
        <f t="shared" ref="D8:M8" si="9">+$S$8</f>
        <v>796</v>
      </c>
      <c r="E8" s="34">
        <f t="shared" si="9"/>
        <v>796</v>
      </c>
      <c r="F8" s="34">
        <f t="shared" si="9"/>
        <v>796</v>
      </c>
      <c r="G8" s="34">
        <f t="shared" si="9"/>
        <v>796</v>
      </c>
      <c r="H8" s="34">
        <f t="shared" si="9"/>
        <v>796</v>
      </c>
      <c r="I8" s="34">
        <f t="shared" si="9"/>
        <v>796</v>
      </c>
      <c r="J8" s="34">
        <f t="shared" si="9"/>
        <v>796</v>
      </c>
      <c r="K8" s="34">
        <f t="shared" si="9"/>
        <v>796</v>
      </c>
      <c r="L8" s="34">
        <f t="shared" si="9"/>
        <v>796</v>
      </c>
      <c r="M8" s="34">
        <f t="shared" si="9"/>
        <v>796</v>
      </c>
      <c r="N8" s="68">
        <f t="shared" si="4"/>
        <v>795.43329819898281</v>
      </c>
      <c r="O8" s="50">
        <f t="shared" si="5"/>
        <v>9551.4332981989828</v>
      </c>
      <c r="P8" s="15"/>
      <c r="Q8" s="15">
        <f>+'2.SZ.TÁBL. BEVÉTELEK'!D10+'2.SZ.TÁBL. BEVÉTELEK'!D26+'2.SZ.TÁBL. BEVÉTELEK'!D36+'2.SZ.TÁBL. BEVÉTELEK'!D44+'2.SZ.TÁBL. BEVÉTELEK'!D59+'2.SZ.TÁBL. BEVÉTELEK'!D68+'2.SZ.TÁBL. BEVÉTELEK'!D81</f>
        <v>9551.4332981989828</v>
      </c>
      <c r="R8" s="17">
        <f t="shared" si="1"/>
        <v>795.95277484991527</v>
      </c>
      <c r="S8" s="40">
        <v>796</v>
      </c>
      <c r="U8" s="15">
        <f t="shared" si="2"/>
        <v>795.43329819898281</v>
      </c>
    </row>
    <row r="9" spans="1:23" x14ac:dyDescent="0.25">
      <c r="A9" s="435" t="s">
        <v>10</v>
      </c>
      <c r="B9" s="50">
        <f>+'[4]5.SZ.TÁBL. PÉNZE. ÁTAD - ÁTVÉT'!$O9</f>
        <v>5709</v>
      </c>
      <c r="C9" s="436">
        <f>+$S$9</f>
        <v>530</v>
      </c>
      <c r="D9" s="343">
        <f t="shared" ref="D9:M9" si="10">+$S$9</f>
        <v>530</v>
      </c>
      <c r="E9" s="343">
        <f t="shared" si="10"/>
        <v>530</v>
      </c>
      <c r="F9" s="343">
        <f t="shared" si="10"/>
        <v>530</v>
      </c>
      <c r="G9" s="343">
        <f t="shared" si="10"/>
        <v>530</v>
      </c>
      <c r="H9" s="343">
        <f t="shared" si="10"/>
        <v>530</v>
      </c>
      <c r="I9" s="343">
        <f t="shared" si="10"/>
        <v>530</v>
      </c>
      <c r="J9" s="343">
        <f t="shared" si="10"/>
        <v>530</v>
      </c>
      <c r="K9" s="343">
        <f t="shared" si="10"/>
        <v>530</v>
      </c>
      <c r="L9" s="343">
        <f t="shared" si="10"/>
        <v>530</v>
      </c>
      <c r="M9" s="343">
        <f t="shared" si="10"/>
        <v>530</v>
      </c>
      <c r="N9" s="344">
        <f t="shared" si="4"/>
        <v>535.66710966500159</v>
      </c>
      <c r="O9" s="51">
        <f t="shared" si="5"/>
        <v>6365.6671096650016</v>
      </c>
      <c r="P9" s="15"/>
      <c r="Q9" s="15">
        <f>+'2.SZ.TÁBL. BEVÉTELEK'!D11+'2.SZ.TÁBL. BEVÉTELEK'!D18+'2.SZ.TÁBL. BEVÉTELEK'!D27+'2.SZ.TÁBL. BEVÉTELEK'!D37+'2.SZ.TÁBL. BEVÉTELEK'!D45+'2.SZ.TÁBL. BEVÉTELEK'!D51+'2.SZ.TÁBL. BEVÉTELEK'!D60+'2.SZ.TÁBL. BEVÉTELEK'!D82+'2.SZ.TÁBL. BEVÉTELEK'!D69</f>
        <v>6365.6671096650016</v>
      </c>
      <c r="R9" s="17">
        <f t="shared" si="1"/>
        <v>530.47225913875013</v>
      </c>
      <c r="S9" s="40">
        <v>530</v>
      </c>
      <c r="U9" s="15">
        <f t="shared" si="2"/>
        <v>535.66710966500159</v>
      </c>
    </row>
    <row r="10" spans="1:23" ht="13.8" thickBot="1" x14ac:dyDescent="0.3">
      <c r="A10" s="36" t="s">
        <v>245</v>
      </c>
      <c r="B10" s="50">
        <f>+'[4]5.SZ.TÁBL. PÉNZE. ÁTAD - ÁTVÉT'!$O10</f>
        <v>4038</v>
      </c>
      <c r="C10" s="436">
        <f>+$S$10</f>
        <v>407</v>
      </c>
      <c r="D10" s="343">
        <f t="shared" ref="D10:M10" si="11">+$S$10</f>
        <v>407</v>
      </c>
      <c r="E10" s="343">
        <f t="shared" si="11"/>
        <v>407</v>
      </c>
      <c r="F10" s="343">
        <f t="shared" si="11"/>
        <v>407</v>
      </c>
      <c r="G10" s="343">
        <f t="shared" si="11"/>
        <v>407</v>
      </c>
      <c r="H10" s="343">
        <f t="shared" si="11"/>
        <v>407</v>
      </c>
      <c r="I10" s="343">
        <f t="shared" si="11"/>
        <v>407</v>
      </c>
      <c r="J10" s="343">
        <f t="shared" si="11"/>
        <v>407</v>
      </c>
      <c r="K10" s="343">
        <f t="shared" si="11"/>
        <v>407</v>
      </c>
      <c r="L10" s="343">
        <f t="shared" si="11"/>
        <v>407</v>
      </c>
      <c r="M10" s="343">
        <f t="shared" si="11"/>
        <v>407</v>
      </c>
      <c r="N10" s="344">
        <f t="shared" ref="N10" si="12">+U10</f>
        <v>408.40538930388175</v>
      </c>
      <c r="O10" s="434">
        <f t="shared" ref="O10" si="13">SUM(C10:N10)</f>
        <v>4885.4053893038817</v>
      </c>
      <c r="P10" s="15"/>
      <c r="Q10" s="15">
        <f>+'2.SZ.TÁBL. BEVÉTELEK'!D19+'2.SZ.TÁBL. BEVÉTELEK'!D28+'2.SZ.TÁBL. BEVÉTELEK'!D38+'2.SZ.TÁBL. BEVÉTELEK'!D52+'2.SZ.TÁBL. BEVÉTELEK'!D61+'2.SZ.TÁBL. BEVÉTELEK'!D70+'2.SZ.TÁBL. BEVÉTELEK'!D83</f>
        <v>4885.4053893038817</v>
      </c>
      <c r="R10" s="17">
        <f t="shared" si="1"/>
        <v>407.1171157753235</v>
      </c>
      <c r="S10" s="40">
        <v>407</v>
      </c>
      <c r="U10" s="15">
        <f t="shared" si="2"/>
        <v>408.40538930388175</v>
      </c>
    </row>
    <row r="11" spans="1:23" ht="13.8" thickBot="1" x14ac:dyDescent="0.3">
      <c r="A11" s="37" t="s">
        <v>17</v>
      </c>
      <c r="B11" s="52">
        <f>SUM(B3:B10)</f>
        <v>59347</v>
      </c>
      <c r="C11" s="39">
        <f>SUM(C3:C10)</f>
        <v>5322</v>
      </c>
      <c r="D11" s="38">
        <f t="shared" ref="D11:N11" si="14">SUM(D3:D10)</f>
        <v>5322</v>
      </c>
      <c r="E11" s="38">
        <f t="shared" si="14"/>
        <v>5322</v>
      </c>
      <c r="F11" s="38">
        <f t="shared" si="14"/>
        <v>5322</v>
      </c>
      <c r="G11" s="38">
        <f t="shared" si="14"/>
        <v>5322</v>
      </c>
      <c r="H11" s="38">
        <f t="shared" si="14"/>
        <v>5322</v>
      </c>
      <c r="I11" s="38">
        <f t="shared" si="14"/>
        <v>5322</v>
      </c>
      <c r="J11" s="38">
        <f t="shared" si="14"/>
        <v>5322</v>
      </c>
      <c r="K11" s="38">
        <f t="shared" si="14"/>
        <v>5322</v>
      </c>
      <c r="L11" s="38">
        <f t="shared" si="14"/>
        <v>5322</v>
      </c>
      <c r="M11" s="38">
        <f t="shared" si="14"/>
        <v>5322</v>
      </c>
      <c r="N11" s="38">
        <f t="shared" si="14"/>
        <v>5326.0000000000009</v>
      </c>
      <c r="O11" s="52">
        <f>SUM(O3:O10)</f>
        <v>63868.000000000007</v>
      </c>
      <c r="Q11" s="17"/>
      <c r="R11" s="17"/>
      <c r="S11" s="17"/>
      <c r="T11" s="17"/>
      <c r="U11" s="17"/>
    </row>
    <row r="12" spans="1:23" s="581" customFormat="1" ht="17.399999999999999" customHeight="1" x14ac:dyDescent="0.25">
      <c r="A12" s="625" t="s">
        <v>301</v>
      </c>
      <c r="B12" s="626">
        <v>0</v>
      </c>
      <c r="C12" s="627"/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9"/>
      <c r="O12" s="630">
        <f t="shared" ref="O12:O13" si="15">SUM(C12:N12)</f>
        <v>0</v>
      </c>
      <c r="Q12" s="590"/>
      <c r="R12" s="590"/>
      <c r="S12" s="590"/>
      <c r="T12" s="590"/>
      <c r="U12" s="590"/>
    </row>
    <row r="13" spans="1:23" s="407" customFormat="1" ht="19.2" customHeight="1" x14ac:dyDescent="0.25">
      <c r="A13" s="437" t="s">
        <v>271</v>
      </c>
      <c r="B13" s="50">
        <f>+'[4]5.SZ.TÁBL. PÉNZE. ÁTAD - ÁTVÉT'!$O13</f>
        <v>88051</v>
      </c>
      <c r="C13" s="447">
        <f>+$S$13</f>
        <v>8042</v>
      </c>
      <c r="D13" s="448">
        <f t="shared" ref="D13:M13" si="16">+$S$13</f>
        <v>8042</v>
      </c>
      <c r="E13" s="448">
        <f t="shared" si="16"/>
        <v>8042</v>
      </c>
      <c r="F13" s="448">
        <f t="shared" si="16"/>
        <v>8042</v>
      </c>
      <c r="G13" s="448">
        <f t="shared" si="16"/>
        <v>8042</v>
      </c>
      <c r="H13" s="448">
        <f t="shared" si="16"/>
        <v>8042</v>
      </c>
      <c r="I13" s="448">
        <f t="shared" si="16"/>
        <v>8042</v>
      </c>
      <c r="J13" s="448">
        <f t="shared" si="16"/>
        <v>8042</v>
      </c>
      <c r="K13" s="448">
        <f t="shared" si="16"/>
        <v>8042</v>
      </c>
      <c r="L13" s="448">
        <f t="shared" si="16"/>
        <v>8042</v>
      </c>
      <c r="M13" s="448">
        <f t="shared" si="16"/>
        <v>8042</v>
      </c>
      <c r="N13" s="449">
        <f>+U13</f>
        <v>7777</v>
      </c>
      <c r="O13" s="446">
        <f t="shared" si="15"/>
        <v>96239</v>
      </c>
      <c r="Q13" s="45">
        <f>+'2.SZ.TÁBL. BEVÉTELEK'!D72</f>
        <v>96239</v>
      </c>
      <c r="R13" s="46">
        <f>+Q13/12</f>
        <v>8019.916666666667</v>
      </c>
      <c r="S13" s="407">
        <v>8042</v>
      </c>
      <c r="U13" s="44">
        <f t="shared" si="2"/>
        <v>7777</v>
      </c>
      <c r="V13" s="45"/>
    </row>
    <row r="14" spans="1:23" ht="21" customHeight="1" thickBot="1" x14ac:dyDescent="0.3">
      <c r="A14" s="438" t="s">
        <v>272</v>
      </c>
      <c r="B14" s="439">
        <f t="shared" ref="B14:O14" si="17">SUM(B13)</f>
        <v>88051</v>
      </c>
      <c r="C14" s="440">
        <f t="shared" si="17"/>
        <v>8042</v>
      </c>
      <c r="D14" s="440">
        <f t="shared" si="17"/>
        <v>8042</v>
      </c>
      <c r="E14" s="440">
        <f t="shared" si="17"/>
        <v>8042</v>
      </c>
      <c r="F14" s="440">
        <f t="shared" si="17"/>
        <v>8042</v>
      </c>
      <c r="G14" s="440">
        <f t="shared" si="17"/>
        <v>8042</v>
      </c>
      <c r="H14" s="440">
        <f t="shared" si="17"/>
        <v>8042</v>
      </c>
      <c r="I14" s="440">
        <f t="shared" si="17"/>
        <v>8042</v>
      </c>
      <c r="J14" s="440">
        <f t="shared" si="17"/>
        <v>8042</v>
      </c>
      <c r="K14" s="440">
        <f t="shared" si="17"/>
        <v>8042</v>
      </c>
      <c r="L14" s="440">
        <f t="shared" si="17"/>
        <v>8042</v>
      </c>
      <c r="M14" s="440">
        <f t="shared" si="17"/>
        <v>8042</v>
      </c>
      <c r="N14" s="440">
        <f t="shared" si="17"/>
        <v>7777</v>
      </c>
      <c r="O14" s="439">
        <f t="shared" si="17"/>
        <v>96239</v>
      </c>
      <c r="Q14" s="45"/>
      <c r="R14" s="46"/>
      <c r="S14" s="407"/>
      <c r="T14" s="407"/>
      <c r="U14" s="44"/>
      <c r="V14" s="45"/>
      <c r="W14" s="407"/>
    </row>
    <row r="15" spans="1:23" ht="22.5" customHeight="1" thickBot="1" x14ac:dyDescent="0.3">
      <c r="A15" s="441" t="s">
        <v>273</v>
      </c>
      <c r="B15" s="442">
        <f>+B11+B14+B12</f>
        <v>147398</v>
      </c>
      <c r="C15" s="443">
        <f>+C11+C14+C12</f>
        <v>13364</v>
      </c>
      <c r="D15" s="444">
        <f t="shared" ref="D15:N15" si="18">+D11+D14+D12</f>
        <v>13364</v>
      </c>
      <c r="E15" s="444">
        <f t="shared" si="18"/>
        <v>13364</v>
      </c>
      <c r="F15" s="444">
        <f t="shared" si="18"/>
        <v>13364</v>
      </c>
      <c r="G15" s="444">
        <f t="shared" si="18"/>
        <v>13364</v>
      </c>
      <c r="H15" s="444">
        <f t="shared" si="18"/>
        <v>13364</v>
      </c>
      <c r="I15" s="444">
        <f t="shared" si="18"/>
        <v>13364</v>
      </c>
      <c r="J15" s="444">
        <f t="shared" si="18"/>
        <v>13364</v>
      </c>
      <c r="K15" s="444">
        <f t="shared" si="18"/>
        <v>13364</v>
      </c>
      <c r="L15" s="444">
        <f t="shared" si="18"/>
        <v>13364</v>
      </c>
      <c r="M15" s="444">
        <f t="shared" si="18"/>
        <v>13364</v>
      </c>
      <c r="N15" s="445">
        <f t="shared" si="18"/>
        <v>13103</v>
      </c>
      <c r="O15" s="442">
        <f>+O11+O14+O12</f>
        <v>160107</v>
      </c>
      <c r="Q15" s="45"/>
      <c r="R15" s="46"/>
      <c r="S15" s="407"/>
      <c r="T15" s="407"/>
      <c r="U15" s="44"/>
      <c r="V15" s="45"/>
      <c r="W15" s="407"/>
    </row>
    <row r="16" spans="1:23" ht="28.5" customHeight="1" thickBot="1" x14ac:dyDescent="0.3">
      <c r="A16" s="117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Q16" s="45"/>
      <c r="R16" s="46"/>
      <c r="S16" s="407"/>
      <c r="T16" s="407"/>
      <c r="U16" s="44"/>
      <c r="V16" s="45"/>
      <c r="W16" s="407"/>
    </row>
    <row r="17" spans="1:22" ht="37.5" customHeight="1" x14ac:dyDescent="0.25">
      <c r="A17" s="111" t="s">
        <v>37</v>
      </c>
      <c r="B17" s="12"/>
      <c r="C17" s="11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113"/>
      <c r="O17" s="74"/>
    </row>
    <row r="18" spans="1:22" ht="13.8" thickBot="1" x14ac:dyDescent="0.3">
      <c r="A18" s="112" t="s">
        <v>54</v>
      </c>
      <c r="B18" s="50">
        <f>+'[4]5.SZ.TÁBL. PÉNZE. ÁTAD - ÁTVÉT'!$O18</f>
        <v>4000</v>
      </c>
      <c r="C18" s="35">
        <f>+$S$18</f>
        <v>333</v>
      </c>
      <c r="D18" s="34">
        <f t="shared" ref="D18:M18" si="19">+$S$18</f>
        <v>333</v>
      </c>
      <c r="E18" s="34">
        <f t="shared" si="19"/>
        <v>333</v>
      </c>
      <c r="F18" s="34">
        <f t="shared" si="19"/>
        <v>333</v>
      </c>
      <c r="G18" s="34">
        <f t="shared" si="19"/>
        <v>333</v>
      </c>
      <c r="H18" s="34">
        <f t="shared" si="19"/>
        <v>333</v>
      </c>
      <c r="I18" s="34">
        <f t="shared" si="19"/>
        <v>333</v>
      </c>
      <c r="J18" s="34">
        <f t="shared" si="19"/>
        <v>333</v>
      </c>
      <c r="K18" s="34">
        <f t="shared" si="19"/>
        <v>333</v>
      </c>
      <c r="L18" s="34">
        <f t="shared" si="19"/>
        <v>333</v>
      </c>
      <c r="M18" s="34">
        <f t="shared" si="19"/>
        <v>333</v>
      </c>
      <c r="N18" s="114">
        <f>+U18</f>
        <v>337.00000000000045</v>
      </c>
      <c r="O18" s="50">
        <f>SUM(C18:N18)</f>
        <v>4000.0000000000005</v>
      </c>
      <c r="Q18" s="18">
        <f>+'1.1.SZ.TÁBL. BEV - KIAD'!H85</f>
        <v>4000.0000000000005</v>
      </c>
      <c r="R18" s="17">
        <f>+Q18/12</f>
        <v>333.33333333333337</v>
      </c>
      <c r="S18" s="15">
        <v>333</v>
      </c>
      <c r="T18" s="15"/>
      <c r="U18" s="15">
        <f>+Q18-SUM(C18:M18)</f>
        <v>337.00000000000045</v>
      </c>
    </row>
    <row r="19" spans="1:22" ht="13.8" thickBot="1" x14ac:dyDescent="0.3">
      <c r="A19" s="37" t="s">
        <v>17</v>
      </c>
      <c r="B19" s="52">
        <f>SUM(B18)</f>
        <v>4000</v>
      </c>
      <c r="C19" s="39">
        <f>SUM(C18)</f>
        <v>333</v>
      </c>
      <c r="D19" s="38">
        <f t="shared" ref="D19:N19" si="20">SUM(D18)</f>
        <v>333</v>
      </c>
      <c r="E19" s="38">
        <f t="shared" si="20"/>
        <v>333</v>
      </c>
      <c r="F19" s="38">
        <f t="shared" si="20"/>
        <v>333</v>
      </c>
      <c r="G19" s="38">
        <f t="shared" si="20"/>
        <v>333</v>
      </c>
      <c r="H19" s="38">
        <f t="shared" si="20"/>
        <v>333</v>
      </c>
      <c r="I19" s="38">
        <f t="shared" si="20"/>
        <v>333</v>
      </c>
      <c r="J19" s="38">
        <f t="shared" si="20"/>
        <v>333</v>
      </c>
      <c r="K19" s="38">
        <f t="shared" si="20"/>
        <v>333</v>
      </c>
      <c r="L19" s="38">
        <f t="shared" si="20"/>
        <v>333</v>
      </c>
      <c r="M19" s="38">
        <f t="shared" si="20"/>
        <v>333</v>
      </c>
      <c r="N19" s="80">
        <f t="shared" si="20"/>
        <v>337.00000000000045</v>
      </c>
      <c r="O19" s="52">
        <f>SUM(O18)</f>
        <v>4000.0000000000005</v>
      </c>
      <c r="Q19" s="18"/>
      <c r="R19" s="15"/>
      <c r="S19" s="15"/>
      <c r="T19" s="15"/>
      <c r="U19" s="15"/>
      <c r="V19" s="15"/>
    </row>
    <row r="87" spans="1:5" x14ac:dyDescent="0.25">
      <c r="A87" s="21"/>
      <c r="B87" s="21"/>
      <c r="C87" s="21"/>
      <c r="D87" s="21"/>
      <c r="E87" s="21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Roman,Félkövér"&amp;16 2020. ÉVI KÖLTSÉGVETÉS&amp;R5.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Q90"/>
  <sheetViews>
    <sheetView tabSelected="1" topLeftCell="A7" zoomScaleNormal="100" workbookViewId="0">
      <selection activeCell="C13" sqref="C13"/>
    </sheetView>
  </sheetViews>
  <sheetFormatPr defaultColWidth="9.109375" defaultRowHeight="13.8" x14ac:dyDescent="0.25"/>
  <cols>
    <col min="1" max="1" width="32.44140625" style="23" customWidth="1"/>
    <col min="2" max="2" width="9.6640625" style="480" customWidth="1"/>
    <col min="3" max="10" width="8" style="480" bestFit="1" customWidth="1"/>
    <col min="11" max="11" width="10.109375" style="480" bestFit="1" customWidth="1"/>
    <col min="12" max="12" width="8" style="480" bestFit="1" customWidth="1"/>
    <col min="13" max="13" width="8.6640625" style="480" customWidth="1"/>
    <col min="14" max="14" width="8.88671875" style="481" bestFit="1" customWidth="1"/>
    <col min="15" max="15" width="9.6640625" style="480" customWidth="1"/>
    <col min="16" max="16" width="11.5546875" style="23" bestFit="1" customWidth="1"/>
    <col min="17" max="16384" width="9.109375" style="23"/>
  </cols>
  <sheetData>
    <row r="1" spans="1:17" ht="24.75" customHeight="1" x14ac:dyDescent="0.25">
      <c r="A1" s="458" t="s">
        <v>129</v>
      </c>
      <c r="B1" s="451" t="s">
        <v>274</v>
      </c>
      <c r="C1" s="471" t="s">
        <v>39</v>
      </c>
      <c r="D1" s="450" t="s">
        <v>40</v>
      </c>
      <c r="E1" s="450" t="s">
        <v>41</v>
      </c>
      <c r="F1" s="450" t="s">
        <v>42</v>
      </c>
      <c r="G1" s="450" t="s">
        <v>43</v>
      </c>
      <c r="H1" s="450" t="s">
        <v>44</v>
      </c>
      <c r="I1" s="450" t="s">
        <v>45</v>
      </c>
      <c r="J1" s="450" t="s">
        <v>275</v>
      </c>
      <c r="K1" s="450" t="s">
        <v>46</v>
      </c>
      <c r="L1" s="450" t="s">
        <v>47</v>
      </c>
      <c r="M1" s="450" t="s">
        <v>48</v>
      </c>
      <c r="N1" s="475" t="s">
        <v>49</v>
      </c>
      <c r="O1" s="452" t="s">
        <v>276</v>
      </c>
    </row>
    <row r="2" spans="1:17" ht="23.25" customHeight="1" x14ac:dyDescent="0.25">
      <c r="A2" s="459" t="s">
        <v>22</v>
      </c>
      <c r="B2" s="474"/>
      <c r="C2" s="472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76"/>
      <c r="O2" s="478"/>
    </row>
    <row r="3" spans="1:17" ht="15" customHeight="1" x14ac:dyDescent="0.25">
      <c r="A3" s="460" t="s">
        <v>283</v>
      </c>
      <c r="B3" s="486">
        <f>+'1.1.SZ.TÁBL. BEV - KIAD'!L6</f>
        <v>160107</v>
      </c>
      <c r="C3" s="487">
        <v>13342</v>
      </c>
      <c r="D3" s="487">
        <v>13342</v>
      </c>
      <c r="E3" s="487">
        <v>13342</v>
      </c>
      <c r="F3" s="487">
        <v>13342</v>
      </c>
      <c r="G3" s="487">
        <v>13342</v>
      </c>
      <c r="H3" s="487">
        <v>13342</v>
      </c>
      <c r="I3" s="487">
        <v>13342</v>
      </c>
      <c r="J3" s="487">
        <v>13342</v>
      </c>
      <c r="K3" s="487">
        <v>13342</v>
      </c>
      <c r="L3" s="487">
        <v>13342</v>
      </c>
      <c r="M3" s="487">
        <v>13342</v>
      </c>
      <c r="N3" s="487">
        <v>13345</v>
      </c>
      <c r="O3" s="488">
        <f>SUM(C3:N3)</f>
        <v>160107</v>
      </c>
      <c r="P3" s="24"/>
    </row>
    <row r="4" spans="1:17" ht="15" customHeight="1" x14ac:dyDescent="0.25">
      <c r="A4" s="460" t="s">
        <v>84</v>
      </c>
      <c r="B4" s="486">
        <f>+'1.1.SZ.TÁBL. BEV - KIAD'!L20</f>
        <v>12400</v>
      </c>
      <c r="C4" s="487">
        <v>1035</v>
      </c>
      <c r="D4" s="487">
        <v>1035</v>
      </c>
      <c r="E4" s="487">
        <v>1035</v>
      </c>
      <c r="F4" s="487">
        <v>1035</v>
      </c>
      <c r="G4" s="487">
        <v>1035</v>
      </c>
      <c r="H4" s="487">
        <v>1035</v>
      </c>
      <c r="I4" s="487">
        <v>1035</v>
      </c>
      <c r="J4" s="487">
        <v>1035</v>
      </c>
      <c r="K4" s="487">
        <v>1030</v>
      </c>
      <c r="L4" s="487">
        <v>1030</v>
      </c>
      <c r="M4" s="487">
        <v>1030</v>
      </c>
      <c r="N4" s="487">
        <v>1030</v>
      </c>
      <c r="O4" s="488">
        <f t="shared" ref="O4:O5" si="0">SUM(C4:N4)</f>
        <v>12400</v>
      </c>
    </row>
    <row r="5" spans="1:17" ht="15" customHeight="1" x14ac:dyDescent="0.25">
      <c r="A5" s="461" t="s">
        <v>364</v>
      </c>
      <c r="B5" s="491"/>
      <c r="C5" s="492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4"/>
      <c r="O5" s="495">
        <f t="shared" si="0"/>
        <v>0</v>
      </c>
    </row>
    <row r="6" spans="1:17" ht="15" customHeight="1" x14ac:dyDescent="0.25">
      <c r="A6" s="462" t="s">
        <v>282</v>
      </c>
      <c r="B6" s="496">
        <f>+SUM(B3:B5)</f>
        <v>172507</v>
      </c>
      <c r="C6" s="497">
        <f t="shared" ref="C6:O6" si="1">+SUM(C3:C5)</f>
        <v>14377</v>
      </c>
      <c r="D6" s="498">
        <f t="shared" si="1"/>
        <v>14377</v>
      </c>
      <c r="E6" s="498">
        <f t="shared" si="1"/>
        <v>14377</v>
      </c>
      <c r="F6" s="498">
        <f t="shared" si="1"/>
        <v>14377</v>
      </c>
      <c r="G6" s="498">
        <f t="shared" si="1"/>
        <v>14377</v>
      </c>
      <c r="H6" s="498">
        <f t="shared" si="1"/>
        <v>14377</v>
      </c>
      <c r="I6" s="498">
        <f t="shared" si="1"/>
        <v>14377</v>
      </c>
      <c r="J6" s="498">
        <f t="shared" si="1"/>
        <v>14377</v>
      </c>
      <c r="K6" s="498">
        <f t="shared" si="1"/>
        <v>14372</v>
      </c>
      <c r="L6" s="498">
        <f t="shared" si="1"/>
        <v>14372</v>
      </c>
      <c r="M6" s="498">
        <f t="shared" si="1"/>
        <v>14372</v>
      </c>
      <c r="N6" s="499">
        <f t="shared" si="1"/>
        <v>14375</v>
      </c>
      <c r="O6" s="500">
        <f t="shared" si="1"/>
        <v>172507</v>
      </c>
    </row>
    <row r="7" spans="1:17" s="53" customFormat="1" ht="15" customHeight="1" x14ac:dyDescent="0.25">
      <c r="A7" s="463" t="s">
        <v>281</v>
      </c>
      <c r="B7" s="501">
        <f>+'1.SZ.TÁBL. TÁRSULÁS KON. MÉRLEG'!C11</f>
        <v>0</v>
      </c>
      <c r="C7" s="502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4"/>
      <c r="O7" s="505">
        <f>SUM(C7:N7)</f>
        <v>0</v>
      </c>
    </row>
    <row r="8" spans="1:17" ht="15" customHeight="1" x14ac:dyDescent="0.25">
      <c r="A8" s="460" t="s">
        <v>85</v>
      </c>
      <c r="B8" s="486"/>
      <c r="C8" s="487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90"/>
      <c r="O8" s="506">
        <f t="shared" ref="O8:O9" si="2">SUM(C8:N8)</f>
        <v>0</v>
      </c>
      <c r="P8" s="24"/>
    </row>
    <row r="9" spans="1:17" ht="15" customHeight="1" x14ac:dyDescent="0.25">
      <c r="A9" s="461" t="s">
        <v>335</v>
      </c>
      <c r="B9" s="491"/>
      <c r="C9" s="492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4"/>
      <c r="O9" s="507">
        <f t="shared" si="2"/>
        <v>0</v>
      </c>
      <c r="P9" s="24"/>
      <c r="Q9" s="24"/>
    </row>
    <row r="10" spans="1:17" ht="15" customHeight="1" x14ac:dyDescent="0.25">
      <c r="A10" s="462" t="s">
        <v>284</v>
      </c>
      <c r="B10" s="496">
        <f>+SUM(B7:B9)</f>
        <v>0</v>
      </c>
      <c r="C10" s="497">
        <f t="shared" ref="C10:N10" si="3">+SUM(C7:C9)</f>
        <v>0</v>
      </c>
      <c r="D10" s="498">
        <f t="shared" si="3"/>
        <v>0</v>
      </c>
      <c r="E10" s="498">
        <f t="shared" si="3"/>
        <v>0</v>
      </c>
      <c r="F10" s="498">
        <f t="shared" si="3"/>
        <v>0</v>
      </c>
      <c r="G10" s="498">
        <f t="shared" si="3"/>
        <v>0</v>
      </c>
      <c r="H10" s="498">
        <f t="shared" si="3"/>
        <v>0</v>
      </c>
      <c r="I10" s="498">
        <f t="shared" si="3"/>
        <v>0</v>
      </c>
      <c r="J10" s="498">
        <f t="shared" si="3"/>
        <v>0</v>
      </c>
      <c r="K10" s="498">
        <f t="shared" si="3"/>
        <v>0</v>
      </c>
      <c r="L10" s="498">
        <f t="shared" si="3"/>
        <v>0</v>
      </c>
      <c r="M10" s="498">
        <f t="shared" si="3"/>
        <v>0</v>
      </c>
      <c r="N10" s="499">
        <f t="shared" si="3"/>
        <v>0</v>
      </c>
      <c r="O10" s="500">
        <f>+SUM(O7:O9)</f>
        <v>0</v>
      </c>
      <c r="Q10" s="24"/>
    </row>
    <row r="11" spans="1:17" ht="28.2" customHeight="1" x14ac:dyDescent="0.25">
      <c r="A11" s="463" t="s">
        <v>277</v>
      </c>
      <c r="B11" s="501"/>
      <c r="C11" s="502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4"/>
      <c r="O11" s="505"/>
      <c r="P11" s="24"/>
      <c r="Q11" s="24"/>
    </row>
    <row r="12" spans="1:17" ht="15" customHeight="1" x14ac:dyDescent="0.25">
      <c r="A12" s="460" t="s">
        <v>89</v>
      </c>
      <c r="B12" s="486">
        <f>+'1.1.SZ.TÁBL. BEV - KIAD'!L27</f>
        <v>889</v>
      </c>
      <c r="C12" s="487">
        <v>889</v>
      </c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90"/>
      <c r="O12" s="506">
        <f>SUM(C12:N12)</f>
        <v>889</v>
      </c>
      <c r="P12" s="24"/>
    </row>
    <row r="13" spans="1:17" ht="15" customHeight="1" x14ac:dyDescent="0.25">
      <c r="A13" s="461"/>
      <c r="B13" s="491"/>
      <c r="C13" s="492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N13" s="494"/>
      <c r="O13" s="507">
        <f>SUM(C13:N13)</f>
        <v>0</v>
      </c>
      <c r="P13" s="24"/>
    </row>
    <row r="14" spans="1:17" ht="15" customHeight="1" x14ac:dyDescent="0.25">
      <c r="A14" s="171" t="s">
        <v>89</v>
      </c>
      <c r="B14" s="496">
        <f>+B13+B12</f>
        <v>889</v>
      </c>
      <c r="C14" s="497">
        <f t="shared" ref="C14:O14" si="4">+C13+C12</f>
        <v>889</v>
      </c>
      <c r="D14" s="498">
        <f t="shared" si="4"/>
        <v>0</v>
      </c>
      <c r="E14" s="498">
        <f t="shared" si="4"/>
        <v>0</v>
      </c>
      <c r="F14" s="498">
        <f t="shared" si="4"/>
        <v>0</v>
      </c>
      <c r="G14" s="498">
        <f t="shared" si="4"/>
        <v>0</v>
      </c>
      <c r="H14" s="498">
        <f t="shared" si="4"/>
        <v>0</v>
      </c>
      <c r="I14" s="498">
        <f t="shared" si="4"/>
        <v>0</v>
      </c>
      <c r="J14" s="498">
        <f t="shared" si="4"/>
        <v>0</v>
      </c>
      <c r="K14" s="498">
        <f t="shared" si="4"/>
        <v>0</v>
      </c>
      <c r="L14" s="498">
        <f t="shared" si="4"/>
        <v>0</v>
      </c>
      <c r="M14" s="498">
        <f t="shared" si="4"/>
        <v>0</v>
      </c>
      <c r="N14" s="499">
        <f t="shared" si="4"/>
        <v>0</v>
      </c>
      <c r="O14" s="500">
        <f t="shared" si="4"/>
        <v>889</v>
      </c>
    </row>
    <row r="15" spans="1:17" s="53" customFormat="1" ht="15" customHeight="1" x14ac:dyDescent="0.25">
      <c r="A15" s="171" t="s">
        <v>278</v>
      </c>
      <c r="B15" s="496">
        <f>+B14</f>
        <v>889</v>
      </c>
      <c r="C15" s="497">
        <f t="shared" ref="C15:O15" si="5">+C14</f>
        <v>889</v>
      </c>
      <c r="D15" s="498">
        <f t="shared" si="5"/>
        <v>0</v>
      </c>
      <c r="E15" s="498">
        <f t="shared" si="5"/>
        <v>0</v>
      </c>
      <c r="F15" s="498">
        <f t="shared" si="5"/>
        <v>0</v>
      </c>
      <c r="G15" s="498">
        <f t="shared" si="5"/>
        <v>0</v>
      </c>
      <c r="H15" s="498">
        <f t="shared" si="5"/>
        <v>0</v>
      </c>
      <c r="I15" s="498">
        <f t="shared" si="5"/>
        <v>0</v>
      </c>
      <c r="J15" s="498">
        <f t="shared" si="5"/>
        <v>0</v>
      </c>
      <c r="K15" s="498">
        <f t="shared" si="5"/>
        <v>0</v>
      </c>
      <c r="L15" s="498">
        <f t="shared" si="5"/>
        <v>0</v>
      </c>
      <c r="M15" s="498">
        <f t="shared" si="5"/>
        <v>0</v>
      </c>
      <c r="N15" s="499">
        <f t="shared" si="5"/>
        <v>0</v>
      </c>
      <c r="O15" s="500">
        <f t="shared" si="5"/>
        <v>889</v>
      </c>
    </row>
    <row r="16" spans="1:17" ht="16.5" customHeight="1" x14ac:dyDescent="0.25">
      <c r="A16" s="464" t="s">
        <v>0</v>
      </c>
      <c r="B16" s="508">
        <f>+B15+B10+B6</f>
        <v>173396</v>
      </c>
      <c r="C16" s="509">
        <f t="shared" ref="C16:O16" si="6">+C15+C10+C6</f>
        <v>15266</v>
      </c>
      <c r="D16" s="510">
        <f t="shared" si="6"/>
        <v>14377</v>
      </c>
      <c r="E16" s="510">
        <f t="shared" si="6"/>
        <v>14377</v>
      </c>
      <c r="F16" s="510">
        <f t="shared" si="6"/>
        <v>14377</v>
      </c>
      <c r="G16" s="510">
        <f t="shared" si="6"/>
        <v>14377</v>
      </c>
      <c r="H16" s="510">
        <f t="shared" si="6"/>
        <v>14377</v>
      </c>
      <c r="I16" s="510">
        <f t="shared" si="6"/>
        <v>14377</v>
      </c>
      <c r="J16" s="510">
        <f t="shared" si="6"/>
        <v>14377</v>
      </c>
      <c r="K16" s="510">
        <f t="shared" si="6"/>
        <v>14372</v>
      </c>
      <c r="L16" s="510">
        <f t="shared" si="6"/>
        <v>14372</v>
      </c>
      <c r="M16" s="510">
        <f t="shared" si="6"/>
        <v>14372</v>
      </c>
      <c r="N16" s="511">
        <f t="shared" si="6"/>
        <v>14375</v>
      </c>
      <c r="O16" s="512">
        <f t="shared" si="6"/>
        <v>173396</v>
      </c>
    </row>
    <row r="17" spans="1:15" ht="23.25" customHeight="1" x14ac:dyDescent="0.25">
      <c r="A17" s="459" t="s">
        <v>53</v>
      </c>
      <c r="B17" s="513"/>
      <c r="C17" s="514"/>
      <c r="D17" s="515"/>
      <c r="E17" s="515"/>
      <c r="F17" s="515"/>
      <c r="G17" s="515"/>
      <c r="H17" s="515"/>
      <c r="I17" s="515"/>
      <c r="J17" s="515"/>
      <c r="K17" s="515"/>
      <c r="L17" s="515"/>
      <c r="M17" s="515"/>
      <c r="N17" s="516"/>
      <c r="O17" s="517"/>
    </row>
    <row r="18" spans="1:15" s="25" customFormat="1" x14ac:dyDescent="0.25">
      <c r="A18" s="465" t="s">
        <v>93</v>
      </c>
      <c r="B18" s="486">
        <f>+'1.SZ.TÁBL. TÁRSULÁS KON. MÉRLEG'!I2</f>
        <v>96595</v>
      </c>
      <c r="C18" s="487">
        <v>8050</v>
      </c>
      <c r="D18" s="487">
        <v>8050</v>
      </c>
      <c r="E18" s="487">
        <v>8050</v>
      </c>
      <c r="F18" s="487">
        <v>8050</v>
      </c>
      <c r="G18" s="487">
        <v>8050</v>
      </c>
      <c r="H18" s="487">
        <v>8050</v>
      </c>
      <c r="I18" s="487">
        <v>8050</v>
      </c>
      <c r="J18" s="487">
        <v>8050</v>
      </c>
      <c r="K18" s="487">
        <v>8050</v>
      </c>
      <c r="L18" s="487">
        <v>8050</v>
      </c>
      <c r="M18" s="487">
        <v>8050</v>
      </c>
      <c r="N18" s="490">
        <v>8045</v>
      </c>
      <c r="O18" s="488">
        <f>SUM(C18:N18)</f>
        <v>96595</v>
      </c>
    </row>
    <row r="19" spans="1:15" s="25" customFormat="1" ht="26.4" x14ac:dyDescent="0.25">
      <c r="A19" s="465" t="s">
        <v>94</v>
      </c>
      <c r="B19" s="486">
        <f>+'1.SZ.TÁBL. TÁRSULÁS KON. MÉRLEG'!I3</f>
        <v>20008</v>
      </c>
      <c r="C19" s="487">
        <v>1667</v>
      </c>
      <c r="D19" s="487">
        <v>1667</v>
      </c>
      <c r="E19" s="487">
        <v>1667</v>
      </c>
      <c r="F19" s="487">
        <v>1667</v>
      </c>
      <c r="G19" s="487">
        <v>1667</v>
      </c>
      <c r="H19" s="487">
        <v>1667</v>
      </c>
      <c r="I19" s="487">
        <v>1667</v>
      </c>
      <c r="J19" s="487">
        <v>1667</v>
      </c>
      <c r="K19" s="487">
        <v>1667</v>
      </c>
      <c r="L19" s="487">
        <v>1667</v>
      </c>
      <c r="M19" s="487">
        <v>1667</v>
      </c>
      <c r="N19" s="489">
        <v>1671</v>
      </c>
      <c r="O19" s="488">
        <f t="shared" ref="O19:O23" si="7">SUM(C19:N19)</f>
        <v>20008</v>
      </c>
    </row>
    <row r="20" spans="1:15" s="25" customFormat="1" x14ac:dyDescent="0.25">
      <c r="A20" s="465" t="s">
        <v>100</v>
      </c>
      <c r="B20" s="486">
        <f>+'1.SZ.TÁBL. TÁRSULÁS KON. MÉRLEG'!I4</f>
        <v>46842.19</v>
      </c>
      <c r="C20" s="487">
        <v>3904</v>
      </c>
      <c r="D20" s="487">
        <v>3904</v>
      </c>
      <c r="E20" s="487">
        <v>3904</v>
      </c>
      <c r="F20" s="487">
        <v>3904</v>
      </c>
      <c r="G20" s="487">
        <v>3904</v>
      </c>
      <c r="H20" s="487">
        <v>3904</v>
      </c>
      <c r="I20" s="487">
        <v>3904</v>
      </c>
      <c r="J20" s="487">
        <v>3904</v>
      </c>
      <c r="K20" s="487">
        <v>3904</v>
      </c>
      <c r="L20" s="487">
        <v>3904</v>
      </c>
      <c r="M20" s="487">
        <v>3904</v>
      </c>
      <c r="N20" s="489">
        <v>3898</v>
      </c>
      <c r="O20" s="488">
        <f t="shared" si="7"/>
        <v>46842</v>
      </c>
    </row>
    <row r="21" spans="1:15" x14ac:dyDescent="0.25">
      <c r="A21" s="466" t="s">
        <v>279</v>
      </c>
      <c r="B21" s="486"/>
      <c r="C21" s="487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90"/>
      <c r="O21" s="488">
        <f t="shared" si="7"/>
        <v>0</v>
      </c>
    </row>
    <row r="22" spans="1:15" x14ac:dyDescent="0.25">
      <c r="A22" s="465" t="s">
        <v>101</v>
      </c>
      <c r="B22" s="486">
        <f>+'1.SZ.TÁBL. TÁRSULÁS KON. MÉRLEG'!I6</f>
        <v>6546</v>
      </c>
      <c r="C22" s="487">
        <v>546</v>
      </c>
      <c r="D22" s="487">
        <v>546</v>
      </c>
      <c r="E22" s="487">
        <v>546</v>
      </c>
      <c r="F22" s="487">
        <v>546</v>
      </c>
      <c r="G22" s="487">
        <v>546</v>
      </c>
      <c r="H22" s="487">
        <v>546</v>
      </c>
      <c r="I22" s="487">
        <v>546</v>
      </c>
      <c r="J22" s="487">
        <v>546</v>
      </c>
      <c r="K22" s="487">
        <v>546</v>
      </c>
      <c r="L22" s="487">
        <v>546</v>
      </c>
      <c r="M22" s="487">
        <v>546</v>
      </c>
      <c r="N22" s="489">
        <v>540</v>
      </c>
      <c r="O22" s="488">
        <f t="shared" si="7"/>
        <v>6546</v>
      </c>
    </row>
    <row r="23" spans="1:15" x14ac:dyDescent="0.25">
      <c r="A23" s="467" t="s">
        <v>23</v>
      </c>
      <c r="B23" s="491">
        <f>+'1.SZ.TÁBL. TÁRSULÁS KON. MÉRLEG'!I7</f>
        <v>2757</v>
      </c>
      <c r="C23" s="492"/>
      <c r="D23" s="493"/>
      <c r="E23" s="493"/>
      <c r="F23" s="493"/>
      <c r="G23" s="493"/>
      <c r="H23" s="493">
        <v>1378</v>
      </c>
      <c r="I23" s="493"/>
      <c r="J23" s="493"/>
      <c r="K23" s="493"/>
      <c r="L23" s="493"/>
      <c r="M23" s="493"/>
      <c r="N23" s="494">
        <v>1379</v>
      </c>
      <c r="O23" s="495">
        <f t="shared" si="7"/>
        <v>2757</v>
      </c>
    </row>
    <row r="24" spans="1:15" x14ac:dyDescent="0.25">
      <c r="A24" s="462" t="s">
        <v>285</v>
      </c>
      <c r="B24" s="454">
        <f>SUM(B18:B23)</f>
        <v>172748.19</v>
      </c>
      <c r="C24" s="473">
        <f>SUM(C18:C23)</f>
        <v>14167</v>
      </c>
      <c r="D24" s="457">
        <f t="shared" ref="D24:N24" si="8">SUM(D18:D23)</f>
        <v>14167</v>
      </c>
      <c r="E24" s="457">
        <f t="shared" si="8"/>
        <v>14167</v>
      </c>
      <c r="F24" s="457">
        <f t="shared" si="8"/>
        <v>14167</v>
      </c>
      <c r="G24" s="457">
        <f t="shared" si="8"/>
        <v>14167</v>
      </c>
      <c r="H24" s="457">
        <f t="shared" si="8"/>
        <v>15545</v>
      </c>
      <c r="I24" s="457">
        <f t="shared" si="8"/>
        <v>14167</v>
      </c>
      <c r="J24" s="457">
        <f t="shared" si="8"/>
        <v>14167</v>
      </c>
      <c r="K24" s="457">
        <f t="shared" si="8"/>
        <v>14167</v>
      </c>
      <c r="L24" s="457">
        <f t="shared" si="8"/>
        <v>14167</v>
      </c>
      <c r="M24" s="457">
        <f t="shared" si="8"/>
        <v>14167</v>
      </c>
      <c r="N24" s="477">
        <f t="shared" si="8"/>
        <v>15533</v>
      </c>
      <c r="O24" s="455">
        <f>SUM(O18:O23)</f>
        <v>172748</v>
      </c>
    </row>
    <row r="25" spans="1:15" x14ac:dyDescent="0.25">
      <c r="A25" s="468" t="s">
        <v>60</v>
      </c>
      <c r="B25" s="501">
        <f>+'1.SZ.TÁBL. TÁRSULÁS KON. MÉRLEG'!I11</f>
        <v>648</v>
      </c>
      <c r="C25" s="502"/>
      <c r="D25" s="503"/>
      <c r="E25" s="503"/>
      <c r="F25" s="503"/>
      <c r="G25" s="503"/>
      <c r="H25" s="503">
        <v>324</v>
      </c>
      <c r="I25" s="503"/>
      <c r="J25" s="503"/>
      <c r="K25" s="503"/>
      <c r="L25" s="503"/>
      <c r="M25" s="503"/>
      <c r="N25" s="504">
        <v>324</v>
      </c>
      <c r="O25" s="517">
        <f>SUM(C25:N25)</f>
        <v>648</v>
      </c>
    </row>
    <row r="26" spans="1:15" x14ac:dyDescent="0.25">
      <c r="A26" s="465" t="s">
        <v>102</v>
      </c>
      <c r="B26" s="486"/>
      <c r="C26" s="487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90"/>
      <c r="O26" s="488">
        <f>SUM(C26:N26)</f>
        <v>0</v>
      </c>
    </row>
    <row r="27" spans="1:15" x14ac:dyDescent="0.25">
      <c r="A27" s="467" t="s">
        <v>103</v>
      </c>
      <c r="B27" s="491"/>
      <c r="C27" s="492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4"/>
      <c r="O27" s="495">
        <f>SUM(C27:N27)</f>
        <v>0</v>
      </c>
    </row>
    <row r="28" spans="1:15" x14ac:dyDescent="0.25">
      <c r="A28" s="462" t="s">
        <v>286</v>
      </c>
      <c r="B28" s="496">
        <f>SUM(B25:B27)</f>
        <v>648</v>
      </c>
      <c r="C28" s="497">
        <f t="shared" ref="C28:O28" si="9">SUM(C25:C27)</f>
        <v>0</v>
      </c>
      <c r="D28" s="498">
        <f t="shared" si="9"/>
        <v>0</v>
      </c>
      <c r="E28" s="498">
        <f t="shared" si="9"/>
        <v>0</v>
      </c>
      <c r="F28" s="498">
        <f t="shared" si="9"/>
        <v>0</v>
      </c>
      <c r="G28" s="498">
        <f t="shared" si="9"/>
        <v>0</v>
      </c>
      <c r="H28" s="498">
        <f t="shared" si="9"/>
        <v>324</v>
      </c>
      <c r="I28" s="498">
        <f t="shared" si="9"/>
        <v>0</v>
      </c>
      <c r="J28" s="498">
        <f t="shared" si="9"/>
        <v>0</v>
      </c>
      <c r="K28" s="498">
        <f t="shared" si="9"/>
        <v>0</v>
      </c>
      <c r="L28" s="498">
        <f t="shared" si="9"/>
        <v>0</v>
      </c>
      <c r="M28" s="498">
        <f t="shared" si="9"/>
        <v>0</v>
      </c>
      <c r="N28" s="499">
        <f t="shared" si="9"/>
        <v>324</v>
      </c>
      <c r="O28" s="500">
        <f t="shared" si="9"/>
        <v>648</v>
      </c>
    </row>
    <row r="29" spans="1:15" x14ac:dyDescent="0.25">
      <c r="A29" s="469" t="s">
        <v>105</v>
      </c>
      <c r="B29" s="496"/>
      <c r="C29" s="518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20"/>
      <c r="O29" s="512">
        <f>SUM(C29:N29)</f>
        <v>0</v>
      </c>
    </row>
    <row r="30" spans="1:15" ht="14.4" thickBot="1" x14ac:dyDescent="0.3">
      <c r="A30" s="470" t="s">
        <v>242</v>
      </c>
      <c r="B30" s="521">
        <f>+B29+B28+B24</f>
        <v>173396.19</v>
      </c>
      <c r="C30" s="522">
        <f>+C29+C28+C24</f>
        <v>14167</v>
      </c>
      <c r="D30" s="523">
        <f t="shared" ref="D30:O30" si="10">+D29+D28+D24</f>
        <v>14167</v>
      </c>
      <c r="E30" s="523">
        <f t="shared" si="10"/>
        <v>14167</v>
      </c>
      <c r="F30" s="523">
        <f t="shared" si="10"/>
        <v>14167</v>
      </c>
      <c r="G30" s="523">
        <f t="shared" si="10"/>
        <v>14167</v>
      </c>
      <c r="H30" s="523">
        <f t="shared" si="10"/>
        <v>15869</v>
      </c>
      <c r="I30" s="523">
        <f t="shared" si="10"/>
        <v>14167</v>
      </c>
      <c r="J30" s="523">
        <f t="shared" si="10"/>
        <v>14167</v>
      </c>
      <c r="K30" s="523">
        <f t="shared" si="10"/>
        <v>14167</v>
      </c>
      <c r="L30" s="523">
        <f t="shared" si="10"/>
        <v>14167</v>
      </c>
      <c r="M30" s="523">
        <f t="shared" si="10"/>
        <v>14167</v>
      </c>
      <c r="N30" s="524">
        <f t="shared" si="10"/>
        <v>15857</v>
      </c>
      <c r="O30" s="525">
        <f t="shared" si="10"/>
        <v>173396</v>
      </c>
    </row>
    <row r="31" spans="1:15" x14ac:dyDescent="0.25">
      <c r="A31" s="453"/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</row>
    <row r="32" spans="1:15" x14ac:dyDescent="0.25">
      <c r="A32" s="479" t="s">
        <v>280</v>
      </c>
      <c r="B32" s="508">
        <f t="shared" ref="B32:O32" si="11">+B16-B30</f>
        <v>-0.19000000000232831</v>
      </c>
      <c r="C32" s="508">
        <f t="shared" si="11"/>
        <v>1099</v>
      </c>
      <c r="D32" s="508">
        <f t="shared" si="11"/>
        <v>210</v>
      </c>
      <c r="E32" s="508">
        <f t="shared" si="11"/>
        <v>210</v>
      </c>
      <c r="F32" s="508">
        <f t="shared" si="11"/>
        <v>210</v>
      </c>
      <c r="G32" s="508">
        <f t="shared" si="11"/>
        <v>210</v>
      </c>
      <c r="H32" s="508">
        <f t="shared" si="11"/>
        <v>-1492</v>
      </c>
      <c r="I32" s="508">
        <f t="shared" si="11"/>
        <v>210</v>
      </c>
      <c r="J32" s="508">
        <f t="shared" si="11"/>
        <v>210</v>
      </c>
      <c r="K32" s="508">
        <f t="shared" si="11"/>
        <v>205</v>
      </c>
      <c r="L32" s="508">
        <f t="shared" si="11"/>
        <v>205</v>
      </c>
      <c r="M32" s="508">
        <f t="shared" si="11"/>
        <v>205</v>
      </c>
      <c r="N32" s="508">
        <f t="shared" si="11"/>
        <v>-1482</v>
      </c>
      <c r="O32" s="508">
        <f t="shared" si="11"/>
        <v>0</v>
      </c>
    </row>
    <row r="73" spans="1:4" x14ac:dyDescent="0.25">
      <c r="A73" s="25"/>
      <c r="B73" s="482"/>
      <c r="C73" s="482"/>
      <c r="D73" s="482"/>
    </row>
    <row r="86" spans="1:8" x14ac:dyDescent="0.25">
      <c r="A86" s="54"/>
      <c r="B86" s="483"/>
      <c r="C86" s="483"/>
      <c r="D86" s="483"/>
      <c r="E86" s="483"/>
      <c r="F86" s="483"/>
      <c r="G86" s="483"/>
      <c r="H86" s="483"/>
    </row>
    <row r="87" spans="1:8" x14ac:dyDescent="0.25">
      <c r="A87" s="55"/>
      <c r="B87" s="484"/>
      <c r="C87" s="484"/>
      <c r="D87" s="484"/>
      <c r="E87" s="484"/>
      <c r="F87" s="484"/>
      <c r="G87" s="484"/>
      <c r="H87" s="484"/>
    </row>
    <row r="88" spans="1:8" x14ac:dyDescent="0.25">
      <c r="A88" s="55"/>
      <c r="B88" s="484"/>
      <c r="C88" s="484"/>
      <c r="D88" s="484"/>
      <c r="E88" s="484"/>
      <c r="F88" s="484"/>
      <c r="G88" s="484"/>
      <c r="H88" s="484"/>
    </row>
    <row r="89" spans="1:8" x14ac:dyDescent="0.25">
      <c r="A89" s="55"/>
      <c r="B89" s="484"/>
      <c r="C89" s="484"/>
      <c r="D89" s="484"/>
      <c r="E89" s="484"/>
      <c r="F89" s="484"/>
      <c r="G89" s="484"/>
      <c r="H89" s="484"/>
    </row>
    <row r="90" spans="1:8" x14ac:dyDescent="0.25">
      <c r="A90" s="56"/>
      <c r="B90" s="485"/>
      <c r="C90" s="485"/>
      <c r="D90" s="485"/>
      <c r="E90" s="485"/>
      <c r="F90" s="485"/>
      <c r="G90" s="485"/>
      <c r="H90" s="485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6" orientation="landscape" r:id="rId1"/>
  <headerFooter alignWithMargins="0">
    <oddHeader>&amp;L&amp;"Times New Roman,Félkövér"&amp;13Szent László Völgye TKT&amp;C&amp;"Times New Roman,Félkövér"&amp;16 2020. ÉVI KÖLTSÉGVETÉS&amp;R6.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C65"/>
  <sheetViews>
    <sheetView zoomScaleNormal="100" workbookViewId="0">
      <selection activeCell="F3" sqref="F3"/>
    </sheetView>
  </sheetViews>
  <sheetFormatPr defaultColWidth="9.109375" defaultRowHeight="13.8" x14ac:dyDescent="0.25"/>
  <cols>
    <col min="1" max="1" width="30.33203125" style="22" customWidth="1"/>
    <col min="2" max="3" width="14" style="22" customWidth="1"/>
    <col min="4" max="16384" width="9.109375" style="22"/>
  </cols>
  <sheetData>
    <row r="1" spans="1:3" s="29" customFormat="1" ht="45" customHeight="1" x14ac:dyDescent="0.25">
      <c r="A1" s="582" t="s">
        <v>16</v>
      </c>
      <c r="B1" s="786" t="s">
        <v>292</v>
      </c>
      <c r="C1" s="787"/>
    </row>
    <row r="2" spans="1:3" s="29" customFormat="1" ht="21.6" customHeight="1" x14ac:dyDescent="0.25">
      <c r="A2" s="583" t="s">
        <v>18</v>
      </c>
      <c r="B2" s="586" t="s">
        <v>319</v>
      </c>
      <c r="C2" s="640" t="s">
        <v>392</v>
      </c>
    </row>
    <row r="3" spans="1:3" s="29" customFormat="1" ht="16.5" customHeight="1" x14ac:dyDescent="0.25">
      <c r="A3" s="584" t="s">
        <v>19</v>
      </c>
      <c r="B3" s="587"/>
      <c r="C3" s="641"/>
    </row>
    <row r="4" spans="1:3" s="29" customFormat="1" ht="16.5" customHeight="1" x14ac:dyDescent="0.25">
      <c r="A4" s="585" t="s">
        <v>310</v>
      </c>
      <c r="B4" s="670">
        <v>0.5</v>
      </c>
      <c r="C4" s="670">
        <v>0</v>
      </c>
    </row>
    <row r="5" spans="1:3" s="29" customFormat="1" ht="16.5" customHeight="1" x14ac:dyDescent="0.25">
      <c r="A5" s="585" t="s">
        <v>311</v>
      </c>
      <c r="B5" s="670">
        <v>7</v>
      </c>
      <c r="C5" s="670">
        <v>7</v>
      </c>
    </row>
    <row r="6" spans="1:3" s="29" customFormat="1" ht="16.5" customHeight="1" x14ac:dyDescent="0.25">
      <c r="A6" s="585" t="s">
        <v>312</v>
      </c>
      <c r="B6" s="670">
        <v>9</v>
      </c>
      <c r="C6" s="670">
        <v>9</v>
      </c>
    </row>
    <row r="7" spans="1:3" s="29" customFormat="1" ht="16.5" customHeight="1" x14ac:dyDescent="0.25">
      <c r="A7" s="585" t="s">
        <v>313</v>
      </c>
      <c r="B7" s="670">
        <v>6</v>
      </c>
      <c r="C7" s="670">
        <v>5.5</v>
      </c>
    </row>
    <row r="8" spans="1:3" s="29" customFormat="1" ht="16.5" customHeight="1" x14ac:dyDescent="0.25">
      <c r="A8" s="585" t="s">
        <v>314</v>
      </c>
      <c r="B8" s="670">
        <v>3.5</v>
      </c>
      <c r="C8" s="670">
        <v>3.5</v>
      </c>
    </row>
    <row r="9" spans="1:3" s="29" customFormat="1" ht="16.5" customHeight="1" x14ac:dyDescent="0.25">
      <c r="A9" s="585" t="s">
        <v>315</v>
      </c>
      <c r="B9" s="670">
        <v>1</v>
      </c>
      <c r="C9" s="670">
        <v>1</v>
      </c>
    </row>
    <row r="10" spans="1:3" s="29" customFormat="1" ht="16.5" customHeight="1" x14ac:dyDescent="0.25">
      <c r="A10" s="585" t="s">
        <v>316</v>
      </c>
      <c r="B10" s="670">
        <v>5</v>
      </c>
      <c r="C10" s="670">
        <v>6</v>
      </c>
    </row>
    <row r="11" spans="1:3" s="29" customFormat="1" ht="16.5" customHeight="1" thickBot="1" x14ac:dyDescent="0.3">
      <c r="A11" s="642" t="s">
        <v>20</v>
      </c>
      <c r="B11" s="643">
        <f>SUM(B4:B10)</f>
        <v>32</v>
      </c>
      <c r="C11" s="671">
        <f>SUM(C4:C10)</f>
        <v>32</v>
      </c>
    </row>
    <row r="61" spans="1:3" x14ac:dyDescent="0.25">
      <c r="A61" s="30"/>
      <c r="B61" s="30"/>
      <c r="C61" s="30"/>
    </row>
    <row r="62" spans="1:3" x14ac:dyDescent="0.25">
      <c r="A62" s="31"/>
      <c r="B62" s="31"/>
      <c r="C62" s="31"/>
    </row>
    <row r="63" spans="1:3" x14ac:dyDescent="0.25">
      <c r="A63" s="31"/>
      <c r="B63" s="31"/>
      <c r="C63" s="31"/>
    </row>
    <row r="64" spans="1:3" x14ac:dyDescent="0.25">
      <c r="A64" s="31"/>
      <c r="B64" s="31"/>
      <c r="C64" s="31"/>
    </row>
    <row r="65" spans="1:3" x14ac:dyDescent="0.25">
      <c r="A65" s="32"/>
      <c r="B65" s="32"/>
      <c r="C65" s="32"/>
    </row>
  </sheetData>
  <mergeCells count="1">
    <mergeCell ref="B1:C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Roman,Félkövér"&amp;16 2020. ÉVI KÖLTSÉGVETÉS&amp;R
7.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2020-01-15T07:12:49Z</cp:lastPrinted>
  <dcterms:created xsi:type="dcterms:W3CDTF">2011-02-23T07:11:55Z</dcterms:created>
  <dcterms:modified xsi:type="dcterms:W3CDTF">2020-01-15T07:13:02Z</dcterms:modified>
</cp:coreProperties>
</file>