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570" windowHeight="7755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LÉTSZÁMADATOK" sheetId="1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KIAD'!$A$1:$V$113</definedName>
    <definedName name="_xlnm.Print_Area" localSheetId="0">'1.SZ.TÁBL. TÁRSULÁS KON. MÉRLEG'!$A$1:$J$17</definedName>
    <definedName name="_xlnm.Print_Area" localSheetId="2">'2.SZ.TÁBL. BEVÉTELEK'!$A$3:$F$106</definedName>
    <definedName name="_xlnm.Print_Area" localSheetId="3">'3.SZ.TÁBL. SEGÍTŐ SZOLGÁLAT'!$A$1:$AC$118</definedName>
    <definedName name="_xlnm.Print_Area" localSheetId="4">'4.SZ.TÁBL. ÓVODA'!$A$1:$T$116</definedName>
    <definedName name="_xlnm.Print_Area" localSheetId="5">'5.SZ.TÁBL. ÓVODAI NORMATÍVA'!$A$1:$M$16</definedName>
    <definedName name="_xlnm.Print_Area" localSheetId="6">'6.SZ.TÁBL. SZOCIÁLIS NORMATÍVA'!$A$1:$C$44</definedName>
    <definedName name="_xlnm.Print_Area" localSheetId="7">'7.SZ.TÁBL. PÉNZE. ÁTAD - ÁTVÉT'!$A$1:$O$33</definedName>
    <definedName name="_xlnm.Print_Area" localSheetId="8">'8.SZ.TÁBL. LÉTSZÁMADATOK'!$A$1:$G$26</definedName>
    <definedName name="onev" localSheetId="8">[1]kod!$BT$34:$BT$3184</definedName>
    <definedName name="onev">[2]kod!$BT$34:$BT$3184</definedName>
  </definedNames>
  <calcPr calcId="124519"/>
</workbook>
</file>

<file path=xl/calcChain.xml><?xml version="1.0" encoding="utf-8"?>
<calcChain xmlns="http://schemas.openxmlformats.org/spreadsheetml/2006/main">
  <c r="B32" i="21"/>
  <c r="B31"/>
  <c r="B30"/>
  <c r="B26"/>
  <c r="B25"/>
  <c r="B24"/>
  <c r="B23"/>
  <c r="B22"/>
  <c r="B21"/>
  <c r="B20"/>
  <c r="B19"/>
  <c r="B18"/>
  <c r="B17"/>
  <c r="N14"/>
  <c r="L14"/>
  <c r="M14"/>
  <c r="B14"/>
  <c r="B12"/>
  <c r="B4"/>
  <c r="B5"/>
  <c r="B6"/>
  <c r="B7"/>
  <c r="B8"/>
  <c r="B9"/>
  <c r="B10"/>
  <c r="B3"/>
  <c r="P101" i="1" l="1"/>
  <c r="P98"/>
  <c r="P93"/>
  <c r="P92"/>
  <c r="P88"/>
  <c r="P87"/>
  <c r="P85"/>
  <c r="R85" s="1"/>
  <c r="U85"/>
  <c r="T85"/>
  <c r="V85" s="1"/>
  <c r="S85"/>
  <c r="M85"/>
  <c r="L85"/>
  <c r="K85"/>
  <c r="P82"/>
  <c r="P78"/>
  <c r="P73"/>
  <c r="P72"/>
  <c r="E78" i="2" l="1"/>
  <c r="E77"/>
  <c r="D85"/>
  <c r="D73"/>
  <c r="D74"/>
  <c r="D76"/>
  <c r="D71" s="1"/>
  <c r="D77"/>
  <c r="D78"/>
  <c r="D72"/>
  <c r="D63"/>
  <c r="D62"/>
  <c r="D61"/>
  <c r="D60"/>
  <c r="D59"/>
  <c r="D58"/>
  <c r="D57"/>
  <c r="D54"/>
  <c r="D53"/>
  <c r="D52"/>
  <c r="D51"/>
  <c r="D50"/>
  <c r="D49"/>
  <c r="D48"/>
  <c r="D45"/>
  <c r="D44"/>
  <c r="D43"/>
  <c r="D42"/>
  <c r="D41"/>
  <c r="D40"/>
  <c r="D39"/>
  <c r="D38"/>
  <c r="D21"/>
  <c r="F21" s="1"/>
  <c r="D20"/>
  <c r="D19"/>
  <c r="F19" s="1"/>
  <c r="D18"/>
  <c r="D17"/>
  <c r="F17" s="1"/>
  <c r="D16"/>
  <c r="F20"/>
  <c r="F18"/>
  <c r="F16"/>
  <c r="E15"/>
  <c r="D11"/>
  <c r="D12"/>
  <c r="D13"/>
  <c r="D8"/>
  <c r="D9"/>
  <c r="D10"/>
  <c r="D7"/>
  <c r="D4"/>
  <c r="F77" l="1"/>
  <c r="F78"/>
  <c r="D15"/>
  <c r="F15" s="1"/>
  <c r="W30" i="9"/>
  <c r="T30"/>
  <c r="Q30"/>
  <c r="N30"/>
  <c r="K30"/>
  <c r="H30"/>
  <c r="E30"/>
  <c r="E42" i="18"/>
  <c r="B36" l="1"/>
  <c r="B37"/>
  <c r="B38"/>
  <c r="B39"/>
  <c r="B40"/>
  <c r="B41"/>
  <c r="B35"/>
  <c r="C42"/>
  <c r="B27"/>
  <c r="B28"/>
  <c r="B29"/>
  <c r="B30"/>
  <c r="B31"/>
  <c r="B32"/>
  <c r="B26"/>
  <c r="B20"/>
  <c r="B21"/>
  <c r="B22"/>
  <c r="B23"/>
  <c r="B18"/>
  <c r="B19"/>
  <c r="B17"/>
  <c r="B11"/>
  <c r="B10"/>
  <c r="B9"/>
  <c r="B8"/>
  <c r="B7"/>
  <c r="B6"/>
  <c r="B5"/>
  <c r="B4"/>
  <c r="B3"/>
  <c r="B42" l="1"/>
  <c r="J17" i="15"/>
  <c r="H17"/>
  <c r="F17"/>
  <c r="D17"/>
  <c r="B17"/>
  <c r="L17" s="1"/>
  <c r="N18"/>
  <c r="M17"/>
  <c r="B7"/>
  <c r="J16" l="1"/>
  <c r="H16"/>
  <c r="F16"/>
  <c r="D16"/>
  <c r="B16"/>
  <c r="J14"/>
  <c r="J12"/>
  <c r="J11"/>
  <c r="H14"/>
  <c r="F14"/>
  <c r="D14"/>
  <c r="J13" l="1"/>
  <c r="J7"/>
  <c r="H7"/>
  <c r="F7"/>
  <c r="D7"/>
  <c r="B14" l="1"/>
  <c r="H12" l="1"/>
  <c r="F12"/>
  <c r="D12"/>
  <c r="B12"/>
  <c r="F11"/>
  <c r="F13" s="1"/>
  <c r="D11"/>
  <c r="J6"/>
  <c r="H6"/>
  <c r="F6"/>
  <c r="D6"/>
  <c r="B6"/>
  <c r="J4"/>
  <c r="H4"/>
  <c r="F4"/>
  <c r="D4"/>
  <c r="B4"/>
  <c r="J3"/>
  <c r="H3"/>
  <c r="F3"/>
  <c r="D3"/>
  <c r="F5" l="1"/>
  <c r="D5"/>
  <c r="J5"/>
  <c r="H5"/>
  <c r="D13"/>
  <c r="B11"/>
  <c r="J8"/>
  <c r="J9"/>
  <c r="H8"/>
  <c r="H9"/>
  <c r="F8"/>
  <c r="F10" s="1"/>
  <c r="F15" s="1"/>
  <c r="F9"/>
  <c r="D8"/>
  <c r="D9"/>
  <c r="D10" l="1"/>
  <c r="H10"/>
  <c r="H11"/>
  <c r="H13" s="1"/>
  <c r="D15"/>
  <c r="B3"/>
  <c r="J10"/>
  <c r="J15" s="1"/>
  <c r="B8"/>
  <c r="H15" l="1"/>
  <c r="B9"/>
  <c r="G85" i="10" l="1"/>
  <c r="P111" l="1"/>
  <c r="P31"/>
  <c r="P28"/>
  <c r="P19"/>
  <c r="P18"/>
  <c r="P17"/>
  <c r="P16"/>
  <c r="P26"/>
  <c r="P24"/>
  <c r="P11"/>
  <c r="P7"/>
  <c r="M111"/>
  <c r="M31"/>
  <c r="M20"/>
  <c r="M19"/>
  <c r="M18"/>
  <c r="M17"/>
  <c r="M16"/>
  <c r="M26"/>
  <c r="M24"/>
  <c r="M11"/>
  <c r="M7"/>
  <c r="J111"/>
  <c r="J31"/>
  <c r="J20"/>
  <c r="J19"/>
  <c r="J18"/>
  <c r="J17"/>
  <c r="J16"/>
  <c r="J21" s="1"/>
  <c r="J26"/>
  <c r="J24"/>
  <c r="J11"/>
  <c r="J7"/>
  <c r="G111"/>
  <c r="G20"/>
  <c r="G19"/>
  <c r="G18"/>
  <c r="G17"/>
  <c r="G16"/>
  <c r="G26"/>
  <c r="G24"/>
  <c r="G11"/>
  <c r="G7"/>
  <c r="D111"/>
  <c r="D28"/>
  <c r="D17"/>
  <c r="D18"/>
  <c r="D19"/>
  <c r="D20"/>
  <c r="Y113" i="9"/>
  <c r="Y98"/>
  <c r="Y97"/>
  <c r="Y96"/>
  <c r="Y31"/>
  <c r="Y28"/>
  <c r="Y26"/>
  <c r="Y24"/>
  <c r="Y11"/>
  <c r="Y7"/>
  <c r="V113"/>
  <c r="V98"/>
  <c r="V97"/>
  <c r="V96"/>
  <c r="V99" s="1"/>
  <c r="V26"/>
  <c r="V24"/>
  <c r="V11"/>
  <c r="V7"/>
  <c r="S113"/>
  <c r="S98"/>
  <c r="S97"/>
  <c r="S96"/>
  <c r="S31"/>
  <c r="S28"/>
  <c r="S26"/>
  <c r="S24"/>
  <c r="S11"/>
  <c r="S7"/>
  <c r="P113"/>
  <c r="P98"/>
  <c r="P97"/>
  <c r="P96"/>
  <c r="P31"/>
  <c r="P28"/>
  <c r="P26"/>
  <c r="P24"/>
  <c r="P11"/>
  <c r="P7"/>
  <c r="M113"/>
  <c r="M98"/>
  <c r="M97"/>
  <c r="M96"/>
  <c r="M31"/>
  <c r="M28"/>
  <c r="M26"/>
  <c r="M24"/>
  <c r="M11"/>
  <c r="M7"/>
  <c r="J113"/>
  <c r="J98"/>
  <c r="J97"/>
  <c r="J96"/>
  <c r="J99" s="1"/>
  <c r="J31"/>
  <c r="J28"/>
  <c r="J26"/>
  <c r="J24"/>
  <c r="J11"/>
  <c r="J7"/>
  <c r="G113"/>
  <c r="G98"/>
  <c r="G97"/>
  <c r="G96"/>
  <c r="G28"/>
  <c r="G26"/>
  <c r="G24"/>
  <c r="G11"/>
  <c r="G7"/>
  <c r="D113"/>
  <c r="D98"/>
  <c r="D97"/>
  <c r="D96"/>
  <c r="D31"/>
  <c r="D28"/>
  <c r="P99" l="1"/>
  <c r="G99"/>
  <c r="M21" i="10"/>
  <c r="M27" s="1"/>
  <c r="M99" i="9"/>
  <c r="Y99"/>
  <c r="S99"/>
  <c r="G21" i="10"/>
  <c r="G27" s="1"/>
  <c r="J27"/>
  <c r="G31" i="9" l="1"/>
  <c r="G31" i="10"/>
  <c r="V31" i="9" l="1"/>
  <c r="J80" l="1"/>
  <c r="D31" i="10" l="1"/>
  <c r="Y36" i="9" l="1"/>
  <c r="Y111"/>
  <c r="Y110"/>
  <c r="Y109"/>
  <c r="Y108"/>
  <c r="Y106"/>
  <c r="Y105"/>
  <c r="Y104"/>
  <c r="Y103"/>
  <c r="Y102"/>
  <c r="Y101"/>
  <c r="Y100"/>
  <c r="Y93"/>
  <c r="Y92"/>
  <c r="Y91"/>
  <c r="Y90"/>
  <c r="Y87"/>
  <c r="Y86"/>
  <c r="Y88" s="1"/>
  <c r="Y84"/>
  <c r="Y83"/>
  <c r="Y82"/>
  <c r="Y81"/>
  <c r="Y80"/>
  <c r="Y79"/>
  <c r="Y78"/>
  <c r="Y76"/>
  <c r="Y74"/>
  <c r="Y73"/>
  <c r="Y71"/>
  <c r="Y68"/>
  <c r="Y67"/>
  <c r="Y66"/>
  <c r="Y65"/>
  <c r="Y64"/>
  <c r="Y60"/>
  <c r="Y59"/>
  <c r="Y58"/>
  <c r="Y56"/>
  <c r="Y55"/>
  <c r="Y54"/>
  <c r="Y53"/>
  <c r="Y52"/>
  <c r="Y51"/>
  <c r="Y50"/>
  <c r="Y49"/>
  <c r="Y48"/>
  <c r="Y47"/>
  <c r="Y46"/>
  <c r="Y45"/>
  <c r="Y44"/>
  <c r="Y43"/>
  <c r="Y39"/>
  <c r="Y37"/>
  <c r="Y35"/>
  <c r="Y34"/>
  <c r="Y33"/>
  <c r="Y20"/>
  <c r="Y19"/>
  <c r="Y18"/>
  <c r="Y17"/>
  <c r="Y16"/>
  <c r="Y15"/>
  <c r="Y14"/>
  <c r="Y13"/>
  <c r="Y75" l="1"/>
  <c r="Y61"/>
  <c r="Y21"/>
  <c r="Y27" s="1"/>
  <c r="Y57"/>
  <c r="Y63"/>
  <c r="Y107"/>
  <c r="Y112"/>
  <c r="Y30"/>
  <c r="Y70"/>
  <c r="Y69"/>
  <c r="Y89"/>
  <c r="Y94" s="1"/>
  <c r="Y62" l="1"/>
  <c r="Y77"/>
  <c r="Y85" s="1"/>
  <c r="Y38"/>
  <c r="Y32" s="1"/>
  <c r="Y29" s="1"/>
  <c r="Y41" s="1"/>
  <c r="Y42" s="1"/>
  <c r="Y72"/>
  <c r="Y95" l="1"/>
  <c r="Y114" s="1"/>
  <c r="Y116" s="1"/>
  <c r="Y118" s="1"/>
  <c r="G28" i="10" l="1"/>
  <c r="P13" i="9"/>
  <c r="D89"/>
  <c r="M28" i="10"/>
  <c r="J28"/>
  <c r="V28" i="9"/>
  <c r="P109" i="10"/>
  <c r="P108"/>
  <c r="P107"/>
  <c r="P106"/>
  <c r="P103"/>
  <c r="P102"/>
  <c r="P100"/>
  <c r="P99"/>
  <c r="P98"/>
  <c r="P96"/>
  <c r="P95"/>
  <c r="P93"/>
  <c r="P92" s="1"/>
  <c r="P89"/>
  <c r="P88"/>
  <c r="P87"/>
  <c r="P86"/>
  <c r="P83"/>
  <c r="P78"/>
  <c r="P77"/>
  <c r="P76"/>
  <c r="P74"/>
  <c r="P73"/>
  <c r="P72"/>
  <c r="P67"/>
  <c r="M109"/>
  <c r="M108"/>
  <c r="M107"/>
  <c r="M106"/>
  <c r="M104"/>
  <c r="M103"/>
  <c r="M102"/>
  <c r="M101"/>
  <c r="M100"/>
  <c r="M99"/>
  <c r="M98"/>
  <c r="M96"/>
  <c r="M95"/>
  <c r="M93"/>
  <c r="M92" s="1"/>
  <c r="M89"/>
  <c r="M88"/>
  <c r="M87"/>
  <c r="M86"/>
  <c r="M85"/>
  <c r="M83"/>
  <c r="M82"/>
  <c r="M80"/>
  <c r="M78"/>
  <c r="M77"/>
  <c r="M76"/>
  <c r="M75"/>
  <c r="M74"/>
  <c r="M73"/>
  <c r="M72"/>
  <c r="M69"/>
  <c r="M67"/>
  <c r="M66"/>
  <c r="M65"/>
  <c r="M35"/>
  <c r="M34"/>
  <c r="M33"/>
  <c r="J109"/>
  <c r="J108"/>
  <c r="J107"/>
  <c r="J106"/>
  <c r="J110" s="1"/>
  <c r="J104"/>
  <c r="J103"/>
  <c r="J102"/>
  <c r="J101"/>
  <c r="J100"/>
  <c r="J99"/>
  <c r="J98"/>
  <c r="J96"/>
  <c r="J95"/>
  <c r="J93"/>
  <c r="J92" s="1"/>
  <c r="J89"/>
  <c r="J88"/>
  <c r="J87"/>
  <c r="J86"/>
  <c r="J85"/>
  <c r="J83"/>
  <c r="J82"/>
  <c r="J80"/>
  <c r="J79"/>
  <c r="J78"/>
  <c r="J77"/>
  <c r="J76"/>
  <c r="J75"/>
  <c r="J74"/>
  <c r="J73"/>
  <c r="J72"/>
  <c r="J69"/>
  <c r="J67"/>
  <c r="J66"/>
  <c r="J65"/>
  <c r="J35"/>
  <c r="J34"/>
  <c r="J33"/>
  <c r="G109"/>
  <c r="G108"/>
  <c r="G107"/>
  <c r="G106"/>
  <c r="G104"/>
  <c r="G103"/>
  <c r="G102"/>
  <c r="G100"/>
  <c r="G99"/>
  <c r="G98"/>
  <c r="G96"/>
  <c r="G95"/>
  <c r="G93"/>
  <c r="G92" s="1"/>
  <c r="G88"/>
  <c r="G87"/>
  <c r="G86"/>
  <c r="G83"/>
  <c r="G78"/>
  <c r="G77"/>
  <c r="G76"/>
  <c r="G74"/>
  <c r="G73"/>
  <c r="G69"/>
  <c r="G67"/>
  <c r="G35"/>
  <c r="G34"/>
  <c r="G33"/>
  <c r="D109"/>
  <c r="D108"/>
  <c r="D107"/>
  <c r="D106"/>
  <c r="D103"/>
  <c r="D102"/>
  <c r="D101"/>
  <c r="D100"/>
  <c r="D99"/>
  <c r="D98"/>
  <c r="D96"/>
  <c r="D95"/>
  <c r="D93"/>
  <c r="D89"/>
  <c r="D88"/>
  <c r="D87"/>
  <c r="D86"/>
  <c r="D85"/>
  <c r="D83"/>
  <c r="D78"/>
  <c r="D77"/>
  <c r="D76"/>
  <c r="D74"/>
  <c r="D69"/>
  <c r="D67"/>
  <c r="D34"/>
  <c r="D35"/>
  <c r="D33"/>
  <c r="D16"/>
  <c r="V111" i="9"/>
  <c r="V110"/>
  <c r="V109"/>
  <c r="V108"/>
  <c r="V106"/>
  <c r="V105"/>
  <c r="V104"/>
  <c r="V103"/>
  <c r="V102"/>
  <c r="V101"/>
  <c r="V100"/>
  <c r="V107" s="1"/>
  <c r="V93"/>
  <c r="V92"/>
  <c r="V91"/>
  <c r="V90"/>
  <c r="V87"/>
  <c r="V83"/>
  <c r="V82"/>
  <c r="V81"/>
  <c r="V80"/>
  <c r="V79"/>
  <c r="V78"/>
  <c r="V77"/>
  <c r="V73"/>
  <c r="V71"/>
  <c r="V39"/>
  <c r="V37"/>
  <c r="V35"/>
  <c r="V34"/>
  <c r="V33"/>
  <c r="V20"/>
  <c r="V19"/>
  <c r="V18"/>
  <c r="V17"/>
  <c r="V16"/>
  <c r="V15"/>
  <c r="V14"/>
  <c r="V13"/>
  <c r="S111"/>
  <c r="S110"/>
  <c r="S109"/>
  <c r="S108"/>
  <c r="S106"/>
  <c r="S105"/>
  <c r="S104"/>
  <c r="S103"/>
  <c r="S102"/>
  <c r="S101"/>
  <c r="S100"/>
  <c r="S92"/>
  <c r="S91"/>
  <c r="S90"/>
  <c r="S89"/>
  <c r="S87"/>
  <c r="S86"/>
  <c r="S88" s="1"/>
  <c r="S83"/>
  <c r="S82"/>
  <c r="S81"/>
  <c r="S80"/>
  <c r="S78"/>
  <c r="S77"/>
  <c r="S76"/>
  <c r="S73"/>
  <c r="S71"/>
  <c r="S69"/>
  <c r="S39"/>
  <c r="S38"/>
  <c r="S37"/>
  <c r="S36"/>
  <c r="S35"/>
  <c r="S34"/>
  <c r="S33"/>
  <c r="S20"/>
  <c r="S19"/>
  <c r="S18"/>
  <c r="S17"/>
  <c r="S16"/>
  <c r="S15"/>
  <c r="S14"/>
  <c r="S13"/>
  <c r="P111"/>
  <c r="P110"/>
  <c r="P109"/>
  <c r="P108"/>
  <c r="P106"/>
  <c r="P105"/>
  <c r="P104"/>
  <c r="P103"/>
  <c r="P102"/>
  <c r="P101"/>
  <c r="P100"/>
  <c r="P107" s="1"/>
  <c r="P92"/>
  <c r="P91"/>
  <c r="P90"/>
  <c r="P87"/>
  <c r="P83"/>
  <c r="P82"/>
  <c r="P81"/>
  <c r="P80"/>
  <c r="P78"/>
  <c r="P77"/>
  <c r="P73"/>
  <c r="P71"/>
  <c r="P69"/>
  <c r="P39"/>
  <c r="P38"/>
  <c r="P37"/>
  <c r="P36"/>
  <c r="P35"/>
  <c r="P34"/>
  <c r="P33"/>
  <c r="P20"/>
  <c r="P19"/>
  <c r="P18"/>
  <c r="P17"/>
  <c r="P16"/>
  <c r="P15"/>
  <c r="P14"/>
  <c r="M111"/>
  <c r="M110"/>
  <c r="M109"/>
  <c r="M108"/>
  <c r="M106"/>
  <c r="M105"/>
  <c r="M104"/>
  <c r="M103"/>
  <c r="M102"/>
  <c r="M101"/>
  <c r="M100"/>
  <c r="M93"/>
  <c r="M92"/>
  <c r="M91"/>
  <c r="M90"/>
  <c r="M87"/>
  <c r="M82"/>
  <c r="M81"/>
  <c r="M80"/>
  <c r="M78"/>
  <c r="M77"/>
  <c r="M71"/>
  <c r="M39"/>
  <c r="M38"/>
  <c r="M37"/>
  <c r="M36"/>
  <c r="M35"/>
  <c r="M34"/>
  <c r="M33"/>
  <c r="M20"/>
  <c r="M19"/>
  <c r="M18"/>
  <c r="M17"/>
  <c r="M16"/>
  <c r="M15"/>
  <c r="M14"/>
  <c r="M13"/>
  <c r="J111"/>
  <c r="J110"/>
  <c r="J109"/>
  <c r="J108"/>
  <c r="J106"/>
  <c r="J105"/>
  <c r="J104"/>
  <c r="J103"/>
  <c r="J102"/>
  <c r="J101"/>
  <c r="J100"/>
  <c r="J92"/>
  <c r="J91"/>
  <c r="J90"/>
  <c r="J87"/>
  <c r="J83"/>
  <c r="J82"/>
  <c r="J81"/>
  <c r="J78"/>
  <c r="J77"/>
  <c r="J73"/>
  <c r="J71"/>
  <c r="J39"/>
  <c r="J38"/>
  <c r="J37"/>
  <c r="J36"/>
  <c r="J35"/>
  <c r="J34"/>
  <c r="J33"/>
  <c r="J20"/>
  <c r="J19"/>
  <c r="J18"/>
  <c r="J17"/>
  <c r="J16"/>
  <c r="J15"/>
  <c r="J14"/>
  <c r="J13"/>
  <c r="G111"/>
  <c r="G110"/>
  <c r="G109"/>
  <c r="G108"/>
  <c r="G106"/>
  <c r="G105"/>
  <c r="G104"/>
  <c r="G103"/>
  <c r="G102"/>
  <c r="G101"/>
  <c r="G100"/>
  <c r="G107" s="1"/>
  <c r="G93"/>
  <c r="G92"/>
  <c r="G91"/>
  <c r="G90"/>
  <c r="G87"/>
  <c r="G82"/>
  <c r="G81"/>
  <c r="G79"/>
  <c r="G78"/>
  <c r="G77"/>
  <c r="G73"/>
  <c r="G71"/>
  <c r="G39"/>
  <c r="G38"/>
  <c r="G37"/>
  <c r="G36"/>
  <c r="G35"/>
  <c r="G34"/>
  <c r="G33"/>
  <c r="G20"/>
  <c r="G19"/>
  <c r="G18"/>
  <c r="G17"/>
  <c r="G16"/>
  <c r="G15"/>
  <c r="G14"/>
  <c r="G13"/>
  <c r="D111"/>
  <c r="D110"/>
  <c r="D109"/>
  <c r="D108"/>
  <c r="D106"/>
  <c r="D105"/>
  <c r="D104"/>
  <c r="D103"/>
  <c r="D102"/>
  <c r="D101"/>
  <c r="D100"/>
  <c r="D92"/>
  <c r="D91"/>
  <c r="D90"/>
  <c r="D87"/>
  <c r="D83"/>
  <c r="D82"/>
  <c r="D81"/>
  <c r="D80"/>
  <c r="D78"/>
  <c r="D73"/>
  <c r="D71"/>
  <c r="D34"/>
  <c r="D35"/>
  <c r="D36"/>
  <c r="D37"/>
  <c r="D38"/>
  <c r="D39"/>
  <c r="D33"/>
  <c r="D14"/>
  <c r="D15"/>
  <c r="D16"/>
  <c r="D17"/>
  <c r="D18"/>
  <c r="D19"/>
  <c r="D20"/>
  <c r="D13"/>
  <c r="J112" l="1"/>
  <c r="M107"/>
  <c r="S107"/>
  <c r="M32"/>
  <c r="J105" i="10"/>
  <c r="G110"/>
  <c r="M84"/>
  <c r="G32"/>
  <c r="G32" i="9"/>
  <c r="G112"/>
  <c r="J32"/>
  <c r="J107"/>
  <c r="S21"/>
  <c r="S27" s="1"/>
  <c r="V21"/>
  <c r="V27" s="1"/>
  <c r="J81" i="10"/>
  <c r="M32"/>
  <c r="M90"/>
  <c r="G21" i="9"/>
  <c r="G27" s="1"/>
  <c r="J21"/>
  <c r="J27" s="1"/>
  <c r="M112"/>
  <c r="P112"/>
  <c r="S32"/>
  <c r="S112"/>
  <c r="V112"/>
  <c r="J32" i="10"/>
  <c r="J68"/>
  <c r="J84"/>
  <c r="M68"/>
  <c r="M105"/>
  <c r="M110"/>
  <c r="P110"/>
  <c r="M21" i="9"/>
  <c r="M27" s="1"/>
  <c r="P32"/>
  <c r="G90" i="10"/>
  <c r="J90"/>
  <c r="P21" i="9"/>
  <c r="P27" s="1"/>
  <c r="G80"/>
  <c r="M94" i="10"/>
  <c r="M97" s="1"/>
  <c r="D94"/>
  <c r="J94"/>
  <c r="J97" s="1"/>
  <c r="P20" l="1"/>
  <c r="P21" s="1"/>
  <c r="P27" s="1"/>
  <c r="P94"/>
  <c r="P97" s="1"/>
  <c r="G94"/>
  <c r="G97" s="1"/>
  <c r="V89" i="9"/>
  <c r="V94" s="1"/>
  <c r="D104" i="10"/>
  <c r="V84" i="9" l="1"/>
  <c r="V76"/>
  <c r="V70"/>
  <c r="V69"/>
  <c r="S84"/>
  <c r="S79"/>
  <c r="P93"/>
  <c r="P84"/>
  <c r="P79"/>
  <c r="P76"/>
  <c r="M84"/>
  <c r="M83"/>
  <c r="M79"/>
  <c r="M76"/>
  <c r="M74"/>
  <c r="M70"/>
  <c r="M69"/>
  <c r="J93"/>
  <c r="J84"/>
  <c r="J79"/>
  <c r="J76"/>
  <c r="J70"/>
  <c r="G84"/>
  <c r="G83"/>
  <c r="G76"/>
  <c r="G70"/>
  <c r="G69"/>
  <c r="D93"/>
  <c r="D86"/>
  <c r="D84"/>
  <c r="D79"/>
  <c r="D77"/>
  <c r="D76"/>
  <c r="D74"/>
  <c r="D70"/>
  <c r="D69"/>
  <c r="V72" l="1"/>
  <c r="P85"/>
  <c r="J85"/>
  <c r="V74"/>
  <c r="V75" s="1"/>
  <c r="J74"/>
  <c r="J75" s="1"/>
  <c r="J86"/>
  <c r="J88" s="1"/>
  <c r="M73"/>
  <c r="P74"/>
  <c r="P75" s="1"/>
  <c r="P86"/>
  <c r="P88" s="1"/>
  <c r="V86"/>
  <c r="V88" s="1"/>
  <c r="G72"/>
  <c r="S85"/>
  <c r="P70"/>
  <c r="P72" s="1"/>
  <c r="S74"/>
  <c r="S75" s="1"/>
  <c r="M75"/>
  <c r="G74"/>
  <c r="G75" s="1"/>
  <c r="G86"/>
  <c r="G88" s="1"/>
  <c r="M86"/>
  <c r="M88" s="1"/>
  <c r="S70"/>
  <c r="S72" s="1"/>
  <c r="S93"/>
  <c r="S94" s="1"/>
  <c r="G85"/>
  <c r="M72"/>
  <c r="M85"/>
  <c r="V85"/>
  <c r="V95" s="1"/>
  <c r="V68"/>
  <c r="V67"/>
  <c r="V66"/>
  <c r="V65"/>
  <c r="V64"/>
  <c r="V60"/>
  <c r="V59"/>
  <c r="V58"/>
  <c r="V56"/>
  <c r="V55"/>
  <c r="V54"/>
  <c r="V53"/>
  <c r="V52"/>
  <c r="V51"/>
  <c r="V50"/>
  <c r="V49"/>
  <c r="V48"/>
  <c r="V47"/>
  <c r="V46"/>
  <c r="V45"/>
  <c r="V44"/>
  <c r="V43"/>
  <c r="S68"/>
  <c r="S67"/>
  <c r="S66"/>
  <c r="S65"/>
  <c r="S64"/>
  <c r="S59"/>
  <c r="S58"/>
  <c r="S49"/>
  <c r="S47"/>
  <c r="S45"/>
  <c r="S44"/>
  <c r="S43"/>
  <c r="P68"/>
  <c r="P67"/>
  <c r="P66"/>
  <c r="P65"/>
  <c r="P64"/>
  <c r="P60"/>
  <c r="P58"/>
  <c r="P56"/>
  <c r="P55"/>
  <c r="P54"/>
  <c r="P53"/>
  <c r="P52"/>
  <c r="P51"/>
  <c r="P50"/>
  <c r="P49"/>
  <c r="P48"/>
  <c r="P46"/>
  <c r="P43"/>
  <c r="M68"/>
  <c r="M67"/>
  <c r="M66"/>
  <c r="M65"/>
  <c r="M64"/>
  <c r="M60"/>
  <c r="M59"/>
  <c r="M58"/>
  <c r="M56"/>
  <c r="M55"/>
  <c r="M54"/>
  <c r="M53"/>
  <c r="M52"/>
  <c r="M51"/>
  <c r="M50"/>
  <c r="M49"/>
  <c r="M48"/>
  <c r="M47"/>
  <c r="M46"/>
  <c r="M45"/>
  <c r="M44"/>
  <c r="M43"/>
  <c r="J68"/>
  <c r="J67"/>
  <c r="J66"/>
  <c r="J65"/>
  <c r="J64"/>
  <c r="J60"/>
  <c r="J59"/>
  <c r="J58"/>
  <c r="J56"/>
  <c r="J55"/>
  <c r="J54"/>
  <c r="J53"/>
  <c r="J52"/>
  <c r="J51"/>
  <c r="J50"/>
  <c r="J49"/>
  <c r="J48"/>
  <c r="J47"/>
  <c r="J46"/>
  <c r="J45"/>
  <c r="J44"/>
  <c r="J43"/>
  <c r="G68"/>
  <c r="G67"/>
  <c r="G66"/>
  <c r="G65"/>
  <c r="G64"/>
  <c r="G60"/>
  <c r="G59"/>
  <c r="G56"/>
  <c r="G55"/>
  <c r="G54"/>
  <c r="G53"/>
  <c r="G52"/>
  <c r="G51"/>
  <c r="G50"/>
  <c r="G49"/>
  <c r="G48"/>
  <c r="G47"/>
  <c r="G46"/>
  <c r="G45"/>
  <c r="G44"/>
  <c r="G43"/>
  <c r="D68"/>
  <c r="D67"/>
  <c r="D66"/>
  <c r="D65"/>
  <c r="D64"/>
  <c r="D60"/>
  <c r="D59"/>
  <c r="D58"/>
  <c r="D56"/>
  <c r="D55"/>
  <c r="D54"/>
  <c r="D53"/>
  <c r="D52"/>
  <c r="D51"/>
  <c r="D50"/>
  <c r="D49"/>
  <c r="D48"/>
  <c r="D47"/>
  <c r="D46"/>
  <c r="D45"/>
  <c r="D44"/>
  <c r="D43"/>
  <c r="V63" l="1"/>
  <c r="G63"/>
  <c r="J57"/>
  <c r="M61"/>
  <c r="S95"/>
  <c r="J61"/>
  <c r="M57"/>
  <c r="S63"/>
  <c r="V57"/>
  <c r="J63"/>
  <c r="P63"/>
  <c r="J69"/>
  <c r="J72" s="1"/>
  <c r="M63"/>
  <c r="V61"/>
  <c r="G57"/>
  <c r="S48"/>
  <c r="P44"/>
  <c r="P30" i="10"/>
  <c r="D30"/>
  <c r="P101"/>
  <c r="P80"/>
  <c r="P79"/>
  <c r="P75"/>
  <c r="P70"/>
  <c r="P66"/>
  <c r="P65"/>
  <c r="G101"/>
  <c r="G105" s="1"/>
  <c r="G80"/>
  <c r="G79"/>
  <c r="G75"/>
  <c r="G72"/>
  <c r="D70"/>
  <c r="G66"/>
  <c r="G65"/>
  <c r="P68" l="1"/>
  <c r="P81"/>
  <c r="M62" i="9"/>
  <c r="J62"/>
  <c r="G70" i="10"/>
  <c r="G71" s="1"/>
  <c r="M70"/>
  <c r="M71" s="1"/>
  <c r="P69"/>
  <c r="P71" s="1"/>
  <c r="S53" i="9"/>
  <c r="S54"/>
  <c r="S46"/>
  <c r="S60"/>
  <c r="S61" s="1"/>
  <c r="S51"/>
  <c r="G68" i="10"/>
  <c r="V62" i="9"/>
  <c r="V114" s="1"/>
  <c r="V116" s="1"/>
  <c r="J70" i="10"/>
  <c r="J71" s="1"/>
  <c r="J91" s="1"/>
  <c r="M30"/>
  <c r="M29" s="1"/>
  <c r="M37" s="1"/>
  <c r="M38" s="1"/>
  <c r="S52" i="9"/>
  <c r="P59"/>
  <c r="P61" s="1"/>
  <c r="G58"/>
  <c r="G61" s="1"/>
  <c r="G62" s="1"/>
  <c r="J30" i="10"/>
  <c r="J29" s="1"/>
  <c r="J37" s="1"/>
  <c r="J38" s="1"/>
  <c r="S50" i="9"/>
  <c r="S55"/>
  <c r="P45"/>
  <c r="G82" i="10"/>
  <c r="G84" s="1"/>
  <c r="M79"/>
  <c r="M81" s="1"/>
  <c r="P82"/>
  <c r="P84" s="1"/>
  <c r="G30"/>
  <c r="G29" s="1"/>
  <c r="G37" s="1"/>
  <c r="G38" s="1"/>
  <c r="S56" i="9"/>
  <c r="P47"/>
  <c r="G81" i="10"/>
  <c r="D82"/>
  <c r="D73"/>
  <c r="P57" i="9" l="1"/>
  <c r="P62" s="1"/>
  <c r="D75" i="10"/>
  <c r="D72"/>
  <c r="D80"/>
  <c r="D79"/>
  <c r="S57" i="9"/>
  <c r="S62" s="1"/>
  <c r="S114" s="1"/>
  <c r="S116" s="1"/>
  <c r="M91" i="10"/>
  <c r="G91"/>
  <c r="D65"/>
  <c r="D66" l="1"/>
  <c r="P64"/>
  <c r="P63"/>
  <c r="P62"/>
  <c r="P56"/>
  <c r="P55"/>
  <c r="P54"/>
  <c r="P52"/>
  <c r="P51"/>
  <c r="P50"/>
  <c r="P49"/>
  <c r="P48"/>
  <c r="P47"/>
  <c r="P46"/>
  <c r="P45"/>
  <c r="P44"/>
  <c r="P43"/>
  <c r="P42"/>
  <c r="P41"/>
  <c r="P40"/>
  <c r="P39"/>
  <c r="M64"/>
  <c r="M63"/>
  <c r="M62"/>
  <c r="M56"/>
  <c r="M55"/>
  <c r="M54"/>
  <c r="M52"/>
  <c r="M51"/>
  <c r="M50"/>
  <c r="M49"/>
  <c r="M48"/>
  <c r="M47"/>
  <c r="M46"/>
  <c r="M45"/>
  <c r="M44"/>
  <c r="M43"/>
  <c r="M42"/>
  <c r="M41"/>
  <c r="M40"/>
  <c r="M39"/>
  <c r="J64"/>
  <c r="J63"/>
  <c r="J62"/>
  <c r="J56"/>
  <c r="J55"/>
  <c r="J54"/>
  <c r="J52"/>
  <c r="J51"/>
  <c r="J50"/>
  <c r="J49"/>
  <c r="J48"/>
  <c r="J47"/>
  <c r="J46"/>
  <c r="J45"/>
  <c r="J44"/>
  <c r="J43"/>
  <c r="J42"/>
  <c r="J41"/>
  <c r="J40"/>
  <c r="J39"/>
  <c r="G64"/>
  <c r="G62"/>
  <c r="G56"/>
  <c r="G55"/>
  <c r="G54"/>
  <c r="G52"/>
  <c r="G51"/>
  <c r="G50"/>
  <c r="G49"/>
  <c r="G48"/>
  <c r="G47"/>
  <c r="G46"/>
  <c r="G45"/>
  <c r="G44"/>
  <c r="G43"/>
  <c r="G42"/>
  <c r="G41"/>
  <c r="G40"/>
  <c r="G39"/>
  <c r="D64"/>
  <c r="D63"/>
  <c r="D62"/>
  <c r="D56"/>
  <c r="D55"/>
  <c r="D54"/>
  <c r="D52"/>
  <c r="D51"/>
  <c r="D50"/>
  <c r="D49"/>
  <c r="D48"/>
  <c r="D47"/>
  <c r="D46"/>
  <c r="D45"/>
  <c r="D44"/>
  <c r="D43"/>
  <c r="D42"/>
  <c r="D41"/>
  <c r="D40"/>
  <c r="D39"/>
  <c r="G57" l="1"/>
  <c r="M57"/>
  <c r="M59"/>
  <c r="G59"/>
  <c r="G53"/>
  <c r="G58" s="1"/>
  <c r="J57"/>
  <c r="M53"/>
  <c r="P57"/>
  <c r="J53"/>
  <c r="J59"/>
  <c r="P53"/>
  <c r="P59"/>
  <c r="J58" l="1"/>
  <c r="J112" s="1"/>
  <c r="J114" s="1"/>
  <c r="P58"/>
  <c r="M58"/>
  <c r="M112" s="1"/>
  <c r="M114" s="1"/>
  <c r="G112"/>
  <c r="G114" s="1"/>
  <c r="V36" i="9"/>
  <c r="P33" i="10"/>
  <c r="G89" i="9"/>
  <c r="G94" s="1"/>
  <c r="G95" s="1"/>
  <c r="G114" s="1"/>
  <c r="G116" s="1"/>
  <c r="P89" l="1"/>
  <c r="P94" s="1"/>
  <c r="P95" s="1"/>
  <c r="P114" s="1"/>
  <c r="P116" s="1"/>
  <c r="P35" i="10"/>
  <c r="M89" i="9"/>
  <c r="M94" s="1"/>
  <c r="M95" s="1"/>
  <c r="M114" s="1"/>
  <c r="M116" s="1"/>
  <c r="P34" i="10"/>
  <c r="V38" i="9"/>
  <c r="V32" s="1"/>
  <c r="J89"/>
  <c r="J94" s="1"/>
  <c r="J95" s="1"/>
  <c r="J114" s="1"/>
  <c r="J116" s="1"/>
  <c r="P32" i="10" l="1"/>
  <c r="P29" s="1"/>
  <c r="P37" s="1"/>
  <c r="P38" s="1"/>
  <c r="G30" i="9"/>
  <c r="G29" s="1"/>
  <c r="G41" s="1"/>
  <c r="G42" s="1"/>
  <c r="G118" s="1"/>
  <c r="S30"/>
  <c r="S29" s="1"/>
  <c r="S41" s="1"/>
  <c r="S42" s="1"/>
  <c r="S118" s="1"/>
  <c r="J30"/>
  <c r="J29" s="1"/>
  <c r="J41" s="1"/>
  <c r="J42" s="1"/>
  <c r="J118" s="1"/>
  <c r="P30"/>
  <c r="P29" s="1"/>
  <c r="P41" s="1"/>
  <c r="P42" s="1"/>
  <c r="P118" s="1"/>
  <c r="M30"/>
  <c r="M29" s="1"/>
  <c r="M41" s="1"/>
  <c r="M42" s="1"/>
  <c r="M118" s="1"/>
  <c r="D30"/>
  <c r="P85" i="10"/>
  <c r="P90" s="1"/>
  <c r="P91" s="1"/>
  <c r="P104"/>
  <c r="P105" s="1"/>
  <c r="P112" l="1"/>
  <c r="P114" s="1"/>
  <c r="V30" i="9"/>
  <c r="V29" s="1"/>
  <c r="V41" s="1"/>
  <c r="V42" s="1"/>
  <c r="V118" s="1"/>
  <c r="G56" i="1" l="1"/>
  <c r="K56" s="1"/>
  <c r="R17" i="10"/>
  <c r="G17" i="1" s="1"/>
  <c r="S17" i="10"/>
  <c r="H17" i="1" s="1"/>
  <c r="T17" i="10"/>
  <c r="I17" i="1" s="1"/>
  <c r="R18" i="10"/>
  <c r="G18" i="1" s="1"/>
  <c r="S18" i="10"/>
  <c r="H18" i="1" s="1"/>
  <c r="T18" i="10"/>
  <c r="I18" i="1" s="1"/>
  <c r="R19" i="10"/>
  <c r="G19" i="1" s="1"/>
  <c r="S19" i="10"/>
  <c r="H19" i="1" s="1"/>
  <c r="T19" i="10"/>
  <c r="I19" i="1" s="1"/>
  <c r="R20" i="10"/>
  <c r="G20" i="1" s="1"/>
  <c r="S20" i="10"/>
  <c r="H20" i="1" s="1"/>
  <c r="J20" s="1"/>
  <c r="T20" i="10"/>
  <c r="I20" i="1" s="1"/>
  <c r="O18" i="21"/>
  <c r="H27" l="1"/>
  <c r="AC16" i="9" l="1"/>
  <c r="E24" i="18" l="1"/>
  <c r="E74" i="2" s="1"/>
  <c r="C24" i="18"/>
  <c r="S56" i="1" l="1"/>
  <c r="P59"/>
  <c r="P28"/>
  <c r="D66" i="2"/>
  <c r="F66" s="1"/>
  <c r="E65"/>
  <c r="C65"/>
  <c r="C68"/>
  <c r="E68"/>
  <c r="D69"/>
  <c r="D68" s="1"/>
  <c r="D103"/>
  <c r="D92" i="10"/>
  <c r="AC31" i="9"/>
  <c r="AB31"/>
  <c r="AA31"/>
  <c r="F68" i="2" l="1"/>
  <c r="B11" i="21"/>
  <c r="S63" i="10"/>
  <c r="H56" i="1" s="1"/>
  <c r="L56" s="1"/>
  <c r="T56" s="1"/>
  <c r="B24" i="18"/>
  <c r="F69" i="2"/>
  <c r="D65"/>
  <c r="F65" l="1"/>
  <c r="O82" i="1" l="1"/>
  <c r="O78"/>
  <c r="O73"/>
  <c r="O72"/>
  <c r="C85" i="2"/>
  <c r="C73"/>
  <c r="C72"/>
  <c r="C58"/>
  <c r="C59"/>
  <c r="C60"/>
  <c r="C61"/>
  <c r="C62"/>
  <c r="C63"/>
  <c r="C57"/>
  <c r="C49"/>
  <c r="C50"/>
  <c r="C51"/>
  <c r="C52"/>
  <c r="C53"/>
  <c r="C54"/>
  <c r="C48"/>
  <c r="C39"/>
  <c r="C40"/>
  <c r="C41"/>
  <c r="C42"/>
  <c r="C43"/>
  <c r="C44"/>
  <c r="C45"/>
  <c r="C38"/>
  <c r="C8"/>
  <c r="C9"/>
  <c r="C10"/>
  <c r="C11"/>
  <c r="C12"/>
  <c r="C13"/>
  <c r="C7"/>
  <c r="C4"/>
  <c r="O104" i="10"/>
  <c r="O100"/>
  <c r="O85"/>
  <c r="O82"/>
  <c r="O80"/>
  <c r="O79"/>
  <c r="O75"/>
  <c r="O70"/>
  <c r="O69"/>
  <c r="O66"/>
  <c r="O65"/>
  <c r="O64"/>
  <c r="O62"/>
  <c r="O61"/>
  <c r="O60"/>
  <c r="O56"/>
  <c r="O47"/>
  <c r="O44"/>
  <c r="O45"/>
  <c r="O42"/>
  <c r="O39"/>
  <c r="O34"/>
  <c r="O35"/>
  <c r="O33"/>
  <c r="O30"/>
  <c r="L93"/>
  <c r="L85"/>
  <c r="L79"/>
  <c r="L70"/>
  <c r="L64"/>
  <c r="L62"/>
  <c r="L61"/>
  <c r="L60"/>
  <c r="L55"/>
  <c r="L47"/>
  <c r="L45"/>
  <c r="L42"/>
  <c r="L39"/>
  <c r="L35"/>
  <c r="L30"/>
  <c r="I79"/>
  <c r="I85"/>
  <c r="I70"/>
  <c r="I64"/>
  <c r="I62"/>
  <c r="I61"/>
  <c r="I60"/>
  <c r="I40"/>
  <c r="I41"/>
  <c r="I42"/>
  <c r="I43"/>
  <c r="I44"/>
  <c r="I45"/>
  <c r="I46"/>
  <c r="I47"/>
  <c r="I48"/>
  <c r="I49"/>
  <c r="I50"/>
  <c r="I51"/>
  <c r="I39"/>
  <c r="I34"/>
  <c r="I30"/>
  <c r="F104"/>
  <c r="F101"/>
  <c r="F85"/>
  <c r="F82"/>
  <c r="F80"/>
  <c r="F79"/>
  <c r="F75"/>
  <c r="F72"/>
  <c r="F70"/>
  <c r="F66"/>
  <c r="F65"/>
  <c r="F64"/>
  <c r="F62"/>
  <c r="F61"/>
  <c r="F60"/>
  <c r="F56"/>
  <c r="F55"/>
  <c r="F47"/>
  <c r="F44"/>
  <c r="F45"/>
  <c r="F42"/>
  <c r="F39"/>
  <c r="F33"/>
  <c r="F30"/>
  <c r="C104"/>
  <c r="C101"/>
  <c r="C85"/>
  <c r="C82"/>
  <c r="C80"/>
  <c r="C79"/>
  <c r="C75"/>
  <c r="C73"/>
  <c r="C72"/>
  <c r="C70"/>
  <c r="C66"/>
  <c r="C65"/>
  <c r="C64"/>
  <c r="C62"/>
  <c r="C61"/>
  <c r="C60"/>
  <c r="C56"/>
  <c r="C40"/>
  <c r="C41"/>
  <c r="C42"/>
  <c r="C43"/>
  <c r="C44"/>
  <c r="C45"/>
  <c r="C46"/>
  <c r="C47"/>
  <c r="C48"/>
  <c r="C49"/>
  <c r="C50"/>
  <c r="C51"/>
  <c r="C39"/>
  <c r="C34"/>
  <c r="C35"/>
  <c r="C33"/>
  <c r="C30"/>
  <c r="X89" i="9"/>
  <c r="X77"/>
  <c r="X74"/>
  <c r="X70"/>
  <c r="X36"/>
  <c r="X30"/>
  <c r="X16"/>
  <c r="U89"/>
  <c r="U86"/>
  <c r="U84"/>
  <c r="U76"/>
  <c r="U74"/>
  <c r="U70"/>
  <c r="U69"/>
  <c r="U68"/>
  <c r="U66"/>
  <c r="U65"/>
  <c r="U64"/>
  <c r="U51"/>
  <c r="U48"/>
  <c r="U49"/>
  <c r="U46"/>
  <c r="U43"/>
  <c r="U30"/>
  <c r="U16"/>
  <c r="R93"/>
  <c r="R89"/>
  <c r="R84"/>
  <c r="R79"/>
  <c r="R74"/>
  <c r="R70"/>
  <c r="R68"/>
  <c r="R66"/>
  <c r="R65"/>
  <c r="R64"/>
  <c r="R59"/>
  <c r="R49"/>
  <c r="R43"/>
  <c r="R33"/>
  <c r="R30"/>
  <c r="R13"/>
  <c r="O93"/>
  <c r="O89"/>
  <c r="O86"/>
  <c r="O83"/>
  <c r="O84"/>
  <c r="O79"/>
  <c r="O76"/>
  <c r="O74"/>
  <c r="O70"/>
  <c r="O68"/>
  <c r="O66"/>
  <c r="O65"/>
  <c r="O64"/>
  <c r="O60"/>
  <c r="O51"/>
  <c r="O49"/>
  <c r="O46"/>
  <c r="O43"/>
  <c r="O34"/>
  <c r="O35"/>
  <c r="O36"/>
  <c r="O37"/>
  <c r="O38"/>
  <c r="O39"/>
  <c r="O33"/>
  <c r="O30"/>
  <c r="O16"/>
  <c r="O13"/>
  <c r="L89"/>
  <c r="L86"/>
  <c r="L84"/>
  <c r="L83"/>
  <c r="L76"/>
  <c r="L74"/>
  <c r="L73"/>
  <c r="L70"/>
  <c r="L69"/>
  <c r="L68"/>
  <c r="L66"/>
  <c r="L65"/>
  <c r="L64"/>
  <c r="L60"/>
  <c r="L59"/>
  <c r="L44"/>
  <c r="L45"/>
  <c r="L46"/>
  <c r="L47"/>
  <c r="L48"/>
  <c r="L49"/>
  <c r="L50"/>
  <c r="L51"/>
  <c r="L52"/>
  <c r="L53"/>
  <c r="L54"/>
  <c r="L55"/>
  <c r="L43"/>
  <c r="L34"/>
  <c r="L35"/>
  <c r="L36"/>
  <c r="L37"/>
  <c r="L38"/>
  <c r="L39"/>
  <c r="L33"/>
  <c r="L30"/>
  <c r="I93"/>
  <c r="I89"/>
  <c r="I86"/>
  <c r="I84"/>
  <c r="I77"/>
  <c r="I78"/>
  <c r="I79"/>
  <c r="I76"/>
  <c r="I74"/>
  <c r="I70"/>
  <c r="I68"/>
  <c r="I66"/>
  <c r="I65"/>
  <c r="I64"/>
  <c r="I60"/>
  <c r="I59"/>
  <c r="I51"/>
  <c r="I49"/>
  <c r="I46"/>
  <c r="I43"/>
  <c r="I34"/>
  <c r="I35"/>
  <c r="I36"/>
  <c r="I37"/>
  <c r="I38"/>
  <c r="I39"/>
  <c r="I33"/>
  <c r="I30"/>
  <c r="I16"/>
  <c r="I13"/>
  <c r="F106"/>
  <c r="F103"/>
  <c r="F102"/>
  <c r="F93"/>
  <c r="F89"/>
  <c r="F86"/>
  <c r="F84"/>
  <c r="F83"/>
  <c r="F77"/>
  <c r="F78"/>
  <c r="F79"/>
  <c r="F76"/>
  <c r="F74"/>
  <c r="F70"/>
  <c r="F69"/>
  <c r="F68"/>
  <c r="F66"/>
  <c r="F65"/>
  <c r="F64"/>
  <c r="F67"/>
  <c r="F60"/>
  <c r="F59"/>
  <c r="F44"/>
  <c r="F45"/>
  <c r="F46"/>
  <c r="F47"/>
  <c r="F48"/>
  <c r="F49"/>
  <c r="F50"/>
  <c r="F51"/>
  <c r="F52"/>
  <c r="F53"/>
  <c r="F54"/>
  <c r="F55"/>
  <c r="F43"/>
  <c r="F34"/>
  <c r="F35"/>
  <c r="F36"/>
  <c r="F37"/>
  <c r="F38"/>
  <c r="F39"/>
  <c r="F33"/>
  <c r="F30"/>
  <c r="C93"/>
  <c r="C89"/>
  <c r="C86"/>
  <c r="C84"/>
  <c r="C79"/>
  <c r="C77"/>
  <c r="C76"/>
  <c r="C74"/>
  <c r="C70"/>
  <c r="C69"/>
  <c r="C68"/>
  <c r="C66"/>
  <c r="C65"/>
  <c r="C64"/>
  <c r="C51"/>
  <c r="C49"/>
  <c r="C43"/>
  <c r="C39"/>
  <c r="C38"/>
  <c r="C37"/>
  <c r="C36"/>
  <c r="C35"/>
  <c r="C34"/>
  <c r="C33"/>
  <c r="C30"/>
  <c r="C16"/>
  <c r="C13"/>
  <c r="C71" i="2" l="1"/>
  <c r="B16" i="13"/>
  <c r="O30" i="21"/>
  <c r="B27"/>
  <c r="B28" s="1"/>
  <c r="N28"/>
  <c r="M28"/>
  <c r="L28"/>
  <c r="K28"/>
  <c r="J28"/>
  <c r="I28"/>
  <c r="F28"/>
  <c r="E28"/>
  <c r="D28"/>
  <c r="C28"/>
  <c r="H28"/>
  <c r="G27"/>
  <c r="O26"/>
  <c r="O25"/>
  <c r="O24"/>
  <c r="O23"/>
  <c r="O22"/>
  <c r="O21"/>
  <c r="O20"/>
  <c r="O19"/>
  <c r="O27" l="1"/>
  <c r="G28"/>
  <c r="Z30" i="9" l="1"/>
  <c r="E72" i="2" l="1"/>
  <c r="Q30" i="10"/>
  <c r="N30"/>
  <c r="K30"/>
  <c r="H30"/>
  <c r="E30"/>
  <c r="E15" i="18"/>
  <c r="T30" i="10" l="1"/>
  <c r="AC40" i="9"/>
  <c r="M18" i="15" l="1"/>
  <c r="E33" i="18"/>
  <c r="E76" i="2" s="1"/>
  <c r="B33" i="18"/>
  <c r="C33"/>
  <c r="C15"/>
  <c r="B15"/>
  <c r="E12"/>
  <c r="C12"/>
  <c r="C44" s="1"/>
  <c r="B12"/>
  <c r="B44" s="1"/>
  <c r="L18" i="15"/>
  <c r="M16"/>
  <c r="L16"/>
  <c r="M14"/>
  <c r="K13"/>
  <c r="I13"/>
  <c r="G13"/>
  <c r="E13"/>
  <c r="C13"/>
  <c r="M12"/>
  <c r="M11"/>
  <c r="M13" s="1"/>
  <c r="K10"/>
  <c r="I10"/>
  <c r="G10"/>
  <c r="E10"/>
  <c r="C10"/>
  <c r="M9"/>
  <c r="M8"/>
  <c r="M7"/>
  <c r="M6"/>
  <c r="K5"/>
  <c r="I5"/>
  <c r="G5"/>
  <c r="E5"/>
  <c r="C5"/>
  <c r="M4"/>
  <c r="M3"/>
  <c r="E73" i="2" l="1"/>
  <c r="E71" s="1"/>
  <c r="E44" i="18"/>
  <c r="B5" i="15"/>
  <c r="E15"/>
  <c r="K15"/>
  <c r="G15"/>
  <c r="C15"/>
  <c r="I15"/>
  <c r="M5"/>
  <c r="M10"/>
  <c r="L4"/>
  <c r="L9"/>
  <c r="L3"/>
  <c r="L8"/>
  <c r="B10"/>
  <c r="L11"/>
  <c r="B13"/>
  <c r="L14"/>
  <c r="L12"/>
  <c r="L7"/>
  <c r="L6"/>
  <c r="L5" l="1"/>
  <c r="B15"/>
  <c r="M15"/>
  <c r="L13"/>
  <c r="L10"/>
  <c r="L15" l="1"/>
  <c r="T36" i="10" l="1"/>
  <c r="S36"/>
  <c r="R36"/>
  <c r="AB40" i="9"/>
  <c r="AA40"/>
  <c r="B33" i="21" l="1"/>
  <c r="E56" i="1" l="1"/>
  <c r="AC67" i="9"/>
  <c r="Q80"/>
  <c r="K80"/>
  <c r="H80"/>
  <c r="N92" i="10"/>
  <c r="T63"/>
  <c r="I56" i="1" s="1"/>
  <c r="J56" s="1"/>
  <c r="H59" i="10"/>
  <c r="N59"/>
  <c r="E92"/>
  <c r="Q74" i="1"/>
  <c r="O74"/>
  <c r="U88"/>
  <c r="S88"/>
  <c r="R28"/>
  <c r="F73" i="2"/>
  <c r="F74"/>
  <c r="F76"/>
  <c r="F63"/>
  <c r="F62"/>
  <c r="F61"/>
  <c r="F60"/>
  <c r="F59"/>
  <c r="F58"/>
  <c r="F57"/>
  <c r="F54"/>
  <c r="F53"/>
  <c r="F52"/>
  <c r="F51"/>
  <c r="F50"/>
  <c r="F49"/>
  <c r="F48"/>
  <c r="F45"/>
  <c r="F44"/>
  <c r="F43"/>
  <c r="F42"/>
  <c r="F41"/>
  <c r="F40"/>
  <c r="F39"/>
  <c r="F38"/>
  <c r="F13"/>
  <c r="F12"/>
  <c r="F11"/>
  <c r="F10"/>
  <c r="F9"/>
  <c r="F8"/>
  <c r="F7"/>
  <c r="R93" i="1"/>
  <c r="R92"/>
  <c r="R87"/>
  <c r="R82"/>
  <c r="R78"/>
  <c r="R73"/>
  <c r="M56" l="1"/>
  <c r="N56" s="1"/>
  <c r="F72" i="2"/>
  <c r="P86" i="1"/>
  <c r="P74"/>
  <c r="R74" s="1"/>
  <c r="R72"/>
  <c r="T88"/>
  <c r="V88" s="1"/>
  <c r="R88"/>
  <c r="U56"/>
  <c r="V56" s="1"/>
  <c r="T31" i="10"/>
  <c r="R31"/>
  <c r="S28"/>
  <c r="H28" i="1" s="1"/>
  <c r="S102" i="10"/>
  <c r="S88"/>
  <c r="S64"/>
  <c r="S60"/>
  <c r="S52"/>
  <c r="S44"/>
  <c r="S40"/>
  <c r="D21"/>
  <c r="T113"/>
  <c r="S113"/>
  <c r="T111"/>
  <c r="S111"/>
  <c r="T109"/>
  <c r="T108"/>
  <c r="T107"/>
  <c r="T106"/>
  <c r="T103"/>
  <c r="T102"/>
  <c r="T101"/>
  <c r="T100"/>
  <c r="T99"/>
  <c r="T98"/>
  <c r="T96"/>
  <c r="S96"/>
  <c r="T95"/>
  <c r="T93"/>
  <c r="T92"/>
  <c r="T89"/>
  <c r="T88"/>
  <c r="T87"/>
  <c r="T86"/>
  <c r="T85"/>
  <c r="T83"/>
  <c r="T82"/>
  <c r="T80"/>
  <c r="T79"/>
  <c r="S79"/>
  <c r="T78"/>
  <c r="T77"/>
  <c r="T76" s="1"/>
  <c r="T75"/>
  <c r="T74"/>
  <c r="T73"/>
  <c r="T72"/>
  <c r="T70"/>
  <c r="S70"/>
  <c r="T69"/>
  <c r="T67"/>
  <c r="S67"/>
  <c r="T66"/>
  <c r="T65"/>
  <c r="S65"/>
  <c r="T64"/>
  <c r="T62"/>
  <c r="T61"/>
  <c r="S61"/>
  <c r="T60"/>
  <c r="T56"/>
  <c r="S56"/>
  <c r="T55"/>
  <c r="T54"/>
  <c r="S54"/>
  <c r="T52"/>
  <c r="T51"/>
  <c r="S51"/>
  <c r="T50"/>
  <c r="T49"/>
  <c r="S49"/>
  <c r="T48"/>
  <c r="T47"/>
  <c r="S47"/>
  <c r="T46"/>
  <c r="T45"/>
  <c r="S45"/>
  <c r="T44"/>
  <c r="T43"/>
  <c r="S43"/>
  <c r="T42"/>
  <c r="T41"/>
  <c r="S41"/>
  <c r="T40"/>
  <c r="T39"/>
  <c r="S39"/>
  <c r="T35"/>
  <c r="E26" i="2" s="1"/>
  <c r="T34" i="10"/>
  <c r="E25" i="2" s="1"/>
  <c r="S34" i="10"/>
  <c r="D25" i="2" s="1"/>
  <c r="T33" i="10"/>
  <c r="E24" i="2" s="1"/>
  <c r="T28" i="10"/>
  <c r="T26"/>
  <c r="S26"/>
  <c r="T24"/>
  <c r="S24"/>
  <c r="T16"/>
  <c r="T21" s="1"/>
  <c r="T11"/>
  <c r="S11"/>
  <c r="T7"/>
  <c r="S7"/>
  <c r="Q110"/>
  <c r="Q105"/>
  <c r="Q94"/>
  <c r="Q97" s="1"/>
  <c r="Q90"/>
  <c r="Q84"/>
  <c r="Q81"/>
  <c r="Q71"/>
  <c r="Q68"/>
  <c r="Q59"/>
  <c r="Q57"/>
  <c r="Q53"/>
  <c r="Q32"/>
  <c r="Q26"/>
  <c r="Q24"/>
  <c r="Q21"/>
  <c r="Q11"/>
  <c r="Q7"/>
  <c r="N110"/>
  <c r="N105"/>
  <c r="N104"/>
  <c r="N94"/>
  <c r="N97" s="1"/>
  <c r="N90"/>
  <c r="N84"/>
  <c r="N81"/>
  <c r="N71"/>
  <c r="N68"/>
  <c r="N57"/>
  <c r="N53"/>
  <c r="N32"/>
  <c r="N26"/>
  <c r="N24"/>
  <c r="N21"/>
  <c r="N11"/>
  <c r="N7"/>
  <c r="K110"/>
  <c r="K104"/>
  <c r="K105" s="1"/>
  <c r="K94"/>
  <c r="K97" s="1"/>
  <c r="K90"/>
  <c r="K84"/>
  <c r="K81"/>
  <c r="K71"/>
  <c r="K68"/>
  <c r="K59"/>
  <c r="K57"/>
  <c r="K53"/>
  <c r="K32"/>
  <c r="K26"/>
  <c r="K24"/>
  <c r="K21"/>
  <c r="K11"/>
  <c r="K7"/>
  <c r="H110"/>
  <c r="H105"/>
  <c r="H94"/>
  <c r="H97" s="1"/>
  <c r="H90"/>
  <c r="H84"/>
  <c r="H81"/>
  <c r="H71"/>
  <c r="H68"/>
  <c r="H57"/>
  <c r="H53"/>
  <c r="H32"/>
  <c r="H26"/>
  <c r="H24"/>
  <c r="H21"/>
  <c r="H11"/>
  <c r="H27" s="1"/>
  <c r="H7"/>
  <c r="E110"/>
  <c r="E104"/>
  <c r="E105" s="1"/>
  <c r="E94"/>
  <c r="E97" s="1"/>
  <c r="E90"/>
  <c r="E84"/>
  <c r="E81"/>
  <c r="E71"/>
  <c r="E68"/>
  <c r="E59"/>
  <c r="E57"/>
  <c r="E53"/>
  <c r="E58" s="1"/>
  <c r="E32"/>
  <c r="E29" s="1"/>
  <c r="E26"/>
  <c r="E24"/>
  <c r="E21"/>
  <c r="E11"/>
  <c r="E7"/>
  <c r="D84"/>
  <c r="D57"/>
  <c r="D26"/>
  <c r="D24"/>
  <c r="D11"/>
  <c r="D7"/>
  <c r="AC28" i="9"/>
  <c r="E28" i="1" s="1"/>
  <c r="AA28" i="9"/>
  <c r="C28" i="1" s="1"/>
  <c r="D110" i="10" l="1"/>
  <c r="I28" i="1"/>
  <c r="J28" s="1"/>
  <c r="E103" i="2"/>
  <c r="F103" s="1"/>
  <c r="N58" i="10"/>
  <c r="T59"/>
  <c r="F71" i="2"/>
  <c r="F25"/>
  <c r="S75" i="10"/>
  <c r="S89"/>
  <c r="S101"/>
  <c r="S77"/>
  <c r="S87"/>
  <c r="S93"/>
  <c r="S103"/>
  <c r="S108"/>
  <c r="H29"/>
  <c r="H37" s="1"/>
  <c r="H38" s="1"/>
  <c r="Q29"/>
  <c r="Q37" s="1"/>
  <c r="D59"/>
  <c r="K58"/>
  <c r="Q27"/>
  <c r="T84"/>
  <c r="K29"/>
  <c r="K37" s="1"/>
  <c r="N29"/>
  <c r="N37" s="1"/>
  <c r="E27"/>
  <c r="K27"/>
  <c r="T110"/>
  <c r="S48"/>
  <c r="H58"/>
  <c r="N27"/>
  <c r="T27"/>
  <c r="D53"/>
  <c r="D58" s="1"/>
  <c r="T94"/>
  <c r="T97" s="1"/>
  <c r="D32"/>
  <c r="D29" s="1"/>
  <c r="D37" s="1"/>
  <c r="T104"/>
  <c r="T105" s="1"/>
  <c r="S31"/>
  <c r="S73"/>
  <c r="S35"/>
  <c r="D26" i="2" s="1"/>
  <c r="F26" s="1"/>
  <c r="S42" i="10"/>
  <c r="S46"/>
  <c r="S50"/>
  <c r="S55"/>
  <c r="S57" s="1"/>
  <c r="S72"/>
  <c r="S80"/>
  <c r="S92"/>
  <c r="S98"/>
  <c r="S30"/>
  <c r="S86"/>
  <c r="S107"/>
  <c r="D71"/>
  <c r="D81"/>
  <c r="D97"/>
  <c r="D105"/>
  <c r="D68"/>
  <c r="T32"/>
  <c r="T29" s="1"/>
  <c r="E37"/>
  <c r="T57"/>
  <c r="Q91"/>
  <c r="Q58"/>
  <c r="N91"/>
  <c r="S82"/>
  <c r="S99"/>
  <c r="S33"/>
  <c r="D24" i="2" s="1"/>
  <c r="F24" s="1"/>
  <c r="S62" i="10"/>
  <c r="S59" s="1"/>
  <c r="S66"/>
  <c r="S68" s="1"/>
  <c r="S78"/>
  <c r="S83"/>
  <c r="S104"/>
  <c r="S109"/>
  <c r="D90"/>
  <c r="S106"/>
  <c r="K91"/>
  <c r="K112" s="1"/>
  <c r="K114" s="1"/>
  <c r="H91"/>
  <c r="H112" s="1"/>
  <c r="H114" s="1"/>
  <c r="T90"/>
  <c r="T81"/>
  <c r="E91"/>
  <c r="E112" s="1"/>
  <c r="E114" s="1"/>
  <c r="T71"/>
  <c r="T68"/>
  <c r="T53"/>
  <c r="S74"/>
  <c r="S95"/>
  <c r="S100"/>
  <c r="S85"/>
  <c r="S69"/>
  <c r="S71" s="1"/>
  <c r="S16"/>
  <c r="S21" s="1"/>
  <c r="S27" s="1"/>
  <c r="S94"/>
  <c r="D27"/>
  <c r="N112" l="1"/>
  <c r="N114" s="1"/>
  <c r="E38"/>
  <c r="S90"/>
  <c r="S53"/>
  <c r="S58" s="1"/>
  <c r="S76"/>
  <c r="S81" s="1"/>
  <c r="S97"/>
  <c r="S105"/>
  <c r="S32"/>
  <c r="S29" s="1"/>
  <c r="S37" s="1"/>
  <c r="S38" s="1"/>
  <c r="D91"/>
  <c r="D112" s="1"/>
  <c r="D114" s="1"/>
  <c r="T37"/>
  <c r="T38" s="1"/>
  <c r="Q38"/>
  <c r="N38"/>
  <c r="K38"/>
  <c r="K116" s="1"/>
  <c r="H116"/>
  <c r="S84"/>
  <c r="D38"/>
  <c r="S110"/>
  <c r="E116"/>
  <c r="T58"/>
  <c r="Q112"/>
  <c r="Q114" s="1"/>
  <c r="T91"/>
  <c r="Q116" l="1"/>
  <c r="N116"/>
  <c r="T112"/>
  <c r="T114" s="1"/>
  <c r="T116" s="1"/>
  <c r="S91"/>
  <c r="S112" s="1"/>
  <c r="S114" s="1"/>
  <c r="S116" s="1"/>
  <c r="G116"/>
  <c r="M116"/>
  <c r="D116"/>
  <c r="J116"/>
  <c r="P116"/>
  <c r="AB28" i="9" l="1"/>
  <c r="D28" i="1" s="1"/>
  <c r="F28" s="1"/>
  <c r="AC115" i="9" l="1"/>
  <c r="AB115"/>
  <c r="AC113"/>
  <c r="E108" i="1" s="1"/>
  <c r="AB113" i="9"/>
  <c r="AC111"/>
  <c r="E106" i="1" s="1"/>
  <c r="AB111" i="9"/>
  <c r="D106" i="1" s="1"/>
  <c r="AC110" i="9"/>
  <c r="E105" i="1" s="1"/>
  <c r="AB110" i="9"/>
  <c r="D105" i="1" s="1"/>
  <c r="AC109" i="9"/>
  <c r="AB109"/>
  <c r="D104" i="1" s="1"/>
  <c r="AC108" i="9"/>
  <c r="AC112" s="1"/>
  <c r="AB108"/>
  <c r="D103" i="1" s="1"/>
  <c r="AC106" i="9"/>
  <c r="AB106"/>
  <c r="D101" i="1" s="1"/>
  <c r="AC105" i="9"/>
  <c r="E100" i="1" s="1"/>
  <c r="AB105" i="9"/>
  <c r="AC104"/>
  <c r="AB104"/>
  <c r="D99" i="1" s="1"/>
  <c r="AC103" i="9"/>
  <c r="E98" i="1" s="1"/>
  <c r="AB103" i="9"/>
  <c r="AC102"/>
  <c r="E97" i="1" s="1"/>
  <c r="AB102" i="9"/>
  <c r="AC101"/>
  <c r="E96" i="1" s="1"/>
  <c r="AB101" i="9"/>
  <c r="AC100"/>
  <c r="AB100"/>
  <c r="D95" i="1" s="1"/>
  <c r="AC98" i="9"/>
  <c r="AB98"/>
  <c r="AC97"/>
  <c r="E87" i="1" s="1"/>
  <c r="AB97" i="9"/>
  <c r="D87" i="1" s="1"/>
  <c r="AC93" i="9"/>
  <c r="E82" i="1" s="1"/>
  <c r="AB93" i="9"/>
  <c r="D82" i="1" s="1"/>
  <c r="AC92" i="9"/>
  <c r="AB92"/>
  <c r="D81" i="1" s="1"/>
  <c r="AC91" i="9"/>
  <c r="E80" i="1" s="1"/>
  <c r="AB91" i="9"/>
  <c r="AC90"/>
  <c r="AB90"/>
  <c r="D79" i="1" s="1"/>
  <c r="AC89" i="9"/>
  <c r="AC94" s="1"/>
  <c r="AB89"/>
  <c r="AC87"/>
  <c r="E76" i="1" s="1"/>
  <c r="AB87" i="9"/>
  <c r="D76" i="1" s="1"/>
  <c r="AC86" i="9"/>
  <c r="AC88" s="1"/>
  <c r="AB86"/>
  <c r="AC84"/>
  <c r="AB84"/>
  <c r="D73" i="1" s="1"/>
  <c r="AC83" i="9"/>
  <c r="E72" i="1" s="1"/>
  <c r="AB83" i="9"/>
  <c r="AC82"/>
  <c r="AB82"/>
  <c r="D71" i="1" s="1"/>
  <c r="AC81" i="9"/>
  <c r="E70" i="1" s="1"/>
  <c r="AB81" i="9"/>
  <c r="AC79"/>
  <c r="E68" i="1" s="1"/>
  <c r="AB79" i="9"/>
  <c r="AC78"/>
  <c r="E67" i="1" s="1"/>
  <c r="AB78" i="9"/>
  <c r="AC77"/>
  <c r="E66" i="1" s="1"/>
  <c r="AB77" i="9"/>
  <c r="D66" i="1" s="1"/>
  <c r="AC76" i="9"/>
  <c r="E65" i="1" s="1"/>
  <c r="AB76" i="9"/>
  <c r="D65" i="1" s="1"/>
  <c r="AC74" i="9"/>
  <c r="E63" i="1" s="1"/>
  <c r="AB74" i="9"/>
  <c r="D63" i="1" s="1"/>
  <c r="AC73" i="9"/>
  <c r="E62" i="1" s="1"/>
  <c r="AB73" i="9"/>
  <c r="AC71"/>
  <c r="E60" i="1" s="1"/>
  <c r="AB71" i="9"/>
  <c r="D60" i="1" s="1"/>
  <c r="AC70" i="9"/>
  <c r="E59" i="1" s="1"/>
  <c r="AB70" i="9"/>
  <c r="D59" i="1" s="1"/>
  <c r="AC69" i="9"/>
  <c r="AB69"/>
  <c r="D58" i="1" s="1"/>
  <c r="AC68" i="9"/>
  <c r="E57" i="1" s="1"/>
  <c r="AB68" i="9"/>
  <c r="D57" i="1" s="1"/>
  <c r="AC66" i="9"/>
  <c r="AB66"/>
  <c r="D55" i="1" s="1"/>
  <c r="AC65" i="9"/>
  <c r="E54" i="1" s="1"/>
  <c r="AB65" i="9"/>
  <c r="D54" i="1" s="1"/>
  <c r="AC64" i="9"/>
  <c r="E53" i="1" s="1"/>
  <c r="AB64" i="9"/>
  <c r="D53" i="1" s="1"/>
  <c r="AC60" i="9"/>
  <c r="AB60"/>
  <c r="D49" i="1" s="1"/>
  <c r="AC59" i="9"/>
  <c r="E48" i="1" s="1"/>
  <c r="AB59" i="9"/>
  <c r="AC58"/>
  <c r="AB58"/>
  <c r="D47" i="1" s="1"/>
  <c r="AC56" i="9"/>
  <c r="AB56"/>
  <c r="AC55"/>
  <c r="E44" i="1" s="1"/>
  <c r="AB55" i="9"/>
  <c r="D44" i="1" s="1"/>
  <c r="AC54" i="9"/>
  <c r="E43" i="1" s="1"/>
  <c r="AB54" i="9"/>
  <c r="AC53"/>
  <c r="E42" i="1" s="1"/>
  <c r="AB53" i="9"/>
  <c r="D42" i="1" s="1"/>
  <c r="AC52" i="9"/>
  <c r="E41" i="1" s="1"/>
  <c r="AB52" i="9"/>
  <c r="AC51"/>
  <c r="E40" i="1" s="1"/>
  <c r="AB51" i="9"/>
  <c r="D40" i="1" s="1"/>
  <c r="AC50" i="9"/>
  <c r="AB50"/>
  <c r="D39" i="1" s="1"/>
  <c r="AC49" i="9"/>
  <c r="E38" i="1" s="1"/>
  <c r="AB49" i="9"/>
  <c r="D38" i="1" s="1"/>
  <c r="AC48" i="9"/>
  <c r="E37" i="1" s="1"/>
  <c r="AB48" i="9"/>
  <c r="AC47"/>
  <c r="E36" i="1" s="1"/>
  <c r="AB47" i="9"/>
  <c r="D36" i="1" s="1"/>
  <c r="AC46" i="9"/>
  <c r="E35" i="1" s="1"/>
  <c r="AB46" i="9"/>
  <c r="AC45"/>
  <c r="E34" i="1" s="1"/>
  <c r="AB45" i="9"/>
  <c r="D34" i="1" s="1"/>
  <c r="AC44" i="9"/>
  <c r="E33" i="1" s="1"/>
  <c r="AB44" i="9"/>
  <c r="AC43"/>
  <c r="AB43"/>
  <c r="D32" i="1" s="1"/>
  <c r="AC39" i="9"/>
  <c r="E35" i="2" s="1"/>
  <c r="AB39" i="9"/>
  <c r="D35" i="2" s="1"/>
  <c r="AC38" i="9"/>
  <c r="E34" i="2" s="1"/>
  <c r="AB38" i="9"/>
  <c r="D34" i="2" s="1"/>
  <c r="AC37" i="9"/>
  <c r="E33" i="2" s="1"/>
  <c r="AB37" i="9"/>
  <c r="D33" i="2" s="1"/>
  <c r="AC36" i="9"/>
  <c r="E32" i="2" s="1"/>
  <c r="AB36" i="9"/>
  <c r="D32" i="2" s="1"/>
  <c r="AC35" i="9"/>
  <c r="E31" i="2" s="1"/>
  <c r="AB35" i="9"/>
  <c r="D31" i="2" s="1"/>
  <c r="AC34" i="9"/>
  <c r="E30" i="2" s="1"/>
  <c r="AB34" i="9"/>
  <c r="D30" i="2" s="1"/>
  <c r="AC33" i="9"/>
  <c r="E29" i="2" s="1"/>
  <c r="AB33" i="9"/>
  <c r="AC30"/>
  <c r="AB30"/>
  <c r="AC26"/>
  <c r="AB26"/>
  <c r="AC24"/>
  <c r="AB24"/>
  <c r="AC20"/>
  <c r="E95" i="2" s="1"/>
  <c r="AB20" i="9"/>
  <c r="D95" i="2" s="1"/>
  <c r="AC19" i="9"/>
  <c r="AB19"/>
  <c r="D19" i="1" s="1"/>
  <c r="L19" s="1"/>
  <c r="T19" s="1"/>
  <c r="AC18" i="9"/>
  <c r="E93" i="2" s="1"/>
  <c r="AB18" i="9"/>
  <c r="D18" i="1" s="1"/>
  <c r="L18" s="1"/>
  <c r="T18" s="1"/>
  <c r="AC17" i="9"/>
  <c r="AB17"/>
  <c r="D17" i="1" s="1"/>
  <c r="L17" s="1"/>
  <c r="T17" s="1"/>
  <c r="AB16" i="9"/>
  <c r="D91" i="2" s="1"/>
  <c r="AC15" i="9"/>
  <c r="E15" i="1" s="1"/>
  <c r="M15" s="1"/>
  <c r="U15" s="1"/>
  <c r="AB15" i="9"/>
  <c r="D15" i="1" s="1"/>
  <c r="L15" s="1"/>
  <c r="T15" s="1"/>
  <c r="AC14" i="9"/>
  <c r="E89" i="2" s="1"/>
  <c r="AB14" i="9"/>
  <c r="AC13"/>
  <c r="AB13"/>
  <c r="D88" i="2" s="1"/>
  <c r="AC12" i="9"/>
  <c r="AB12"/>
  <c r="AC11"/>
  <c r="AB11"/>
  <c r="AC7"/>
  <c r="AB7"/>
  <c r="Z112"/>
  <c r="Z107"/>
  <c r="Z96"/>
  <c r="Z99" s="1"/>
  <c r="Z94"/>
  <c r="Z88"/>
  <c r="Z85"/>
  <c r="Z75"/>
  <c r="Z72"/>
  <c r="Z63"/>
  <c r="Z61"/>
  <c r="Z57"/>
  <c r="Z32"/>
  <c r="Z29" s="1"/>
  <c r="Z41" s="1"/>
  <c r="Z26"/>
  <c r="Z24"/>
  <c r="Z21"/>
  <c r="Z11"/>
  <c r="Z7"/>
  <c r="W112"/>
  <c r="W107"/>
  <c r="W96"/>
  <c r="W99" s="1"/>
  <c r="W94"/>
  <c r="W88"/>
  <c r="W85"/>
  <c r="W75"/>
  <c r="W72"/>
  <c r="W63"/>
  <c r="W61"/>
  <c r="W57"/>
  <c r="W32"/>
  <c r="W26"/>
  <c r="W24"/>
  <c r="W21"/>
  <c r="W11"/>
  <c r="W7"/>
  <c r="T112"/>
  <c r="T107"/>
  <c r="T96"/>
  <c r="T99" s="1"/>
  <c r="T94"/>
  <c r="T88"/>
  <c r="T85"/>
  <c r="T75"/>
  <c r="T72"/>
  <c r="T63"/>
  <c r="T61"/>
  <c r="T57"/>
  <c r="T32"/>
  <c r="T29" s="1"/>
  <c r="T41" s="1"/>
  <c r="T26"/>
  <c r="T24"/>
  <c r="T21"/>
  <c r="T11"/>
  <c r="T7"/>
  <c r="Q112"/>
  <c r="Q107"/>
  <c r="Q96"/>
  <c r="Q99" s="1"/>
  <c r="Q94"/>
  <c r="Q88"/>
  <c r="Q85"/>
  <c r="Q75"/>
  <c r="Q72"/>
  <c r="Q63"/>
  <c r="Q61"/>
  <c r="Q57"/>
  <c r="Q32"/>
  <c r="Q26"/>
  <c r="Q24"/>
  <c r="Q21"/>
  <c r="Q11"/>
  <c r="Q7"/>
  <c r="N112"/>
  <c r="N107"/>
  <c r="N96"/>
  <c r="N99" s="1"/>
  <c r="N94"/>
  <c r="N88"/>
  <c r="N85"/>
  <c r="N75"/>
  <c r="N72"/>
  <c r="N63"/>
  <c r="N61"/>
  <c r="N57"/>
  <c r="N32"/>
  <c r="N29" s="1"/>
  <c r="N41" s="1"/>
  <c r="N26"/>
  <c r="N24"/>
  <c r="N21"/>
  <c r="N11"/>
  <c r="N7"/>
  <c r="K112"/>
  <c r="K107"/>
  <c r="K96"/>
  <c r="K99" s="1"/>
  <c r="K94"/>
  <c r="K88"/>
  <c r="K85"/>
  <c r="K75"/>
  <c r="K72"/>
  <c r="K63"/>
  <c r="K61"/>
  <c r="K57"/>
  <c r="K32"/>
  <c r="K26"/>
  <c r="K24"/>
  <c r="K21"/>
  <c r="K11"/>
  <c r="K7"/>
  <c r="H112"/>
  <c r="H107"/>
  <c r="H96"/>
  <c r="H99" s="1"/>
  <c r="H94"/>
  <c r="H88"/>
  <c r="H85"/>
  <c r="H75"/>
  <c r="H72"/>
  <c r="H63"/>
  <c r="H61"/>
  <c r="H57"/>
  <c r="H32"/>
  <c r="H29" s="1"/>
  <c r="H41" s="1"/>
  <c r="H26"/>
  <c r="H24"/>
  <c r="H21"/>
  <c r="H11"/>
  <c r="H7"/>
  <c r="E112"/>
  <c r="E107"/>
  <c r="E96"/>
  <c r="E99" s="1"/>
  <c r="E94"/>
  <c r="E88"/>
  <c r="E85"/>
  <c r="E75"/>
  <c r="E72"/>
  <c r="E63"/>
  <c r="E61"/>
  <c r="E57"/>
  <c r="E32"/>
  <c r="E26"/>
  <c r="E24"/>
  <c r="E21"/>
  <c r="E11"/>
  <c r="E7"/>
  <c r="D112"/>
  <c r="D107"/>
  <c r="D99"/>
  <c r="D94"/>
  <c r="D88"/>
  <c r="D85"/>
  <c r="D75"/>
  <c r="D72"/>
  <c r="D63"/>
  <c r="D61"/>
  <c r="D57"/>
  <c r="D32"/>
  <c r="D29" s="1"/>
  <c r="D26"/>
  <c r="D24"/>
  <c r="D21"/>
  <c r="D11"/>
  <c r="D7"/>
  <c r="E105" i="2"/>
  <c r="D105"/>
  <c r="E91"/>
  <c r="E101"/>
  <c r="D101"/>
  <c r="E99"/>
  <c r="D99"/>
  <c r="E84"/>
  <c r="D84"/>
  <c r="D86" s="1"/>
  <c r="E56"/>
  <c r="D56"/>
  <c r="E47"/>
  <c r="D47"/>
  <c r="E37"/>
  <c r="D37"/>
  <c r="E23"/>
  <c r="D23"/>
  <c r="E6"/>
  <c r="D6"/>
  <c r="U25" i="1"/>
  <c r="U26" s="1"/>
  <c r="D12" i="22" s="1"/>
  <c r="T25" i="1"/>
  <c r="T26" s="1"/>
  <c r="C12" i="22" s="1"/>
  <c r="U23" i="1"/>
  <c r="U24" s="1"/>
  <c r="D4" i="22" s="1"/>
  <c r="T23" i="1"/>
  <c r="T24" s="1"/>
  <c r="C4" i="22" s="1"/>
  <c r="U22" i="1"/>
  <c r="T22"/>
  <c r="U8"/>
  <c r="T8"/>
  <c r="U3"/>
  <c r="T3"/>
  <c r="Q107"/>
  <c r="P107"/>
  <c r="Q102"/>
  <c r="P102"/>
  <c r="Q83"/>
  <c r="P83"/>
  <c r="Q77"/>
  <c r="P77"/>
  <c r="Q64"/>
  <c r="P64"/>
  <c r="Q61"/>
  <c r="P61"/>
  <c r="Q52"/>
  <c r="P52"/>
  <c r="Q50"/>
  <c r="Q51" s="1"/>
  <c r="P50"/>
  <c r="P51" s="1"/>
  <c r="Q30"/>
  <c r="P30"/>
  <c r="Q26"/>
  <c r="P26"/>
  <c r="Q24"/>
  <c r="P24"/>
  <c r="Q21"/>
  <c r="P21"/>
  <c r="Q10"/>
  <c r="P10"/>
  <c r="Q5"/>
  <c r="U5" s="1"/>
  <c r="P5"/>
  <c r="M93"/>
  <c r="U93" s="1"/>
  <c r="L93"/>
  <c r="T93" s="1"/>
  <c r="M92"/>
  <c r="L92"/>
  <c r="T92" s="1"/>
  <c r="M28"/>
  <c r="U28" s="1"/>
  <c r="L28"/>
  <c r="M26"/>
  <c r="L26"/>
  <c r="M24"/>
  <c r="L24"/>
  <c r="I110"/>
  <c r="H110"/>
  <c r="I108"/>
  <c r="H108"/>
  <c r="I106"/>
  <c r="H106"/>
  <c r="I105"/>
  <c r="H105"/>
  <c r="I104"/>
  <c r="H104"/>
  <c r="I103"/>
  <c r="H103"/>
  <c r="I101"/>
  <c r="H101"/>
  <c r="I100"/>
  <c r="H100"/>
  <c r="I99"/>
  <c r="H99"/>
  <c r="I98"/>
  <c r="H98"/>
  <c r="I97"/>
  <c r="H97"/>
  <c r="I96"/>
  <c r="H96"/>
  <c r="I95"/>
  <c r="H95"/>
  <c r="I91"/>
  <c r="M91" s="1"/>
  <c r="U91" s="1"/>
  <c r="H91"/>
  <c r="L91" s="1"/>
  <c r="T91" s="1"/>
  <c r="I90"/>
  <c r="I89" s="1"/>
  <c r="H90"/>
  <c r="I87"/>
  <c r="H87"/>
  <c r="I86"/>
  <c r="H86"/>
  <c r="I82"/>
  <c r="H82"/>
  <c r="I81"/>
  <c r="H81"/>
  <c r="I80"/>
  <c r="H80"/>
  <c r="I79"/>
  <c r="H79"/>
  <c r="I78"/>
  <c r="H78"/>
  <c r="I76"/>
  <c r="H76"/>
  <c r="I75"/>
  <c r="H75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3"/>
  <c r="H63"/>
  <c r="I62"/>
  <c r="H62"/>
  <c r="I60"/>
  <c r="H60"/>
  <c r="I59"/>
  <c r="H59"/>
  <c r="I58"/>
  <c r="H58"/>
  <c r="I57"/>
  <c r="H57"/>
  <c r="I55"/>
  <c r="H55"/>
  <c r="I54"/>
  <c r="H54"/>
  <c r="I53"/>
  <c r="H53"/>
  <c r="I49"/>
  <c r="H49"/>
  <c r="I48"/>
  <c r="H48"/>
  <c r="I47"/>
  <c r="H47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29"/>
  <c r="H29"/>
  <c r="H30" s="1"/>
  <c r="I26"/>
  <c r="H26"/>
  <c r="I24"/>
  <c r="H24"/>
  <c r="I16"/>
  <c r="I21" s="1"/>
  <c r="I27" s="1"/>
  <c r="H16"/>
  <c r="E110"/>
  <c r="E104"/>
  <c r="E103"/>
  <c r="E101"/>
  <c r="E99"/>
  <c r="E95"/>
  <c r="E89"/>
  <c r="E81"/>
  <c r="E79"/>
  <c r="E73"/>
  <c r="E71"/>
  <c r="E55"/>
  <c r="E49"/>
  <c r="E47"/>
  <c r="E45"/>
  <c r="E39"/>
  <c r="M39" s="1"/>
  <c r="U39" s="1"/>
  <c r="E26"/>
  <c r="E24"/>
  <c r="E20"/>
  <c r="M20" s="1"/>
  <c r="U20" s="1"/>
  <c r="E18"/>
  <c r="M18" s="1"/>
  <c r="U18" s="1"/>
  <c r="E16"/>
  <c r="E12"/>
  <c r="D110"/>
  <c r="L110" s="1"/>
  <c r="D108"/>
  <c r="L108" s="1"/>
  <c r="T108" s="1"/>
  <c r="H13" i="22" s="1"/>
  <c r="D100" i="1"/>
  <c r="L100" s="1"/>
  <c r="T100" s="1"/>
  <c r="D98"/>
  <c r="F98" s="1"/>
  <c r="D97"/>
  <c r="D96"/>
  <c r="L96" s="1"/>
  <c r="T96" s="1"/>
  <c r="D89"/>
  <c r="D80"/>
  <c r="L80" s="1"/>
  <c r="T80" s="1"/>
  <c r="D78"/>
  <c r="D75"/>
  <c r="D72"/>
  <c r="D70"/>
  <c r="L70" s="1"/>
  <c r="T70" s="1"/>
  <c r="D68"/>
  <c r="D67"/>
  <c r="L67" s="1"/>
  <c r="T67" s="1"/>
  <c r="D62"/>
  <c r="F62" s="1"/>
  <c r="D48"/>
  <c r="F48" s="1"/>
  <c r="D45"/>
  <c r="D43"/>
  <c r="D41"/>
  <c r="D37"/>
  <c r="F37" s="1"/>
  <c r="D35"/>
  <c r="F35" s="1"/>
  <c r="D33"/>
  <c r="D26"/>
  <c r="D24"/>
  <c r="D20"/>
  <c r="L20" s="1"/>
  <c r="D14"/>
  <c r="L14" s="1"/>
  <c r="T14" s="1"/>
  <c r="D12"/>
  <c r="F4" i="2"/>
  <c r="T20" i="1" l="1"/>
  <c r="V20" s="1"/>
  <c r="N20"/>
  <c r="H21"/>
  <c r="J16"/>
  <c r="Q84"/>
  <c r="Q9"/>
  <c r="R10"/>
  <c r="V93"/>
  <c r="M89"/>
  <c r="J106"/>
  <c r="J103"/>
  <c r="J37"/>
  <c r="L105"/>
  <c r="T105" s="1"/>
  <c r="W29" i="9"/>
  <c r="W41" s="1"/>
  <c r="E17" i="1"/>
  <c r="M17" s="1"/>
  <c r="U17" s="1"/>
  <c r="E92" i="2"/>
  <c r="E19" i="1"/>
  <c r="M19" s="1"/>
  <c r="U19" s="1"/>
  <c r="E94" i="2"/>
  <c r="E62" i="9"/>
  <c r="E14" i="1"/>
  <c r="L55"/>
  <c r="R83"/>
  <c r="R30"/>
  <c r="F65"/>
  <c r="F57"/>
  <c r="F40"/>
  <c r="F66"/>
  <c r="F63"/>
  <c r="F59"/>
  <c r="F54"/>
  <c r="F44"/>
  <c r="F38"/>
  <c r="F35" i="2"/>
  <c r="F34"/>
  <c r="F33"/>
  <c r="F32"/>
  <c r="F31"/>
  <c r="F30"/>
  <c r="M16" i="1"/>
  <c r="U16" s="1"/>
  <c r="F105" i="2"/>
  <c r="J49" i="1"/>
  <c r="J48"/>
  <c r="J75"/>
  <c r="J73"/>
  <c r="J72"/>
  <c r="J68"/>
  <c r="J66"/>
  <c r="J65"/>
  <c r="J63"/>
  <c r="J62"/>
  <c r="J59"/>
  <c r="J58"/>
  <c r="J57"/>
  <c r="J55"/>
  <c r="J54"/>
  <c r="J53"/>
  <c r="J44"/>
  <c r="J40"/>
  <c r="J38"/>
  <c r="J35"/>
  <c r="J32"/>
  <c r="F23" i="2"/>
  <c r="F47"/>
  <c r="F37"/>
  <c r="F6"/>
  <c r="J101" i="1"/>
  <c r="J86"/>
  <c r="F55"/>
  <c r="F91" i="2"/>
  <c r="F49" i="1"/>
  <c r="F73"/>
  <c r="F101"/>
  <c r="J78"/>
  <c r="J87"/>
  <c r="J98"/>
  <c r="R5"/>
  <c r="I30"/>
  <c r="J30" s="1"/>
  <c r="J29"/>
  <c r="E86" i="2"/>
  <c r="M14" i="1"/>
  <c r="L53"/>
  <c r="F53"/>
  <c r="L72"/>
  <c r="F72"/>
  <c r="L82"/>
  <c r="F82"/>
  <c r="Q86"/>
  <c r="F56" i="2"/>
  <c r="L68" i="1"/>
  <c r="F68"/>
  <c r="T28"/>
  <c r="T30" s="1"/>
  <c r="N28"/>
  <c r="P9"/>
  <c r="U92"/>
  <c r="V92" s="1"/>
  <c r="P84"/>
  <c r="AC21" i="9"/>
  <c r="AC27" s="1"/>
  <c r="Q29"/>
  <c r="Q41" s="1"/>
  <c r="K29"/>
  <c r="K41" s="1"/>
  <c r="E29"/>
  <c r="E41" s="1"/>
  <c r="M60" i="1"/>
  <c r="U60" s="1"/>
  <c r="L32"/>
  <c r="T32" s="1"/>
  <c r="L36"/>
  <c r="T36" s="1"/>
  <c r="L38"/>
  <c r="L40"/>
  <c r="L42"/>
  <c r="T42" s="1"/>
  <c r="L44"/>
  <c r="L49"/>
  <c r="L60"/>
  <c r="T60" s="1"/>
  <c r="L63"/>
  <c r="L71"/>
  <c r="L76"/>
  <c r="T76" s="1"/>
  <c r="L81"/>
  <c r="T81" s="1"/>
  <c r="L87"/>
  <c r="L95"/>
  <c r="L99"/>
  <c r="T99" s="1"/>
  <c r="L104"/>
  <c r="T104" s="1"/>
  <c r="M105"/>
  <c r="U105" s="1"/>
  <c r="H74"/>
  <c r="L57"/>
  <c r="D16"/>
  <c r="E28" i="2"/>
  <c r="E80" s="1"/>
  <c r="H27" i="9"/>
  <c r="H42" s="1"/>
  <c r="W62"/>
  <c r="Z27"/>
  <c r="Z42" s="1"/>
  <c r="E75" i="1"/>
  <c r="M75" s="1"/>
  <c r="U75" s="1"/>
  <c r="T95" i="9"/>
  <c r="Z95"/>
  <c r="AC32"/>
  <c r="AC29" s="1"/>
  <c r="K62"/>
  <c r="N27"/>
  <c r="N42" s="1"/>
  <c r="T27"/>
  <c r="T42" s="1"/>
  <c r="W95"/>
  <c r="D13" i="1"/>
  <c r="E13"/>
  <c r="M13" s="1"/>
  <c r="U13" s="1"/>
  <c r="K27" i="9"/>
  <c r="Q27"/>
  <c r="W27"/>
  <c r="Z62"/>
  <c r="AB32"/>
  <c r="AB29" s="1"/>
  <c r="D29" i="2"/>
  <c r="D83" i="1"/>
  <c r="AB63" i="9"/>
  <c r="AB75"/>
  <c r="AB80"/>
  <c r="D69" i="1" s="1"/>
  <c r="AB88" i="9"/>
  <c r="AB94"/>
  <c r="T62"/>
  <c r="Q95"/>
  <c r="Q62"/>
  <c r="N95"/>
  <c r="N62"/>
  <c r="K95"/>
  <c r="H62"/>
  <c r="AC57"/>
  <c r="AC72"/>
  <c r="I102" i="1"/>
  <c r="M37"/>
  <c r="U37" s="1"/>
  <c r="M45"/>
  <c r="U45" s="1"/>
  <c r="M99"/>
  <c r="U99" s="1"/>
  <c r="L59"/>
  <c r="L65"/>
  <c r="M43"/>
  <c r="U43" s="1"/>
  <c r="L73"/>
  <c r="L79"/>
  <c r="T79" s="1"/>
  <c r="L97"/>
  <c r="L101"/>
  <c r="T101" s="1"/>
  <c r="L106"/>
  <c r="T106" s="1"/>
  <c r="M33"/>
  <c r="U33" s="1"/>
  <c r="M41"/>
  <c r="U41" s="1"/>
  <c r="M65"/>
  <c r="U65" s="1"/>
  <c r="I61"/>
  <c r="M73"/>
  <c r="U73" s="1"/>
  <c r="I74"/>
  <c r="I52"/>
  <c r="M35"/>
  <c r="U35" s="1"/>
  <c r="M47"/>
  <c r="U47" s="1"/>
  <c r="M49"/>
  <c r="U49" s="1"/>
  <c r="H107"/>
  <c r="T10"/>
  <c r="M53"/>
  <c r="U53" s="1"/>
  <c r="M55"/>
  <c r="U55" s="1"/>
  <c r="M57"/>
  <c r="U57" s="1"/>
  <c r="M59"/>
  <c r="U59" s="1"/>
  <c r="M67"/>
  <c r="U67" s="1"/>
  <c r="M71"/>
  <c r="U71" s="1"/>
  <c r="M81"/>
  <c r="U81" s="1"/>
  <c r="I50"/>
  <c r="T5"/>
  <c r="V5" s="1"/>
  <c r="I77"/>
  <c r="U10"/>
  <c r="E27" i="9"/>
  <c r="H52" i="1"/>
  <c r="H64"/>
  <c r="H83"/>
  <c r="H89"/>
  <c r="L89" s="1"/>
  <c r="M48"/>
  <c r="U48" s="1"/>
  <c r="M96"/>
  <c r="U96" s="1"/>
  <c r="M100"/>
  <c r="U100" s="1"/>
  <c r="M108"/>
  <c r="U108" s="1"/>
  <c r="I13" i="22" s="1"/>
  <c r="H102" i="1"/>
  <c r="I83"/>
  <c r="M72"/>
  <c r="U72" s="1"/>
  <c r="M80"/>
  <c r="U80" s="1"/>
  <c r="L35"/>
  <c r="L39"/>
  <c r="T39" s="1"/>
  <c r="L43"/>
  <c r="T43" s="1"/>
  <c r="L48"/>
  <c r="M97"/>
  <c r="U97" s="1"/>
  <c r="M104"/>
  <c r="U104" s="1"/>
  <c r="I46"/>
  <c r="I51" s="1"/>
  <c r="H61"/>
  <c r="H77"/>
  <c r="M90"/>
  <c r="U90" s="1"/>
  <c r="U89" s="1"/>
  <c r="I7" i="22" s="1"/>
  <c r="M95" i="1"/>
  <c r="U95" s="1"/>
  <c r="H46"/>
  <c r="H50"/>
  <c r="J50" s="1"/>
  <c r="I64"/>
  <c r="I94"/>
  <c r="I107"/>
  <c r="J107" s="1"/>
  <c r="L90"/>
  <c r="T90" s="1"/>
  <c r="T89" s="1"/>
  <c r="M34"/>
  <c r="U34" s="1"/>
  <c r="M36"/>
  <c r="U36" s="1"/>
  <c r="M38"/>
  <c r="U38" s="1"/>
  <c r="M40"/>
  <c r="U40" s="1"/>
  <c r="M42"/>
  <c r="U42" s="1"/>
  <c r="M44"/>
  <c r="U44" s="1"/>
  <c r="M66"/>
  <c r="U66" s="1"/>
  <c r="M68"/>
  <c r="U68" s="1"/>
  <c r="M76"/>
  <c r="U76" s="1"/>
  <c r="M87"/>
  <c r="U87" s="1"/>
  <c r="M106"/>
  <c r="M70"/>
  <c r="U70" s="1"/>
  <c r="M82"/>
  <c r="U82" s="1"/>
  <c r="L33"/>
  <c r="T33" s="1"/>
  <c r="L37"/>
  <c r="L41"/>
  <c r="T41" s="1"/>
  <c r="L45"/>
  <c r="T45" s="1"/>
  <c r="M63"/>
  <c r="U63" s="1"/>
  <c r="M101"/>
  <c r="M110"/>
  <c r="U30"/>
  <c r="D5" i="22"/>
  <c r="AB112" i="9"/>
  <c r="H95"/>
  <c r="H114" s="1"/>
  <c r="H116" s="1"/>
  <c r="AC96"/>
  <c r="E95"/>
  <c r="D50" i="1"/>
  <c r="D61"/>
  <c r="AB57" i="9"/>
  <c r="AB61"/>
  <c r="D102" i="1"/>
  <c r="D107"/>
  <c r="AB72" i="9"/>
  <c r="AB96"/>
  <c r="AB107"/>
  <c r="D52" i="1"/>
  <c r="AB21" i="9"/>
  <c r="AB27" s="1"/>
  <c r="T95" i="1"/>
  <c r="M62"/>
  <c r="E64"/>
  <c r="E102"/>
  <c r="M98"/>
  <c r="U98" s="1"/>
  <c r="E52"/>
  <c r="M54"/>
  <c r="U54" s="1"/>
  <c r="M79"/>
  <c r="U79" s="1"/>
  <c r="L103"/>
  <c r="AC75" i="9"/>
  <c r="D46" i="1"/>
  <c r="D64"/>
  <c r="E32"/>
  <c r="F32" s="1"/>
  <c r="E78"/>
  <c r="M78" s="1"/>
  <c r="E107"/>
  <c r="L34"/>
  <c r="T34" s="1"/>
  <c r="L47"/>
  <c r="L62"/>
  <c r="L12"/>
  <c r="AC61" i="9"/>
  <c r="AC63"/>
  <c r="D77" i="1"/>
  <c r="E58"/>
  <c r="F58" s="1"/>
  <c r="E88" i="2"/>
  <c r="AC80" i="9"/>
  <c r="E69" i="1" s="1"/>
  <c r="M69" s="1"/>
  <c r="U69" s="1"/>
  <c r="L98"/>
  <c r="AC107" i="9"/>
  <c r="E50" i="1"/>
  <c r="M12"/>
  <c r="U12" s="1"/>
  <c r="L54"/>
  <c r="L58"/>
  <c r="L66"/>
  <c r="L75"/>
  <c r="L78"/>
  <c r="M103"/>
  <c r="D96" i="2"/>
  <c r="D95" i="9"/>
  <c r="D62"/>
  <c r="D41"/>
  <c r="D27"/>
  <c r="T87" i="1"/>
  <c r="Q89"/>
  <c r="P89"/>
  <c r="P94" s="1"/>
  <c r="O10"/>
  <c r="H27" l="1"/>
  <c r="J21"/>
  <c r="R86"/>
  <c r="Q94"/>
  <c r="Q11"/>
  <c r="R9"/>
  <c r="U9"/>
  <c r="V10"/>
  <c r="J77"/>
  <c r="E96" i="2"/>
  <c r="F96" s="1"/>
  <c r="N62" i="1"/>
  <c r="E114" i="9"/>
  <c r="E116" s="1"/>
  <c r="N75" i="1"/>
  <c r="N78"/>
  <c r="W42" i="9"/>
  <c r="N103" i="1"/>
  <c r="U106"/>
  <c r="V106" s="1"/>
  <c r="N106"/>
  <c r="J46"/>
  <c r="I31"/>
  <c r="V28"/>
  <c r="T53"/>
  <c r="L52"/>
  <c r="R84"/>
  <c r="F52"/>
  <c r="J61"/>
  <c r="J52"/>
  <c r="J83"/>
  <c r="N65"/>
  <c r="V53"/>
  <c r="C5" i="22"/>
  <c r="E5" s="1"/>
  <c r="N66" i="1"/>
  <c r="J74"/>
  <c r="N53"/>
  <c r="F75"/>
  <c r="F64"/>
  <c r="F102"/>
  <c r="F50"/>
  <c r="V30"/>
  <c r="J64"/>
  <c r="N87"/>
  <c r="F78"/>
  <c r="F88" i="2"/>
  <c r="T9" i="1"/>
  <c r="T73"/>
  <c r="V73" s="1"/>
  <c r="N73"/>
  <c r="T55"/>
  <c r="V55" s="1"/>
  <c r="N55"/>
  <c r="D74"/>
  <c r="D84" s="1"/>
  <c r="D28" i="2"/>
  <c r="D80" s="1"/>
  <c r="F29"/>
  <c r="L16" i="1"/>
  <c r="F16"/>
  <c r="T72"/>
  <c r="V72" s="1"/>
  <c r="N72"/>
  <c r="U14"/>
  <c r="J102"/>
  <c r="R89"/>
  <c r="T48"/>
  <c r="V48" s="1"/>
  <c r="N48"/>
  <c r="T59"/>
  <c r="V59" s="1"/>
  <c r="N59"/>
  <c r="L13"/>
  <c r="F13"/>
  <c r="E3" i="2"/>
  <c r="T63" i="1"/>
  <c r="V63" s="1"/>
  <c r="N63"/>
  <c r="T44"/>
  <c r="V44" s="1"/>
  <c r="N44"/>
  <c r="V87"/>
  <c r="T37"/>
  <c r="V37" s="1"/>
  <c r="N37"/>
  <c r="T35"/>
  <c r="V35" s="1"/>
  <c r="N35"/>
  <c r="T97"/>
  <c r="T71"/>
  <c r="T49"/>
  <c r="V49" s="1"/>
  <c r="N49"/>
  <c r="T38"/>
  <c r="V38" s="1"/>
  <c r="N38"/>
  <c r="P11"/>
  <c r="T68"/>
  <c r="V68" s="1"/>
  <c r="N68"/>
  <c r="T82"/>
  <c r="V82" s="1"/>
  <c r="N82"/>
  <c r="T54"/>
  <c r="V54" s="1"/>
  <c r="N54"/>
  <c r="T98"/>
  <c r="V98" s="1"/>
  <c r="N98"/>
  <c r="U101"/>
  <c r="V101" s="1"/>
  <c r="N101"/>
  <c r="H7" i="22"/>
  <c r="J7" s="1"/>
  <c r="V89" i="1"/>
  <c r="T57"/>
  <c r="V57" s="1"/>
  <c r="N57"/>
  <c r="T40"/>
  <c r="V40" s="1"/>
  <c r="N40"/>
  <c r="K114" i="9"/>
  <c r="K116" s="1"/>
  <c r="AB41"/>
  <c r="AB42" s="1"/>
  <c r="E42"/>
  <c r="E118" s="1"/>
  <c r="Q42"/>
  <c r="K42"/>
  <c r="L69" i="1"/>
  <c r="W114" i="9"/>
  <c r="W116" s="1"/>
  <c r="W118" s="1"/>
  <c r="T114"/>
  <c r="T116" s="1"/>
  <c r="T118" s="1"/>
  <c r="E77" i="1"/>
  <c r="F77" s="1"/>
  <c r="D21"/>
  <c r="D27" s="1"/>
  <c r="AB85" i="9"/>
  <c r="E21" i="1"/>
  <c r="AC41" i="9"/>
  <c r="AC42" s="1"/>
  <c r="E29" i="1"/>
  <c r="AB95" i="9"/>
  <c r="Z114"/>
  <c r="Z116" s="1"/>
  <c r="Z118" s="1"/>
  <c r="Q114"/>
  <c r="Q116" s="1"/>
  <c r="N114"/>
  <c r="N116" s="1"/>
  <c r="N118" s="1"/>
  <c r="AC62"/>
  <c r="U52" i="1"/>
  <c r="I3" i="22" s="1"/>
  <c r="T65" i="1"/>
  <c r="V65" s="1"/>
  <c r="H94"/>
  <c r="J94" s="1"/>
  <c r="T86"/>
  <c r="M74"/>
  <c r="M50"/>
  <c r="U50"/>
  <c r="U86"/>
  <c r="I84"/>
  <c r="I109" s="1"/>
  <c r="U74"/>
  <c r="E82" i="2"/>
  <c r="Q6" i="1"/>
  <c r="U77"/>
  <c r="H51"/>
  <c r="J51" s="1"/>
  <c r="H84"/>
  <c r="U102"/>
  <c r="M77"/>
  <c r="D51"/>
  <c r="D29"/>
  <c r="D30" s="1"/>
  <c r="H118" i="9"/>
  <c r="D114"/>
  <c r="D116" s="1"/>
  <c r="AB62"/>
  <c r="AC99"/>
  <c r="E86" i="1"/>
  <c r="AB99" i="9"/>
  <c r="D86" i="1"/>
  <c r="L77"/>
  <c r="T75"/>
  <c r="L64"/>
  <c r="T62"/>
  <c r="AC85" i="9"/>
  <c r="AC95" s="1"/>
  <c r="E74" i="1"/>
  <c r="M102"/>
  <c r="L83"/>
  <c r="T78"/>
  <c r="L21"/>
  <c r="L27" s="1"/>
  <c r="T12"/>
  <c r="L107"/>
  <c r="T103"/>
  <c r="T107" s="1"/>
  <c r="H12" i="22" s="1"/>
  <c r="L46" i="1"/>
  <c r="M52"/>
  <c r="L102"/>
  <c r="M107"/>
  <c r="U103"/>
  <c r="L61"/>
  <c r="T58"/>
  <c r="E46"/>
  <c r="E51" s="1"/>
  <c r="M32"/>
  <c r="N32" s="1"/>
  <c r="T66"/>
  <c r="V66" s="1"/>
  <c r="E61"/>
  <c r="F61" s="1"/>
  <c r="M58"/>
  <c r="N58" s="1"/>
  <c r="L50"/>
  <c r="T47"/>
  <c r="M83"/>
  <c r="U78"/>
  <c r="U83" s="1"/>
  <c r="M64"/>
  <c r="U62"/>
  <c r="U64" s="1"/>
  <c r="E83"/>
  <c r="F83" s="1"/>
  <c r="M21"/>
  <c r="D42" i="9"/>
  <c r="Q109" i="1"/>
  <c r="C21" i="9"/>
  <c r="H6" i="22" l="1"/>
  <c r="T94" i="1"/>
  <c r="J27"/>
  <c r="H31"/>
  <c r="J31" s="1"/>
  <c r="U94"/>
  <c r="I6" i="22"/>
  <c r="R11" i="1"/>
  <c r="U11"/>
  <c r="V9"/>
  <c r="J84"/>
  <c r="N50"/>
  <c r="T102"/>
  <c r="H11" i="22" s="1"/>
  <c r="H16" s="1"/>
  <c r="N107" i="1"/>
  <c r="U107"/>
  <c r="V103"/>
  <c r="U21"/>
  <c r="D3" i="22" s="1"/>
  <c r="N77" i="1"/>
  <c r="AB114" i="9"/>
  <c r="AB116" s="1"/>
  <c r="AB118" s="1"/>
  <c r="T46" i="1"/>
  <c r="T52"/>
  <c r="V52" s="1"/>
  <c r="T50"/>
  <c r="V50" s="1"/>
  <c r="N52"/>
  <c r="F51"/>
  <c r="F74"/>
  <c r="N83"/>
  <c r="N64"/>
  <c r="F46"/>
  <c r="T77"/>
  <c r="V77" s="1"/>
  <c r="V75"/>
  <c r="M27"/>
  <c r="N27" s="1"/>
  <c r="N21"/>
  <c r="V86"/>
  <c r="F28" i="2"/>
  <c r="T11" i="1"/>
  <c r="I111"/>
  <c r="E30"/>
  <c r="F30" s="1"/>
  <c r="F29"/>
  <c r="T69"/>
  <c r="T74" s="1"/>
  <c r="V74" s="1"/>
  <c r="P109"/>
  <c r="R109" s="1"/>
  <c r="R94"/>
  <c r="T16"/>
  <c r="V16" s="1"/>
  <c r="N16"/>
  <c r="N102"/>
  <c r="T61"/>
  <c r="T83"/>
  <c r="V83" s="1"/>
  <c r="V78"/>
  <c r="H3" i="22"/>
  <c r="J3" s="1"/>
  <c r="T64" i="1"/>
  <c r="V64" s="1"/>
  <c r="V62"/>
  <c r="I11" i="22"/>
  <c r="V102" i="1"/>
  <c r="E102" i="2"/>
  <c r="E27" i="1"/>
  <c r="F27" s="1"/>
  <c r="F21"/>
  <c r="T13"/>
  <c r="V13" s="1"/>
  <c r="N13"/>
  <c r="K118" i="9"/>
  <c r="Q118"/>
  <c r="L74" i="1"/>
  <c r="N74" s="1"/>
  <c r="D31"/>
  <c r="M29"/>
  <c r="L29"/>
  <c r="L30" s="1"/>
  <c r="L31" s="1"/>
  <c r="AC114" i="9"/>
  <c r="AC116" s="1"/>
  <c r="AC118" s="1"/>
  <c r="H109" i="1"/>
  <c r="H111" s="1"/>
  <c r="U6"/>
  <c r="Q4"/>
  <c r="D118" i="9"/>
  <c r="M86" i="1"/>
  <c r="E94"/>
  <c r="L86"/>
  <c r="L94" s="1"/>
  <c r="D94"/>
  <c r="M61"/>
  <c r="M84" s="1"/>
  <c r="U58"/>
  <c r="U61" s="1"/>
  <c r="U84" s="1"/>
  <c r="I4" i="22" s="1"/>
  <c r="E84" i="1"/>
  <c r="F84" s="1"/>
  <c r="L51"/>
  <c r="M46"/>
  <c r="M51" s="1"/>
  <c r="U32"/>
  <c r="H113" l="1"/>
  <c r="J6" i="22"/>
  <c r="J11"/>
  <c r="D11"/>
  <c r="D16" s="1"/>
  <c r="V11" i="1"/>
  <c r="I12" i="22"/>
  <c r="J12" s="1"/>
  <c r="V107" i="1"/>
  <c r="N51"/>
  <c r="L84"/>
  <c r="N84" s="1"/>
  <c r="T51"/>
  <c r="H2" i="22" s="1"/>
  <c r="E31" i="1"/>
  <c r="F31" s="1"/>
  <c r="T84"/>
  <c r="H4" i="22" s="1"/>
  <c r="J4" s="1"/>
  <c r="V58" i="1"/>
  <c r="N61"/>
  <c r="U46"/>
  <c r="V32"/>
  <c r="V61"/>
  <c r="N46"/>
  <c r="D109"/>
  <c r="M94"/>
  <c r="N94" s="1"/>
  <c r="N86"/>
  <c r="D82" i="2"/>
  <c r="D3"/>
  <c r="F3" s="1"/>
  <c r="F80"/>
  <c r="P6" i="1"/>
  <c r="V94"/>
  <c r="I113"/>
  <c r="J111"/>
  <c r="T21"/>
  <c r="U4"/>
  <c r="C11" i="22"/>
  <c r="E11" s="1"/>
  <c r="N29" i="1"/>
  <c r="J109"/>
  <c r="Q7"/>
  <c r="E106" i="2"/>
  <c r="Q110" i="1"/>
  <c r="Q111" s="1"/>
  <c r="M30"/>
  <c r="P110"/>
  <c r="P111" s="1"/>
  <c r="E109"/>
  <c r="E111" s="1"/>
  <c r="M109" l="1"/>
  <c r="L109"/>
  <c r="L111" s="1"/>
  <c r="L113" s="1"/>
  <c r="I16" i="22"/>
  <c r="J16" s="1"/>
  <c r="E113" i="1"/>
  <c r="V84"/>
  <c r="T109"/>
  <c r="T111" s="1"/>
  <c r="H9" i="22"/>
  <c r="H17" s="1"/>
  <c r="U51" i="1"/>
  <c r="V46"/>
  <c r="M31"/>
  <c r="N31" s="1"/>
  <c r="N30"/>
  <c r="Q27"/>
  <c r="C16" i="22"/>
  <c r="E16" s="1"/>
  <c r="D111" i="1"/>
  <c r="F109"/>
  <c r="C3" i="22"/>
  <c r="E3" s="1"/>
  <c r="V21" i="1"/>
  <c r="T6"/>
  <c r="R6"/>
  <c r="P4"/>
  <c r="U7"/>
  <c r="D102" i="2"/>
  <c r="F82"/>
  <c r="R110" i="1"/>
  <c r="G5" i="13"/>
  <c r="G6"/>
  <c r="G7"/>
  <c r="G8"/>
  <c r="G9"/>
  <c r="G10"/>
  <c r="G11"/>
  <c r="G12"/>
  <c r="G13"/>
  <c r="G14"/>
  <c r="G15"/>
  <c r="G18"/>
  <c r="G25" s="1"/>
  <c r="G19"/>
  <c r="G20"/>
  <c r="G21"/>
  <c r="G22"/>
  <c r="G23"/>
  <c r="G24"/>
  <c r="G4"/>
  <c r="G16" s="1"/>
  <c r="F5"/>
  <c r="F6"/>
  <c r="F7"/>
  <c r="F8"/>
  <c r="F9"/>
  <c r="F10"/>
  <c r="F11"/>
  <c r="F12"/>
  <c r="F13"/>
  <c r="F14"/>
  <c r="F15"/>
  <c r="F18"/>
  <c r="F25" s="1"/>
  <c r="F19"/>
  <c r="F20"/>
  <c r="F21"/>
  <c r="F22"/>
  <c r="F23"/>
  <c r="F24"/>
  <c r="F4"/>
  <c r="E25"/>
  <c r="E26" s="1"/>
  <c r="C16"/>
  <c r="C26" s="1"/>
  <c r="F128" i="10"/>
  <c r="C128"/>
  <c r="D127" s="1"/>
  <c r="E127" s="1"/>
  <c r="D125"/>
  <c r="E125" s="1"/>
  <c r="N109" i="1" l="1"/>
  <c r="M111"/>
  <c r="M113" s="1"/>
  <c r="D124" i="10"/>
  <c r="D128" s="1"/>
  <c r="F16" i="13"/>
  <c r="F26" s="1"/>
  <c r="D126" i="10"/>
  <c r="E126" s="1"/>
  <c r="U109" i="1"/>
  <c r="V51"/>
  <c r="I2" i="22"/>
  <c r="U27" i="1"/>
  <c r="D2" i="22"/>
  <c r="P7" i="1"/>
  <c r="R4"/>
  <c r="D106" i="2"/>
  <c r="F106" s="1"/>
  <c r="F102"/>
  <c r="T4" i="1"/>
  <c r="V6"/>
  <c r="D113"/>
  <c r="F111"/>
  <c r="Q31"/>
  <c r="Q113" s="1"/>
  <c r="R111"/>
  <c r="E124" i="10"/>
  <c r="E128" s="1"/>
  <c r="N111" i="1" l="1"/>
  <c r="I9" i="22"/>
  <c r="J2"/>
  <c r="U111" i="1"/>
  <c r="V111" s="1"/>
  <c r="V109"/>
  <c r="U31"/>
  <c r="D9" i="22"/>
  <c r="T7" i="1"/>
  <c r="V4"/>
  <c r="P27"/>
  <c r="R7"/>
  <c r="I17" i="22" l="1"/>
  <c r="J17" s="1"/>
  <c r="J9"/>
  <c r="C2"/>
  <c r="T27" i="1"/>
  <c r="V7"/>
  <c r="U113"/>
  <c r="P31"/>
  <c r="R27"/>
  <c r="D17" i="22"/>
  <c r="C9" l="1"/>
  <c r="E2"/>
  <c r="P113" i="1"/>
  <c r="R31"/>
  <c r="T31"/>
  <c r="V27"/>
  <c r="O55" i="10"/>
  <c r="O54"/>
  <c r="O52"/>
  <c r="O51"/>
  <c r="O50"/>
  <c r="O49"/>
  <c r="O48"/>
  <c r="O46"/>
  <c r="O43"/>
  <c r="O41"/>
  <c r="O40"/>
  <c r="L56"/>
  <c r="L54"/>
  <c r="L52"/>
  <c r="L51"/>
  <c r="L50"/>
  <c r="L49"/>
  <c r="L48"/>
  <c r="L46"/>
  <c r="L44"/>
  <c r="L43"/>
  <c r="L41"/>
  <c r="L40"/>
  <c r="I56"/>
  <c r="I55"/>
  <c r="I54"/>
  <c r="I52"/>
  <c r="F54"/>
  <c r="F52"/>
  <c r="F51"/>
  <c r="F50"/>
  <c r="F49"/>
  <c r="F48"/>
  <c r="F46"/>
  <c r="F43"/>
  <c r="F41"/>
  <c r="F40"/>
  <c r="C55"/>
  <c r="C54"/>
  <c r="C52"/>
  <c r="C17" i="22" l="1"/>
  <c r="E17" s="1"/>
  <c r="E9"/>
  <c r="T113" i="1"/>
  <c r="V31"/>
  <c r="AA20" i="9"/>
  <c r="AA19"/>
  <c r="AA18"/>
  <c r="AA17"/>
  <c r="AA16"/>
  <c r="AA15"/>
  <c r="AA14"/>
  <c r="X94"/>
  <c r="X75"/>
  <c r="X72"/>
  <c r="U94"/>
  <c r="U88"/>
  <c r="U75"/>
  <c r="R75"/>
  <c r="R72"/>
  <c r="O88"/>
  <c r="O75"/>
  <c r="O72"/>
  <c r="F88"/>
  <c r="F75"/>
  <c r="I88"/>
  <c r="I75"/>
  <c r="I69"/>
  <c r="L94"/>
  <c r="L88"/>
  <c r="F96"/>
  <c r="F99" s="1"/>
  <c r="F107"/>
  <c r="F112"/>
  <c r="I96"/>
  <c r="I99" s="1"/>
  <c r="I107"/>
  <c r="I112"/>
  <c r="L96"/>
  <c r="L99" s="1"/>
  <c r="L107"/>
  <c r="L112"/>
  <c r="O96"/>
  <c r="O99" s="1"/>
  <c r="O107"/>
  <c r="O112"/>
  <c r="R88"/>
  <c r="R96"/>
  <c r="R99" s="1"/>
  <c r="R107"/>
  <c r="R112"/>
  <c r="U96"/>
  <c r="U99" s="1"/>
  <c r="U107"/>
  <c r="U112"/>
  <c r="X85"/>
  <c r="X88"/>
  <c r="X99"/>
  <c r="X107"/>
  <c r="X112"/>
  <c r="R85" l="1"/>
  <c r="F72"/>
  <c r="O94"/>
  <c r="U72"/>
  <c r="L72"/>
  <c r="I94"/>
  <c r="R94"/>
  <c r="L85"/>
  <c r="I72"/>
  <c r="I85"/>
  <c r="AA30"/>
  <c r="L75"/>
  <c r="U85"/>
  <c r="O85"/>
  <c r="X95"/>
  <c r="F94"/>
  <c r="F85"/>
  <c r="X68"/>
  <c r="X66"/>
  <c r="X65"/>
  <c r="X64"/>
  <c r="X60"/>
  <c r="X59"/>
  <c r="X58"/>
  <c r="X56"/>
  <c r="X55"/>
  <c r="X54"/>
  <c r="X53"/>
  <c r="X52"/>
  <c r="X51"/>
  <c r="X50"/>
  <c r="X49"/>
  <c r="X48"/>
  <c r="X47"/>
  <c r="X46"/>
  <c r="X45"/>
  <c r="X44"/>
  <c r="X43"/>
  <c r="U60"/>
  <c r="U59"/>
  <c r="U58"/>
  <c r="U56"/>
  <c r="U55"/>
  <c r="U54"/>
  <c r="U53"/>
  <c r="U52"/>
  <c r="U50"/>
  <c r="U47"/>
  <c r="U45"/>
  <c r="U44"/>
  <c r="R60"/>
  <c r="R58"/>
  <c r="R56"/>
  <c r="R55"/>
  <c r="R54"/>
  <c r="R53"/>
  <c r="R52"/>
  <c r="R51"/>
  <c r="R50"/>
  <c r="R48"/>
  <c r="R47"/>
  <c r="R46"/>
  <c r="R45"/>
  <c r="R44"/>
  <c r="O59"/>
  <c r="O58"/>
  <c r="O56"/>
  <c r="O55"/>
  <c r="O54"/>
  <c r="O53"/>
  <c r="O52"/>
  <c r="O50"/>
  <c r="O48"/>
  <c r="O47"/>
  <c r="O45"/>
  <c r="O44"/>
  <c r="L58"/>
  <c r="L56"/>
  <c r="I58"/>
  <c r="I56"/>
  <c r="I55"/>
  <c r="I54"/>
  <c r="I53"/>
  <c r="I52"/>
  <c r="I50"/>
  <c r="I48"/>
  <c r="I47"/>
  <c r="I45"/>
  <c r="I44"/>
  <c r="F58"/>
  <c r="F56"/>
  <c r="C60"/>
  <c r="C59"/>
  <c r="C58"/>
  <c r="C44"/>
  <c r="C45"/>
  <c r="C46"/>
  <c r="C47"/>
  <c r="C48"/>
  <c r="C50"/>
  <c r="C52"/>
  <c r="C53"/>
  <c r="C54"/>
  <c r="C55"/>
  <c r="C56"/>
  <c r="R95" l="1"/>
  <c r="U95"/>
  <c r="O95"/>
  <c r="I95"/>
  <c r="L95"/>
  <c r="F95"/>
  <c r="AA13"/>
  <c r="C88" i="2" s="1"/>
  <c r="AA115" i="9" l="1"/>
  <c r="AA113"/>
  <c r="AA111"/>
  <c r="AA110"/>
  <c r="AA109"/>
  <c r="AA108"/>
  <c r="AA106"/>
  <c r="AA105"/>
  <c r="AA104"/>
  <c r="AA103"/>
  <c r="AA102"/>
  <c r="AA101"/>
  <c r="AA100"/>
  <c r="AA98"/>
  <c r="AA97"/>
  <c r="AA93"/>
  <c r="AA92"/>
  <c r="AA91"/>
  <c r="AA90"/>
  <c r="AA89"/>
  <c r="AA87"/>
  <c r="AA86"/>
  <c r="AA84"/>
  <c r="AA83"/>
  <c r="AA82"/>
  <c r="AA81"/>
  <c r="AA79"/>
  <c r="AA78"/>
  <c r="AA77"/>
  <c r="AA76"/>
  <c r="AA74"/>
  <c r="AA73"/>
  <c r="AA71"/>
  <c r="AA70"/>
  <c r="AA69"/>
  <c r="AA68"/>
  <c r="AA66"/>
  <c r="AA65"/>
  <c r="AA64"/>
  <c r="AA60"/>
  <c r="AA59"/>
  <c r="AA58"/>
  <c r="AA56"/>
  <c r="AA55"/>
  <c r="AA54"/>
  <c r="AA53"/>
  <c r="AA52"/>
  <c r="AA51"/>
  <c r="AA50"/>
  <c r="AA49"/>
  <c r="AA48"/>
  <c r="AA47"/>
  <c r="AA46"/>
  <c r="AA45"/>
  <c r="AA44"/>
  <c r="AA12"/>
  <c r="AA43"/>
  <c r="U134" l="1"/>
  <c r="U63"/>
  <c r="U61"/>
  <c r="U57"/>
  <c r="U32"/>
  <c r="U26"/>
  <c r="U24"/>
  <c r="U21"/>
  <c r="U11"/>
  <c r="U7"/>
  <c r="U29" l="1"/>
  <c r="U41" s="1"/>
  <c r="U62"/>
  <c r="U114" s="1"/>
  <c r="U116" s="1"/>
  <c r="U27"/>
  <c r="U121"/>
  <c r="U42" l="1"/>
  <c r="U118" s="1"/>
  <c r="B13" i="21"/>
  <c r="D25" i="13" l="1"/>
  <c r="D26" s="1"/>
  <c r="B26"/>
  <c r="G26" l="1"/>
  <c r="C134" i="9" l="1"/>
  <c r="C81" i="10" l="1"/>
  <c r="I4" i="2" l="1"/>
  <c r="I6" s="1"/>
  <c r="P50" l="1"/>
  <c r="P51" s="1"/>
  <c r="I13" i="21" l="1"/>
  <c r="G13"/>
  <c r="E13"/>
  <c r="C13"/>
  <c r="H13"/>
  <c r="F13"/>
  <c r="D13"/>
  <c r="M11"/>
  <c r="L11"/>
  <c r="K11"/>
  <c r="J11"/>
  <c r="I11"/>
  <c r="H11"/>
  <c r="H14" s="1"/>
  <c r="G11"/>
  <c r="G14" s="1"/>
  <c r="F11"/>
  <c r="F14" s="1"/>
  <c r="E11"/>
  <c r="E14" s="1"/>
  <c r="D11"/>
  <c r="D14" s="1"/>
  <c r="X134" i="9"/>
  <c r="AA134"/>
  <c r="L61" i="2"/>
  <c r="L60"/>
  <c r="L59"/>
  <c r="I14" i="21" l="1"/>
  <c r="C11"/>
  <c r="C14" s="1"/>
  <c r="Q128" i="10"/>
  <c r="N128"/>
  <c r="O127" s="1"/>
  <c r="P127" s="1"/>
  <c r="R96"/>
  <c r="G91" i="1" s="1"/>
  <c r="K91" s="1"/>
  <c r="S91" s="1"/>
  <c r="R95" i="10"/>
  <c r="G90" i="1" s="1"/>
  <c r="K90" s="1"/>
  <c r="O94" i="10"/>
  <c r="L94"/>
  <c r="I94"/>
  <c r="F94"/>
  <c r="C94"/>
  <c r="K93" i="1"/>
  <c r="S93" s="1"/>
  <c r="K92"/>
  <c r="C89"/>
  <c r="M31" i="21"/>
  <c r="M33" s="1"/>
  <c r="L31"/>
  <c r="L33" s="1"/>
  <c r="K31"/>
  <c r="K33" s="1"/>
  <c r="J31"/>
  <c r="J33" s="1"/>
  <c r="I31"/>
  <c r="I33" s="1"/>
  <c r="H31"/>
  <c r="H33" s="1"/>
  <c r="G31"/>
  <c r="G33" s="1"/>
  <c r="F31"/>
  <c r="F33" s="1"/>
  <c r="E31"/>
  <c r="E33" s="1"/>
  <c r="D31"/>
  <c r="D33" s="1"/>
  <c r="C31"/>
  <c r="C33" s="1"/>
  <c r="M56" i="2"/>
  <c r="L52"/>
  <c r="L55"/>
  <c r="O5" i="1"/>
  <c r="O30"/>
  <c r="O26"/>
  <c r="O24"/>
  <c r="O21"/>
  <c r="O9"/>
  <c r="O11" s="1"/>
  <c r="S25"/>
  <c r="S26" s="1"/>
  <c r="B12" i="22" s="1"/>
  <c r="S23" i="1"/>
  <c r="S24" s="1"/>
  <c r="B4" i="22" s="1"/>
  <c r="S22" i="1"/>
  <c r="S10"/>
  <c r="S9" s="1"/>
  <c r="S8"/>
  <c r="S3"/>
  <c r="K81" i="2"/>
  <c r="L75" s="1"/>
  <c r="M75" s="1"/>
  <c r="K71"/>
  <c r="N81"/>
  <c r="N71"/>
  <c r="L62"/>
  <c r="M62"/>
  <c r="K62"/>
  <c r="M46"/>
  <c r="L45"/>
  <c r="K46"/>
  <c r="L39"/>
  <c r="L40"/>
  <c r="L41"/>
  <c r="L42"/>
  <c r="L43"/>
  <c r="L44"/>
  <c r="L38"/>
  <c r="N14"/>
  <c r="K14"/>
  <c r="L8" s="1"/>
  <c r="O107" i="1"/>
  <c r="O102"/>
  <c r="O83"/>
  <c r="O77"/>
  <c r="O64"/>
  <c r="O61"/>
  <c r="O52"/>
  <c r="O50"/>
  <c r="O51" s="1"/>
  <c r="K26"/>
  <c r="K24"/>
  <c r="G26"/>
  <c r="G24"/>
  <c r="C26"/>
  <c r="C24"/>
  <c r="C105" i="2"/>
  <c r="C101"/>
  <c r="C99"/>
  <c r="C84"/>
  <c r="C86" s="1"/>
  <c r="C153" i="9"/>
  <c r="D148" s="1"/>
  <c r="O138" s="1"/>
  <c r="F134"/>
  <c r="P144"/>
  <c r="M144"/>
  <c r="J144"/>
  <c r="G144"/>
  <c r="C144"/>
  <c r="D128"/>
  <c r="E128" s="1"/>
  <c r="D129"/>
  <c r="E129" s="1"/>
  <c r="D130"/>
  <c r="E130" s="1"/>
  <c r="D131"/>
  <c r="E131" s="1"/>
  <c r="D132"/>
  <c r="E132" s="1"/>
  <c r="D127"/>
  <c r="E127" s="1"/>
  <c r="L65" i="2" l="1"/>
  <c r="M65" s="1"/>
  <c r="L66"/>
  <c r="M66" s="1"/>
  <c r="E134" i="9"/>
  <c r="S5" i="1"/>
  <c r="S11"/>
  <c r="B11" i="22" s="1"/>
  <c r="AA39" i="9"/>
  <c r="C35" i="2" s="1"/>
  <c r="AA38" i="9"/>
  <c r="C34" i="2" s="1"/>
  <c r="AA34" i="9"/>
  <c r="C30" i="2" s="1"/>
  <c r="AA37" i="9"/>
  <c r="C33" i="2" s="1"/>
  <c r="AA36" i="9"/>
  <c r="C32" i="2" s="1"/>
  <c r="AA35" i="9"/>
  <c r="C31" i="2" s="1"/>
  <c r="AA33" i="9"/>
  <c r="L70" i="2"/>
  <c r="M70" s="1"/>
  <c r="L67"/>
  <c r="M67" s="1"/>
  <c r="C47"/>
  <c r="L46"/>
  <c r="S90" i="1"/>
  <c r="G89"/>
  <c r="C6" i="2"/>
  <c r="C37"/>
  <c r="O92" i="1" s="1"/>
  <c r="C56" i="2"/>
  <c r="O87" i="1" s="1"/>
  <c r="O124" i="10"/>
  <c r="P124" s="1"/>
  <c r="O125"/>
  <c r="P125" s="1"/>
  <c r="O126"/>
  <c r="P126" s="1"/>
  <c r="O84" i="1"/>
  <c r="L49" i="2"/>
  <c r="L50"/>
  <c r="L51"/>
  <c r="L53"/>
  <c r="L54"/>
  <c r="L74"/>
  <c r="M74" s="1"/>
  <c r="L80"/>
  <c r="M80" s="1"/>
  <c r="L79"/>
  <c r="M79" s="1"/>
  <c r="L78"/>
  <c r="M78" s="1"/>
  <c r="L77"/>
  <c r="M77" s="1"/>
  <c r="L76"/>
  <c r="M76" s="1"/>
  <c r="L69"/>
  <c r="M69" s="1"/>
  <c r="L68"/>
  <c r="M68" s="1"/>
  <c r="L9"/>
  <c r="M9" s="1"/>
  <c r="L10"/>
  <c r="M10" s="1"/>
  <c r="L11"/>
  <c r="M11" s="1"/>
  <c r="L12"/>
  <c r="M12" s="1"/>
  <c r="L13"/>
  <c r="M13" s="1"/>
  <c r="L7"/>
  <c r="M7" s="1"/>
  <c r="M8"/>
  <c r="D147" i="9"/>
  <c r="O137" s="1"/>
  <c r="D152"/>
  <c r="O142" s="1"/>
  <c r="D151"/>
  <c r="O141" s="1"/>
  <c r="D150"/>
  <c r="O140" s="1"/>
  <c r="D149"/>
  <c r="O139" s="1"/>
  <c r="D137"/>
  <c r="D143"/>
  <c r="D142"/>
  <c r="D141"/>
  <c r="D140"/>
  <c r="D139"/>
  <c r="D138"/>
  <c r="D134"/>
  <c r="C20" i="1"/>
  <c r="K20" s="1"/>
  <c r="S20" s="1"/>
  <c r="C19"/>
  <c r="K19" s="1"/>
  <c r="S19" s="1"/>
  <c r="C18"/>
  <c r="K18" s="1"/>
  <c r="S18" s="1"/>
  <c r="C17"/>
  <c r="K17" s="1"/>
  <c r="S17" s="1"/>
  <c r="C14"/>
  <c r="K14" s="1"/>
  <c r="S14" s="1"/>
  <c r="C12"/>
  <c r="K12" s="1"/>
  <c r="S12" s="1"/>
  <c r="C110"/>
  <c r="C108"/>
  <c r="C106"/>
  <c r="C105"/>
  <c r="C104"/>
  <c r="C103"/>
  <c r="C101"/>
  <c r="C100"/>
  <c r="C99"/>
  <c r="C98"/>
  <c r="C97"/>
  <c r="C96"/>
  <c r="C95"/>
  <c r="C87"/>
  <c r="C82"/>
  <c r="C81"/>
  <c r="C80"/>
  <c r="C79"/>
  <c r="C78"/>
  <c r="C76"/>
  <c r="C75"/>
  <c r="C73"/>
  <c r="C72"/>
  <c r="C71"/>
  <c r="C70"/>
  <c r="C68"/>
  <c r="C67"/>
  <c r="C66"/>
  <c r="C65"/>
  <c r="C63"/>
  <c r="C62"/>
  <c r="C60"/>
  <c r="C59"/>
  <c r="C58"/>
  <c r="X63" i="9"/>
  <c r="X61"/>
  <c r="X57"/>
  <c r="R63"/>
  <c r="R61"/>
  <c r="R57"/>
  <c r="O63"/>
  <c r="O61"/>
  <c r="O57"/>
  <c r="L63"/>
  <c r="L61"/>
  <c r="L57"/>
  <c r="I63"/>
  <c r="I61"/>
  <c r="I57"/>
  <c r="F63"/>
  <c r="F61"/>
  <c r="F57"/>
  <c r="C57" i="1"/>
  <c r="C55"/>
  <c r="C54"/>
  <c r="C63" i="9"/>
  <c r="C49" i="1"/>
  <c r="C48"/>
  <c r="C33"/>
  <c r="C34"/>
  <c r="C35"/>
  <c r="C36"/>
  <c r="C37"/>
  <c r="C38"/>
  <c r="C39"/>
  <c r="C40"/>
  <c r="C41"/>
  <c r="C42"/>
  <c r="C43"/>
  <c r="C44"/>
  <c r="C45"/>
  <c r="AA112" i="9"/>
  <c r="AA107"/>
  <c r="AA94"/>
  <c r="AA80"/>
  <c r="AA72"/>
  <c r="AA26"/>
  <c r="AA24"/>
  <c r="AA11"/>
  <c r="AA7"/>
  <c r="X32"/>
  <c r="X26"/>
  <c r="X24"/>
  <c r="X21"/>
  <c r="X11"/>
  <c r="X7"/>
  <c r="R32"/>
  <c r="R26"/>
  <c r="R24"/>
  <c r="R21"/>
  <c r="R11"/>
  <c r="R7"/>
  <c r="O32"/>
  <c r="O26"/>
  <c r="O24"/>
  <c r="O21"/>
  <c r="O11"/>
  <c r="O7"/>
  <c r="L32"/>
  <c r="L26"/>
  <c r="L24"/>
  <c r="L21"/>
  <c r="L11"/>
  <c r="L7"/>
  <c r="I32"/>
  <c r="I26"/>
  <c r="I24"/>
  <c r="I21"/>
  <c r="I11"/>
  <c r="I7"/>
  <c r="F32"/>
  <c r="F26"/>
  <c r="F24"/>
  <c r="F21"/>
  <c r="F11"/>
  <c r="F7"/>
  <c r="C112"/>
  <c r="C107"/>
  <c r="C96"/>
  <c r="C94"/>
  <c r="C88"/>
  <c r="C85"/>
  <c r="C75"/>
  <c r="C72"/>
  <c r="C61"/>
  <c r="C57"/>
  <c r="C32"/>
  <c r="C26"/>
  <c r="C24"/>
  <c r="C11"/>
  <c r="C7"/>
  <c r="L27" l="1"/>
  <c r="F27"/>
  <c r="C29"/>
  <c r="C41" s="1"/>
  <c r="X29"/>
  <c r="X41" s="1"/>
  <c r="I29"/>
  <c r="I41" s="1"/>
  <c r="C29" i="2"/>
  <c r="AA32" i="9"/>
  <c r="AA29" s="1"/>
  <c r="C29" i="1" s="1"/>
  <c r="O29" i="9"/>
  <c r="O41" s="1"/>
  <c r="F29"/>
  <c r="F41" s="1"/>
  <c r="F42" s="1"/>
  <c r="L29"/>
  <c r="L41" s="1"/>
  <c r="L42" s="1"/>
  <c r="R29"/>
  <c r="R41" s="1"/>
  <c r="C99"/>
  <c r="AA96"/>
  <c r="C86" i="1" s="1"/>
  <c r="C94" s="1"/>
  <c r="O86"/>
  <c r="O94" s="1"/>
  <c r="O62" i="9"/>
  <c r="O114" s="1"/>
  <c r="O116" s="1"/>
  <c r="O89" i="1"/>
  <c r="R27" i="9"/>
  <c r="C107" i="1"/>
  <c r="C102"/>
  <c r="AA88" i="9"/>
  <c r="AA75"/>
  <c r="F62"/>
  <c r="F114" s="1"/>
  <c r="F116" s="1"/>
  <c r="X62"/>
  <c r="X114" s="1"/>
  <c r="X116" s="1"/>
  <c r="R62"/>
  <c r="R114" s="1"/>
  <c r="L62"/>
  <c r="L114" s="1"/>
  <c r="I62"/>
  <c r="I114" s="1"/>
  <c r="C62"/>
  <c r="I27"/>
  <c r="O27"/>
  <c r="X27"/>
  <c r="AA85"/>
  <c r="C69" i="1"/>
  <c r="C74" s="1"/>
  <c r="C15"/>
  <c r="K15" s="1"/>
  <c r="S15" s="1"/>
  <c r="C16"/>
  <c r="P128" i="10"/>
  <c r="O128"/>
  <c r="L56" i="2"/>
  <c r="L81"/>
  <c r="L71"/>
  <c r="AA57" i="9"/>
  <c r="C32" i="1"/>
  <c r="AA61" i="9"/>
  <c r="C47" i="1"/>
  <c r="AA63" i="9"/>
  <c r="C53" i="1"/>
  <c r="C61"/>
  <c r="C64"/>
  <c r="C77"/>
  <c r="C83"/>
  <c r="AA21" i="9"/>
  <c r="AA27" s="1"/>
  <c r="C13" i="1"/>
  <c r="M81" i="2"/>
  <c r="M71"/>
  <c r="M14"/>
  <c r="L138" i="9"/>
  <c r="I138"/>
  <c r="F138"/>
  <c r="L139"/>
  <c r="I139"/>
  <c r="F139"/>
  <c r="L140"/>
  <c r="I140"/>
  <c r="F140"/>
  <c r="L141"/>
  <c r="I141"/>
  <c r="F141"/>
  <c r="L142"/>
  <c r="I142"/>
  <c r="F142"/>
  <c r="L143"/>
  <c r="I143"/>
  <c r="F143"/>
  <c r="O144"/>
  <c r="L137"/>
  <c r="I137"/>
  <c r="F137"/>
  <c r="D144"/>
  <c r="C27"/>
  <c r="C95"/>
  <c r="D153"/>
  <c r="C121"/>
  <c r="F121"/>
  <c r="I121"/>
  <c r="L121"/>
  <c r="O121"/>
  <c r="R121"/>
  <c r="X121"/>
  <c r="R34" i="10"/>
  <c r="C25" i="2" s="1"/>
  <c r="R35" i="10"/>
  <c r="C26" i="2" s="1"/>
  <c r="L92" i="10"/>
  <c r="I92"/>
  <c r="O120"/>
  <c r="L120"/>
  <c r="I120"/>
  <c r="F105"/>
  <c r="F120"/>
  <c r="L32"/>
  <c r="L29" s="1"/>
  <c r="I32"/>
  <c r="I29" s="1"/>
  <c r="F32"/>
  <c r="F29" s="1"/>
  <c r="O97"/>
  <c r="F97"/>
  <c r="R28"/>
  <c r="G28" i="1" s="1"/>
  <c r="K28" s="1"/>
  <c r="S28" s="1"/>
  <c r="B5" i="22" s="1"/>
  <c r="R16" i="10"/>
  <c r="G16" i="1" s="1"/>
  <c r="R26" i="10"/>
  <c r="R24"/>
  <c r="R11"/>
  <c r="R7"/>
  <c r="O26"/>
  <c r="O24"/>
  <c r="O21"/>
  <c r="O11"/>
  <c r="O7"/>
  <c r="L26"/>
  <c r="L24"/>
  <c r="L21"/>
  <c r="L11"/>
  <c r="L7"/>
  <c r="I26"/>
  <c r="I24"/>
  <c r="I21"/>
  <c r="I11"/>
  <c r="I7"/>
  <c r="F26"/>
  <c r="F24"/>
  <c r="F21"/>
  <c r="F11"/>
  <c r="F7"/>
  <c r="C97"/>
  <c r="R93"/>
  <c r="G87" i="1" s="1"/>
  <c r="C32" i="10"/>
  <c r="C29" s="1"/>
  <c r="C26"/>
  <c r="C24"/>
  <c r="C11"/>
  <c r="C7"/>
  <c r="C21"/>
  <c r="O105"/>
  <c r="L105"/>
  <c r="I105"/>
  <c r="C120"/>
  <c r="C68"/>
  <c r="I27" l="1"/>
  <c r="C42" i="9"/>
  <c r="O27" i="10"/>
  <c r="I42" i="9"/>
  <c r="O42"/>
  <c r="O118" s="1"/>
  <c r="R42"/>
  <c r="X42"/>
  <c r="C28" i="2"/>
  <c r="AA99" i="9"/>
  <c r="C114"/>
  <c r="C116" s="1"/>
  <c r="C118" s="1"/>
  <c r="G21" i="1"/>
  <c r="K87"/>
  <c r="C30"/>
  <c r="L97" i="10"/>
  <c r="I144" i="9"/>
  <c r="R116"/>
  <c r="L116"/>
  <c r="L118" s="1"/>
  <c r="AA41"/>
  <c r="AA42" s="1"/>
  <c r="O10" i="21"/>
  <c r="X118" i="9"/>
  <c r="L144"/>
  <c r="F118"/>
  <c r="F144"/>
  <c r="AA95"/>
  <c r="I116"/>
  <c r="I118" s="1"/>
  <c r="R21" i="10"/>
  <c r="R27" s="1"/>
  <c r="R92"/>
  <c r="G86" i="1" s="1"/>
  <c r="I97" i="10"/>
  <c r="F27"/>
  <c r="L27"/>
  <c r="S92" i="1"/>
  <c r="C91" i="2"/>
  <c r="C27" i="10"/>
  <c r="K16" i="1"/>
  <c r="C52"/>
  <c r="C50"/>
  <c r="C46"/>
  <c r="AA62" i="9"/>
  <c r="K13" i="1"/>
  <c r="C21"/>
  <c r="C84"/>
  <c r="O32" i="10"/>
  <c r="R33"/>
  <c r="C24" i="2" s="1"/>
  <c r="C105" i="10"/>
  <c r="R32" l="1"/>
  <c r="O29"/>
  <c r="O37" s="1"/>
  <c r="O38" s="1"/>
  <c r="R118" i="9"/>
  <c r="G27" i="1"/>
  <c r="S16"/>
  <c r="S89"/>
  <c r="K86"/>
  <c r="C27"/>
  <c r="S87"/>
  <c r="S86" s="1"/>
  <c r="O109"/>
  <c r="AA114" i="9"/>
  <c r="AA116" s="1"/>
  <c r="AA118" s="1"/>
  <c r="C51" i="1"/>
  <c r="C96" i="2"/>
  <c r="C23"/>
  <c r="C80" s="1"/>
  <c r="K21" i="1"/>
  <c r="S13"/>
  <c r="R113" i="10"/>
  <c r="G110" i="1" s="1"/>
  <c r="K110" s="1"/>
  <c r="R111" i="10"/>
  <c r="G108" i="1" s="1"/>
  <c r="K108" s="1"/>
  <c r="S108" s="1"/>
  <c r="G13" i="22" s="1"/>
  <c r="R109" i="10"/>
  <c r="G106" i="1" s="1"/>
  <c r="K106" s="1"/>
  <c r="S106" s="1"/>
  <c r="R108" i="10"/>
  <c r="G105" i="1" s="1"/>
  <c r="K105" s="1"/>
  <c r="S105" s="1"/>
  <c r="R107" i="10"/>
  <c r="G104" i="1" s="1"/>
  <c r="K104" s="1"/>
  <c r="S104" s="1"/>
  <c r="R106" i="10"/>
  <c r="G103" i="1" s="1"/>
  <c r="R104" i="10"/>
  <c r="G101" i="1" s="1"/>
  <c r="R103" i="10"/>
  <c r="G100" i="1" s="1"/>
  <c r="K100" s="1"/>
  <c r="S100" s="1"/>
  <c r="R102" i="10"/>
  <c r="G99" i="1" s="1"/>
  <c r="K99" s="1"/>
  <c r="S99" s="1"/>
  <c r="R101" i="10"/>
  <c r="G98" i="1" s="1"/>
  <c r="R100" i="10"/>
  <c r="G97" i="1" s="1"/>
  <c r="K97" s="1"/>
  <c r="S97" s="1"/>
  <c r="R99" i="10"/>
  <c r="G96" i="1" s="1"/>
  <c r="K96" s="1"/>
  <c r="S96" s="1"/>
  <c r="R98" i="10"/>
  <c r="R94"/>
  <c r="R89"/>
  <c r="G82" i="1" s="1"/>
  <c r="K82" s="1"/>
  <c r="R88" i="10"/>
  <c r="G81" i="1" s="1"/>
  <c r="K81" s="1"/>
  <c r="S81" s="1"/>
  <c r="R87" i="10"/>
  <c r="G80" i="1" s="1"/>
  <c r="K80" s="1"/>
  <c r="S80" s="1"/>
  <c r="R86" i="10"/>
  <c r="G79" i="1" s="1"/>
  <c r="K79" s="1"/>
  <c r="S79" s="1"/>
  <c r="R85" i="10"/>
  <c r="G78" i="1" s="1"/>
  <c r="R83" i="10"/>
  <c r="G76" i="1" s="1"/>
  <c r="K76" s="1"/>
  <c r="S76" s="1"/>
  <c r="R82" i="10"/>
  <c r="G75" i="1" s="1"/>
  <c r="R80" i="10"/>
  <c r="G73" i="1" s="1"/>
  <c r="R79" i="10"/>
  <c r="G72" i="1" s="1"/>
  <c r="R78" i="10"/>
  <c r="G71" i="1" s="1"/>
  <c r="K71" s="1"/>
  <c r="S71" s="1"/>
  <c r="R77" i="10"/>
  <c r="G70" i="1" s="1"/>
  <c r="K70" s="1"/>
  <c r="S70" s="1"/>
  <c r="R75" i="10"/>
  <c r="G68" i="1" s="1"/>
  <c r="R74" i="10"/>
  <c r="G67" i="1" s="1"/>
  <c r="K67" s="1"/>
  <c r="S67" s="1"/>
  <c r="R73" i="10"/>
  <c r="G66" i="1" s="1"/>
  <c r="R72" i="10"/>
  <c r="R70"/>
  <c r="G63" i="1" s="1"/>
  <c r="R69" i="10"/>
  <c r="G62" i="1" s="1"/>
  <c r="R67" i="10"/>
  <c r="G60" i="1" s="1"/>
  <c r="K60" s="1"/>
  <c r="S60" s="1"/>
  <c r="R66" i="10"/>
  <c r="G59" i="1" s="1"/>
  <c r="R65" i="10"/>
  <c r="G58" i="1" s="1"/>
  <c r="R110" i="10"/>
  <c r="O110"/>
  <c r="O90"/>
  <c r="O84"/>
  <c r="O81"/>
  <c r="O71"/>
  <c r="O68"/>
  <c r="O59"/>
  <c r="O57"/>
  <c r="O53"/>
  <c r="L110"/>
  <c r="L90"/>
  <c r="L84"/>
  <c r="L81"/>
  <c r="L71"/>
  <c r="L68"/>
  <c r="L59"/>
  <c r="L57"/>
  <c r="L53"/>
  <c r="I110"/>
  <c r="I90"/>
  <c r="I84"/>
  <c r="I81"/>
  <c r="I71"/>
  <c r="I68"/>
  <c r="I59"/>
  <c r="I57"/>
  <c r="I53"/>
  <c r="F110"/>
  <c r="F90"/>
  <c r="F84"/>
  <c r="F81"/>
  <c r="F71"/>
  <c r="F68"/>
  <c r="F59"/>
  <c r="F57"/>
  <c r="F53"/>
  <c r="C110"/>
  <c r="C90"/>
  <c r="C84"/>
  <c r="C71"/>
  <c r="R64"/>
  <c r="G57" i="1" s="1"/>
  <c r="R62" i="10"/>
  <c r="G55" i="1" s="1"/>
  <c r="R61" i="10"/>
  <c r="G54" i="1" s="1"/>
  <c r="R60" i="10"/>
  <c r="R56"/>
  <c r="G49" i="1" s="1"/>
  <c r="R55" i="10"/>
  <c r="G48" i="1" s="1"/>
  <c r="R54" i="10"/>
  <c r="R40"/>
  <c r="G33" i="1" s="1"/>
  <c r="K33" s="1"/>
  <c r="S33" s="1"/>
  <c r="R41" i="10"/>
  <c r="G34" i="1" s="1"/>
  <c r="K34" s="1"/>
  <c r="S34" s="1"/>
  <c r="R42" i="10"/>
  <c r="G35" i="1" s="1"/>
  <c r="R43" i="10"/>
  <c r="G36" i="1" s="1"/>
  <c r="K36" s="1"/>
  <c r="S36" s="1"/>
  <c r="R44" i="10"/>
  <c r="G37" i="1" s="1"/>
  <c r="K37" s="1"/>
  <c r="R45" i="10"/>
  <c r="G38" i="1" s="1"/>
  <c r="R46" i="10"/>
  <c r="G39" i="1" s="1"/>
  <c r="K39" s="1"/>
  <c r="S39" s="1"/>
  <c r="R47" i="10"/>
  <c r="G40" i="1" s="1"/>
  <c r="R48" i="10"/>
  <c r="G41" i="1" s="1"/>
  <c r="K41" s="1"/>
  <c r="S41" s="1"/>
  <c r="R49" i="10"/>
  <c r="G42" i="1" s="1"/>
  <c r="K42" s="1"/>
  <c r="S42" s="1"/>
  <c r="R50" i="10"/>
  <c r="G43" i="1" s="1"/>
  <c r="K43" s="1"/>
  <c r="S43" s="1"/>
  <c r="R51" i="10"/>
  <c r="G44" i="1" s="1"/>
  <c r="K44" s="1"/>
  <c r="S44" s="1"/>
  <c r="R52" i="10"/>
  <c r="G45" i="1" s="1"/>
  <c r="K45" s="1"/>
  <c r="S45" s="1"/>
  <c r="R39" i="10"/>
  <c r="L37"/>
  <c r="L38" s="1"/>
  <c r="I37"/>
  <c r="I38" s="1"/>
  <c r="F37"/>
  <c r="F38" s="1"/>
  <c r="G6" i="22" l="1"/>
  <c r="S94" i="1"/>
  <c r="R76" i="10"/>
  <c r="K59" i="1"/>
  <c r="C31"/>
  <c r="K63"/>
  <c r="K68"/>
  <c r="K73"/>
  <c r="K72"/>
  <c r="S82"/>
  <c r="K101"/>
  <c r="K27"/>
  <c r="K66"/>
  <c r="S21"/>
  <c r="K57"/>
  <c r="K38"/>
  <c r="K49"/>
  <c r="K35"/>
  <c r="K48"/>
  <c r="K55"/>
  <c r="K40"/>
  <c r="K54"/>
  <c r="S37"/>
  <c r="C109"/>
  <c r="G65"/>
  <c r="R81" i="10"/>
  <c r="R84"/>
  <c r="O91"/>
  <c r="O118" s="1"/>
  <c r="L91"/>
  <c r="L118" s="1"/>
  <c r="I91"/>
  <c r="I118" s="1"/>
  <c r="R90"/>
  <c r="F91"/>
  <c r="F118" s="1"/>
  <c r="R68"/>
  <c r="R71"/>
  <c r="F58"/>
  <c r="L58"/>
  <c r="I58"/>
  <c r="O58"/>
  <c r="G69" i="1"/>
  <c r="K69" s="1"/>
  <c r="S69" s="1"/>
  <c r="G83"/>
  <c r="K78"/>
  <c r="R105" i="10"/>
  <c r="G95" i="1"/>
  <c r="K95" s="1"/>
  <c r="S95" s="1"/>
  <c r="G107"/>
  <c r="K103"/>
  <c r="R53" i="10"/>
  <c r="G32" i="1"/>
  <c r="R57" i="10"/>
  <c r="G47" i="1"/>
  <c r="R59" i="10"/>
  <c r="G53" i="1"/>
  <c r="G61"/>
  <c r="K58"/>
  <c r="G64"/>
  <c r="K62"/>
  <c r="G77"/>
  <c r="K75"/>
  <c r="K98"/>
  <c r="R97" i="10"/>
  <c r="C37"/>
  <c r="C38" s="1"/>
  <c r="R30"/>
  <c r="R29" s="1"/>
  <c r="C91"/>
  <c r="C118" s="1"/>
  <c r="C53"/>
  <c r="C57"/>
  <c r="C59"/>
  <c r="S101" i="1" l="1"/>
  <c r="G74"/>
  <c r="B3" i="22"/>
  <c r="S48" i="1"/>
  <c r="S49"/>
  <c r="S40"/>
  <c r="S55"/>
  <c r="S38"/>
  <c r="S54"/>
  <c r="S35"/>
  <c r="S57"/>
  <c r="S72"/>
  <c r="S68"/>
  <c r="S59"/>
  <c r="K65"/>
  <c r="S66"/>
  <c r="S73"/>
  <c r="S63"/>
  <c r="C111"/>
  <c r="G102"/>
  <c r="O112" i="10"/>
  <c r="O114" s="1"/>
  <c r="O116" s="1"/>
  <c r="I112"/>
  <c r="I114" s="1"/>
  <c r="I116" s="1"/>
  <c r="R91"/>
  <c r="L112"/>
  <c r="L114" s="1"/>
  <c r="L116" s="1"/>
  <c r="F112"/>
  <c r="F114" s="1"/>
  <c r="F116" s="1"/>
  <c r="C82" i="2"/>
  <c r="C3"/>
  <c r="O6" i="1"/>
  <c r="S103"/>
  <c r="S107" s="1"/>
  <c r="G12" i="22" s="1"/>
  <c r="K107" i="1"/>
  <c r="S78"/>
  <c r="K83"/>
  <c r="R37" i="10"/>
  <c r="R38" s="1"/>
  <c r="G29" i="1"/>
  <c r="S98"/>
  <c r="K102"/>
  <c r="K77"/>
  <c r="S75"/>
  <c r="K64"/>
  <c r="S62"/>
  <c r="K61"/>
  <c r="S58"/>
  <c r="G52"/>
  <c r="K53"/>
  <c r="G50"/>
  <c r="K47"/>
  <c r="G46"/>
  <c r="K32"/>
  <c r="R58" i="10"/>
  <c r="K89" i="1"/>
  <c r="G94"/>
  <c r="C58" i="10"/>
  <c r="C112" s="1"/>
  <c r="C114" s="1"/>
  <c r="C116" s="1"/>
  <c r="K74" i="1" l="1"/>
  <c r="S65"/>
  <c r="S74" s="1"/>
  <c r="G84"/>
  <c r="S64"/>
  <c r="S77"/>
  <c r="S83"/>
  <c r="S61"/>
  <c r="S102"/>
  <c r="C113"/>
  <c r="G51"/>
  <c r="R112" i="10"/>
  <c r="R114" s="1"/>
  <c r="R116" s="1"/>
  <c r="C102" i="2"/>
  <c r="O4" i="1"/>
  <c r="S6"/>
  <c r="K46"/>
  <c r="S32"/>
  <c r="K50"/>
  <c r="S47"/>
  <c r="S50" s="1"/>
  <c r="K52"/>
  <c r="S53"/>
  <c r="G30"/>
  <c r="K29"/>
  <c r="K94"/>
  <c r="K84" l="1"/>
  <c r="G109"/>
  <c r="S84"/>
  <c r="G4" i="22" s="1"/>
  <c r="G31" i="1"/>
  <c r="G11" i="22"/>
  <c r="S52" i="1"/>
  <c r="S46"/>
  <c r="O7"/>
  <c r="S4"/>
  <c r="C106" i="2"/>
  <c r="K30" i="1"/>
  <c r="O110"/>
  <c r="S30"/>
  <c r="K51"/>
  <c r="G7" i="22"/>
  <c r="G111" i="1" l="1"/>
  <c r="S51"/>
  <c r="K31"/>
  <c r="G3" i="22"/>
  <c r="K109" i="1"/>
  <c r="O27"/>
  <c r="S7"/>
  <c r="O111"/>
  <c r="G16" i="22"/>
  <c r="B16"/>
  <c r="G113" i="1" l="1"/>
  <c r="S109"/>
  <c r="G2" i="22"/>
  <c r="K111" i="1"/>
  <c r="O31"/>
  <c r="B2" i="22"/>
  <c r="S27" i="1"/>
  <c r="O32" i="21"/>
  <c r="N31"/>
  <c r="O9"/>
  <c r="O8"/>
  <c r="O7"/>
  <c r="O6"/>
  <c r="O5"/>
  <c r="O4"/>
  <c r="O31" l="1"/>
  <c r="O33" s="1"/>
  <c r="N33"/>
  <c r="S111" i="1"/>
  <c r="G9" i="22"/>
  <c r="K113" i="1"/>
  <c r="O113"/>
  <c r="B9" i="22"/>
  <c r="S31" i="1"/>
  <c r="N11" i="21"/>
  <c r="O3"/>
  <c r="O11" s="1"/>
  <c r="O17"/>
  <c r="O28" s="1"/>
  <c r="G17" i="22" l="1"/>
  <c r="B17"/>
  <c r="S113" i="1"/>
  <c r="J13" i="21"/>
  <c r="J14" s="1"/>
  <c r="K13"/>
  <c r="K14" s="1"/>
  <c r="L13"/>
  <c r="M13"/>
  <c r="N13"/>
  <c r="O12" l="1"/>
  <c r="O13" s="1"/>
  <c r="O14" s="1"/>
</calcChain>
</file>

<file path=xl/sharedStrings.xml><?xml version="1.0" encoding="utf-8"?>
<sst xmlns="http://schemas.openxmlformats.org/spreadsheetml/2006/main" count="1141" uniqueCount="427">
  <si>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</si>
  <si>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</si>
  <si>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</si>
  <si>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</si>
  <si>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</si>
  <si>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</si>
  <si>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</si>
  <si>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</si>
  <si>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</si>
  <si>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</si>
  <si>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</si>
  <si>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</si>
  <si>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</si>
  <si>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</si>
  <si>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</si>
  <si>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GÉZENGÚZ TAGÓVODA</t>
  </si>
  <si>
    <t>KÖZPONTI IGAZGATÁS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</si>
  <si>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</si>
  <si>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</si>
  <si>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</si>
  <si>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</si>
  <si>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</si>
  <si>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</si>
  <si>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</si>
  <si>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</si>
  <si>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</si>
  <si>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</si>
  <si>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</si>
  <si>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</si>
  <si>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</si>
  <si>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</si>
  <si>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</si>
  <si>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</si>
  <si>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</si>
  <si>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</si>
  <si>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</si>
  <si>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</si>
  <si>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MOVI</t>
  </si>
  <si>
    <t>BOVI</t>
  </si>
  <si>
    <t>GYOVI</t>
  </si>
  <si>
    <t>TOVI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</si>
  <si>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</si>
  <si>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</si>
  <si>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</si>
  <si>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</si>
  <si>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</si>
  <si>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</si>
  <si>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</si>
  <si>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</si>
  <si>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</si>
  <si>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</si>
  <si>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</si>
  <si>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</si>
  <si>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</si>
  <si>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</si>
  <si>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</si>
  <si>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</si>
  <si>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</si>
  <si>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</si>
  <si>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</si>
  <si>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</si>
  <si>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</si>
  <si>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</si>
  <si>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</si>
  <si>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</si>
  <si>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</si>
  <si>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</si>
  <si>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</si>
  <si>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KIK</t>
  </si>
  <si>
    <t>Adminisztrátor</t>
  </si>
  <si>
    <t>Kiadások</t>
  </si>
  <si>
    <t>Martonvásár munkaszervezeti feladat</t>
  </si>
  <si>
    <t>Szent László Völgye Segítő Szolgálat költségvetése</t>
  </si>
  <si>
    <t>Társulás költségvetése</t>
  </si>
  <si>
    <t>Eredeti előirányzat</t>
  </si>
  <si>
    <t>Módosított előirányzat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</si>
  <si>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</si>
  <si>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</si>
  <si>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</si>
  <si>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</si>
  <si>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</si>
  <si>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</si>
  <si>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</si>
  <si>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</si>
  <si>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</si>
  <si>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</si>
  <si>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</si>
  <si>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</si>
  <si>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</si>
  <si>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</si>
  <si>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</si>
  <si>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</si>
  <si>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</si>
  <si>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</si>
  <si>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</si>
  <si>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</si>
  <si>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>Teljesítés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</si>
  <si>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</si>
  <si>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</si>
  <si>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</si>
  <si>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</si>
  <si>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</si>
  <si>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</si>
  <si>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</si>
  <si>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</si>
  <si>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</si>
  <si>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</si>
  <si>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</si>
  <si>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</si>
  <si>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</si>
  <si>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</si>
  <si>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</si>
  <si>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</si>
  <si>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</si>
  <si>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</si>
  <si>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</si>
  <si>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</si>
  <si>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</si>
  <si>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</si>
  <si>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</si>
  <si>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</si>
  <si>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</si>
  <si>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</si>
  <si>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</si>
  <si>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</si>
  <si>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</si>
  <si>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</si>
  <si>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</si>
  <si>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</si>
  <si>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</si>
  <si>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</si>
  <si>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</si>
  <si>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</si>
  <si>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</si>
  <si>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</si>
  <si>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</si>
  <si>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</si>
  <si>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</si>
  <si>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</si>
  <si>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</si>
  <si>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</si>
  <si>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</si>
  <si>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</si>
  <si>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</si>
  <si>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</si>
  <si>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</si>
  <si>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</si>
  <si>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</si>
  <si>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</si>
  <si>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</si>
  <si>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</si>
  <si>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</si>
  <si>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</si>
  <si>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</si>
  <si>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</si>
  <si>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</si>
  <si>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</si>
  <si>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</si>
  <si>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</si>
  <si>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</si>
  <si>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</si>
  <si>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</si>
  <si>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</si>
  <si>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</si>
  <si>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</si>
  <si>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</si>
  <si>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</si>
  <si>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</si>
  <si>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</si>
  <si>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</si>
  <si>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</si>
  <si>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</si>
  <si>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</si>
  <si>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</si>
  <si>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</si>
  <si>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</si>
  <si>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</si>
  <si>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</si>
  <si>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</si>
  <si>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</si>
  <si>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</si>
  <si>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</si>
  <si>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</si>
  <si>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</si>
  <si>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</si>
  <si>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</si>
  <si>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</si>
  <si>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</si>
  <si>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</si>
  <si>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</si>
  <si>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</si>
  <si>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</si>
  <si>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</si>
  <si>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</si>
  <si>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</si>
  <si>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</si>
  <si>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</si>
  <si>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</si>
  <si>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</si>
  <si>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</si>
  <si>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</si>
  <si>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</si>
  <si>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</si>
  <si>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</si>
  <si>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</si>
  <si>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</si>
  <si>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</si>
  <si>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</si>
  <si>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</si>
  <si>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</si>
  <si>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</si>
  <si>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</si>
  <si>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</si>
  <si>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</si>
  <si>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</si>
  <si>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</si>
  <si>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</si>
  <si>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</si>
  <si>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</si>
  <si>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</si>
  <si>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</si>
  <si>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</si>
  <si>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</si>
  <si>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</si>
  <si>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</si>
  <si>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</si>
  <si>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</si>
  <si>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</si>
  <si>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</si>
  <si>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</si>
  <si>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</si>
  <si>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</si>
  <si>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</si>
  <si>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</si>
  <si>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</si>
  <si>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</si>
  <si>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</si>
  <si>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</si>
  <si>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</si>
  <si>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</si>
  <si>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</si>
  <si>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</si>
  <si>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</si>
  <si>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</si>
  <si>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</si>
  <si>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</si>
  <si>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</si>
  <si>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</si>
  <si>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</si>
  <si>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</si>
  <si>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</si>
  <si>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</si>
  <si>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</si>
  <si>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</si>
  <si>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</si>
  <si>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</si>
  <si>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</si>
  <si>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</si>
  <si>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</si>
  <si>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</si>
  <si>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</si>
  <si>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</si>
  <si>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</si>
  <si>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</si>
  <si>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</si>
  <si>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</si>
  <si>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</si>
  <si>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</si>
  <si>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</si>
  <si>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</si>
  <si>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</si>
  <si>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</si>
  <si>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</si>
  <si>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</si>
  <si>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</si>
  <si>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</si>
  <si>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</si>
  <si>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Óvodaped pótlólagos bértám</t>
  </si>
  <si>
    <t>KIADÁSOK ÖSSZESEN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</si>
  <si>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</si>
  <si>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</si>
  <si>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</si>
  <si>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</si>
  <si>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</si>
  <si>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</si>
  <si>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</si>
  <si>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</si>
  <si>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</si>
  <si>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</si>
  <si>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</si>
  <si>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</si>
  <si>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</si>
  <si>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</si>
  <si>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</si>
  <si>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</si>
  <si>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</si>
  <si>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</si>
  <si>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</si>
  <si>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</si>
  <si>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</si>
  <si>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</si>
  <si>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</si>
  <si>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</si>
  <si>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</si>
  <si>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</si>
  <si>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</si>
  <si>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</si>
  <si>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</si>
  <si>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</si>
  <si>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</si>
  <si>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</si>
  <si>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</si>
  <si>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</si>
  <si>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</si>
  <si>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</si>
  <si>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</si>
  <si>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A) Központi orvosi ügyelethez</t>
  </si>
  <si>
    <t>Közoktatás</t>
  </si>
  <si>
    <t>Szociális ellátás</t>
  </si>
  <si>
    <t>ÖNKORMÁNYZATI HOZZÁJÁRULÁSOK ÖSSZESEN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</si>
  <si>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</si>
  <si>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</si>
  <si>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</si>
  <si>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</si>
  <si>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</si>
  <si>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</si>
  <si>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</si>
  <si>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</si>
  <si>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</si>
  <si>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</si>
  <si>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</si>
  <si>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</si>
  <si>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</si>
  <si>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</si>
  <si>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</si>
  <si>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</si>
  <si>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</si>
  <si>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K915</t>
  </si>
  <si>
    <t>IDŐSEK - CSALÁDI NAPKÖZI</t>
  </si>
  <si>
    <t>Martonvásár normatíva átadás</t>
  </si>
  <si>
    <t>Normatíva átadás összesen</t>
  </si>
  <si>
    <t>MINDÖSSZESEN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</si>
  <si>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</si>
  <si>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</si>
  <si>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</si>
  <si>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</si>
  <si>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</si>
  <si>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</si>
  <si>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Intézményvezető-helyettes</t>
  </si>
  <si>
    <t>Kieg.tám. Óvodaped. Minősítéshez</t>
  </si>
  <si>
    <t>Ell.éves díja</t>
  </si>
  <si>
    <t>Ell.napok</t>
  </si>
  <si>
    <t>1nap díja</t>
  </si>
  <si>
    <t>Szent László Völgye Segítő Szolgálat</t>
  </si>
  <si>
    <t>Szent László Völgye - Bóbita Óvoda</t>
  </si>
  <si>
    <t>Pedagógiai asszisztens</t>
  </si>
  <si>
    <t>CSALÁD- ÉS GYERMEKJÓLÉTI KÖZPONT</t>
  </si>
  <si>
    <t>CSALÁD- ÉS GYERMEKJÓLÉTI SZOLGÁLAT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</si>
  <si>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</si>
  <si>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</si>
  <si>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</si>
  <si>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</si>
  <si>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</si>
  <si>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Egyéb dologi kiadások (biztosítás, műszaki vizsga)</t>
  </si>
  <si>
    <t>lakosszám 2015.01.01.</t>
  </si>
  <si>
    <t xml:space="preserve">     Beruházási célra átvett p.eszköz Család- és gyermekjóléti központra</t>
  </si>
  <si>
    <t>BERUHÁZÁSI PÉNZESZKÖZ ÁTVÉTEL ÖSSZESEN</t>
  </si>
  <si>
    <t>ebből: TKT tartalék felhasználás</t>
  </si>
  <si>
    <t>Bérkompenzáció</t>
  </si>
  <si>
    <t>Szociális ágazati pótlék</t>
  </si>
  <si>
    <t>ebből: táppénz hozzájárulás</t>
  </si>
  <si>
    <t>Befizetések összesen</t>
  </si>
  <si>
    <t>ebből: finanszírozási többelt (-) / hiány (+)</t>
  </si>
  <si>
    <t>Módosított ei</t>
  </si>
  <si>
    <t>Ezresre kerekítve</t>
  </si>
  <si>
    <t>Család- és Gyermekjóléti Központ</t>
  </si>
  <si>
    <t>Házi segítségnyújtás</t>
  </si>
  <si>
    <t>Család- és Gyermekjóléti Szolgálat</t>
  </si>
  <si>
    <t>Támogató szolgálat</t>
  </si>
  <si>
    <t>Tanyagondnoki ellátás</t>
  </si>
  <si>
    <t>BÉRKOMPENZÁCIÓ ÖSSZESEN</t>
  </si>
  <si>
    <t>Idősek nappali ellátása</t>
  </si>
  <si>
    <t>SZOCIÁLIS ÁGAZATI PÓTLÉK ÖSSZESEN</t>
  </si>
  <si>
    <t>SZOCIÁLIS NORMATÍVA ÉS TÁMOGATÁS MINDÖSSZESEN</t>
  </si>
  <si>
    <t>teljesítés ker</t>
  </si>
  <si>
    <t>2015.évi zárszámadási elszámolás összesen</t>
  </si>
  <si>
    <t>Kifizetések összesen</t>
  </si>
  <si>
    <t>Intézmények (óvoda, segítő szolgálat) által önkormányzatoknak utalandó (utalandó minden hó 7-éig)</t>
  </si>
  <si>
    <t>Martonvásár normatíva visszafizetés</t>
  </si>
  <si>
    <t>Előirányzat</t>
  </si>
  <si>
    <t>2017. évi eredeti előirányzat</t>
  </si>
  <si>
    <t>2017. évi módosított előirányzat</t>
  </si>
  <si>
    <t>2017.évi teljesítés</t>
  </si>
  <si>
    <t>2017. évi eredeti ei</t>
  </si>
  <si>
    <t>2017. évi mód. ei</t>
  </si>
  <si>
    <t>2017. évi teljesítés</t>
  </si>
  <si>
    <t>2017. évi módosított ei.</t>
  </si>
  <si>
    <t>CSALÁDI BÖLCSŐDE</t>
  </si>
  <si>
    <t>MARTONVÁSÁRI TAGÓVODA</t>
  </si>
  <si>
    <t>ebből: 2016.évi zárszámadási elszámolás visszautalás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</si>
  <si>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</si>
  <si>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</si>
  <si>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</si>
  <si>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 </t>
  </si>
  <si>
    <t xml:space="preserve">     Családi bölcsőde</t>
  </si>
  <si>
    <t>Családi bölcsőde</t>
  </si>
  <si>
    <t>2015.évi beszámoló ell.családi napközi normatíva visszafiz.</t>
  </si>
  <si>
    <t>2016/2017 8 hó</t>
  </si>
  <si>
    <t>2017/2018 4 hó</t>
  </si>
  <si>
    <t>Óviped.segítők kieg.támogatás</t>
  </si>
  <si>
    <t>Családi bölcsöde</t>
  </si>
  <si>
    <t>GAR.BÉRMIN. EMELÉS TÁMOGATÁSA ÖSSZESEN</t>
  </si>
  <si>
    <t>C) Óvodai neveléshez</t>
  </si>
  <si>
    <t>D) Szociális ellátásokhoz</t>
  </si>
  <si>
    <t>E) Tagdíjhoz</t>
  </si>
  <si>
    <t>F) Belső ellenőrzéshez</t>
  </si>
  <si>
    <t>G) Munkaszervezeti feladatokhoz</t>
  </si>
  <si>
    <t>H) 2016.évi elszámolásból adódó befiz. kötelezettség</t>
  </si>
  <si>
    <t>I) 2013.évi óvodai elszámolásból adódó befiz. kötelezettség</t>
  </si>
  <si>
    <t>J) Normatív támogatás átvétel</t>
  </si>
  <si>
    <t>B) Fogorvosi ügyelethez</t>
  </si>
  <si>
    <t>Szociális gar.bérmin.emelése</t>
  </si>
  <si>
    <t>Óviped.segítők béremelés támogatása</t>
  </si>
  <si>
    <t>ebből: EU-s pályázat (TOP-4.2.1-15, busz)</t>
  </si>
  <si>
    <t>Normatíva előleg rendezés miatt</t>
  </si>
  <si>
    <t>K504</t>
  </si>
  <si>
    <t>Műk.célú visszatérítendő áht belülre nyújtott támogatás</t>
  </si>
</sst>
</file>

<file path=xl/styles.xml><?xml version="1.0" encoding="utf-8"?>
<styleSheet xmlns="http://schemas.openxmlformats.org/spreadsheetml/2006/main">
  <numFmts count="9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0.0000"/>
    <numFmt numFmtId="170" formatCode="0__"/>
    <numFmt numFmtId="171" formatCode="0.000"/>
  </numFmts>
  <fonts count="4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0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73">
    <xf numFmtId="0" fontId="0" fillId="0" borderId="0" xfId="0"/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32" fillId="0" borderId="0" xfId="0" applyFont="1" applyFill="1"/>
    <xf numFmtId="0" fontId="26" fillId="0" borderId="47" xfId="0" applyFont="1" applyFill="1" applyBorder="1"/>
    <xf numFmtId="0" fontId="26" fillId="0" borderId="48" xfId="0" applyFont="1" applyFill="1" applyBorder="1"/>
    <xf numFmtId="0" fontId="26" fillId="0" borderId="49" xfId="0" applyFont="1" applyFill="1" applyBorder="1"/>
    <xf numFmtId="3" fontId="21" fillId="0" borderId="33" xfId="0" applyNumberFormat="1" applyFont="1" applyFill="1" applyBorder="1"/>
    <xf numFmtId="3" fontId="21" fillId="0" borderId="48" xfId="0" applyNumberFormat="1" applyFont="1" applyFill="1" applyBorder="1"/>
    <xf numFmtId="3" fontId="21" fillId="0" borderId="49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0" fontId="27" fillId="0" borderId="26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8" xfId="0" applyNumberFormat="1" applyFont="1" applyFill="1" applyBorder="1" applyAlignment="1">
      <alignment horizontal="center" vertical="center" wrapText="1"/>
    </xf>
    <xf numFmtId="3" fontId="30" fillId="0" borderId="56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19" fillId="0" borderId="0" xfId="77" applyFont="1"/>
    <xf numFmtId="0" fontId="21" fillId="0" borderId="39" xfId="0" applyFont="1" applyFill="1" applyBorder="1" applyAlignment="1">
      <alignment horizontal="lef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3" fontId="32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0" fontId="26" fillId="0" borderId="47" xfId="0" applyFont="1" applyFill="1" applyBorder="1" applyAlignment="1">
      <alignment vertical="center" wrapText="1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0" fontId="26" fillId="0" borderId="48" xfId="0" applyFont="1" applyFill="1" applyBorder="1" applyAlignment="1">
      <alignment vertical="center" wrapText="1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vertical="center"/>
    </xf>
    <xf numFmtId="0" fontId="19" fillId="0" borderId="0" xfId="77" applyFont="1" applyBorder="1"/>
    <xf numFmtId="0" fontId="28" fillId="0" borderId="102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03" xfId="0" applyFont="1" applyFill="1" applyBorder="1" applyAlignment="1">
      <alignment horizontal="center" vertical="center" wrapText="1"/>
    </xf>
    <xf numFmtId="3" fontId="21" fillId="0" borderId="51" xfId="0" applyNumberFormat="1" applyFont="1" applyBorder="1"/>
    <xf numFmtId="3" fontId="21" fillId="0" borderId="67" xfId="0" applyNumberFormat="1" applyFont="1" applyBorder="1"/>
    <xf numFmtId="3" fontId="21" fillId="0" borderId="67" xfId="0" applyNumberFormat="1" applyFont="1" applyFill="1" applyBorder="1"/>
    <xf numFmtId="0" fontId="28" fillId="27" borderId="104" xfId="0" applyFont="1" applyFill="1" applyBorder="1" applyAlignment="1">
      <alignment horizontal="center" vertical="center" wrapText="1"/>
    </xf>
    <xf numFmtId="3" fontId="21" fillId="0" borderId="48" xfId="0" applyNumberFormat="1" applyFont="1" applyBorder="1"/>
    <xf numFmtId="0" fontId="21" fillId="27" borderId="18" xfId="0" applyFont="1" applyFill="1" applyBorder="1"/>
    <xf numFmtId="3" fontId="21" fillId="27" borderId="66" xfId="0" applyNumberFormat="1" applyFont="1" applyFill="1" applyBorder="1"/>
    <xf numFmtId="3" fontId="21" fillId="27" borderId="49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67" xfId="0" applyNumberFormat="1" applyFont="1" applyBorder="1" applyAlignment="1">
      <alignment wrapText="1"/>
    </xf>
    <xf numFmtId="0" fontId="35" fillId="27" borderId="66" xfId="0" applyFont="1" applyFill="1" applyBorder="1"/>
    <xf numFmtId="3" fontId="21" fillId="0" borderId="49" xfId="0" applyNumberFormat="1" applyFont="1" applyBorder="1"/>
    <xf numFmtId="9" fontId="28" fillId="0" borderId="105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8" fontId="21" fillId="0" borderId="51" xfId="54" applyNumberFormat="1" applyFont="1" applyBorder="1" applyAlignment="1"/>
    <xf numFmtId="168" fontId="21" fillId="0" borderId="67" xfId="54" applyNumberFormat="1" applyFont="1" applyBorder="1" applyAlignment="1"/>
    <xf numFmtId="168" fontId="21" fillId="0" borderId="67" xfId="54" applyNumberFormat="1" applyFont="1" applyBorder="1" applyAlignment="1">
      <alignment horizontal="right"/>
    </xf>
    <xf numFmtId="168" fontId="21" fillId="0" borderId="48" xfId="54" applyNumberFormat="1" applyFont="1" applyBorder="1" applyAlignment="1"/>
    <xf numFmtId="3" fontId="28" fillId="28" borderId="25" xfId="0" applyNumberFormat="1" applyFont="1" applyFill="1" applyBorder="1" applyAlignment="1">
      <alignment horizontal="center" vertical="center"/>
    </xf>
    <xf numFmtId="168" fontId="28" fillId="28" borderId="37" xfId="54" applyNumberFormat="1" applyFont="1" applyFill="1" applyBorder="1" applyAlignment="1">
      <alignment vertical="center"/>
    </xf>
    <xf numFmtId="0" fontId="28" fillId="0" borderId="70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7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6" xfId="0" applyNumberFormat="1" applyFont="1" applyFill="1" applyBorder="1"/>
    <xf numFmtId="168" fontId="21" fillId="0" borderId="66" xfId="54" applyNumberFormat="1" applyFont="1" applyBorder="1" applyAlignment="1"/>
    <xf numFmtId="168" fontId="21" fillId="0" borderId="49" xfId="54" applyNumberFormat="1" applyFont="1" applyBorder="1" applyAlignment="1"/>
    <xf numFmtId="168" fontId="28" fillId="0" borderId="94" xfId="54" applyNumberFormat="1" applyFont="1" applyBorder="1" applyAlignment="1">
      <alignment vertical="center"/>
    </xf>
    <xf numFmtId="0" fontId="28" fillId="0" borderId="86" xfId="0" applyFont="1" applyFill="1" applyBorder="1" applyAlignment="1">
      <alignment horizontal="left" vertic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left" vertical="center"/>
    </xf>
    <xf numFmtId="0" fontId="21" fillId="0" borderId="82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/>
    </xf>
    <xf numFmtId="0" fontId="36" fillId="0" borderId="48" xfId="75" applyFont="1" applyFill="1" applyBorder="1" applyAlignment="1">
      <alignment vertical="center" wrapText="1"/>
    </xf>
    <xf numFmtId="170" fontId="38" fillId="0" borderId="48" xfId="75" applyNumberFormat="1" applyFont="1" applyFill="1" applyBorder="1" applyAlignment="1">
      <alignment horizontal="left" vertical="center" wrapText="1"/>
    </xf>
    <xf numFmtId="0" fontId="21" fillId="0" borderId="99" xfId="0" applyFont="1" applyFill="1" applyBorder="1" applyAlignment="1">
      <alignment vertical="center"/>
    </xf>
    <xf numFmtId="0" fontId="29" fillId="0" borderId="91" xfId="0" applyFont="1" applyFill="1" applyBorder="1" applyAlignment="1">
      <alignment horizontal="left" vertical="center"/>
    </xf>
    <xf numFmtId="0" fontId="21" fillId="0" borderId="90" xfId="0" applyFont="1" applyFill="1" applyBorder="1" applyAlignment="1">
      <alignment horizontal="left" vertical="center"/>
    </xf>
    <xf numFmtId="0" fontId="21" fillId="0" borderId="91" xfId="0" applyFont="1" applyFill="1" applyBorder="1" applyAlignment="1">
      <alignment horizontal="left" vertical="center"/>
    </xf>
    <xf numFmtId="0" fontId="21" fillId="0" borderId="111" xfId="0" applyFont="1" applyFill="1" applyBorder="1" applyAlignment="1">
      <alignment horizontal="left" vertical="center"/>
    </xf>
    <xf numFmtId="0" fontId="36" fillId="0" borderId="47" xfId="75" applyFont="1" applyFill="1" applyBorder="1" applyAlignment="1">
      <alignment vertical="center" wrapText="1"/>
    </xf>
    <xf numFmtId="0" fontId="36" fillId="0" borderId="49" xfId="75" applyFont="1" applyFill="1" applyBorder="1" applyAlignment="1">
      <alignment vertical="center" wrapText="1"/>
    </xf>
    <xf numFmtId="0" fontId="37" fillId="0" borderId="71" xfId="75" applyFont="1" applyFill="1" applyBorder="1" applyAlignment="1">
      <alignment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8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113" xfId="0" applyFont="1" applyFill="1" applyBorder="1" applyAlignment="1">
      <alignment horizontal="left" vertical="center" wrapText="1"/>
    </xf>
    <xf numFmtId="0" fontId="28" fillId="0" borderId="113" xfId="0" applyFont="1" applyFill="1" applyBorder="1" applyAlignment="1">
      <alignment horizontal="left" vertical="center"/>
    </xf>
    <xf numFmtId="170" fontId="38" fillId="0" borderId="47" xfId="75" applyNumberFormat="1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vertical="center" wrapText="1"/>
    </xf>
    <xf numFmtId="0" fontId="29" fillId="0" borderId="49" xfId="75" applyFont="1" applyFill="1" applyBorder="1" applyAlignment="1">
      <alignment horizontal="left" vertical="center" wrapText="1"/>
    </xf>
    <xf numFmtId="0" fontId="36" fillId="0" borderId="90" xfId="75" applyFont="1" applyFill="1" applyBorder="1" applyAlignment="1">
      <alignment horizontal="left" vertical="center"/>
    </xf>
    <xf numFmtId="0" fontId="36" fillId="0" borderId="82" xfId="75" applyFont="1" applyFill="1" applyBorder="1" applyAlignment="1">
      <alignment horizontal="left" vertical="center"/>
    </xf>
    <xf numFmtId="0" fontId="36" fillId="0" borderId="91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0" xfId="75" applyFont="1" applyFill="1" applyBorder="1" applyAlignment="1">
      <alignment horizontal="left" vertical="center"/>
    </xf>
    <xf numFmtId="0" fontId="38" fillId="0" borderId="82" xfId="75" applyFont="1" applyFill="1" applyBorder="1" applyAlignment="1">
      <alignment horizontal="left" vertical="center"/>
    </xf>
    <xf numFmtId="0" fontId="38" fillId="0" borderId="91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170" fontId="38" fillId="0" borderId="67" xfId="75" applyNumberFormat="1" applyFont="1" applyFill="1" applyBorder="1" applyAlignment="1">
      <alignment horizontal="left"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1" xfId="0" applyFont="1" applyFill="1" applyBorder="1" applyAlignment="1">
      <alignment horizontal="left" vertical="center" wrapText="1"/>
    </xf>
    <xf numFmtId="3" fontId="21" fillId="0" borderId="118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0" fontId="29" fillId="0" borderId="66" xfId="0" applyFont="1" applyFill="1" applyBorder="1" applyAlignment="1">
      <alignment horizontal="left" vertical="center" wrapText="1" indent="5"/>
    </xf>
    <xf numFmtId="3" fontId="21" fillId="0" borderId="134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3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6" xfId="0" applyFont="1" applyFill="1" applyBorder="1" applyAlignment="1">
      <alignment horizontal="left" vertical="center" wrapText="1"/>
    </xf>
    <xf numFmtId="0" fontId="21" fillId="0" borderId="89" xfId="0" applyFont="1" applyFill="1" applyBorder="1" applyAlignment="1">
      <alignment horizontal="left"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98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36" fillId="0" borderId="51" xfId="75" applyFont="1" applyFill="1" applyBorder="1" applyAlignment="1">
      <alignment vertical="center" wrapText="1"/>
    </xf>
    <xf numFmtId="0" fontId="36" fillId="0" borderId="66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0" fontId="38" fillId="0" borderId="51" xfId="75" applyNumberFormat="1" applyFont="1" applyFill="1" applyBorder="1" applyAlignment="1">
      <alignment horizontal="left" vertical="center" wrapText="1"/>
    </xf>
    <xf numFmtId="0" fontId="29" fillId="0" borderId="66" xfId="75" applyFont="1" applyFill="1" applyBorder="1" applyAlignment="1">
      <alignment horizontal="left" vertical="center" wrapText="1"/>
    </xf>
    <xf numFmtId="0" fontId="37" fillId="0" borderId="111" xfId="0" applyFont="1" applyFill="1" applyBorder="1" applyAlignment="1">
      <alignment horizontal="left" vertical="center" wrapText="1"/>
    </xf>
    <xf numFmtId="0" fontId="28" fillId="0" borderId="89" xfId="0" applyFont="1" applyFill="1" applyBorder="1" applyAlignment="1">
      <alignment vertical="center" wrapText="1"/>
    </xf>
    <xf numFmtId="0" fontId="36" fillId="0" borderId="84" xfId="75" applyFont="1" applyFill="1" applyBorder="1" applyAlignment="1">
      <alignment vertical="center" wrapText="1"/>
    </xf>
    <xf numFmtId="0" fontId="36" fillId="0" borderId="83" xfId="75" applyFont="1" applyFill="1" applyBorder="1" applyAlignment="1">
      <alignment vertical="center" wrapText="1"/>
    </xf>
    <xf numFmtId="0" fontId="36" fillId="0" borderId="85" xfId="75" applyFont="1" applyFill="1" applyBorder="1" applyAlignment="1">
      <alignment vertical="center" wrapText="1"/>
    </xf>
    <xf numFmtId="0" fontId="37" fillId="0" borderId="86" xfId="75" applyFont="1" applyFill="1" applyBorder="1" applyAlignment="1">
      <alignment vertical="center" wrapText="1"/>
    </xf>
    <xf numFmtId="170" fontId="38" fillId="0" borderId="84" xfId="75" applyNumberFormat="1" applyFont="1" applyFill="1" applyBorder="1" applyAlignment="1">
      <alignment horizontal="left" vertical="center" wrapText="1"/>
    </xf>
    <xf numFmtId="170" fontId="38" fillId="0" borderId="83" xfId="75" applyNumberFormat="1" applyFont="1" applyFill="1" applyBorder="1" applyAlignment="1">
      <alignment horizontal="left" vertical="center" wrapText="1"/>
    </xf>
    <xf numFmtId="0" fontId="28" fillId="0" borderId="113" xfId="0" applyFont="1" applyFill="1" applyBorder="1" applyAlignment="1">
      <alignment vertical="center" wrapText="1"/>
    </xf>
    <xf numFmtId="3" fontId="28" fillId="0" borderId="138" xfId="54" applyNumberFormat="1" applyFont="1" applyFill="1" applyBorder="1" applyAlignment="1">
      <alignment horizontal="center" vertical="center" wrapText="1"/>
    </xf>
    <xf numFmtId="3" fontId="28" fillId="0" borderId="139" xfId="54" applyNumberFormat="1" applyFont="1" applyFill="1" applyBorder="1" applyAlignment="1">
      <alignment horizontal="center"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0" fontId="28" fillId="0" borderId="94" xfId="0" applyFont="1" applyFill="1" applyBorder="1" applyAlignment="1">
      <alignment horizontal="left" vertical="center"/>
    </xf>
    <xf numFmtId="0" fontId="21" fillId="0" borderId="62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/>
    </xf>
    <xf numFmtId="3" fontId="29" fillId="0" borderId="72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80" xfId="0" applyNumberFormat="1" applyFont="1" applyFill="1" applyBorder="1" applyAlignment="1">
      <alignment vertical="center" wrapText="1"/>
    </xf>
    <xf numFmtId="3" fontId="29" fillId="0" borderId="117" xfId="0" applyNumberFormat="1" applyFont="1" applyFill="1" applyBorder="1" applyAlignment="1">
      <alignment vertical="center" wrapText="1"/>
    </xf>
    <xf numFmtId="3" fontId="29" fillId="0" borderId="114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1" xfId="0" applyFont="1" applyFill="1" applyBorder="1" applyAlignment="1">
      <alignment horizontal="left" vertical="center" wrapText="1"/>
    </xf>
    <xf numFmtId="3" fontId="29" fillId="0" borderId="152" xfId="0" applyNumberFormat="1" applyFont="1" applyFill="1" applyBorder="1" applyAlignment="1">
      <alignment vertical="center" wrapText="1"/>
    </xf>
    <xf numFmtId="3" fontId="29" fillId="0" borderId="150" xfId="0" applyNumberFormat="1" applyFont="1" applyFill="1" applyBorder="1" applyAlignment="1">
      <alignment vertical="center" wrapText="1"/>
    </xf>
    <xf numFmtId="3" fontId="29" fillId="0" borderId="153" xfId="0" applyNumberFormat="1" applyFont="1" applyFill="1" applyBorder="1" applyAlignment="1">
      <alignment vertical="center" wrapText="1"/>
    </xf>
    <xf numFmtId="3" fontId="29" fillId="0" borderId="149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0" fontId="28" fillId="0" borderId="92" xfId="0" applyFont="1" applyFill="1" applyBorder="1" applyAlignment="1">
      <alignment horizontal="left" vertical="center" wrapText="1"/>
    </xf>
    <xf numFmtId="0" fontId="28" fillId="0" borderId="163" xfId="0" applyFont="1" applyFill="1" applyBorder="1" applyAlignment="1">
      <alignment horizontal="left" vertical="center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3" xfId="0" applyNumberFormat="1" applyFont="1" applyFill="1" applyBorder="1" applyAlignment="1">
      <alignment vertical="center" wrapText="1"/>
    </xf>
    <xf numFmtId="3" fontId="29" fillId="0" borderId="135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64" xfId="0" applyNumberFormat="1" applyFont="1" applyFill="1" applyBorder="1" applyAlignment="1">
      <alignment vertical="center" wrapText="1"/>
    </xf>
    <xf numFmtId="3" fontId="28" fillId="0" borderId="165" xfId="0" applyNumberFormat="1" applyFont="1" applyFill="1" applyBorder="1" applyAlignment="1">
      <alignment vertical="center" wrapText="1"/>
    </xf>
    <xf numFmtId="3" fontId="28" fillId="0" borderId="166" xfId="0" applyNumberFormat="1" applyFont="1" applyFill="1" applyBorder="1" applyAlignment="1">
      <alignment vertical="center" wrapText="1"/>
    </xf>
    <xf numFmtId="3" fontId="28" fillId="0" borderId="167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9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3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5" xfId="0" applyNumberFormat="1" applyFont="1" applyFill="1" applyBorder="1" applyAlignment="1">
      <alignment vertical="center" wrapText="1"/>
    </xf>
    <xf numFmtId="3" fontId="29" fillId="0" borderId="119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8" xfId="0" applyNumberFormat="1" applyFont="1" applyFill="1" applyBorder="1" applyAlignment="1">
      <alignment vertical="center" wrapText="1"/>
    </xf>
    <xf numFmtId="3" fontId="28" fillId="0" borderId="76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0" fontId="36" fillId="0" borderId="91" xfId="75" applyFont="1" applyFill="1" applyBorder="1" applyAlignment="1">
      <alignment horizontal="left" vertical="center" wrapText="1"/>
    </xf>
    <xf numFmtId="0" fontId="36" fillId="0" borderId="61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3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3" fontId="28" fillId="0" borderId="140" xfId="0" applyNumberFormat="1" applyFont="1" applyFill="1" applyBorder="1" applyAlignment="1">
      <alignment vertical="center" wrapText="1"/>
    </xf>
    <xf numFmtId="3" fontId="28" fillId="0" borderId="141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1" fillId="0" borderId="116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89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1" fillId="0" borderId="118" xfId="54" applyNumberFormat="1" applyFont="1" applyFill="1" applyBorder="1"/>
    <xf numFmtId="3" fontId="21" fillId="0" borderId="72" xfId="54" applyNumberFormat="1" applyFont="1" applyFill="1" applyBorder="1"/>
    <xf numFmtId="3" fontId="29" fillId="0" borderId="72" xfId="54" applyNumberFormat="1" applyFont="1" applyFill="1" applyBorder="1"/>
    <xf numFmtId="3" fontId="21" fillId="0" borderId="134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4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8" xfId="54" applyNumberFormat="1" applyFont="1" applyFill="1" applyBorder="1" applyAlignment="1">
      <alignment vertical="center"/>
    </xf>
    <xf numFmtId="3" fontId="28" fillId="0" borderId="138" xfId="54" applyNumberFormat="1" applyFont="1" applyFill="1" applyBorder="1"/>
    <xf numFmtId="3" fontId="28" fillId="0" borderId="35" xfId="0" applyNumberFormat="1" applyFont="1" applyFill="1" applyBorder="1"/>
    <xf numFmtId="3" fontId="21" fillId="0" borderId="142" xfId="54" applyNumberFormat="1" applyFont="1" applyFill="1" applyBorder="1"/>
    <xf numFmtId="0" fontId="28" fillId="0" borderId="93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71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6" xfId="0" applyFont="1" applyFill="1" applyBorder="1" applyAlignment="1">
      <alignment horizontal="left" vertical="center" wrapText="1" indent="2"/>
    </xf>
    <xf numFmtId="0" fontId="21" fillId="0" borderId="67" xfId="0" applyFont="1" applyBorder="1" applyAlignment="1">
      <alignment horizontal="left" indent="6"/>
    </xf>
    <xf numFmtId="0" fontId="21" fillId="0" borderId="66" xfId="0" applyFont="1" applyBorder="1" applyAlignment="1">
      <alignment horizontal="left" indent="6"/>
    </xf>
    <xf numFmtId="0" fontId="28" fillId="0" borderId="0" xfId="0" applyFont="1" applyFill="1" applyBorder="1"/>
    <xf numFmtId="0" fontId="21" fillId="0" borderId="66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89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89" applyFont="1" applyFill="1" applyBorder="1"/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right"/>
    </xf>
    <xf numFmtId="0" fontId="21" fillId="0" borderId="66" xfId="0" applyFont="1" applyFill="1" applyBorder="1" applyAlignment="1">
      <alignment horizontal="left" vertical="center" wrapText="1" indent="2"/>
    </xf>
    <xf numFmtId="0" fontId="29" fillId="0" borderId="67" xfId="0" applyFont="1" applyFill="1" applyBorder="1" applyAlignment="1">
      <alignment horizontal="left" vertical="center" wrapText="1" indent="2"/>
    </xf>
    <xf numFmtId="3" fontId="29" fillId="0" borderId="0" xfId="0" applyNumberFormat="1" applyFont="1" applyFill="1" applyBorder="1" applyAlignment="1">
      <alignment vertical="center" wrapText="1"/>
    </xf>
    <xf numFmtId="0" fontId="21" fillId="0" borderId="55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7" xfId="0" applyFont="1" applyFill="1" applyBorder="1" applyAlignment="1">
      <alignment horizontal="left" vertical="center" wrapText="1"/>
    </xf>
    <xf numFmtId="0" fontId="29" fillId="0" borderId="66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3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0" fontId="36" fillId="0" borderId="82" xfId="75" applyFont="1" applyFill="1" applyBorder="1" applyAlignment="1">
      <alignment horizontal="left" vertical="center" wrapText="1"/>
    </xf>
    <xf numFmtId="0" fontId="21" fillId="0" borderId="48" xfId="75" applyFont="1" applyFill="1" applyBorder="1" applyAlignment="1">
      <alignment horizontal="left" vertical="center" wrapText="1"/>
    </xf>
    <xf numFmtId="0" fontId="38" fillId="0" borderId="82" xfId="75" applyFont="1" applyFill="1" applyBorder="1" applyAlignment="1">
      <alignment horizontal="left" vertical="center" wrapText="1"/>
    </xf>
    <xf numFmtId="0" fontId="29" fillId="0" borderId="48" xfId="75" applyFont="1" applyFill="1" applyBorder="1" applyAlignment="1">
      <alignment horizontal="left" vertical="center" wrapText="1"/>
    </xf>
    <xf numFmtId="0" fontId="38" fillId="0" borderId="61" xfId="75" applyFont="1" applyFill="1" applyBorder="1" applyAlignment="1">
      <alignment horizontal="left" vertical="center" wrapText="1"/>
    </xf>
    <xf numFmtId="0" fontId="29" fillId="0" borderId="168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6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0" fontId="37" fillId="29" borderId="91" xfId="0" applyFont="1" applyFill="1" applyBorder="1" applyAlignment="1">
      <alignment horizontal="left" vertical="center" wrapText="1"/>
    </xf>
    <xf numFmtId="0" fontId="28" fillId="29" borderId="49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0" fontId="28" fillId="0" borderId="29" xfId="0" applyFont="1" applyFill="1" applyBorder="1" applyAlignment="1">
      <alignment vertical="center"/>
    </xf>
    <xf numFmtId="3" fontId="28" fillId="0" borderId="175" xfId="0" applyNumberFormat="1" applyFont="1" applyFill="1" applyBorder="1" applyAlignment="1">
      <alignment vertical="center"/>
    </xf>
    <xf numFmtId="3" fontId="28" fillId="0" borderId="165" xfId="0" applyNumberFormat="1" applyFont="1" applyFill="1" applyBorder="1" applyAlignment="1">
      <alignment vertical="center"/>
    </xf>
    <xf numFmtId="0" fontId="28" fillId="0" borderId="176" xfId="0" applyFont="1" applyFill="1" applyBorder="1" applyAlignment="1">
      <alignment vertical="center"/>
    </xf>
    <xf numFmtId="3" fontId="28" fillId="0" borderId="79" xfId="0" applyNumberFormat="1" applyFont="1" applyFill="1" applyBorder="1" applyAlignment="1">
      <alignment vertical="center"/>
    </xf>
    <xf numFmtId="3" fontId="28" fillId="0" borderId="177" xfId="0" applyNumberFormat="1" applyFont="1" applyFill="1" applyBorder="1" applyAlignment="1">
      <alignment vertical="center"/>
    </xf>
    <xf numFmtId="3" fontId="28" fillId="0" borderId="172" xfId="0" applyNumberFormat="1" applyFont="1" applyFill="1" applyBorder="1" applyAlignment="1">
      <alignment vertical="center"/>
    </xf>
    <xf numFmtId="3" fontId="28" fillId="0" borderId="178" xfId="0" applyNumberFormat="1" applyFont="1" applyFill="1" applyBorder="1" applyAlignment="1">
      <alignment vertical="center"/>
    </xf>
    <xf numFmtId="9" fontId="28" fillId="0" borderId="107" xfId="0" applyNumberFormat="1" applyFont="1" applyBorder="1" applyAlignment="1">
      <alignment horizontal="center" vertical="center" wrapText="1"/>
    </xf>
    <xf numFmtId="9" fontId="21" fillId="0" borderId="83" xfId="0" applyNumberFormat="1" applyFont="1" applyBorder="1"/>
    <xf numFmtId="9" fontId="21" fillId="0" borderId="85" xfId="0" applyNumberFormat="1" applyFont="1" applyBorder="1"/>
    <xf numFmtId="9" fontId="21" fillId="0" borderId="88" xfId="0" applyNumberFormat="1" applyFont="1" applyBorder="1"/>
    <xf numFmtId="0" fontId="28" fillId="0" borderId="108" xfId="0" applyFont="1" applyBorder="1" applyAlignment="1">
      <alignment horizontal="center" vertical="center"/>
    </xf>
    <xf numFmtId="0" fontId="21" fillId="0" borderId="90" xfId="0" applyFont="1" applyBorder="1"/>
    <xf numFmtId="0" fontId="21" fillId="0" borderId="82" xfId="0" applyFont="1" applyBorder="1"/>
    <xf numFmtId="0" fontId="21" fillId="0" borderId="82" xfId="0" applyFont="1" applyFill="1" applyBorder="1"/>
    <xf numFmtId="0" fontId="35" fillId="27" borderId="91" xfId="0" applyFont="1" applyFill="1" applyBorder="1"/>
    <xf numFmtId="0" fontId="28" fillId="0" borderId="39" xfId="0" applyFont="1" applyBorder="1" applyAlignment="1">
      <alignment vertical="center"/>
    </xf>
    <xf numFmtId="0" fontId="28" fillId="0" borderId="62" xfId="0" applyFont="1" applyBorder="1" applyAlignment="1">
      <alignment vertical="center"/>
    </xf>
    <xf numFmtId="0" fontId="21" fillId="0" borderId="91" xfId="0" applyFont="1" applyBorder="1"/>
    <xf numFmtId="0" fontId="28" fillId="0" borderId="92" xfId="0" applyFont="1" applyBorder="1" applyAlignment="1">
      <alignment vertical="center"/>
    </xf>
    <xf numFmtId="166" fontId="21" fillId="0" borderId="84" xfId="0" applyNumberFormat="1" applyFont="1" applyBorder="1"/>
    <xf numFmtId="166" fontId="21" fillId="0" borderId="83" xfId="0" applyNumberFormat="1" applyFont="1" applyBorder="1"/>
    <xf numFmtId="166" fontId="21" fillId="0" borderId="85" xfId="0" applyNumberFormat="1" applyFont="1" applyBorder="1"/>
    <xf numFmtId="166" fontId="28" fillId="0" borderId="86" xfId="0" applyNumberFormat="1" applyFont="1" applyBorder="1"/>
    <xf numFmtId="166" fontId="21" fillId="0" borderId="88" xfId="0" applyNumberFormat="1" applyFont="1" applyBorder="1"/>
    <xf numFmtId="166" fontId="21" fillId="0" borderId="52" xfId="0" applyNumberFormat="1" applyFont="1" applyBorder="1"/>
    <xf numFmtId="166" fontId="28" fillId="0" borderId="38" xfId="0" applyNumberFormat="1" applyFont="1" applyBorder="1"/>
    <xf numFmtId="3" fontId="21" fillId="0" borderId="80" xfId="54" applyNumberFormat="1" applyFont="1" applyFill="1" applyBorder="1"/>
    <xf numFmtId="3" fontId="29" fillId="0" borderId="80" xfId="0" applyNumberFormat="1" applyFont="1" applyFill="1" applyBorder="1"/>
    <xf numFmtId="3" fontId="29" fillId="0" borderId="135" xfId="0" applyNumberFormat="1" applyFont="1" applyFill="1" applyBorder="1"/>
    <xf numFmtId="3" fontId="21" fillId="0" borderId="135" xfId="0" applyNumberFormat="1" applyFont="1" applyFill="1" applyBorder="1"/>
    <xf numFmtId="3" fontId="21" fillId="0" borderId="119" xfId="0" applyNumberFormat="1" applyFont="1" applyFill="1" applyBorder="1"/>
    <xf numFmtId="3" fontId="28" fillId="0" borderId="139" xfId="0" applyNumberFormat="1" applyFont="1" applyFill="1" applyBorder="1"/>
    <xf numFmtId="3" fontId="28" fillId="0" borderId="139" xfId="54" applyNumberFormat="1" applyFont="1" applyFill="1" applyBorder="1"/>
    <xf numFmtId="165" fontId="21" fillId="0" borderId="0" xfId="54" applyNumberFormat="1" applyFont="1" applyFill="1" applyBorder="1"/>
    <xf numFmtId="166" fontId="21" fillId="0" borderId="68" xfId="0" applyNumberFormat="1" applyFont="1" applyFill="1" applyBorder="1"/>
    <xf numFmtId="166" fontId="21" fillId="0" borderId="52" xfId="0" applyNumberFormat="1" applyFont="1" applyFill="1" applyBorder="1"/>
    <xf numFmtId="166" fontId="21" fillId="0" borderId="50" xfId="0" applyNumberFormat="1" applyFont="1" applyFill="1" applyBorder="1"/>
    <xf numFmtId="166" fontId="28" fillId="0" borderId="41" xfId="0" applyNumberFormat="1" applyFont="1" applyFill="1" applyBorder="1"/>
    <xf numFmtId="166" fontId="21" fillId="0" borderId="183" xfId="0" applyNumberFormat="1" applyFont="1" applyFill="1" applyBorder="1"/>
    <xf numFmtId="166" fontId="28" fillId="0" borderId="38" xfId="0" applyNumberFormat="1" applyFont="1" applyFill="1" applyBorder="1"/>
    <xf numFmtId="166" fontId="21" fillId="0" borderId="41" xfId="0" applyNumberFormat="1" applyFont="1" applyFill="1" applyBorder="1"/>
    <xf numFmtId="0" fontId="21" fillId="0" borderId="39" xfId="0" applyFont="1" applyFill="1" applyBorder="1"/>
    <xf numFmtId="0" fontId="28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32" fillId="0" borderId="102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33" fillId="0" borderId="184" xfId="0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164" fontId="26" fillId="0" borderId="185" xfId="0" applyNumberFormat="1" applyFont="1" applyFill="1" applyBorder="1" applyAlignment="1">
      <alignment horizontal="center" vertical="center" wrapText="1"/>
    </xf>
    <xf numFmtId="164" fontId="32" fillId="0" borderId="186" xfId="0" applyNumberFormat="1" applyFont="1" applyFill="1" applyBorder="1" applyAlignment="1">
      <alignment horizontal="center" vertical="center" wrapText="1"/>
    </xf>
    <xf numFmtId="164" fontId="26" fillId="0" borderId="187" xfId="0" applyNumberFormat="1" applyFont="1" applyFill="1" applyBorder="1" applyAlignment="1">
      <alignment vertical="center" wrapText="1"/>
    </xf>
    <xf numFmtId="164" fontId="32" fillId="0" borderId="187" xfId="0" applyNumberFormat="1" applyFont="1" applyFill="1" applyBorder="1" applyAlignment="1">
      <alignment vertical="center" wrapText="1"/>
    </xf>
    <xf numFmtId="164" fontId="32" fillId="0" borderId="188" xfId="0" applyNumberFormat="1" applyFont="1" applyFill="1" applyBorder="1" applyAlignment="1">
      <alignment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51" xfId="0" applyNumberFormat="1" applyFont="1" applyFill="1" applyBorder="1" applyAlignment="1">
      <alignment horizontal="center" vertical="center" wrapText="1"/>
    </xf>
    <xf numFmtId="164" fontId="26" fillId="0" borderId="67" xfId="0" applyNumberFormat="1" applyFont="1" applyFill="1" applyBorder="1" applyAlignment="1">
      <alignment vertical="center" wrapText="1"/>
    </xf>
    <xf numFmtId="164" fontId="33" fillId="0" borderId="67" xfId="0" applyNumberFormat="1" applyFont="1" applyFill="1" applyBorder="1" applyAlignment="1">
      <alignment vertical="center" wrapText="1"/>
    </xf>
    <xf numFmtId="164" fontId="32" fillId="0" borderId="67" xfId="0" applyNumberFormat="1" applyFont="1" applyFill="1" applyBorder="1" applyAlignment="1">
      <alignment vertical="center" wrapText="1"/>
    </xf>
    <xf numFmtId="164" fontId="26" fillId="0" borderId="67" xfId="0" applyNumberFormat="1" applyFont="1" applyFill="1" applyBorder="1" applyAlignment="1">
      <alignment vertical="center"/>
    </xf>
    <xf numFmtId="164" fontId="33" fillId="0" borderId="189" xfId="0" applyNumberFormat="1" applyFont="1" applyFill="1" applyBorder="1" applyAlignment="1">
      <alignment vertical="center"/>
    </xf>
    <xf numFmtId="164" fontId="32" fillId="0" borderId="37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1" fillId="0" borderId="96" xfId="0" applyNumberFormat="1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0" fontId="29" fillId="0" borderId="91" xfId="0" applyFont="1" applyFill="1" applyBorder="1" applyAlignment="1">
      <alignment horizontal="left" vertical="center" wrapText="1"/>
    </xf>
    <xf numFmtId="3" fontId="29" fillId="0" borderId="134" xfId="0" applyNumberFormat="1" applyFont="1" applyFill="1" applyBorder="1" applyAlignment="1">
      <alignment vertical="center" wrapText="1"/>
    </xf>
    <xf numFmtId="3" fontId="29" fillId="0" borderId="136" xfId="0" applyNumberFormat="1" applyFont="1" applyFill="1" applyBorder="1" applyAlignment="1">
      <alignment vertical="center" wrapText="1"/>
    </xf>
    <xf numFmtId="3" fontId="29" fillId="0" borderId="137" xfId="0" applyNumberFormat="1" applyFont="1" applyFill="1" applyBorder="1" applyAlignment="1">
      <alignment vertical="center" wrapText="1"/>
    </xf>
    <xf numFmtId="3" fontId="28" fillId="0" borderId="190" xfId="0" applyNumberFormat="1" applyFont="1" applyFill="1" applyBorder="1" applyAlignment="1">
      <alignment vertical="center" wrapText="1"/>
    </xf>
    <xf numFmtId="3" fontId="28" fillId="0" borderId="171" xfId="0" applyNumberFormat="1" applyFont="1" applyFill="1" applyBorder="1" applyAlignment="1">
      <alignment vertical="center" wrapText="1"/>
    </xf>
    <xf numFmtId="164" fontId="32" fillId="0" borderId="47" xfId="0" applyNumberFormat="1" applyFont="1" applyFill="1" applyBorder="1" applyAlignment="1">
      <alignment horizontal="center" vertical="center" wrapText="1"/>
    </xf>
    <xf numFmtId="164" fontId="32" fillId="0" borderId="48" xfId="0" applyNumberFormat="1" applyFont="1" applyFill="1" applyBorder="1" applyAlignment="1">
      <alignment vertical="center" wrapText="1"/>
    </xf>
    <xf numFmtId="164" fontId="33" fillId="0" borderId="48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164" fontId="26" fillId="0" borderId="86" xfId="0" applyNumberFormat="1" applyFont="1" applyFill="1" applyBorder="1" applyAlignment="1">
      <alignment horizontal="center" vertical="center" wrapText="1"/>
    </xf>
    <xf numFmtId="164" fontId="26" fillId="0" borderId="83" xfId="0" applyNumberFormat="1" applyFont="1" applyFill="1" applyBorder="1" applyAlignment="1">
      <alignment vertical="center"/>
    </xf>
    <xf numFmtId="164" fontId="33" fillId="0" borderId="191" xfId="0" applyNumberFormat="1" applyFont="1" applyFill="1" applyBorder="1" applyAlignment="1">
      <alignment vertical="center"/>
    </xf>
    <xf numFmtId="164" fontId="32" fillId="0" borderId="180" xfId="0" applyNumberFormat="1" applyFont="1" applyFill="1" applyBorder="1" applyAlignment="1">
      <alignment vertical="center"/>
    </xf>
    <xf numFmtId="164" fontId="26" fillId="0" borderId="39" xfId="0" applyNumberFormat="1" applyFont="1" applyFill="1" applyBorder="1" applyAlignment="1">
      <alignment horizontal="center" vertical="center" wrapText="1"/>
    </xf>
    <xf numFmtId="164" fontId="32" fillId="0" borderId="90" xfId="0" applyNumberFormat="1" applyFont="1" applyFill="1" applyBorder="1" applyAlignment="1">
      <alignment horizontal="center" vertical="center" wrapText="1"/>
    </xf>
    <xf numFmtId="164" fontId="32" fillId="0" borderId="82" xfId="0" applyNumberFormat="1" applyFont="1" applyFill="1" applyBorder="1" applyAlignment="1">
      <alignment vertical="center" wrapText="1"/>
    </xf>
    <xf numFmtId="164" fontId="32" fillId="0" borderId="65" xfId="0" applyNumberFormat="1" applyFont="1" applyFill="1" applyBorder="1" applyAlignment="1">
      <alignment vertical="center"/>
    </xf>
    <xf numFmtId="164" fontId="26" fillId="0" borderId="82" xfId="0" applyNumberFormat="1" applyFont="1" applyFill="1" applyBorder="1" applyAlignment="1">
      <alignment vertical="center" wrapText="1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98" xfId="0" applyNumberFormat="1" applyFont="1" applyFill="1" applyBorder="1" applyAlignment="1">
      <alignment vertical="center" wrapText="1"/>
    </xf>
    <xf numFmtId="166" fontId="28" fillId="0" borderId="15" xfId="89" applyNumberFormat="1" applyFont="1" applyFill="1" applyBorder="1" applyAlignment="1">
      <alignment horizontal="center" vertical="center" wrapText="1"/>
    </xf>
    <xf numFmtId="166" fontId="28" fillId="0" borderId="146" xfId="89" applyNumberFormat="1" applyFont="1" applyFill="1" applyBorder="1" applyAlignment="1">
      <alignment vertical="center" wrapText="1"/>
    </xf>
    <xf numFmtId="166" fontId="28" fillId="0" borderId="32" xfId="89" applyNumberFormat="1" applyFont="1" applyFill="1" applyBorder="1" applyAlignment="1">
      <alignment vertical="center" wrapText="1"/>
    </xf>
    <xf numFmtId="3" fontId="26" fillId="0" borderId="192" xfId="0" applyNumberFormat="1" applyFont="1" applyFill="1" applyBorder="1" applyAlignment="1">
      <alignment horizontal="right" vertical="center"/>
    </xf>
    <xf numFmtId="3" fontId="26" fillId="0" borderId="186" xfId="0" applyNumberFormat="1" applyFont="1" applyFill="1" applyBorder="1" applyAlignment="1">
      <alignment horizontal="right" vertical="center"/>
    </xf>
    <xf numFmtId="0" fontId="26" fillId="0" borderId="90" xfId="0" applyFont="1" applyFill="1" applyBorder="1" applyAlignment="1">
      <alignment vertical="center" wrapText="1"/>
    </xf>
    <xf numFmtId="0" fontId="26" fillId="0" borderId="82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26" fillId="0" borderId="61" xfId="0" applyFont="1" applyFill="1" applyBorder="1" applyAlignment="1">
      <alignment vertical="center" wrapText="1"/>
    </xf>
    <xf numFmtId="3" fontId="28" fillId="29" borderId="34" xfId="0" applyNumberFormat="1" applyFont="1" applyFill="1" applyBorder="1" applyAlignment="1">
      <alignment vertical="center" wrapText="1"/>
    </xf>
    <xf numFmtId="3" fontId="28" fillId="29" borderId="139" xfId="0" applyNumberFormat="1" applyFont="1" applyFill="1" applyBorder="1" applyAlignment="1">
      <alignment vertical="center" wrapText="1"/>
    </xf>
    <xf numFmtId="3" fontId="28" fillId="29" borderId="135" xfId="0" applyNumberFormat="1" applyFont="1" applyFill="1" applyBorder="1" applyAlignment="1">
      <alignment vertical="center" wrapText="1"/>
    </xf>
    <xf numFmtId="3" fontId="28" fillId="29" borderId="143" xfId="0" applyNumberFormat="1" applyFont="1" applyFill="1" applyBorder="1" applyAlignment="1">
      <alignment vertical="center" wrapText="1"/>
    </xf>
    <xf numFmtId="3" fontId="21" fillId="0" borderId="34" xfId="54" applyNumberFormat="1" applyFont="1" applyFill="1" applyBorder="1"/>
    <xf numFmtId="3" fontId="21" fillId="0" borderId="135" xfId="54" applyNumberFormat="1" applyFont="1" applyFill="1" applyBorder="1"/>
    <xf numFmtId="3" fontId="28" fillId="0" borderId="35" xfId="54" applyNumberFormat="1" applyFont="1" applyFill="1" applyBorder="1" applyAlignment="1">
      <alignment vertical="center"/>
    </xf>
    <xf numFmtId="3" fontId="28" fillId="0" borderId="139" xfId="54" applyNumberFormat="1" applyFont="1" applyFill="1" applyBorder="1" applyAlignment="1">
      <alignment vertical="center"/>
    </xf>
    <xf numFmtId="3" fontId="21" fillId="0" borderId="98" xfId="54" applyNumberFormat="1" applyFont="1" applyFill="1" applyBorder="1"/>
    <xf numFmtId="3" fontId="21" fillId="0" borderId="143" xfId="54" applyNumberFormat="1" applyFont="1" applyFill="1" applyBorder="1"/>
    <xf numFmtId="3" fontId="28" fillId="0" borderId="165" xfId="54" applyNumberFormat="1" applyFont="1" applyFill="1" applyBorder="1"/>
    <xf numFmtId="3" fontId="28" fillId="0" borderId="167" xfId="54" applyNumberFormat="1" applyFont="1" applyFill="1" applyBorder="1"/>
    <xf numFmtId="3" fontId="28" fillId="0" borderId="147" xfId="54" applyNumberFormat="1" applyFont="1" applyFill="1" applyBorder="1"/>
    <xf numFmtId="3" fontId="21" fillId="0" borderId="35" xfId="0" applyNumberFormat="1" applyFont="1" applyFill="1" applyBorder="1" applyAlignment="1">
      <alignment vertical="center" wrapText="1"/>
    </xf>
    <xf numFmtId="3" fontId="21" fillId="0" borderId="15" xfId="0" applyNumberFormat="1" applyFont="1" applyFill="1" applyBorder="1" applyAlignment="1">
      <alignment vertical="center" wrapText="1"/>
    </xf>
    <xf numFmtId="3" fontId="28" fillId="0" borderId="20" xfId="0" applyNumberFormat="1" applyFont="1" applyFill="1" applyBorder="1" applyAlignment="1">
      <alignment vertical="center" wrapText="1"/>
    </xf>
    <xf numFmtId="3" fontId="28" fillId="0" borderId="33" xfId="0" applyNumberFormat="1" applyFont="1" applyFill="1" applyBorder="1" applyAlignment="1">
      <alignment vertical="center" wrapText="1"/>
    </xf>
    <xf numFmtId="3" fontId="28" fillId="0" borderId="17" xfId="0" applyNumberFormat="1" applyFont="1" applyFill="1" applyBorder="1" applyAlignment="1">
      <alignment vertical="center" wrapText="1"/>
    </xf>
    <xf numFmtId="0" fontId="21" fillId="0" borderId="90" xfId="0" applyFont="1" applyFill="1" applyBorder="1" applyAlignment="1">
      <alignment horizontal="left" vertical="center" wrapText="1"/>
    </xf>
    <xf numFmtId="3" fontId="29" fillId="0" borderId="154" xfId="0" applyNumberFormat="1" applyFont="1" applyFill="1" applyBorder="1" applyAlignment="1">
      <alignment vertical="center" wrapText="1"/>
    </xf>
    <xf numFmtId="3" fontId="29" fillId="0" borderId="155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vertical="center"/>
    </xf>
    <xf numFmtId="0" fontId="21" fillId="0" borderId="60" xfId="0" applyFont="1" applyFill="1" applyBorder="1" applyAlignment="1">
      <alignment vertical="center"/>
    </xf>
    <xf numFmtId="3" fontId="21" fillId="0" borderId="51" xfId="0" applyNumberFormat="1" applyFont="1" applyFill="1" applyBorder="1" applyAlignment="1">
      <alignment vertical="center"/>
    </xf>
    <xf numFmtId="3" fontId="21" fillId="0" borderId="90" xfId="0" applyNumberFormat="1" applyFont="1" applyFill="1" applyBorder="1" applyAlignment="1">
      <alignment vertical="center"/>
    </xf>
    <xf numFmtId="17" fontId="21" fillId="0" borderId="61" xfId="0" applyNumberFormat="1" applyFont="1" applyFill="1" applyBorder="1" applyAlignment="1">
      <alignment vertical="center"/>
    </xf>
    <xf numFmtId="3" fontId="21" fillId="0" borderId="43" xfId="0" applyNumberFormat="1" applyFont="1" applyFill="1" applyBorder="1" applyAlignment="1">
      <alignment vertical="center"/>
    </xf>
    <xf numFmtId="3" fontId="21" fillId="0" borderId="183" xfId="0" applyNumberFormat="1" applyFont="1" applyFill="1" applyBorder="1" applyAlignment="1">
      <alignment vertical="center"/>
    </xf>
    <xf numFmtId="0" fontId="21" fillId="0" borderId="39" xfId="0" applyFont="1" applyFill="1" applyBorder="1" applyAlignment="1">
      <alignment vertical="center"/>
    </xf>
    <xf numFmtId="3" fontId="21" fillId="0" borderId="40" xfId="0" applyNumberFormat="1" applyFont="1" applyFill="1" applyBorder="1" applyAlignment="1">
      <alignment vertical="center"/>
    </xf>
    <xf numFmtId="3" fontId="21" fillId="0" borderId="39" xfId="0" applyNumberFormat="1" applyFont="1" applyFill="1" applyBorder="1" applyAlignment="1">
      <alignment vertical="center"/>
    </xf>
    <xf numFmtId="3" fontId="21" fillId="0" borderId="41" xfId="0" applyNumberFormat="1" applyFont="1" applyFill="1" applyBorder="1" applyAlignment="1">
      <alignment vertical="center"/>
    </xf>
    <xf numFmtId="16" fontId="21" fillId="0" borderId="0" xfId="0" quotePrefix="1" applyNumberFormat="1" applyFont="1" applyFill="1" applyAlignment="1">
      <alignment vertical="center"/>
    </xf>
    <xf numFmtId="0" fontId="21" fillId="0" borderId="90" xfId="0" applyFont="1" applyFill="1" applyBorder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21" fillId="0" borderId="0" xfId="0" applyNumberFormat="1" applyFont="1" applyFill="1" applyBorder="1" applyAlignment="1">
      <alignment vertical="center"/>
    </xf>
    <xf numFmtId="0" fontId="21" fillId="0" borderId="62" xfId="0" applyFont="1" applyFill="1" applyBorder="1" applyAlignment="1">
      <alignment vertical="center"/>
    </xf>
    <xf numFmtId="3" fontId="21" fillId="0" borderId="42" xfId="0" applyNumberFormat="1" applyFont="1" applyFill="1" applyBorder="1" applyAlignment="1">
      <alignment vertical="center"/>
    </xf>
    <xf numFmtId="171" fontId="21" fillId="0" borderId="0" xfId="0" applyNumberFormat="1" applyFont="1" applyFill="1" applyAlignment="1">
      <alignment vertical="center"/>
    </xf>
    <xf numFmtId="0" fontId="21" fillId="0" borderId="46" xfId="0" applyFont="1" applyFill="1" applyBorder="1" applyAlignment="1">
      <alignment vertical="center"/>
    </xf>
    <xf numFmtId="3" fontId="21" fillId="0" borderId="44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3" fontId="21" fillId="0" borderId="45" xfId="0" applyNumberFormat="1" applyFont="1" applyFill="1" applyBorder="1" applyAlignment="1">
      <alignment vertical="center"/>
    </xf>
    <xf numFmtId="0" fontId="28" fillId="0" borderId="65" xfId="0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4" fontId="21" fillId="0" borderId="0" xfId="0" applyNumberFormat="1" applyFont="1" applyFill="1" applyAlignment="1">
      <alignment vertical="center"/>
    </xf>
    <xf numFmtId="0" fontId="26" fillId="0" borderId="102" xfId="0" applyFont="1" applyFill="1" applyBorder="1" applyAlignment="1">
      <alignment vertical="center" wrapText="1"/>
    </xf>
    <xf numFmtId="1" fontId="26" fillId="0" borderId="103" xfId="0" applyNumberFormat="1" applyFont="1" applyFill="1" applyBorder="1" applyAlignment="1">
      <alignment horizontal="center" vertical="center" wrapText="1"/>
    </xf>
    <xf numFmtId="0" fontId="32" fillId="0" borderId="70" xfId="0" applyFont="1" applyFill="1" applyBorder="1" applyAlignment="1">
      <alignment vertical="center" wrapText="1"/>
    </xf>
    <xf numFmtId="3" fontId="26" fillId="0" borderId="42" xfId="0" applyNumberFormat="1" applyFont="1" applyFill="1" applyBorder="1" applyAlignment="1">
      <alignment horizontal="right" vertical="center"/>
    </xf>
    <xf numFmtId="3" fontId="26" fillId="0" borderId="67" xfId="0" applyNumberFormat="1" applyFont="1" applyFill="1" applyBorder="1" applyAlignment="1">
      <alignment horizontal="right" vertical="center"/>
    </xf>
    <xf numFmtId="3" fontId="26" fillId="0" borderId="51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6" fillId="0" borderId="66" xfId="0" applyNumberFormat="1" applyFont="1" applyFill="1" applyBorder="1" applyAlignment="1">
      <alignment horizontal="right" vertical="center"/>
    </xf>
    <xf numFmtId="0" fontId="26" fillId="0" borderId="16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0" fontId="32" fillId="0" borderId="25" xfId="0" applyFont="1" applyFill="1" applyBorder="1" applyAlignment="1">
      <alignment vertical="center" wrapText="1"/>
    </xf>
    <xf numFmtId="3" fontId="32" fillId="0" borderId="37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4" fontId="26" fillId="0" borderId="0" xfId="0" applyNumberFormat="1" applyFont="1" applyFill="1" applyBorder="1" applyAlignment="1">
      <alignment horizontal="right" vertical="center"/>
    </xf>
    <xf numFmtId="4" fontId="26" fillId="0" borderId="47" xfId="0" applyNumberFormat="1" applyFont="1" applyFill="1" applyBorder="1" applyAlignment="1">
      <alignment horizontal="right" vertical="center"/>
    </xf>
    <xf numFmtId="4" fontId="26" fillId="0" borderId="48" xfId="0" applyNumberFormat="1" applyFont="1" applyFill="1" applyBorder="1" applyAlignment="1">
      <alignment horizontal="right" vertical="center"/>
    </xf>
    <xf numFmtId="4" fontId="26" fillId="0" borderId="49" xfId="0" applyNumberFormat="1" applyFont="1" applyFill="1" applyBorder="1" applyAlignment="1">
      <alignment horizontal="right" vertical="center"/>
    </xf>
    <xf numFmtId="169" fontId="21" fillId="0" borderId="0" xfId="0" applyNumberFormat="1" applyFont="1" applyFill="1" applyAlignment="1">
      <alignment vertical="center"/>
    </xf>
    <xf numFmtId="1" fontId="26" fillId="0" borderId="106" xfId="0" applyNumberFormat="1" applyFont="1" applyFill="1" applyBorder="1" applyAlignment="1">
      <alignment horizontal="center" vertical="center" wrapText="1"/>
    </xf>
    <xf numFmtId="3" fontId="26" fillId="0" borderId="193" xfId="0" applyNumberFormat="1" applyFont="1" applyFill="1" applyBorder="1" applyAlignment="1">
      <alignment horizontal="right" vertical="center"/>
    </xf>
    <xf numFmtId="3" fontId="32" fillId="0" borderId="193" xfId="0" applyNumberFormat="1" applyFont="1" applyFill="1" applyBorder="1" applyAlignment="1">
      <alignment horizontal="right" vertical="center"/>
    </xf>
    <xf numFmtId="3" fontId="32" fillId="0" borderId="185" xfId="0" applyNumberFormat="1" applyFont="1" applyFill="1" applyBorder="1" applyAlignment="1">
      <alignment horizontal="right" vertical="center"/>
    </xf>
    <xf numFmtId="3" fontId="26" fillId="0" borderId="187" xfId="0" applyNumberFormat="1" applyFont="1" applyFill="1" applyBorder="1" applyAlignment="1">
      <alignment horizontal="right" vertical="center"/>
    </xf>
    <xf numFmtId="3" fontId="26" fillId="0" borderId="194" xfId="0" applyNumberFormat="1" applyFont="1" applyFill="1" applyBorder="1" applyAlignment="1">
      <alignment horizontal="right" vertical="center"/>
    </xf>
    <xf numFmtId="167" fontId="26" fillId="0" borderId="0" xfId="0" applyNumberFormat="1" applyFont="1" applyFill="1" applyBorder="1" applyAlignment="1">
      <alignment vertical="center"/>
    </xf>
    <xf numFmtId="166" fontId="28" fillId="0" borderId="95" xfId="0" applyNumberFormat="1" applyFont="1" applyFill="1" applyBorder="1"/>
    <xf numFmtId="3" fontId="28" fillId="0" borderId="63" xfId="54" applyNumberFormat="1" applyFont="1" applyFill="1" applyBorder="1"/>
    <xf numFmtId="3" fontId="28" fillId="0" borderId="59" xfId="54" applyNumberFormat="1" applyFont="1" applyFill="1" applyBorder="1"/>
    <xf numFmtId="3" fontId="21" fillId="0" borderId="52" xfId="0" applyNumberFormat="1" applyFont="1" applyFill="1" applyBorder="1" applyAlignment="1">
      <alignment vertical="center"/>
    </xf>
    <xf numFmtId="3" fontId="32" fillId="0" borderId="41" xfId="0" applyNumberFormat="1" applyFont="1" applyFill="1" applyBorder="1" applyAlignment="1">
      <alignment horizontal="right" vertical="center"/>
    </xf>
    <xf numFmtId="166" fontId="28" fillId="0" borderId="180" xfId="0" applyNumberFormat="1" applyFont="1" applyFill="1" applyBorder="1"/>
    <xf numFmtId="3" fontId="28" fillId="0" borderId="65" xfId="0" applyNumberFormat="1" applyFont="1" applyFill="1" applyBorder="1" applyAlignment="1">
      <alignment horizontal="center" vertical="center"/>
    </xf>
    <xf numFmtId="168" fontId="28" fillId="0" borderId="37" xfId="54" applyNumberFormat="1" applyFont="1" applyFill="1" applyBorder="1" applyAlignment="1">
      <alignment vertical="center"/>
    </xf>
    <xf numFmtId="0" fontId="19" fillId="0" borderId="0" xfId="77" applyFont="1" applyFill="1"/>
    <xf numFmtId="166" fontId="21" fillId="0" borderId="183" xfId="0" applyNumberFormat="1" applyFont="1" applyBorder="1"/>
    <xf numFmtId="166" fontId="28" fillId="0" borderId="41" xfId="0" applyNumberFormat="1" applyFont="1" applyBorder="1"/>
    <xf numFmtId="166" fontId="28" fillId="0" borderId="95" xfId="0" applyNumberFormat="1" applyFont="1" applyBorder="1"/>
    <xf numFmtId="166" fontId="21" fillId="0" borderId="75" xfId="89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 wrapText="1"/>
    </xf>
    <xf numFmtId="3" fontId="31" fillId="0" borderId="0" xfId="0" applyNumberFormat="1" applyFont="1" applyFill="1" applyBorder="1" applyAlignment="1">
      <alignment horizontal="center" vertical="center" wrapText="1"/>
    </xf>
    <xf numFmtId="3" fontId="21" fillId="0" borderId="20" xfId="54" applyNumberFormat="1" applyFont="1" applyFill="1" applyBorder="1" applyAlignment="1">
      <alignment horizontal="right" vertical="center"/>
    </xf>
    <xf numFmtId="3" fontId="21" fillId="0" borderId="36" xfId="54" applyNumberFormat="1" applyFont="1" applyFill="1" applyBorder="1" applyAlignment="1">
      <alignment horizontal="right" vertical="center"/>
    </xf>
    <xf numFmtId="3" fontId="21" fillId="0" borderId="119" xfId="54" applyNumberFormat="1" applyFont="1" applyFill="1" applyBorder="1" applyAlignment="1">
      <alignment horizontal="right" vertical="center"/>
    </xf>
    <xf numFmtId="3" fontId="21" fillId="0" borderId="75" xfId="54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24" xfId="54" applyNumberFormat="1" applyFont="1" applyFill="1" applyBorder="1" applyAlignment="1">
      <alignment horizontal="right" vertical="center"/>
    </xf>
    <xf numFmtId="3" fontId="21" fillId="0" borderId="33" xfId="54" applyNumberFormat="1" applyFont="1" applyFill="1" applyBorder="1" applyAlignment="1">
      <alignment horizontal="right" vertical="center"/>
    </xf>
    <xf numFmtId="3" fontId="21" fillId="0" borderId="80" xfId="54" applyNumberFormat="1" applyFont="1" applyFill="1" applyBorder="1" applyAlignment="1">
      <alignment horizontal="right" vertical="center"/>
    </xf>
    <xf numFmtId="166" fontId="21" fillId="0" borderId="17" xfId="89" applyNumberFormat="1" applyFont="1" applyFill="1" applyBorder="1" applyAlignment="1">
      <alignment horizontal="right" vertical="center"/>
    </xf>
    <xf numFmtId="3" fontId="21" fillId="0" borderId="17" xfId="54" applyNumberFormat="1" applyFont="1" applyFill="1" applyBorder="1" applyAlignment="1">
      <alignment horizontal="right" vertical="center"/>
    </xf>
    <xf numFmtId="3" fontId="29" fillId="0" borderId="24" xfId="54" applyNumberFormat="1" applyFont="1" applyFill="1" applyBorder="1" applyAlignment="1">
      <alignment horizontal="right" vertical="center"/>
    </xf>
    <xf numFmtId="3" fontId="29" fillId="0" borderId="33" xfId="54" applyNumberFormat="1" applyFont="1" applyFill="1" applyBorder="1" applyAlignment="1">
      <alignment horizontal="right" vertical="center"/>
    </xf>
    <xf numFmtId="3" fontId="29" fillId="0" borderId="80" xfId="54" applyNumberFormat="1" applyFont="1" applyFill="1" applyBorder="1" applyAlignment="1">
      <alignment horizontal="right" vertical="center"/>
    </xf>
    <xf numFmtId="166" fontId="29" fillId="0" borderId="17" xfId="89" applyNumberFormat="1" applyFont="1" applyFill="1" applyBorder="1" applyAlignment="1">
      <alignment horizontal="right" vertical="center"/>
    </xf>
    <xf numFmtId="3" fontId="29" fillId="0" borderId="17" xfId="54" applyNumberFormat="1" applyFont="1" applyFill="1" applyBorder="1" applyAlignment="1">
      <alignment horizontal="right" vertical="center"/>
    </xf>
    <xf numFmtId="3" fontId="29" fillId="0" borderId="36" xfId="54" applyNumberFormat="1" applyFont="1" applyFill="1" applyBorder="1" applyAlignment="1">
      <alignment horizontal="right" vertical="center"/>
    </xf>
    <xf numFmtId="3" fontId="29" fillId="0" borderId="21" xfId="54" applyNumberFormat="1" applyFont="1" applyFill="1" applyBorder="1" applyAlignment="1">
      <alignment horizontal="right" vertical="center"/>
    </xf>
    <xf numFmtId="3" fontId="29" fillId="0" borderId="34" xfId="54" applyNumberFormat="1" applyFont="1" applyFill="1" applyBorder="1" applyAlignment="1">
      <alignment horizontal="right" vertical="center"/>
    </xf>
    <xf numFmtId="3" fontId="29" fillId="0" borderId="135" xfId="54" applyNumberFormat="1" applyFont="1" applyFill="1" applyBorder="1" applyAlignment="1">
      <alignment horizontal="right" vertical="center"/>
    </xf>
    <xf numFmtId="166" fontId="29" fillId="0" borderId="53" xfId="89" applyNumberFormat="1" applyFont="1" applyFill="1" applyBorder="1" applyAlignment="1">
      <alignment horizontal="right" vertical="center"/>
    </xf>
    <xf numFmtId="3" fontId="29" fillId="0" borderId="53" xfId="54" applyNumberFormat="1" applyFont="1" applyFill="1" applyBorder="1" applyAlignment="1">
      <alignment horizontal="right" vertical="center"/>
    </xf>
    <xf numFmtId="166" fontId="21" fillId="0" borderId="53" xfId="89" applyNumberFormat="1" applyFont="1" applyFill="1" applyBorder="1" applyAlignment="1">
      <alignment horizontal="right" vertical="center"/>
    </xf>
    <xf numFmtId="3" fontId="28" fillId="0" borderId="23" xfId="54" applyNumberFormat="1" applyFont="1" applyFill="1" applyBorder="1" applyAlignment="1">
      <alignment horizontal="right" vertical="center"/>
    </xf>
    <xf numFmtId="3" fontId="28" fillId="0" borderId="35" xfId="54" applyNumberFormat="1" applyFont="1" applyFill="1" applyBorder="1" applyAlignment="1">
      <alignment horizontal="right" vertical="center"/>
    </xf>
    <xf numFmtId="3" fontId="28" fillId="0" borderId="139" xfId="54" applyNumberFormat="1" applyFont="1" applyFill="1" applyBorder="1" applyAlignment="1">
      <alignment horizontal="right" vertical="center"/>
    </xf>
    <xf numFmtId="166" fontId="28" fillId="0" borderId="15" xfId="89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39" xfId="0" applyNumberFormat="1" applyFont="1" applyFill="1" applyBorder="1" applyAlignment="1">
      <alignment horizontal="right" vertical="center"/>
    </xf>
    <xf numFmtId="3" fontId="28" fillId="0" borderId="15" xfId="54" applyNumberFormat="1" applyFont="1" applyFill="1" applyBorder="1" applyAlignment="1">
      <alignment horizontal="right" vertical="center"/>
    </xf>
    <xf numFmtId="3" fontId="21" fillId="0" borderId="36" xfId="0" applyNumberFormat="1" applyFont="1" applyFill="1" applyBorder="1" applyAlignment="1">
      <alignment horizontal="right" vertical="center"/>
    </xf>
    <xf numFmtId="3" fontId="21" fillId="0" borderId="119" xfId="0" applyNumberFormat="1" applyFont="1" applyFill="1" applyBorder="1" applyAlignment="1">
      <alignment horizontal="right" vertical="center"/>
    </xf>
    <xf numFmtId="166" fontId="21" fillId="0" borderId="75" xfId="89" applyNumberFormat="1" applyFont="1" applyFill="1" applyBorder="1" applyAlignment="1">
      <alignment vertical="center" wrapText="1"/>
    </xf>
    <xf numFmtId="3" fontId="21" fillId="0" borderId="33" xfId="0" applyNumberFormat="1" applyFont="1" applyFill="1" applyBorder="1" applyAlignment="1">
      <alignment horizontal="right" vertical="center"/>
    </xf>
    <xf numFmtId="3" fontId="21" fillId="0" borderId="80" xfId="0" applyNumberFormat="1" applyFont="1" applyFill="1" applyBorder="1" applyAlignment="1">
      <alignment horizontal="right" vertical="center"/>
    </xf>
    <xf numFmtId="3" fontId="29" fillId="0" borderId="34" xfId="0" applyNumberFormat="1" applyFont="1" applyFill="1" applyBorder="1" applyAlignment="1">
      <alignment horizontal="right" vertical="center"/>
    </xf>
    <xf numFmtId="3" fontId="29" fillId="0" borderId="135" xfId="0" applyNumberFormat="1" applyFont="1" applyFill="1" applyBorder="1" applyAlignment="1">
      <alignment horizontal="right" vertical="center"/>
    </xf>
    <xf numFmtId="166" fontId="21" fillId="0" borderId="17" xfId="89" applyNumberFormat="1" applyFont="1" applyFill="1" applyBorder="1" applyAlignment="1">
      <alignment vertical="center" wrapText="1"/>
    </xf>
    <xf numFmtId="3" fontId="21" fillId="0" borderId="21" xfId="54" applyNumberFormat="1" applyFont="1" applyFill="1" applyBorder="1" applyAlignment="1">
      <alignment horizontal="right" vertical="center"/>
    </xf>
    <xf numFmtId="3" fontId="21" fillId="0" borderId="34" xfId="54" applyNumberFormat="1" applyFont="1" applyFill="1" applyBorder="1" applyAlignment="1">
      <alignment horizontal="right" vertical="center"/>
    </xf>
    <xf numFmtId="3" fontId="21" fillId="0" borderId="135" xfId="54" applyNumberFormat="1" applyFont="1" applyFill="1" applyBorder="1" applyAlignment="1">
      <alignment horizontal="right" vertical="center"/>
    </xf>
    <xf numFmtId="166" fontId="21" fillId="0" borderId="53" xfId="89" applyNumberFormat="1" applyFont="1" applyFill="1" applyBorder="1" applyAlignment="1">
      <alignment vertical="center" wrapText="1"/>
    </xf>
    <xf numFmtId="166" fontId="28" fillId="0" borderId="15" xfId="89" applyNumberFormat="1" applyFont="1" applyFill="1" applyBorder="1" applyAlignment="1">
      <alignment vertical="center" wrapText="1"/>
    </xf>
    <xf numFmtId="166" fontId="21" fillId="0" borderId="76" xfId="89" applyNumberFormat="1" applyFont="1" applyFill="1" applyBorder="1" applyAlignment="1">
      <alignment horizontal="right" vertical="center"/>
    </xf>
    <xf numFmtId="166" fontId="21" fillId="0" borderId="76" xfId="89" applyNumberFormat="1" applyFont="1" applyFill="1" applyBorder="1" applyAlignment="1">
      <alignment vertical="center" wrapText="1"/>
    </xf>
    <xf numFmtId="3" fontId="21" fillId="0" borderId="98" xfId="54" applyNumberFormat="1" applyFont="1" applyFill="1" applyBorder="1" applyAlignment="1">
      <alignment horizontal="right" vertical="center"/>
    </xf>
    <xf numFmtId="3" fontId="21" fillId="0" borderId="143" xfId="54" applyNumberFormat="1" applyFont="1" applyFill="1" applyBorder="1" applyAlignment="1">
      <alignment horizontal="right" vertical="center"/>
    </xf>
    <xf numFmtId="3" fontId="28" fillId="0" borderId="24" xfId="54" applyNumberFormat="1" applyFont="1" applyFill="1" applyBorder="1" applyAlignment="1">
      <alignment horizontal="right" vertical="center"/>
    </xf>
    <xf numFmtId="3" fontId="28" fillId="0" borderId="33" xfId="54" applyNumberFormat="1" applyFont="1" applyFill="1" applyBorder="1" applyAlignment="1">
      <alignment horizontal="right" vertical="center"/>
    </xf>
    <xf numFmtId="3" fontId="28" fillId="0" borderId="80" xfId="54" applyNumberFormat="1" applyFont="1" applyFill="1" applyBorder="1" applyAlignment="1">
      <alignment horizontal="right" vertical="center"/>
    </xf>
    <xf numFmtId="166" fontId="28" fillId="29" borderId="15" xfId="89" applyNumberFormat="1" applyFont="1" applyFill="1" applyBorder="1" applyAlignment="1">
      <alignment horizontal="right" vertical="center"/>
    </xf>
    <xf numFmtId="3" fontId="28" fillId="29" borderId="35" xfId="54" applyNumberFormat="1" applyFont="1" applyFill="1" applyBorder="1" applyAlignment="1">
      <alignment horizontal="right" vertical="center"/>
    </xf>
    <xf numFmtId="3" fontId="28" fillId="29" borderId="139" xfId="54" applyNumberFormat="1" applyFont="1" applyFill="1" applyBorder="1" applyAlignment="1">
      <alignment horizontal="right" vertical="center"/>
    </xf>
    <xf numFmtId="166" fontId="28" fillId="29" borderId="15" xfId="89" applyNumberFormat="1" applyFont="1" applyFill="1" applyBorder="1" applyAlignment="1">
      <alignment vertical="center" wrapText="1"/>
    </xf>
    <xf numFmtId="3" fontId="28" fillId="0" borderId="27" xfId="54" applyNumberFormat="1" applyFont="1" applyFill="1" applyBorder="1" applyAlignment="1">
      <alignment horizontal="right" vertical="center"/>
    </xf>
    <xf numFmtId="3" fontId="28" fillId="0" borderId="98" xfId="54" applyNumberFormat="1" applyFont="1" applyFill="1" applyBorder="1" applyAlignment="1">
      <alignment horizontal="right" vertical="center"/>
    </xf>
    <xf numFmtId="3" fontId="28" fillId="0" borderId="143" xfId="54" applyNumberFormat="1" applyFont="1" applyFill="1" applyBorder="1" applyAlignment="1">
      <alignment horizontal="right" vertical="center"/>
    </xf>
    <xf numFmtId="166" fontId="28" fillId="0" borderId="76" xfId="89" applyNumberFormat="1" applyFont="1" applyFill="1" applyBorder="1" applyAlignment="1">
      <alignment horizontal="right" vertical="center"/>
    </xf>
    <xf numFmtId="3" fontId="28" fillId="0" borderId="26" xfId="54" applyNumberFormat="1" applyFont="1" applyFill="1" applyBorder="1" applyAlignment="1">
      <alignment horizontal="right" vertical="center"/>
    </xf>
    <xf numFmtId="3" fontId="28" fillId="0" borderId="59" xfId="54" applyNumberFormat="1" applyFont="1" applyFill="1" applyBorder="1" applyAlignment="1">
      <alignment horizontal="right" vertical="center"/>
    </xf>
    <xf numFmtId="3" fontId="28" fillId="0" borderId="147" xfId="54" applyNumberFormat="1" applyFont="1" applyFill="1" applyBorder="1" applyAlignment="1">
      <alignment horizontal="right" vertical="center"/>
    </xf>
    <xf numFmtId="166" fontId="28" fillId="0" borderId="32" xfId="89" applyNumberFormat="1" applyFont="1" applyFill="1" applyBorder="1" applyAlignment="1">
      <alignment horizontal="right" vertical="center"/>
    </xf>
    <xf numFmtId="3" fontId="29" fillId="0" borderId="119" xfId="54" applyNumberFormat="1" applyFont="1" applyFill="1" applyBorder="1" applyAlignment="1">
      <alignment horizontal="right" vertical="center"/>
    </xf>
    <xf numFmtId="166" fontId="29" fillId="0" borderId="75" xfId="89" applyNumberFormat="1" applyFont="1" applyFill="1" applyBorder="1" applyAlignment="1">
      <alignment vertical="center" wrapText="1"/>
    </xf>
    <xf numFmtId="166" fontId="29" fillId="0" borderId="17" xfId="89" applyNumberFormat="1" applyFont="1" applyFill="1" applyBorder="1" applyAlignment="1">
      <alignment vertical="center" wrapText="1"/>
    </xf>
    <xf numFmtId="166" fontId="29" fillId="0" borderId="53" xfId="89" applyNumberFormat="1" applyFont="1" applyFill="1" applyBorder="1" applyAlignment="1">
      <alignment vertical="center" wrapText="1"/>
    </xf>
    <xf numFmtId="166" fontId="29" fillId="0" borderId="151" xfId="89" applyNumberFormat="1" applyFont="1" applyFill="1" applyBorder="1" applyAlignment="1">
      <alignment vertical="center" wrapText="1"/>
    </xf>
    <xf numFmtId="3" fontId="29" fillId="0" borderId="150" xfId="54" applyNumberFormat="1" applyFont="1" applyFill="1" applyBorder="1" applyAlignment="1">
      <alignment horizontal="right" vertical="center"/>
    </xf>
    <xf numFmtId="3" fontId="29" fillId="0" borderId="153" xfId="54" applyNumberFormat="1" applyFont="1" applyFill="1" applyBorder="1" applyAlignment="1">
      <alignment horizontal="right" vertical="center"/>
    </xf>
    <xf numFmtId="166" fontId="21" fillId="0" borderId="151" xfId="89" applyNumberFormat="1" applyFont="1" applyFill="1" applyBorder="1" applyAlignment="1">
      <alignment horizontal="right" vertical="center"/>
    </xf>
    <xf numFmtId="166" fontId="21" fillId="0" borderId="15" xfId="89" applyNumberFormat="1" applyFont="1" applyFill="1" applyBorder="1" applyAlignment="1">
      <alignment horizontal="right" vertical="center"/>
    </xf>
    <xf numFmtId="166" fontId="28" fillId="29" borderId="53" xfId="89" applyNumberFormat="1" applyFont="1" applyFill="1" applyBorder="1" applyAlignment="1">
      <alignment vertical="center" wrapText="1"/>
    </xf>
    <xf numFmtId="166" fontId="21" fillId="29" borderId="76" xfId="89" applyNumberFormat="1" applyFont="1" applyFill="1" applyBorder="1" applyAlignment="1">
      <alignment horizontal="right" vertical="center"/>
    </xf>
    <xf numFmtId="3" fontId="28" fillId="29" borderId="98" xfId="54" applyNumberFormat="1" applyFont="1" applyFill="1" applyBorder="1" applyAlignment="1">
      <alignment horizontal="right" vertical="center"/>
    </xf>
    <xf numFmtId="3" fontId="28" fillId="29" borderId="34" xfId="54" applyNumberFormat="1" applyFont="1" applyFill="1" applyBorder="1" applyAlignment="1">
      <alignment horizontal="right" vertical="center"/>
    </xf>
    <xf numFmtId="3" fontId="28" fillId="29" borderId="135" xfId="54" applyNumberFormat="1" applyFont="1" applyFill="1" applyBorder="1" applyAlignment="1">
      <alignment horizontal="right" vertical="center"/>
    </xf>
    <xf numFmtId="166" fontId="28" fillId="29" borderId="53" xfId="89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 wrapText="1"/>
    </xf>
    <xf numFmtId="3" fontId="28" fillId="0" borderId="0" xfId="54" applyNumberFormat="1" applyFont="1" applyFill="1" applyAlignment="1">
      <alignment vertical="center" wrapText="1"/>
    </xf>
    <xf numFmtId="166" fontId="28" fillId="0" borderId="0" xfId="89" applyNumberFormat="1" applyFont="1" applyFill="1" applyAlignment="1">
      <alignment vertical="center" wrapText="1"/>
    </xf>
    <xf numFmtId="168" fontId="28" fillId="0" borderId="0" xfId="54" applyNumberFormat="1" applyFont="1" applyFill="1" applyAlignment="1">
      <alignment vertical="center" wrapText="1"/>
    </xf>
    <xf numFmtId="3" fontId="28" fillId="0" borderId="0" xfId="0" applyNumberFormat="1" applyFont="1" applyFill="1" applyAlignment="1">
      <alignment vertical="center" wrapText="1"/>
    </xf>
    <xf numFmtId="3" fontId="21" fillId="0" borderId="0" xfId="54" applyNumberFormat="1" applyFont="1" applyFill="1" applyAlignment="1">
      <alignment vertical="center" wrapText="1"/>
    </xf>
    <xf numFmtId="166" fontId="21" fillId="0" borderId="0" xfId="89" applyNumberFormat="1" applyFont="1" applyFill="1" applyAlignment="1">
      <alignment vertical="center" wrapText="1"/>
    </xf>
    <xf numFmtId="168" fontId="21" fillId="0" borderId="0" xfId="54" applyNumberFormat="1" applyFont="1" applyFill="1" applyAlignment="1">
      <alignment vertical="center" wrapText="1"/>
    </xf>
    <xf numFmtId="0" fontId="32" fillId="0" borderId="30" xfId="0" applyFont="1" applyFill="1" applyBorder="1" applyAlignment="1">
      <alignment vertical="center" wrapText="1"/>
    </xf>
    <xf numFmtId="3" fontId="26" fillId="0" borderId="199" xfId="0" applyNumberFormat="1" applyFont="1" applyFill="1" applyBorder="1" applyAlignment="1">
      <alignment horizontal="right" vertical="center"/>
    </xf>
    <xf numFmtId="3" fontId="26" fillId="0" borderId="54" xfId="0" applyNumberFormat="1" applyFont="1" applyFill="1" applyBorder="1" applyAlignment="1">
      <alignment horizontal="right" vertical="center"/>
    </xf>
    <xf numFmtId="0" fontId="29" fillId="0" borderId="55" xfId="0" applyFont="1" applyFill="1" applyBorder="1" applyAlignment="1">
      <alignment horizontal="left" vertical="center" wrapText="1" indent="5"/>
    </xf>
    <xf numFmtId="3" fontId="28" fillId="0" borderId="161" xfId="0" applyNumberFormat="1" applyFont="1" applyFill="1" applyBorder="1" applyAlignment="1">
      <alignment vertical="center" wrapText="1"/>
    </xf>
    <xf numFmtId="3" fontId="28" fillId="0" borderId="157" xfId="0" applyNumberFormat="1" applyFont="1" applyFill="1" applyBorder="1" applyAlignment="1">
      <alignment vertical="center" wrapText="1"/>
    </xf>
    <xf numFmtId="3" fontId="28" fillId="0" borderId="158" xfId="0" applyNumberFormat="1" applyFont="1" applyFill="1" applyBorder="1" applyAlignment="1">
      <alignment vertical="center" wrapText="1"/>
    </xf>
    <xf numFmtId="166" fontId="28" fillId="0" borderId="162" xfId="89" applyNumberFormat="1" applyFont="1" applyFill="1" applyBorder="1" applyAlignment="1">
      <alignment horizontal="right" vertical="center"/>
    </xf>
    <xf numFmtId="0" fontId="36" fillId="0" borderId="62" xfId="75" applyFont="1" applyFill="1" applyBorder="1" applyAlignment="1">
      <alignment horizontal="left" vertical="center"/>
    </xf>
    <xf numFmtId="0" fontId="36" fillId="0" borderId="97" xfId="75" applyFont="1" applyFill="1" applyBorder="1" applyAlignment="1">
      <alignment vertical="center" wrapText="1"/>
    </xf>
    <xf numFmtId="3" fontId="21" fillId="0" borderId="157" xfId="54" applyNumberFormat="1" applyFont="1" applyFill="1" applyBorder="1" applyAlignment="1">
      <alignment horizontal="right" vertical="center"/>
    </xf>
    <xf numFmtId="3" fontId="21" fillId="0" borderId="158" xfId="54" applyNumberFormat="1" applyFont="1" applyFill="1" applyBorder="1" applyAlignment="1">
      <alignment horizontal="right" vertical="center"/>
    </xf>
    <xf numFmtId="166" fontId="21" fillId="0" borderId="162" xfId="89" applyNumberFormat="1" applyFont="1" applyFill="1" applyBorder="1" applyAlignment="1">
      <alignment horizontal="right" vertical="center"/>
    </xf>
    <xf numFmtId="0" fontId="21" fillId="0" borderId="54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1" fillId="0" borderId="64" xfId="0" applyFont="1" applyFill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24" xfId="0" applyNumberFormat="1" applyFont="1" applyFill="1" applyBorder="1" applyAlignment="1">
      <alignment vertical="center"/>
    </xf>
    <xf numFmtId="3" fontId="21" fillId="0" borderId="33" xfId="0" applyNumberFormat="1" applyFont="1" applyFill="1" applyBorder="1" applyAlignment="1">
      <alignment vertical="center"/>
    </xf>
    <xf numFmtId="3" fontId="21" fillId="0" borderId="17" xfId="0" applyNumberFormat="1" applyFont="1" applyFill="1" applyBorder="1" applyAlignment="1">
      <alignment vertical="center"/>
    </xf>
    <xf numFmtId="167" fontId="21" fillId="0" borderId="0" xfId="0" applyNumberFormat="1" applyFont="1" applyFill="1" applyAlignment="1">
      <alignment vertical="center"/>
    </xf>
    <xf numFmtId="2" fontId="21" fillId="0" borderId="0" xfId="0" applyNumberFormat="1" applyFont="1" applyFill="1" applyAlignment="1">
      <alignment vertical="center"/>
    </xf>
    <xf numFmtId="0" fontId="21" fillId="0" borderId="57" xfId="0" applyFont="1" applyFill="1" applyBorder="1" applyAlignment="1">
      <alignment vertical="center"/>
    </xf>
    <xf numFmtId="0" fontId="21" fillId="0" borderId="174" xfId="0" applyFont="1" applyFill="1" applyBorder="1" applyAlignment="1">
      <alignment vertical="center"/>
    </xf>
    <xf numFmtId="3" fontId="21" fillId="0" borderId="21" xfId="0" applyNumberFormat="1" applyFont="1" applyFill="1" applyBorder="1" applyAlignment="1">
      <alignment vertical="center"/>
    </xf>
    <xf numFmtId="3" fontId="21" fillId="0" borderId="34" xfId="0" applyNumberFormat="1" applyFont="1" applyFill="1" applyBorder="1" applyAlignment="1">
      <alignment vertical="center"/>
    </xf>
    <xf numFmtId="3" fontId="21" fillId="0" borderId="53" xfId="0" applyNumberFormat="1" applyFont="1" applyFill="1" applyBorder="1" applyAlignment="1">
      <alignment vertical="center"/>
    </xf>
    <xf numFmtId="3" fontId="21" fillId="0" borderId="57" xfId="0" applyNumberFormat="1" applyFont="1" applyFill="1" applyBorder="1" applyAlignment="1">
      <alignment vertical="center"/>
    </xf>
    <xf numFmtId="0" fontId="21" fillId="0" borderId="58" xfId="0" applyFont="1" applyFill="1" applyBorder="1" applyAlignment="1">
      <alignment vertical="center"/>
    </xf>
    <xf numFmtId="3" fontId="21" fillId="0" borderId="173" xfId="0" applyNumberFormat="1" applyFont="1" applyFill="1" applyBorder="1" applyAlignment="1">
      <alignment vertical="center"/>
    </xf>
    <xf numFmtId="0" fontId="28" fillId="0" borderId="14" xfId="0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3" fontId="28" fillId="0" borderId="26" xfId="0" applyNumberFormat="1" applyFont="1" applyFill="1" applyBorder="1" applyAlignment="1">
      <alignment vertical="center"/>
    </xf>
    <xf numFmtId="3" fontId="28" fillId="0" borderId="59" xfId="0" applyNumberFormat="1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3" fontId="21" fillId="0" borderId="142" xfId="0" applyNumberFormat="1" applyFont="1" applyFill="1" applyBorder="1" applyAlignment="1">
      <alignment vertical="center"/>
    </xf>
    <xf numFmtId="3" fontId="21" fillId="0" borderId="98" xfId="0" applyNumberFormat="1" applyFont="1" applyFill="1" applyBorder="1" applyAlignment="1">
      <alignment vertical="center"/>
    </xf>
    <xf numFmtId="3" fontId="21" fillId="0" borderId="143" xfId="0" applyNumberFormat="1" applyFont="1" applyFill="1" applyBorder="1" applyAlignment="1">
      <alignment vertical="center"/>
    </xf>
    <xf numFmtId="4" fontId="21" fillId="0" borderId="0" xfId="0" applyNumberFormat="1" applyFont="1" applyFill="1" applyBorder="1" applyAlignment="1">
      <alignment vertical="center"/>
    </xf>
    <xf numFmtId="0" fontId="28" fillId="0" borderId="77" xfId="0" applyFont="1" applyFill="1" applyBorder="1" applyAlignment="1">
      <alignment vertical="center"/>
    </xf>
    <xf numFmtId="3" fontId="28" fillId="0" borderId="77" xfId="0" applyNumberFormat="1" applyFont="1" applyFill="1" applyBorder="1" applyAlignment="1">
      <alignment vertical="center"/>
    </xf>
    <xf numFmtId="0" fontId="28" fillId="0" borderId="14" xfId="0" applyFont="1" applyFill="1" applyBorder="1" applyAlignment="1">
      <alignment vertical="center" wrapText="1"/>
    </xf>
    <xf numFmtId="0" fontId="21" fillId="0" borderId="196" xfId="0" applyFont="1" applyFill="1" applyBorder="1" applyAlignment="1">
      <alignment vertical="center"/>
    </xf>
    <xf numFmtId="3" fontId="21" fillId="0" borderId="195" xfId="0" applyNumberFormat="1" applyFont="1" applyFill="1" applyBorder="1" applyAlignment="1">
      <alignment vertical="center"/>
    </xf>
    <xf numFmtId="3" fontId="21" fillId="0" borderId="23" xfId="0" applyNumberFormat="1" applyFont="1" applyFill="1" applyBorder="1" applyAlignment="1">
      <alignment vertical="center"/>
    </xf>
    <xf numFmtId="3" fontId="21" fillId="0" borderId="35" xfId="0" applyNumberFormat="1" applyFont="1" applyFill="1" applyBorder="1" applyAlignment="1">
      <alignment vertical="center"/>
    </xf>
    <xf numFmtId="3" fontId="21" fillId="0" borderId="139" xfId="0" applyNumberFormat="1" applyFont="1" applyFill="1" applyBorder="1" applyAlignment="1">
      <alignment vertical="center"/>
    </xf>
    <xf numFmtId="1" fontId="21" fillId="0" borderId="0" xfId="0" applyNumberFormat="1" applyFont="1" applyFill="1" applyAlignment="1">
      <alignment vertical="center"/>
    </xf>
    <xf numFmtId="0" fontId="21" fillId="0" borderId="195" xfId="0" applyFont="1" applyFill="1" applyBorder="1" applyAlignment="1">
      <alignment vertical="center" wrapText="1"/>
    </xf>
    <xf numFmtId="3" fontId="21" fillId="0" borderId="15" xfId="0" applyNumberFormat="1" applyFont="1" applyFill="1" applyBorder="1" applyAlignment="1">
      <alignment vertical="center"/>
    </xf>
    <xf numFmtId="3" fontId="21" fillId="0" borderId="197" xfId="0" applyNumberFormat="1" applyFont="1" applyFill="1" applyBorder="1" applyAlignment="1">
      <alignment vertical="center"/>
    </xf>
    <xf numFmtId="3" fontId="21" fillId="0" borderId="20" xfId="0" applyNumberFormat="1" applyFont="1" applyFill="1" applyBorder="1" applyAlignment="1">
      <alignment vertical="center"/>
    </xf>
    <xf numFmtId="3" fontId="21" fillId="0" borderId="36" xfId="0" applyNumberFormat="1" applyFont="1" applyFill="1" applyBorder="1" applyAlignment="1">
      <alignment vertical="center"/>
    </xf>
    <xf numFmtId="3" fontId="21" fillId="0" borderId="75" xfId="0" applyNumberFormat="1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3" fontId="21" fillId="0" borderId="80" xfId="0" applyNumberFormat="1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3" fontId="21" fillId="0" borderId="198" xfId="0" applyNumberFormat="1" applyFont="1" applyFill="1" applyBorder="1" applyAlignment="1">
      <alignment vertical="center"/>
    </xf>
    <xf numFmtId="3" fontId="21" fillId="0" borderId="135" xfId="0" applyNumberFormat="1" applyFont="1" applyFill="1" applyBorder="1" applyAlignment="1">
      <alignment vertical="center"/>
    </xf>
    <xf numFmtId="3" fontId="21" fillId="0" borderId="174" xfId="0" applyNumberFormat="1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3" fontId="21" fillId="0" borderId="175" xfId="0" applyNumberFormat="1" applyFont="1" applyFill="1" applyBorder="1" applyAlignment="1">
      <alignment vertical="center"/>
    </xf>
    <xf numFmtId="3" fontId="21" fillId="0" borderId="164" xfId="0" applyNumberFormat="1" applyFont="1" applyFill="1" applyBorder="1" applyAlignment="1">
      <alignment vertical="center"/>
    </xf>
    <xf numFmtId="3" fontId="21" fillId="0" borderId="165" xfId="0" applyNumberFormat="1" applyFont="1" applyFill="1" applyBorder="1" applyAlignment="1">
      <alignment vertical="center"/>
    </xf>
    <xf numFmtId="3" fontId="21" fillId="0" borderId="167" xfId="0" applyNumberFormat="1" applyFont="1" applyFill="1" applyBorder="1" applyAlignment="1">
      <alignment vertical="center"/>
    </xf>
    <xf numFmtId="3" fontId="28" fillId="0" borderId="32" xfId="0" applyNumberFormat="1" applyFont="1" applyFill="1" applyBorder="1" applyAlignment="1">
      <alignment vertical="center"/>
    </xf>
    <xf numFmtId="0" fontId="28" fillId="0" borderId="69" xfId="0" applyFont="1" applyFill="1" applyBorder="1" applyAlignment="1">
      <alignment vertical="center" wrapText="1"/>
    </xf>
    <xf numFmtId="3" fontId="21" fillId="0" borderId="28" xfId="0" applyNumberFormat="1" applyFont="1" applyFill="1" applyBorder="1" applyAlignment="1">
      <alignment vertical="center"/>
    </xf>
    <xf numFmtId="3" fontId="21" fillId="0" borderId="31" xfId="0" applyNumberFormat="1" applyFont="1" applyFill="1" applyBorder="1" applyAlignment="1">
      <alignment vertical="center"/>
    </xf>
    <xf numFmtId="3" fontId="21" fillId="0" borderId="96" xfId="0" applyNumberFormat="1" applyFont="1" applyFill="1" applyBorder="1" applyAlignment="1">
      <alignment vertical="center"/>
    </xf>
    <xf numFmtId="3" fontId="21" fillId="0" borderId="87" xfId="0" applyNumberFormat="1" applyFont="1" applyFill="1" applyBorder="1" applyAlignment="1">
      <alignment vertical="center"/>
    </xf>
    <xf numFmtId="0" fontId="21" fillId="0" borderId="16" xfId="0" applyFont="1" applyFill="1" applyBorder="1" applyAlignment="1">
      <alignment vertical="center" wrapText="1"/>
    </xf>
    <xf numFmtId="3" fontId="21" fillId="0" borderId="118" xfId="0" applyNumberFormat="1" applyFont="1" applyFill="1" applyBorder="1" applyAlignment="1">
      <alignment vertical="center"/>
    </xf>
    <xf numFmtId="3" fontId="21" fillId="0" borderId="119" xfId="0" applyNumberFormat="1" applyFont="1" applyFill="1" applyBorder="1" applyAlignment="1">
      <alignment vertical="center"/>
    </xf>
    <xf numFmtId="3" fontId="21" fillId="0" borderId="72" xfId="0" applyNumberFormat="1" applyFont="1" applyFill="1" applyBorder="1" applyAlignment="1">
      <alignment vertical="center"/>
    </xf>
    <xf numFmtId="0" fontId="28" fillId="0" borderId="25" xfId="0" applyFont="1" applyFill="1" applyBorder="1" applyAlignment="1">
      <alignment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6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 wrapText="1"/>
    </xf>
    <xf numFmtId="0" fontId="28" fillId="0" borderId="108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3" fontId="28" fillId="0" borderId="102" xfId="0" applyNumberFormat="1" applyFont="1" applyFill="1" applyBorder="1" applyAlignment="1">
      <alignment horizontal="center" vertical="center" wrapText="1"/>
    </xf>
    <xf numFmtId="3" fontId="28" fillId="0" borderId="104" xfId="0" applyNumberFormat="1" applyFont="1" applyFill="1" applyBorder="1" applyAlignment="1">
      <alignment horizontal="center" vertical="center" wrapText="1"/>
    </xf>
    <xf numFmtId="3" fontId="28" fillId="0" borderId="106" xfId="0" applyNumberFormat="1" applyFont="1" applyFill="1" applyBorder="1" applyAlignment="1">
      <alignment horizontal="center" vertical="center" wrapText="1"/>
    </xf>
    <xf numFmtId="3" fontId="28" fillId="0" borderId="102" xfId="54" applyNumberFormat="1" applyFont="1" applyFill="1" applyBorder="1" applyAlignment="1">
      <alignment horizontal="center" vertical="center" wrapText="1"/>
    </xf>
    <xf numFmtId="3" fontId="28" fillId="0" borderId="104" xfId="54" applyNumberFormat="1" applyFont="1" applyFill="1" applyBorder="1" applyAlignment="1">
      <alignment horizontal="center" vertical="center" wrapText="1"/>
    </xf>
    <xf numFmtId="3" fontId="28" fillId="0" borderId="106" xfId="54" applyNumberFormat="1" applyFont="1" applyFill="1" applyBorder="1" applyAlignment="1">
      <alignment horizontal="center" vertical="center" wrapText="1"/>
    </xf>
    <xf numFmtId="3" fontId="28" fillId="0" borderId="78" xfId="54" applyNumberFormat="1" applyFont="1" applyFill="1" applyBorder="1" applyAlignment="1">
      <alignment horizontal="center" vertical="center" wrapText="1"/>
    </xf>
    <xf numFmtId="3" fontId="28" fillId="0" borderId="150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152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9" xfId="54" applyNumberFormat="1" applyFont="1" applyFill="1" applyBorder="1" applyAlignment="1">
      <alignment horizontal="center" vertical="center" wrapText="1"/>
    </xf>
    <xf numFmtId="165" fontId="28" fillId="0" borderId="182" xfId="54" applyNumberFormat="1" applyFont="1" applyFill="1" applyBorder="1" applyAlignment="1">
      <alignment horizontal="center" vertical="center" wrapText="1"/>
    </xf>
    <xf numFmtId="3" fontId="28" fillId="0" borderId="181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0" fontId="28" fillId="0" borderId="60" xfId="75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/>
    </xf>
    <xf numFmtId="0" fontId="28" fillId="0" borderId="170" xfId="0" applyFont="1" applyFill="1" applyBorder="1" applyAlignment="1">
      <alignment horizontal="center" vertical="center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126" xfId="0" applyFont="1" applyFill="1" applyBorder="1" applyAlignment="1">
      <alignment horizontal="center" vertical="center" wrapText="1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6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81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/>
    </xf>
    <xf numFmtId="3" fontId="28" fillId="0" borderId="122" xfId="0" applyNumberFormat="1" applyFont="1" applyFill="1" applyBorder="1" applyAlignment="1">
      <alignment horizontal="center" vertical="center" wrapText="1"/>
    </xf>
    <xf numFmtId="3" fontId="28" fillId="0" borderId="123" xfId="0" applyNumberFormat="1" applyFont="1" applyFill="1" applyBorder="1" applyAlignment="1">
      <alignment horizontal="center" vertical="center" wrapText="1"/>
    </xf>
    <xf numFmtId="3" fontId="28" fillId="0" borderId="125" xfId="0" applyNumberFormat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 wrapText="1"/>
    </xf>
    <xf numFmtId="0" fontId="28" fillId="0" borderId="104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147" xfId="0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6" xfId="0" applyFont="1" applyFill="1" applyBorder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3" fontId="21" fillId="0" borderId="0" xfId="0" applyNumberFormat="1" applyFont="1" applyFill="1" applyAlignment="1">
      <alignment horizontal="center" vertical="center"/>
    </xf>
    <xf numFmtId="3" fontId="28" fillId="0" borderId="102" xfId="0" applyNumberFormat="1" applyFont="1" applyFill="1" applyBorder="1" applyAlignment="1">
      <alignment horizontal="center" vertical="center"/>
    </xf>
    <xf numFmtId="3" fontId="28" fillId="0" borderId="104" xfId="0" applyNumberFormat="1" applyFont="1" applyFill="1" applyBorder="1" applyAlignment="1">
      <alignment horizontal="center" vertical="center"/>
    </xf>
    <xf numFmtId="0" fontId="28" fillId="0" borderId="107" xfId="0" applyFont="1" applyFill="1" applyBorder="1" applyAlignment="1">
      <alignment horizontal="center" vertical="center"/>
    </xf>
    <xf numFmtId="0" fontId="28" fillId="0" borderId="104" xfId="0" applyFont="1" applyFill="1" applyBorder="1" applyAlignment="1">
      <alignment horizontal="center" vertical="center"/>
    </xf>
    <xf numFmtId="4" fontId="28" fillId="0" borderId="107" xfId="0" applyNumberFormat="1" applyFont="1" applyFill="1" applyBorder="1" applyAlignment="1">
      <alignment horizontal="center" vertical="center"/>
    </xf>
    <xf numFmtId="4" fontId="28" fillId="0" borderId="104" xfId="0" applyNumberFormat="1" applyFont="1" applyFill="1" applyBorder="1" applyAlignment="1">
      <alignment horizontal="center" vertical="center"/>
    </xf>
    <xf numFmtId="0" fontId="32" fillId="0" borderId="107" xfId="0" applyFont="1" applyFill="1" applyBorder="1" applyAlignment="1">
      <alignment horizontal="center" vertical="center" wrapText="1"/>
    </xf>
    <xf numFmtId="0" fontId="32" fillId="0" borderId="179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2" fillId="0" borderId="106" xfId="0" applyFont="1" applyFill="1" applyBorder="1" applyAlignment="1">
      <alignment horizontal="center" vertical="center" wrapText="1"/>
    </xf>
  </cellXfs>
  <cellStyles count="9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al_KARSZJ3" xfId="78"/>
    <cellStyle name="Note" xfId="79"/>
    <cellStyle name="Output" xfId="80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Százalék" xfId="89" builtinId="5"/>
    <cellStyle name="Százalék 2" xfId="85"/>
    <cellStyle name="Title" xfId="86"/>
    <cellStyle name="Total" xfId="87"/>
    <cellStyle name="Warning Text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Public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z&#246;s/Users/cora/AppData/Local/Microsoft/Messenger/irodavezeto@rkt.hu/Sharing%20Folders/csermenyih@freemail.hu/Normat&#237;va/2008/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7/2017.&#233;vi%20I.%20m&#243;dos&#237;t&#225;s/Szent%20L&#225;szl&#243;%20V&#246;lgye%20TKT%202017.&#233;vi%20I.%20kv%20m&#243;dos&#237;t&#225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7/2017.&#233;vi%20V&#201;GLEGES%20K&#214;LTS&#201;GVET&#201;S/2017.%20&#201;VI%20V&#201;GLEGES%20K&#214;LTS&#201;GVET&#201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7/2017.&#233;vi%20II.m&#243;dos&#237;t&#225;s/Szent%20L&#225;szl&#243;%20V&#246;lgye%20TKT%202017.&#233;vi%20II.%20kv%20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6/2016.eredeti%20k&#246;lts&#233;gvet&#233;s/2016.%20szem&#233;lyi%20Seg&#237;t&#337;%20Sz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6/2016.eredeti%20k&#246;lts&#233;gvet&#233;s/K&#246;lts&#233;gvet&#233;s%20Seg&#237;t&#337;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6/2016.eredeti%20k&#246;lts&#233;gvet&#233;s/2016.%20szem&#233;lyi%20B&#243;bita%20&#211;v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28">
          <cell r="N28">
            <v>16952</v>
          </cell>
        </row>
        <row r="59">
          <cell r="N59">
            <v>0</v>
          </cell>
        </row>
      </sheetData>
      <sheetData sheetId="2">
        <row r="4">
          <cell r="E4">
            <v>29220</v>
          </cell>
        </row>
        <row r="67">
          <cell r="E67">
            <v>1176</v>
          </cell>
        </row>
        <row r="70">
          <cell r="E70">
            <v>689</v>
          </cell>
        </row>
        <row r="95">
          <cell r="E95">
            <v>17047</v>
          </cell>
        </row>
      </sheetData>
      <sheetData sheetId="3">
        <row r="13">
          <cell r="E13">
            <v>0</v>
          </cell>
        </row>
      </sheetData>
      <sheetData sheetId="4">
        <row r="28">
          <cell r="E28">
            <v>0</v>
          </cell>
        </row>
      </sheetData>
      <sheetData sheetId="5">
        <row r="3">
          <cell r="D3">
            <v>11323747</v>
          </cell>
        </row>
      </sheetData>
      <sheetData sheetId="6">
        <row r="3">
          <cell r="D3">
            <v>15000000</v>
          </cell>
        </row>
      </sheetData>
      <sheetData sheetId="7">
        <row r="3">
          <cell r="O3">
            <v>25768</v>
          </cell>
        </row>
      </sheetData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2">
          <cell r="I2">
            <v>191934</v>
          </cell>
        </row>
      </sheetData>
      <sheetData sheetId="1">
        <row r="7">
          <cell r="T7">
            <v>327562</v>
          </cell>
        </row>
        <row r="72">
          <cell r="P72">
            <v>41864</v>
          </cell>
        </row>
        <row r="73">
          <cell r="P73">
            <v>523</v>
          </cell>
        </row>
        <row r="78">
          <cell r="P78">
            <v>644</v>
          </cell>
        </row>
      </sheetData>
      <sheetData sheetId="2">
        <row r="4">
          <cell r="D4">
            <v>29220</v>
          </cell>
        </row>
        <row r="7">
          <cell r="D7">
            <v>1152</v>
          </cell>
        </row>
        <row r="8">
          <cell r="D8">
            <v>3499</v>
          </cell>
        </row>
        <row r="9">
          <cell r="D9">
            <v>525</v>
          </cell>
        </row>
        <row r="10">
          <cell r="D10">
            <v>453</v>
          </cell>
        </row>
        <row r="11">
          <cell r="D11">
            <v>2370</v>
          </cell>
        </row>
        <row r="12">
          <cell r="D12">
            <v>1397</v>
          </cell>
        </row>
        <row r="13">
          <cell r="D13">
            <v>864</v>
          </cell>
        </row>
        <row r="30">
          <cell r="D30">
            <v>277</v>
          </cell>
        </row>
        <row r="31">
          <cell r="D31">
            <v>841</v>
          </cell>
        </row>
        <row r="32">
          <cell r="D32">
            <v>126</v>
          </cell>
        </row>
        <row r="33">
          <cell r="D33">
            <v>109</v>
          </cell>
        </row>
        <row r="34">
          <cell r="D34">
            <v>570</v>
          </cell>
        </row>
        <row r="35">
          <cell r="D35">
            <v>336</v>
          </cell>
        </row>
        <row r="36">
          <cell r="D36">
            <v>208</v>
          </cell>
        </row>
        <row r="37">
          <cell r="D37">
            <v>255</v>
          </cell>
        </row>
        <row r="40">
          <cell r="D40">
            <v>386</v>
          </cell>
        </row>
        <row r="41">
          <cell r="D41">
            <v>270</v>
          </cell>
        </row>
        <row r="42">
          <cell r="D42">
            <v>347</v>
          </cell>
        </row>
        <row r="43">
          <cell r="D43">
            <v>955</v>
          </cell>
        </row>
        <row r="44">
          <cell r="D44">
            <v>289</v>
          </cell>
        </row>
        <row r="45">
          <cell r="D45">
            <v>482</v>
          </cell>
        </row>
        <row r="46">
          <cell r="D46">
            <v>299</v>
          </cell>
        </row>
        <row r="49">
          <cell r="D49">
            <v>2058</v>
          </cell>
        </row>
        <row r="50">
          <cell r="D50">
            <v>408</v>
          </cell>
        </row>
        <row r="51">
          <cell r="D51">
            <v>1000</v>
          </cell>
        </row>
        <row r="52">
          <cell r="D52">
            <v>243</v>
          </cell>
        </row>
        <row r="53">
          <cell r="D53">
            <v>747</v>
          </cell>
        </row>
        <row r="54">
          <cell r="D54">
            <v>1904</v>
          </cell>
        </row>
        <row r="55">
          <cell r="D55">
            <v>566</v>
          </cell>
        </row>
        <row r="61">
          <cell r="D61">
            <v>156264</v>
          </cell>
        </row>
        <row r="62">
          <cell r="D62">
            <v>56608</v>
          </cell>
        </row>
      </sheetData>
      <sheetData sheetId="3">
        <row r="13">
          <cell r="D13">
            <v>0</v>
          </cell>
          <cell r="J13">
            <v>272</v>
          </cell>
          <cell r="P13">
            <v>465</v>
          </cell>
          <cell r="S13">
            <v>500</v>
          </cell>
        </row>
        <row r="16">
          <cell r="D16">
            <v>200</v>
          </cell>
          <cell r="J16">
            <v>1800</v>
          </cell>
          <cell r="P16">
            <v>1155</v>
          </cell>
          <cell r="V16">
            <v>5343</v>
          </cell>
          <cell r="Y16">
            <v>500</v>
          </cell>
        </row>
        <row r="30">
          <cell r="D30">
            <v>491</v>
          </cell>
          <cell r="G30">
            <v>9900</v>
          </cell>
          <cell r="J30">
            <v>13037</v>
          </cell>
          <cell r="M30">
            <v>15000</v>
          </cell>
          <cell r="P30">
            <v>8940</v>
          </cell>
          <cell r="S30">
            <v>2500</v>
          </cell>
          <cell r="V30">
            <v>6297</v>
          </cell>
          <cell r="Y30">
            <v>443</v>
          </cell>
        </row>
        <row r="32">
          <cell r="D32">
            <v>0</v>
          </cell>
          <cell r="G32">
            <v>1424</v>
          </cell>
          <cell r="J32">
            <v>2756</v>
          </cell>
          <cell r="M32">
            <v>887</v>
          </cell>
          <cell r="P32">
            <v>657</v>
          </cell>
          <cell r="S32">
            <v>3266</v>
          </cell>
        </row>
        <row r="33">
          <cell r="D33">
            <v>0</v>
          </cell>
          <cell r="G33">
            <v>648</v>
          </cell>
          <cell r="J33">
            <v>1255</v>
          </cell>
          <cell r="M33">
            <v>404</v>
          </cell>
          <cell r="P33">
            <v>299</v>
          </cell>
        </row>
        <row r="34">
          <cell r="D34">
            <v>0</v>
          </cell>
          <cell r="G34">
            <v>560</v>
          </cell>
          <cell r="J34">
            <v>1084</v>
          </cell>
          <cell r="M34">
            <v>349</v>
          </cell>
          <cell r="P34">
            <v>259</v>
          </cell>
        </row>
        <row r="35">
          <cell r="D35">
            <v>1707</v>
          </cell>
          <cell r="G35">
            <v>2928</v>
          </cell>
          <cell r="J35">
            <v>5667</v>
          </cell>
          <cell r="M35">
            <v>1824</v>
          </cell>
          <cell r="P35">
            <v>1351</v>
          </cell>
          <cell r="Y35">
            <v>1005</v>
          </cell>
        </row>
        <row r="36">
          <cell r="D36">
            <v>0</v>
          </cell>
          <cell r="G36">
            <v>1726</v>
          </cell>
          <cell r="J36">
            <v>3341</v>
          </cell>
          <cell r="M36">
            <v>1075</v>
          </cell>
          <cell r="P36">
            <v>797</v>
          </cell>
        </row>
        <row r="37">
          <cell r="D37">
            <v>0</v>
          </cell>
          <cell r="G37">
            <v>1067</v>
          </cell>
          <cell r="J37">
            <v>2066</v>
          </cell>
          <cell r="M37">
            <v>665</v>
          </cell>
          <cell r="P37">
            <v>493</v>
          </cell>
        </row>
        <row r="38">
          <cell r="D38">
            <v>0</v>
          </cell>
          <cell r="G38">
            <v>1309</v>
          </cell>
          <cell r="J38">
            <v>2535</v>
          </cell>
          <cell r="M38">
            <v>815</v>
          </cell>
          <cell r="P38">
            <v>0</v>
          </cell>
        </row>
        <row r="41">
          <cell r="D41">
            <v>1016</v>
          </cell>
          <cell r="G41">
            <v>11103</v>
          </cell>
          <cell r="J41">
            <v>23326</v>
          </cell>
          <cell r="M41">
            <v>12832</v>
          </cell>
          <cell r="P41">
            <v>7594</v>
          </cell>
          <cell r="S41">
            <v>2143</v>
          </cell>
          <cell r="V41">
            <v>8068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663</v>
          </cell>
          <cell r="J44">
            <v>100</v>
          </cell>
          <cell r="P44">
            <v>100</v>
          </cell>
          <cell r="V44">
            <v>40</v>
          </cell>
        </row>
        <row r="45">
          <cell r="G45">
            <v>0</v>
          </cell>
        </row>
        <row r="46">
          <cell r="G46">
            <v>0</v>
          </cell>
          <cell r="M46">
            <v>313</v>
          </cell>
          <cell r="V46">
            <v>313</v>
          </cell>
        </row>
        <row r="47">
          <cell r="D47">
            <v>35</v>
          </cell>
          <cell r="G47">
            <v>240</v>
          </cell>
          <cell r="J47">
            <v>720</v>
          </cell>
          <cell r="M47">
            <v>330</v>
          </cell>
          <cell r="P47">
            <v>210</v>
          </cell>
          <cell r="S47">
            <v>60</v>
          </cell>
          <cell r="V47">
            <v>240</v>
          </cell>
        </row>
        <row r="48">
          <cell r="G48">
            <v>0</v>
          </cell>
        </row>
        <row r="49">
          <cell r="D49">
            <v>30</v>
          </cell>
          <cell r="G49">
            <v>98</v>
          </cell>
          <cell r="J49">
            <v>60</v>
          </cell>
          <cell r="M49">
            <v>168</v>
          </cell>
          <cell r="P49">
            <v>243</v>
          </cell>
          <cell r="V49">
            <v>12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7">
          <cell r="G57">
            <v>150</v>
          </cell>
          <cell r="J57">
            <v>100</v>
          </cell>
          <cell r="M57">
            <v>150</v>
          </cell>
          <cell r="S57">
            <v>150</v>
          </cell>
        </row>
        <row r="58">
          <cell r="G58">
            <v>25</v>
          </cell>
          <cell r="J58">
            <v>15</v>
          </cell>
          <cell r="M58">
            <v>25</v>
          </cell>
          <cell r="P58">
            <v>10</v>
          </cell>
        </row>
        <row r="62">
          <cell r="D62">
            <v>224</v>
          </cell>
          <cell r="G62">
            <v>2588</v>
          </cell>
          <cell r="J62">
            <v>5154</v>
          </cell>
          <cell r="M62">
            <v>2892</v>
          </cell>
          <cell r="P62">
            <v>1693</v>
          </cell>
          <cell r="S62">
            <v>472</v>
          </cell>
          <cell r="V62">
            <v>1853</v>
          </cell>
        </row>
        <row r="63">
          <cell r="D63">
            <v>32</v>
          </cell>
          <cell r="G63">
            <v>253</v>
          </cell>
          <cell r="J63">
            <v>917</v>
          </cell>
          <cell r="M63">
            <v>348</v>
          </cell>
          <cell r="P63">
            <v>221</v>
          </cell>
          <cell r="S63">
            <v>63</v>
          </cell>
          <cell r="V63">
            <v>95</v>
          </cell>
        </row>
        <row r="64">
          <cell r="D64">
            <v>11</v>
          </cell>
          <cell r="G64">
            <v>77</v>
          </cell>
          <cell r="J64">
            <v>231</v>
          </cell>
          <cell r="M64">
            <v>106</v>
          </cell>
          <cell r="P64">
            <v>67</v>
          </cell>
          <cell r="S64">
            <v>19</v>
          </cell>
          <cell r="V64">
            <v>77</v>
          </cell>
        </row>
        <row r="66">
          <cell r="D66">
            <v>6</v>
          </cell>
          <cell r="G66">
            <v>43</v>
          </cell>
          <cell r="J66">
            <v>129</v>
          </cell>
          <cell r="M66">
            <v>59</v>
          </cell>
          <cell r="P66">
            <v>38</v>
          </cell>
          <cell r="S66">
            <v>11</v>
          </cell>
          <cell r="V66">
            <v>43</v>
          </cell>
        </row>
        <row r="67">
          <cell r="D67">
            <v>25</v>
          </cell>
          <cell r="G67">
            <v>25</v>
          </cell>
          <cell r="M67">
            <v>18</v>
          </cell>
          <cell r="V67">
            <v>30</v>
          </cell>
        </row>
        <row r="68">
          <cell r="D68">
            <v>27</v>
          </cell>
          <cell r="G68">
            <v>300</v>
          </cell>
          <cell r="J68">
            <v>525</v>
          </cell>
          <cell r="M68">
            <v>70</v>
          </cell>
          <cell r="P68">
            <v>1175</v>
          </cell>
          <cell r="S68">
            <v>1322</v>
          </cell>
          <cell r="V68">
            <v>90</v>
          </cell>
          <cell r="Y68">
            <v>5</v>
          </cell>
        </row>
        <row r="71">
          <cell r="M71">
            <v>300</v>
          </cell>
        </row>
        <row r="72">
          <cell r="D72">
            <v>47</v>
          </cell>
          <cell r="G72">
            <v>200</v>
          </cell>
          <cell r="J72">
            <v>90</v>
          </cell>
          <cell r="M72">
            <v>190</v>
          </cell>
          <cell r="P72">
            <v>90</v>
          </cell>
          <cell r="S72">
            <v>12</v>
          </cell>
          <cell r="V72">
            <v>150</v>
          </cell>
          <cell r="Y72">
            <v>29</v>
          </cell>
        </row>
        <row r="74">
          <cell r="D74">
            <v>273</v>
          </cell>
          <cell r="G74">
            <v>444</v>
          </cell>
          <cell r="J74">
            <v>563</v>
          </cell>
          <cell r="M74">
            <v>434</v>
          </cell>
          <cell r="P74">
            <v>563</v>
          </cell>
          <cell r="V74">
            <v>228</v>
          </cell>
        </row>
        <row r="75">
          <cell r="D75">
            <v>60</v>
          </cell>
          <cell r="G75">
            <v>0</v>
          </cell>
          <cell r="Y75">
            <v>1500</v>
          </cell>
        </row>
        <row r="76">
          <cell r="G76">
            <v>0</v>
          </cell>
        </row>
        <row r="77">
          <cell r="D77">
            <v>10</v>
          </cell>
          <cell r="G77">
            <v>200</v>
          </cell>
          <cell r="J77">
            <v>350</v>
          </cell>
          <cell r="P77">
            <v>500</v>
          </cell>
          <cell r="S77">
            <v>1000</v>
          </cell>
        </row>
        <row r="81">
          <cell r="G81">
            <v>900</v>
          </cell>
          <cell r="M81">
            <v>1100</v>
          </cell>
          <cell r="P81">
            <v>65</v>
          </cell>
        </row>
        <row r="82">
          <cell r="D82">
            <v>380</v>
          </cell>
          <cell r="G82">
            <v>1320</v>
          </cell>
          <cell r="J82">
            <v>780</v>
          </cell>
          <cell r="M82">
            <v>645</v>
          </cell>
          <cell r="P82">
            <v>713</v>
          </cell>
          <cell r="S82">
            <v>50</v>
          </cell>
          <cell r="V82">
            <v>210</v>
          </cell>
        </row>
        <row r="84">
          <cell r="D84">
            <v>0</v>
          </cell>
          <cell r="G84">
            <v>150</v>
          </cell>
          <cell r="J84">
            <v>60</v>
          </cell>
          <cell r="M84">
            <v>295</v>
          </cell>
          <cell r="P84">
            <v>75</v>
          </cell>
          <cell r="V84">
            <v>0</v>
          </cell>
        </row>
        <row r="87">
          <cell r="D87">
            <v>222</v>
          </cell>
          <cell r="G87">
            <v>753</v>
          </cell>
          <cell r="J87">
            <v>623</v>
          </cell>
          <cell r="M87">
            <v>744</v>
          </cell>
          <cell r="P87">
            <v>839</v>
          </cell>
          <cell r="S87">
            <v>644</v>
          </cell>
          <cell r="V87">
            <v>191</v>
          </cell>
          <cell r="Y87">
            <v>414</v>
          </cell>
        </row>
        <row r="91">
          <cell r="D91">
            <v>0</v>
          </cell>
          <cell r="G91">
            <v>30</v>
          </cell>
          <cell r="J91">
            <v>70</v>
          </cell>
          <cell r="P91">
            <v>220</v>
          </cell>
          <cell r="S91">
            <v>320</v>
          </cell>
        </row>
        <row r="102">
          <cell r="G102">
            <v>0</v>
          </cell>
        </row>
        <row r="103">
          <cell r="G103">
            <v>0</v>
          </cell>
        </row>
        <row r="106">
          <cell r="G106">
            <v>0</v>
          </cell>
        </row>
      </sheetData>
      <sheetData sheetId="4">
        <row r="30">
          <cell r="D30">
            <v>27270</v>
          </cell>
          <cell r="G30">
            <v>49127</v>
          </cell>
          <cell r="J30">
            <v>23532</v>
          </cell>
          <cell r="M30">
            <v>50870</v>
          </cell>
          <cell r="P30">
            <v>5465</v>
          </cell>
        </row>
        <row r="32">
          <cell r="D32">
            <v>1198</v>
          </cell>
          <cell r="G32">
            <v>8247</v>
          </cell>
          <cell r="P32">
            <v>2811</v>
          </cell>
        </row>
        <row r="33">
          <cell r="D33">
            <v>599</v>
          </cell>
          <cell r="J33">
            <v>1925</v>
          </cell>
          <cell r="P33">
            <v>1406</v>
          </cell>
        </row>
        <row r="34">
          <cell r="D34">
            <v>1198</v>
          </cell>
          <cell r="M34">
            <v>-1880</v>
          </cell>
          <cell r="P34">
            <v>2811</v>
          </cell>
        </row>
        <row r="37">
          <cell r="D37">
            <v>17407</v>
          </cell>
          <cell r="G37">
            <v>36815</v>
          </cell>
          <cell r="J37">
            <v>19053</v>
          </cell>
          <cell r="M37">
            <v>33985</v>
          </cell>
          <cell r="P37">
            <v>6485</v>
          </cell>
        </row>
        <row r="40">
          <cell r="D40">
            <v>307</v>
          </cell>
          <cell r="G40">
            <v>678</v>
          </cell>
          <cell r="J40">
            <v>307</v>
          </cell>
          <cell r="M40">
            <v>617</v>
          </cell>
          <cell r="P40">
            <v>91</v>
          </cell>
        </row>
        <row r="42">
          <cell r="G42">
            <v>903</v>
          </cell>
          <cell r="P42">
            <v>983</v>
          </cell>
        </row>
        <row r="43">
          <cell r="D43">
            <v>395</v>
          </cell>
          <cell r="G43">
            <v>807</v>
          </cell>
          <cell r="J43">
            <v>390</v>
          </cell>
          <cell r="M43">
            <v>735</v>
          </cell>
          <cell r="P43">
            <v>108</v>
          </cell>
        </row>
        <row r="45">
          <cell r="D45">
            <v>197</v>
          </cell>
          <cell r="G45">
            <v>314</v>
          </cell>
          <cell r="J45">
            <v>211</v>
          </cell>
          <cell r="M45">
            <v>351</v>
          </cell>
          <cell r="P45">
            <v>53</v>
          </cell>
        </row>
        <row r="53">
          <cell r="G53">
            <v>0</v>
          </cell>
        </row>
        <row r="54">
          <cell r="D54">
            <v>10</v>
          </cell>
          <cell r="G54">
            <v>30</v>
          </cell>
          <cell r="P54">
            <v>20</v>
          </cell>
        </row>
        <row r="58">
          <cell r="D58">
            <v>3897</v>
          </cell>
          <cell r="G58">
            <v>8447</v>
          </cell>
          <cell r="J58">
            <v>4195</v>
          </cell>
          <cell r="M58">
            <v>7612</v>
          </cell>
          <cell r="P58">
            <v>1663</v>
          </cell>
        </row>
        <row r="59">
          <cell r="D59">
            <v>317</v>
          </cell>
          <cell r="G59">
            <v>645</v>
          </cell>
          <cell r="J59">
            <v>293</v>
          </cell>
          <cell r="M59">
            <v>586</v>
          </cell>
          <cell r="P59">
            <v>88</v>
          </cell>
        </row>
        <row r="60">
          <cell r="D60">
            <v>127</v>
          </cell>
          <cell r="G60">
            <v>269</v>
          </cell>
          <cell r="J60">
            <v>125</v>
          </cell>
          <cell r="M60">
            <v>236</v>
          </cell>
          <cell r="P60">
            <v>41</v>
          </cell>
        </row>
        <row r="62">
          <cell r="D62">
            <v>71</v>
          </cell>
          <cell r="G62">
            <v>150</v>
          </cell>
          <cell r="J62">
            <v>70</v>
          </cell>
          <cell r="M62">
            <v>131</v>
          </cell>
          <cell r="P62">
            <v>23</v>
          </cell>
        </row>
        <row r="63">
          <cell r="D63">
            <v>160</v>
          </cell>
          <cell r="G63">
            <v>531</v>
          </cell>
          <cell r="P63">
            <v>92</v>
          </cell>
        </row>
        <row r="64">
          <cell r="D64">
            <v>275</v>
          </cell>
          <cell r="G64">
            <v>430</v>
          </cell>
          <cell r="P64">
            <v>240</v>
          </cell>
        </row>
        <row r="67">
          <cell r="P67">
            <v>180</v>
          </cell>
        </row>
        <row r="68">
          <cell r="D68">
            <v>200</v>
          </cell>
          <cell r="G68">
            <v>150</v>
          </cell>
          <cell r="J68">
            <v>40</v>
          </cell>
          <cell r="M68">
            <v>40</v>
          </cell>
          <cell r="P68">
            <v>105</v>
          </cell>
        </row>
        <row r="70">
          <cell r="D70">
            <v>865</v>
          </cell>
          <cell r="G70">
            <v>2300</v>
          </cell>
        </row>
        <row r="71">
          <cell r="D71">
            <v>3083</v>
          </cell>
        </row>
        <row r="73">
          <cell r="D73">
            <v>200</v>
          </cell>
          <cell r="G73">
            <v>800</v>
          </cell>
          <cell r="P73">
            <v>100</v>
          </cell>
        </row>
        <row r="77">
          <cell r="D77">
            <v>512</v>
          </cell>
          <cell r="G77">
            <v>1560</v>
          </cell>
          <cell r="J77">
            <v>600</v>
          </cell>
          <cell r="M77">
            <v>1600</v>
          </cell>
          <cell r="P77">
            <v>250</v>
          </cell>
        </row>
        <row r="78">
          <cell r="D78">
            <v>100</v>
          </cell>
          <cell r="G78">
            <v>338</v>
          </cell>
          <cell r="P78">
            <v>1380</v>
          </cell>
        </row>
        <row r="80">
          <cell r="D80">
            <v>50</v>
          </cell>
          <cell r="G80">
            <v>50</v>
          </cell>
          <cell r="P80">
            <v>50</v>
          </cell>
        </row>
        <row r="83">
          <cell r="D83">
            <v>1457</v>
          </cell>
          <cell r="G83">
            <v>1649</v>
          </cell>
          <cell r="J83">
            <v>173</v>
          </cell>
          <cell r="M83">
            <v>443</v>
          </cell>
          <cell r="P83">
            <v>350</v>
          </cell>
        </row>
        <row r="92">
          <cell r="M92">
            <v>2654</v>
          </cell>
        </row>
        <row r="99">
          <cell r="P99">
            <v>150</v>
          </cell>
        </row>
        <row r="100">
          <cell r="D100">
            <v>500</v>
          </cell>
          <cell r="G100">
            <v>400</v>
          </cell>
        </row>
        <row r="103">
          <cell r="D103">
            <v>135</v>
          </cell>
          <cell r="G103">
            <v>108</v>
          </cell>
          <cell r="P103">
            <v>41</v>
          </cell>
        </row>
      </sheetData>
      <sheetData sheetId="5">
        <row r="4">
          <cell r="C4">
            <v>11323747</v>
          </cell>
        </row>
      </sheetData>
      <sheetData sheetId="6">
        <row r="3">
          <cell r="B3">
            <v>15000000</v>
          </cell>
        </row>
      </sheetData>
      <sheetData sheetId="7">
        <row r="3">
          <cell r="O3">
            <v>25119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72">
          <cell r="N72">
            <v>35416</v>
          </cell>
        </row>
        <row r="73">
          <cell r="N73">
            <v>671</v>
          </cell>
        </row>
        <row r="78">
          <cell r="N78">
            <v>821</v>
          </cell>
        </row>
        <row r="82">
          <cell r="N82">
            <v>1531</v>
          </cell>
        </row>
        <row r="85">
          <cell r="N85">
            <v>3291</v>
          </cell>
        </row>
        <row r="87">
          <cell r="N87">
            <v>7288</v>
          </cell>
        </row>
        <row r="88">
          <cell r="N88">
            <v>9055</v>
          </cell>
        </row>
        <row r="92">
          <cell r="N92">
            <v>1977</v>
          </cell>
        </row>
        <row r="93">
          <cell r="N93">
            <v>1009</v>
          </cell>
        </row>
        <row r="98">
          <cell r="N98">
            <v>7116</v>
          </cell>
        </row>
        <row r="101">
          <cell r="N101">
            <v>1921</v>
          </cell>
        </row>
      </sheetData>
      <sheetData sheetId="2">
        <row r="4">
          <cell r="E4">
            <v>21060</v>
          </cell>
        </row>
        <row r="7">
          <cell r="E7">
            <v>1152</v>
          </cell>
        </row>
        <row r="8">
          <cell r="E8">
            <v>3499</v>
          </cell>
        </row>
        <row r="9">
          <cell r="E9">
            <v>525</v>
          </cell>
        </row>
        <row r="10">
          <cell r="E10">
            <v>453</v>
          </cell>
        </row>
        <row r="11">
          <cell r="E11">
            <v>2370</v>
          </cell>
        </row>
        <row r="12">
          <cell r="E12">
            <v>1397</v>
          </cell>
        </row>
        <row r="13">
          <cell r="E13">
            <v>864</v>
          </cell>
        </row>
        <row r="16">
          <cell r="E16">
            <v>215</v>
          </cell>
        </row>
        <row r="17">
          <cell r="E17">
            <v>98</v>
          </cell>
        </row>
        <row r="18">
          <cell r="E18">
            <v>85</v>
          </cell>
        </row>
        <row r="19">
          <cell r="E19">
            <v>443</v>
          </cell>
        </row>
        <row r="20">
          <cell r="E20">
            <v>161</v>
          </cell>
        </row>
        <row r="21">
          <cell r="E21">
            <v>198</v>
          </cell>
        </row>
        <row r="38">
          <cell r="E38">
            <v>277</v>
          </cell>
        </row>
        <row r="39">
          <cell r="E39">
            <v>841</v>
          </cell>
        </row>
        <row r="40">
          <cell r="E40">
            <v>126</v>
          </cell>
        </row>
        <row r="41">
          <cell r="E41">
            <v>109</v>
          </cell>
        </row>
        <row r="42">
          <cell r="E42">
            <v>570</v>
          </cell>
        </row>
        <row r="43">
          <cell r="E43">
            <v>336</v>
          </cell>
        </row>
        <row r="44">
          <cell r="E44">
            <v>208</v>
          </cell>
        </row>
        <row r="45">
          <cell r="E45">
            <v>255</v>
          </cell>
        </row>
        <row r="48">
          <cell r="E48">
            <v>386</v>
          </cell>
        </row>
        <row r="49">
          <cell r="E49">
            <v>270</v>
          </cell>
        </row>
        <row r="50">
          <cell r="E50">
            <v>347</v>
          </cell>
        </row>
        <row r="51">
          <cell r="E51">
            <v>955</v>
          </cell>
        </row>
        <row r="52">
          <cell r="E52">
            <v>289</v>
          </cell>
        </row>
        <row r="53">
          <cell r="E53">
            <v>482</v>
          </cell>
        </row>
        <row r="54">
          <cell r="E54">
            <v>299</v>
          </cell>
        </row>
        <row r="57">
          <cell r="E57">
            <v>2058</v>
          </cell>
        </row>
        <row r="58">
          <cell r="E58">
            <v>408</v>
          </cell>
        </row>
        <row r="59">
          <cell r="E59">
            <v>1000</v>
          </cell>
        </row>
        <row r="60">
          <cell r="E60">
            <v>243</v>
          </cell>
        </row>
        <row r="61">
          <cell r="E61">
            <v>747</v>
          </cell>
        </row>
        <row r="62">
          <cell r="E62">
            <v>1904</v>
          </cell>
        </row>
        <row r="63">
          <cell r="E63">
            <v>566</v>
          </cell>
        </row>
        <row r="69">
          <cell r="E69">
            <v>103246</v>
          </cell>
        </row>
        <row r="70">
          <cell r="E70">
            <v>58410</v>
          </cell>
        </row>
        <row r="71">
          <cell r="E71">
            <v>1681</v>
          </cell>
        </row>
        <row r="72">
          <cell r="E72">
            <v>14498</v>
          </cell>
        </row>
        <row r="73">
          <cell r="E73">
            <v>5338</v>
          </cell>
        </row>
        <row r="74">
          <cell r="E74">
            <v>4004</v>
          </cell>
        </row>
        <row r="87">
          <cell r="E87">
            <v>9261</v>
          </cell>
        </row>
      </sheetData>
      <sheetData sheetId="3">
        <row r="13">
          <cell r="E13">
            <v>0</v>
          </cell>
          <cell r="H13">
            <v>0</v>
          </cell>
          <cell r="K13">
            <v>272</v>
          </cell>
          <cell r="N13">
            <v>289</v>
          </cell>
          <cell r="Q13">
            <v>465</v>
          </cell>
          <cell r="T13">
            <v>500</v>
          </cell>
          <cell r="W13">
            <v>0</v>
          </cell>
          <cell r="Z13">
            <v>0</v>
          </cell>
        </row>
        <row r="14">
          <cell r="E14">
            <v>0</v>
          </cell>
          <cell r="H14">
            <v>0</v>
          </cell>
          <cell r="K14">
            <v>0</v>
          </cell>
          <cell r="N14">
            <v>0</v>
          </cell>
          <cell r="Q14">
            <v>0</v>
          </cell>
          <cell r="T14">
            <v>0</v>
          </cell>
          <cell r="W14">
            <v>0</v>
          </cell>
          <cell r="Z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  <cell r="Z15">
            <v>0</v>
          </cell>
        </row>
        <row r="16">
          <cell r="E16">
            <v>200</v>
          </cell>
          <cell r="H16">
            <v>0</v>
          </cell>
          <cell r="K16">
            <v>1800</v>
          </cell>
          <cell r="N16">
            <v>0</v>
          </cell>
          <cell r="Q16">
            <v>1155</v>
          </cell>
          <cell r="T16">
            <v>0</v>
          </cell>
          <cell r="W16">
            <v>5343</v>
          </cell>
          <cell r="Z16">
            <v>500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  <cell r="Z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  <cell r="Z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Q19">
            <v>0</v>
          </cell>
          <cell r="T19">
            <v>0</v>
          </cell>
          <cell r="W19">
            <v>0</v>
          </cell>
          <cell r="Z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  <cell r="Z20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N28">
            <v>0</v>
          </cell>
          <cell r="Q28">
            <v>0</v>
          </cell>
          <cell r="T28">
            <v>0</v>
          </cell>
          <cell r="W28">
            <v>8</v>
          </cell>
          <cell r="Z28">
            <v>0</v>
          </cell>
        </row>
        <row r="30">
          <cell r="E30">
            <v>534</v>
          </cell>
          <cell r="H30">
            <v>14250</v>
          </cell>
          <cell r="K30">
            <v>23057</v>
          </cell>
          <cell r="N30">
            <v>20709</v>
          </cell>
          <cell r="Q30">
            <v>11646</v>
          </cell>
          <cell r="T30">
            <v>3165</v>
          </cell>
          <cell r="W30">
            <v>5987</v>
          </cell>
          <cell r="Z30">
            <v>332</v>
          </cell>
        </row>
        <row r="31">
          <cell r="H31">
            <v>13</v>
          </cell>
          <cell r="W31">
            <v>1243</v>
          </cell>
        </row>
        <row r="33">
          <cell r="E33">
            <v>0</v>
          </cell>
          <cell r="H33">
            <v>1349</v>
          </cell>
          <cell r="K33">
            <v>1712</v>
          </cell>
          <cell r="N33">
            <v>850</v>
          </cell>
          <cell r="Q33">
            <v>549</v>
          </cell>
          <cell r="T33">
            <v>3012</v>
          </cell>
          <cell r="W33">
            <v>0</v>
          </cell>
          <cell r="Z33">
            <v>0</v>
          </cell>
        </row>
        <row r="34">
          <cell r="E34">
            <v>0</v>
          </cell>
          <cell r="H34">
            <v>614</v>
          </cell>
          <cell r="K34">
            <v>779</v>
          </cell>
          <cell r="N34">
            <v>387</v>
          </cell>
          <cell r="Q34">
            <v>250</v>
          </cell>
          <cell r="T34">
            <v>0</v>
          </cell>
          <cell r="W34">
            <v>0</v>
          </cell>
          <cell r="Z34">
            <v>0</v>
          </cell>
        </row>
        <row r="35">
          <cell r="E35">
            <v>0</v>
          </cell>
          <cell r="H35">
            <v>530</v>
          </cell>
          <cell r="K35">
            <v>673</v>
          </cell>
          <cell r="N35">
            <v>334</v>
          </cell>
          <cell r="Q35">
            <v>216</v>
          </cell>
          <cell r="T35">
            <v>0</v>
          </cell>
          <cell r="W35">
            <v>0</v>
          </cell>
          <cell r="Z35">
            <v>0</v>
          </cell>
        </row>
        <row r="36">
          <cell r="E36">
            <v>1580</v>
          </cell>
          <cell r="H36">
            <v>2774</v>
          </cell>
          <cell r="K36">
            <v>3519</v>
          </cell>
          <cell r="N36">
            <v>1747</v>
          </cell>
          <cell r="Q36">
            <v>1128</v>
          </cell>
          <cell r="T36">
            <v>0</v>
          </cell>
          <cell r="W36">
            <v>0</v>
          </cell>
          <cell r="Z36">
            <v>1005</v>
          </cell>
        </row>
        <row r="37">
          <cell r="E37">
            <v>0</v>
          </cell>
          <cell r="H37">
            <v>1635</v>
          </cell>
          <cell r="K37">
            <v>2075</v>
          </cell>
          <cell r="N37">
            <v>1030</v>
          </cell>
          <cell r="Q37">
            <v>665</v>
          </cell>
          <cell r="T37">
            <v>0</v>
          </cell>
          <cell r="W37">
            <v>0</v>
          </cell>
          <cell r="Z37">
            <v>0</v>
          </cell>
        </row>
        <row r="38">
          <cell r="E38">
            <v>0</v>
          </cell>
          <cell r="H38">
            <v>1011</v>
          </cell>
          <cell r="K38">
            <v>1283</v>
          </cell>
          <cell r="N38">
            <v>637</v>
          </cell>
          <cell r="Q38">
            <v>412</v>
          </cell>
          <cell r="T38">
            <v>0</v>
          </cell>
          <cell r="W38">
            <v>0</v>
          </cell>
          <cell r="Z38">
            <v>0</v>
          </cell>
        </row>
        <row r="39">
          <cell r="E39">
            <v>0</v>
          </cell>
          <cell r="H39">
            <v>1240</v>
          </cell>
          <cell r="K39">
            <v>1574</v>
          </cell>
          <cell r="N39">
            <v>780</v>
          </cell>
          <cell r="Q39">
            <v>0</v>
          </cell>
          <cell r="T39">
            <v>0</v>
          </cell>
          <cell r="W39">
            <v>0</v>
          </cell>
          <cell r="Z39">
            <v>0</v>
          </cell>
        </row>
        <row r="42">
          <cell r="E42">
            <v>904</v>
          </cell>
          <cell r="H42">
            <v>13935</v>
          </cell>
          <cell r="K42">
            <v>25186</v>
          </cell>
          <cell r="N42">
            <v>16666</v>
          </cell>
          <cell r="Q42">
            <v>8844</v>
          </cell>
          <cell r="T42">
            <v>2406</v>
          </cell>
          <cell r="W42">
            <v>7365</v>
          </cell>
          <cell r="Z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  <cell r="Z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Q44">
            <v>0</v>
          </cell>
          <cell r="T44">
            <v>0</v>
          </cell>
          <cell r="W44">
            <v>0</v>
          </cell>
          <cell r="Z44">
            <v>0</v>
          </cell>
        </row>
        <row r="45">
          <cell r="E45">
            <v>0</v>
          </cell>
          <cell r="H45">
            <v>633</v>
          </cell>
          <cell r="K45">
            <v>100</v>
          </cell>
          <cell r="N45">
            <v>287</v>
          </cell>
          <cell r="Q45">
            <v>100</v>
          </cell>
          <cell r="T45">
            <v>0</v>
          </cell>
          <cell r="W45">
            <v>40</v>
          </cell>
          <cell r="Z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Q46">
            <v>0</v>
          </cell>
          <cell r="T46">
            <v>0</v>
          </cell>
          <cell r="W46">
            <v>0</v>
          </cell>
          <cell r="Z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314</v>
          </cell>
          <cell r="Q47">
            <v>0</v>
          </cell>
          <cell r="T47">
            <v>0</v>
          </cell>
          <cell r="W47">
            <v>314</v>
          </cell>
          <cell r="Z47">
            <v>0</v>
          </cell>
        </row>
        <row r="48">
          <cell r="E48">
            <v>35</v>
          </cell>
          <cell r="H48">
            <v>240</v>
          </cell>
          <cell r="K48">
            <v>720</v>
          </cell>
          <cell r="N48">
            <v>330</v>
          </cell>
          <cell r="Q48">
            <v>210</v>
          </cell>
          <cell r="T48">
            <v>60</v>
          </cell>
          <cell r="W48">
            <v>240</v>
          </cell>
          <cell r="Z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  <cell r="T49">
            <v>0</v>
          </cell>
          <cell r="W49">
            <v>0</v>
          </cell>
          <cell r="Z49">
            <v>0</v>
          </cell>
        </row>
        <row r="50">
          <cell r="E50">
            <v>30</v>
          </cell>
          <cell r="H50">
            <v>98</v>
          </cell>
          <cell r="K50">
            <v>60</v>
          </cell>
          <cell r="N50">
            <v>168</v>
          </cell>
          <cell r="Q50">
            <v>243</v>
          </cell>
          <cell r="T50">
            <v>0</v>
          </cell>
          <cell r="W50">
            <v>12</v>
          </cell>
          <cell r="Z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  <cell r="Z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  <cell r="Z52">
            <v>0</v>
          </cell>
        </row>
        <row r="53">
          <cell r="E53">
            <v>0</v>
          </cell>
          <cell r="H53">
            <v>0</v>
          </cell>
          <cell r="K53">
            <v>0</v>
          </cell>
          <cell r="N53">
            <v>0</v>
          </cell>
          <cell r="Q53">
            <v>0</v>
          </cell>
          <cell r="T53">
            <v>0</v>
          </cell>
          <cell r="W53">
            <v>0</v>
          </cell>
          <cell r="Z53">
            <v>0</v>
          </cell>
        </row>
        <row r="54">
          <cell r="E54">
            <v>43</v>
          </cell>
          <cell r="H54">
            <v>231</v>
          </cell>
          <cell r="K54">
            <v>531</v>
          </cell>
          <cell r="N54">
            <v>360</v>
          </cell>
          <cell r="Q54">
            <v>306</v>
          </cell>
          <cell r="T54">
            <v>71</v>
          </cell>
          <cell r="W54">
            <v>30</v>
          </cell>
          <cell r="Z54">
            <v>0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Q55">
            <v>0</v>
          </cell>
          <cell r="T55">
            <v>0</v>
          </cell>
          <cell r="W55">
            <v>0</v>
          </cell>
          <cell r="Z55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Q57">
            <v>0</v>
          </cell>
          <cell r="T57">
            <v>0</v>
          </cell>
          <cell r="W57">
            <v>0</v>
          </cell>
          <cell r="Z57">
            <v>0</v>
          </cell>
        </row>
        <row r="58">
          <cell r="E58">
            <v>0</v>
          </cell>
          <cell r="H58">
            <v>270</v>
          </cell>
          <cell r="K58">
            <v>100</v>
          </cell>
          <cell r="N58">
            <v>130</v>
          </cell>
          <cell r="Q58">
            <v>137</v>
          </cell>
          <cell r="T58">
            <v>150</v>
          </cell>
          <cell r="W58">
            <v>0</v>
          </cell>
          <cell r="Z58">
            <v>0</v>
          </cell>
        </row>
        <row r="59">
          <cell r="E59">
            <v>0</v>
          </cell>
          <cell r="H59">
            <v>25</v>
          </cell>
          <cell r="K59">
            <v>15</v>
          </cell>
          <cell r="N59">
            <v>25</v>
          </cell>
          <cell r="Q59">
            <v>10</v>
          </cell>
          <cell r="T59">
            <v>0</v>
          </cell>
          <cell r="W59">
            <v>0</v>
          </cell>
          <cell r="Z59">
            <v>0</v>
          </cell>
        </row>
        <row r="63">
          <cell r="E63">
            <v>209</v>
          </cell>
          <cell r="H63">
            <v>3289</v>
          </cell>
          <cell r="K63">
            <v>5694</v>
          </cell>
          <cell r="N63">
            <v>3885</v>
          </cell>
          <cell r="Q63">
            <v>2070</v>
          </cell>
          <cell r="T63">
            <v>549</v>
          </cell>
          <cell r="W63">
            <v>1707</v>
          </cell>
          <cell r="Z63">
            <v>0</v>
          </cell>
        </row>
        <row r="64">
          <cell r="E64">
            <v>32</v>
          </cell>
          <cell r="H64">
            <v>253</v>
          </cell>
          <cell r="K64">
            <v>917</v>
          </cell>
          <cell r="N64">
            <v>348</v>
          </cell>
          <cell r="Q64">
            <v>221</v>
          </cell>
          <cell r="T64">
            <v>63</v>
          </cell>
          <cell r="W64">
            <v>95</v>
          </cell>
          <cell r="Z64">
            <v>0</v>
          </cell>
        </row>
        <row r="65">
          <cell r="E65">
            <v>11</v>
          </cell>
          <cell r="H65">
            <v>77</v>
          </cell>
          <cell r="K65">
            <v>231</v>
          </cell>
          <cell r="N65">
            <v>106</v>
          </cell>
          <cell r="Q65">
            <v>67</v>
          </cell>
          <cell r="T65">
            <v>19</v>
          </cell>
          <cell r="W65">
            <v>77</v>
          </cell>
          <cell r="Z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Q66">
            <v>0</v>
          </cell>
          <cell r="T66">
            <v>0</v>
          </cell>
          <cell r="W66">
            <v>0</v>
          </cell>
          <cell r="Z66">
            <v>0</v>
          </cell>
        </row>
        <row r="67">
          <cell r="E67">
            <v>6</v>
          </cell>
          <cell r="H67">
            <v>43</v>
          </cell>
          <cell r="K67">
            <v>129</v>
          </cell>
          <cell r="N67">
            <v>59</v>
          </cell>
          <cell r="Q67">
            <v>38</v>
          </cell>
          <cell r="T67">
            <v>11</v>
          </cell>
          <cell r="W67">
            <v>43</v>
          </cell>
          <cell r="Z67">
            <v>0</v>
          </cell>
        </row>
        <row r="68">
          <cell r="E68">
            <v>26</v>
          </cell>
          <cell r="H68">
            <v>33</v>
          </cell>
          <cell r="K68">
            <v>0</v>
          </cell>
          <cell r="N68">
            <v>28</v>
          </cell>
          <cell r="Q68">
            <v>0</v>
          </cell>
          <cell r="T68">
            <v>0</v>
          </cell>
          <cell r="W68">
            <v>31</v>
          </cell>
          <cell r="Z68">
            <v>0</v>
          </cell>
        </row>
        <row r="69">
          <cell r="E69">
            <v>34</v>
          </cell>
          <cell r="H69">
            <v>292</v>
          </cell>
          <cell r="K69">
            <v>525</v>
          </cell>
          <cell r="N69">
            <v>89</v>
          </cell>
          <cell r="Q69">
            <v>992</v>
          </cell>
          <cell r="T69">
            <v>1322</v>
          </cell>
          <cell r="W69">
            <v>122</v>
          </cell>
          <cell r="Z69">
            <v>5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Q70">
            <v>0</v>
          </cell>
          <cell r="T70">
            <v>0</v>
          </cell>
          <cell r="W70">
            <v>0</v>
          </cell>
          <cell r="Z70">
            <v>0</v>
          </cell>
        </row>
        <row r="72">
          <cell r="E72">
            <v>16</v>
          </cell>
          <cell r="H72">
            <v>31</v>
          </cell>
          <cell r="K72">
            <v>11</v>
          </cell>
          <cell r="N72">
            <v>322</v>
          </cell>
          <cell r="Q72">
            <v>22</v>
          </cell>
          <cell r="T72">
            <v>0</v>
          </cell>
          <cell r="W72">
            <v>16</v>
          </cell>
          <cell r="Z72">
            <v>0</v>
          </cell>
        </row>
        <row r="73">
          <cell r="E73">
            <v>31</v>
          </cell>
          <cell r="H73">
            <v>169</v>
          </cell>
          <cell r="K73">
            <v>79</v>
          </cell>
          <cell r="N73">
            <v>140</v>
          </cell>
          <cell r="Q73">
            <v>68</v>
          </cell>
          <cell r="T73">
            <v>12</v>
          </cell>
          <cell r="W73">
            <v>134</v>
          </cell>
          <cell r="Z73">
            <v>29</v>
          </cell>
        </row>
        <row r="75">
          <cell r="E75">
            <v>273</v>
          </cell>
          <cell r="H75">
            <v>444</v>
          </cell>
          <cell r="K75">
            <v>563</v>
          </cell>
          <cell r="N75">
            <v>434</v>
          </cell>
          <cell r="Q75">
            <v>563</v>
          </cell>
          <cell r="T75">
            <v>0</v>
          </cell>
          <cell r="W75">
            <v>228</v>
          </cell>
          <cell r="Z75">
            <v>0</v>
          </cell>
        </row>
        <row r="76">
          <cell r="E76">
            <v>52</v>
          </cell>
          <cell r="H76">
            <v>0</v>
          </cell>
          <cell r="K76">
            <v>0</v>
          </cell>
          <cell r="N76">
            <v>136</v>
          </cell>
          <cell r="Q76">
            <v>0</v>
          </cell>
          <cell r="T76">
            <v>0</v>
          </cell>
          <cell r="W76">
            <v>0</v>
          </cell>
          <cell r="Z76">
            <v>1413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Q77">
            <v>0</v>
          </cell>
          <cell r="T77">
            <v>0</v>
          </cell>
          <cell r="W77">
            <v>0</v>
          </cell>
          <cell r="Z77">
            <v>0</v>
          </cell>
        </row>
        <row r="78">
          <cell r="E78">
            <v>10</v>
          </cell>
          <cell r="H78">
            <v>200</v>
          </cell>
          <cell r="K78">
            <v>350</v>
          </cell>
          <cell r="N78">
            <v>0</v>
          </cell>
          <cell r="Q78">
            <v>500</v>
          </cell>
          <cell r="T78">
            <v>1000</v>
          </cell>
          <cell r="W78">
            <v>0</v>
          </cell>
          <cell r="Z78">
            <v>0</v>
          </cell>
        </row>
        <row r="79">
          <cell r="E79">
            <v>0</v>
          </cell>
          <cell r="H79">
            <v>0</v>
          </cell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  <cell r="Z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Q80">
            <v>0</v>
          </cell>
          <cell r="T80">
            <v>0</v>
          </cell>
          <cell r="W80">
            <v>0</v>
          </cell>
          <cell r="Z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Q81">
            <v>0</v>
          </cell>
          <cell r="T81">
            <v>0</v>
          </cell>
          <cell r="W81">
            <v>0</v>
          </cell>
          <cell r="Z81">
            <v>0</v>
          </cell>
        </row>
        <row r="82">
          <cell r="E82">
            <v>0</v>
          </cell>
          <cell r="H82">
            <v>900</v>
          </cell>
          <cell r="K82">
            <v>0</v>
          </cell>
          <cell r="N82">
            <v>1100</v>
          </cell>
          <cell r="Q82">
            <v>65</v>
          </cell>
          <cell r="T82">
            <v>0</v>
          </cell>
          <cell r="W82">
            <v>4</v>
          </cell>
          <cell r="Z82">
            <v>0</v>
          </cell>
        </row>
        <row r="83">
          <cell r="E83">
            <v>380</v>
          </cell>
          <cell r="H83">
            <v>1337</v>
          </cell>
          <cell r="K83">
            <v>798</v>
          </cell>
          <cell r="N83">
            <v>722</v>
          </cell>
          <cell r="Q83">
            <v>750</v>
          </cell>
          <cell r="T83">
            <v>299</v>
          </cell>
          <cell r="W83">
            <v>192</v>
          </cell>
          <cell r="Z83">
            <v>0</v>
          </cell>
        </row>
        <row r="85">
          <cell r="E85">
            <v>0</v>
          </cell>
          <cell r="H85">
            <v>150</v>
          </cell>
          <cell r="K85">
            <v>60</v>
          </cell>
          <cell r="N85">
            <v>306</v>
          </cell>
          <cell r="Q85">
            <v>114</v>
          </cell>
          <cell r="T85">
            <v>0</v>
          </cell>
          <cell r="W85">
            <v>21</v>
          </cell>
          <cell r="Z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  <cell r="T86">
            <v>0</v>
          </cell>
          <cell r="W86">
            <v>0</v>
          </cell>
          <cell r="Z86">
            <v>0</v>
          </cell>
        </row>
        <row r="88">
          <cell r="E88">
            <v>222</v>
          </cell>
          <cell r="H88">
            <v>753</v>
          </cell>
          <cell r="K88">
            <v>623</v>
          </cell>
          <cell r="N88">
            <v>808</v>
          </cell>
          <cell r="Q88">
            <v>790</v>
          </cell>
          <cell r="T88">
            <v>644</v>
          </cell>
          <cell r="W88">
            <v>191</v>
          </cell>
          <cell r="Z88">
            <v>390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  <cell r="Z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  <cell r="Z90">
            <v>0</v>
          </cell>
        </row>
        <row r="91">
          <cell r="E91">
            <v>0</v>
          </cell>
          <cell r="H91">
            <v>0</v>
          </cell>
          <cell r="K91">
            <v>0</v>
          </cell>
          <cell r="N91">
            <v>0</v>
          </cell>
          <cell r="Q91">
            <v>0</v>
          </cell>
          <cell r="T91">
            <v>0</v>
          </cell>
          <cell r="W91">
            <v>0</v>
          </cell>
          <cell r="Z91">
            <v>0</v>
          </cell>
        </row>
        <row r="92">
          <cell r="E92">
            <v>0</v>
          </cell>
          <cell r="H92">
            <v>13</v>
          </cell>
          <cell r="K92">
            <v>52</v>
          </cell>
          <cell r="N92">
            <v>0</v>
          </cell>
          <cell r="Q92">
            <v>144</v>
          </cell>
          <cell r="T92">
            <v>71</v>
          </cell>
          <cell r="W92">
            <v>0</v>
          </cell>
          <cell r="Z92">
            <v>0</v>
          </cell>
        </row>
        <row r="95">
          <cell r="E95">
            <v>0</v>
          </cell>
          <cell r="H95">
            <v>0</v>
          </cell>
          <cell r="K95">
            <v>0</v>
          </cell>
          <cell r="N95">
            <v>0</v>
          </cell>
          <cell r="Q95">
            <v>0</v>
          </cell>
          <cell r="T95">
            <v>0</v>
          </cell>
          <cell r="W95">
            <v>0</v>
          </cell>
          <cell r="Z95">
            <v>0</v>
          </cell>
        </row>
        <row r="96">
          <cell r="E96">
            <v>0</v>
          </cell>
          <cell r="H96">
            <v>0</v>
          </cell>
          <cell r="K96">
            <v>0</v>
          </cell>
          <cell r="N96">
            <v>0</v>
          </cell>
          <cell r="Q96">
            <v>0</v>
          </cell>
          <cell r="T96">
            <v>0</v>
          </cell>
          <cell r="W96">
            <v>0</v>
          </cell>
          <cell r="Z96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  <cell r="T97">
            <v>0</v>
          </cell>
          <cell r="W97">
            <v>0</v>
          </cell>
          <cell r="Z97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  <cell r="T99">
            <v>0</v>
          </cell>
          <cell r="W99">
            <v>0</v>
          </cell>
          <cell r="Z99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  <cell r="T100">
            <v>0</v>
          </cell>
          <cell r="W100">
            <v>0</v>
          </cell>
          <cell r="Z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  <cell r="T101">
            <v>0</v>
          </cell>
          <cell r="W101">
            <v>0</v>
          </cell>
          <cell r="Z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N102">
            <v>0</v>
          </cell>
          <cell r="Q102">
            <v>183</v>
          </cell>
          <cell r="T102">
            <v>0</v>
          </cell>
          <cell r="W102">
            <v>1345</v>
          </cell>
          <cell r="Z102">
            <v>0</v>
          </cell>
        </row>
        <row r="103">
          <cell r="E103">
            <v>0</v>
          </cell>
          <cell r="H103">
            <v>0</v>
          </cell>
          <cell r="K103">
            <v>0</v>
          </cell>
          <cell r="N103">
            <v>0</v>
          </cell>
          <cell r="Q103">
            <v>0</v>
          </cell>
          <cell r="T103">
            <v>0</v>
          </cell>
          <cell r="W103">
            <v>0</v>
          </cell>
          <cell r="Z103">
            <v>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  <cell r="T104">
            <v>0</v>
          </cell>
          <cell r="W104">
            <v>0</v>
          </cell>
          <cell r="Z104">
            <v>0</v>
          </cell>
        </row>
        <row r="105">
          <cell r="E105">
            <v>0</v>
          </cell>
          <cell r="H105">
            <v>0</v>
          </cell>
          <cell r="K105">
            <v>0</v>
          </cell>
          <cell r="N105">
            <v>0</v>
          </cell>
          <cell r="Q105">
            <v>49</v>
          </cell>
          <cell r="T105">
            <v>0</v>
          </cell>
          <cell r="W105">
            <v>374</v>
          </cell>
          <cell r="Z105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  <cell r="T107">
            <v>0</v>
          </cell>
          <cell r="W107">
            <v>0</v>
          </cell>
          <cell r="Z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  <cell r="T108">
            <v>0</v>
          </cell>
          <cell r="W108">
            <v>0</v>
          </cell>
          <cell r="Z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  <cell r="T109">
            <v>0</v>
          </cell>
          <cell r="W109">
            <v>0</v>
          </cell>
          <cell r="Z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  <cell r="T110">
            <v>0</v>
          </cell>
          <cell r="W110">
            <v>0</v>
          </cell>
          <cell r="Z110">
            <v>0</v>
          </cell>
        </row>
      </sheetData>
      <sheetData sheetId="4">
        <row r="16">
          <cell r="E16">
            <v>11</v>
          </cell>
          <cell r="H16">
            <v>0</v>
          </cell>
          <cell r="K16">
            <v>0</v>
          </cell>
          <cell r="N16">
            <v>0</v>
          </cell>
          <cell r="Q16">
            <v>0</v>
          </cell>
        </row>
        <row r="17">
          <cell r="Q17">
            <v>0</v>
          </cell>
        </row>
        <row r="18">
          <cell r="Q18">
            <v>0</v>
          </cell>
        </row>
        <row r="19">
          <cell r="Q19">
            <v>0</v>
          </cell>
        </row>
        <row r="20">
          <cell r="Q20">
            <v>1</v>
          </cell>
        </row>
        <row r="28">
          <cell r="E28">
            <v>0</v>
          </cell>
          <cell r="H28">
            <v>87</v>
          </cell>
          <cell r="K28">
            <v>0</v>
          </cell>
          <cell r="N28">
            <v>0</v>
          </cell>
          <cell r="Q28">
            <v>0</v>
          </cell>
        </row>
        <row r="30">
          <cell r="E30">
            <v>18480</v>
          </cell>
          <cell r="H30">
            <v>34778</v>
          </cell>
          <cell r="K30">
            <v>15612</v>
          </cell>
          <cell r="N30">
            <v>34726</v>
          </cell>
          <cell r="Q30">
            <v>3901</v>
          </cell>
        </row>
        <row r="31">
          <cell r="E31">
            <v>288</v>
          </cell>
          <cell r="H31">
            <v>1634</v>
          </cell>
        </row>
        <row r="33">
          <cell r="E33">
            <v>937</v>
          </cell>
          <cell r="H33">
            <v>3774</v>
          </cell>
          <cell r="K33">
            <v>0</v>
          </cell>
          <cell r="N33">
            <v>0</v>
          </cell>
          <cell r="Q33">
            <v>1913</v>
          </cell>
        </row>
        <row r="34">
          <cell r="E34">
            <v>468</v>
          </cell>
          <cell r="H34">
            <v>0</v>
          </cell>
          <cell r="K34">
            <v>3205</v>
          </cell>
          <cell r="N34">
            <v>0</v>
          </cell>
          <cell r="Q34">
            <v>957</v>
          </cell>
        </row>
        <row r="35">
          <cell r="E35">
            <v>937</v>
          </cell>
          <cell r="H35">
            <v>0</v>
          </cell>
          <cell r="K35">
            <v>0</v>
          </cell>
          <cell r="N35">
            <v>-1103</v>
          </cell>
          <cell r="Q35">
            <v>1912</v>
          </cell>
        </row>
        <row r="38">
          <cell r="E38">
            <v>12903</v>
          </cell>
          <cell r="H38">
            <v>23999</v>
          </cell>
          <cell r="K38">
            <v>13659</v>
          </cell>
          <cell r="N38">
            <v>23275</v>
          </cell>
          <cell r="Q38">
            <v>4849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Q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  <cell r="N40">
            <v>0</v>
          </cell>
          <cell r="Q40">
            <v>0</v>
          </cell>
        </row>
        <row r="41">
          <cell r="E41">
            <v>13</v>
          </cell>
          <cell r="H41">
            <v>950</v>
          </cell>
          <cell r="K41">
            <v>451</v>
          </cell>
          <cell r="N41">
            <v>417</v>
          </cell>
          <cell r="Q41">
            <v>57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</row>
        <row r="43">
          <cell r="E43">
            <v>0</v>
          </cell>
          <cell r="H43">
            <v>903</v>
          </cell>
          <cell r="K43">
            <v>0</v>
          </cell>
          <cell r="N43">
            <v>0</v>
          </cell>
          <cell r="Q43">
            <v>983</v>
          </cell>
        </row>
        <row r="44">
          <cell r="E44">
            <v>280</v>
          </cell>
          <cell r="H44">
            <v>488</v>
          </cell>
          <cell r="K44">
            <v>255</v>
          </cell>
          <cell r="N44">
            <v>475</v>
          </cell>
          <cell r="Q44">
            <v>72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</row>
        <row r="46">
          <cell r="E46">
            <v>48</v>
          </cell>
          <cell r="H46">
            <v>93</v>
          </cell>
          <cell r="K46">
            <v>206</v>
          </cell>
          <cell r="N46">
            <v>138</v>
          </cell>
          <cell r="Q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Q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</row>
        <row r="50">
          <cell r="E50">
            <v>134</v>
          </cell>
          <cell r="H50">
            <v>319</v>
          </cell>
          <cell r="K50">
            <v>147</v>
          </cell>
          <cell r="N50">
            <v>237</v>
          </cell>
          <cell r="Q50">
            <v>106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</row>
        <row r="53">
          <cell r="E53">
            <v>0</v>
          </cell>
          <cell r="H53">
            <v>0</v>
          </cell>
          <cell r="K53">
            <v>0</v>
          </cell>
          <cell r="N53">
            <v>0</v>
          </cell>
          <cell r="Q53">
            <v>0</v>
          </cell>
        </row>
        <row r="54">
          <cell r="E54">
            <v>0</v>
          </cell>
          <cell r="H54">
            <v>5</v>
          </cell>
          <cell r="K54">
            <v>0</v>
          </cell>
          <cell r="N54">
            <v>128</v>
          </cell>
          <cell r="Q54">
            <v>0</v>
          </cell>
        </row>
        <row r="55">
          <cell r="E55">
            <v>0</v>
          </cell>
          <cell r="H55">
            <v>4</v>
          </cell>
          <cell r="K55">
            <v>0</v>
          </cell>
          <cell r="N55">
            <v>0</v>
          </cell>
          <cell r="Q55">
            <v>6</v>
          </cell>
        </row>
        <row r="61">
          <cell r="E61">
            <v>46</v>
          </cell>
          <cell r="H61">
            <v>95</v>
          </cell>
          <cell r="K61">
            <v>42</v>
          </cell>
          <cell r="N61">
            <v>78</v>
          </cell>
          <cell r="Q61">
            <v>0</v>
          </cell>
        </row>
        <row r="62">
          <cell r="E62">
            <v>0</v>
          </cell>
          <cell r="K62">
            <v>0</v>
          </cell>
          <cell r="N62">
            <v>3</v>
          </cell>
          <cell r="Q62">
            <v>0</v>
          </cell>
        </row>
        <row r="63">
          <cell r="E63">
            <v>50</v>
          </cell>
          <cell r="H63">
            <v>101</v>
          </cell>
          <cell r="K63">
            <v>45</v>
          </cell>
          <cell r="N63">
            <v>84</v>
          </cell>
          <cell r="Q63">
            <v>0</v>
          </cell>
        </row>
        <row r="64">
          <cell r="E64">
            <v>68</v>
          </cell>
          <cell r="H64">
            <v>214</v>
          </cell>
          <cell r="K64">
            <v>0</v>
          </cell>
          <cell r="N64">
            <v>0</v>
          </cell>
          <cell r="Q64">
            <v>106</v>
          </cell>
        </row>
        <row r="65">
          <cell r="E65">
            <v>154</v>
          </cell>
          <cell r="H65">
            <v>383</v>
          </cell>
          <cell r="K65">
            <v>0</v>
          </cell>
          <cell r="N65">
            <v>0</v>
          </cell>
          <cell r="Q65">
            <v>110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Q66">
            <v>0</v>
          </cell>
        </row>
        <row r="68">
          <cell r="E68">
            <v>70</v>
          </cell>
          <cell r="H68">
            <v>16</v>
          </cell>
          <cell r="K68">
            <v>10</v>
          </cell>
          <cell r="N68">
            <v>10</v>
          </cell>
          <cell r="Q68">
            <v>136</v>
          </cell>
        </row>
        <row r="69">
          <cell r="E69">
            <v>75</v>
          </cell>
          <cell r="H69">
            <v>93</v>
          </cell>
          <cell r="K69">
            <v>12</v>
          </cell>
          <cell r="N69">
            <v>15</v>
          </cell>
          <cell r="Q69">
            <v>28</v>
          </cell>
        </row>
        <row r="71">
          <cell r="E71">
            <v>549</v>
          </cell>
          <cell r="H71">
            <v>1555</v>
          </cell>
          <cell r="K71">
            <v>0</v>
          </cell>
          <cell r="N71">
            <v>0</v>
          </cell>
          <cell r="Q71">
            <v>0</v>
          </cell>
        </row>
        <row r="72">
          <cell r="E72">
            <v>1835</v>
          </cell>
          <cell r="H72">
            <v>0</v>
          </cell>
          <cell r="K72">
            <v>0</v>
          </cell>
          <cell r="N72">
            <v>0</v>
          </cell>
          <cell r="Q72">
            <v>0</v>
          </cell>
        </row>
        <row r="73">
          <cell r="E73">
            <v>0</v>
          </cell>
          <cell r="H73">
            <v>0</v>
          </cell>
          <cell r="K73">
            <v>0</v>
          </cell>
          <cell r="N73">
            <v>0</v>
          </cell>
          <cell r="Q73">
            <v>0</v>
          </cell>
        </row>
        <row r="74">
          <cell r="E74">
            <v>58</v>
          </cell>
          <cell r="H74">
            <v>44</v>
          </cell>
          <cell r="K74">
            <v>4</v>
          </cell>
          <cell r="N74">
            <v>0</v>
          </cell>
          <cell r="Q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Q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Q77">
            <v>0</v>
          </cell>
        </row>
        <row r="78">
          <cell r="E78">
            <v>182</v>
          </cell>
          <cell r="H78">
            <v>462</v>
          </cell>
          <cell r="K78">
            <v>210</v>
          </cell>
          <cell r="N78">
            <v>532</v>
          </cell>
          <cell r="Q78">
            <v>42</v>
          </cell>
        </row>
        <row r="79">
          <cell r="E79">
            <v>70</v>
          </cell>
          <cell r="H79">
            <v>141</v>
          </cell>
          <cell r="K79">
            <v>0</v>
          </cell>
          <cell r="N79">
            <v>0</v>
          </cell>
          <cell r="Q79">
            <v>570</v>
          </cell>
        </row>
        <row r="81">
          <cell r="E81">
            <v>5</v>
          </cell>
          <cell r="H81">
            <v>13</v>
          </cell>
          <cell r="K81">
            <v>17</v>
          </cell>
          <cell r="N81">
            <v>12</v>
          </cell>
          <cell r="Q81">
            <v>33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Q82">
            <v>0</v>
          </cell>
        </row>
        <row r="84">
          <cell r="E84">
            <v>746</v>
          </cell>
          <cell r="H84">
            <v>598</v>
          </cell>
          <cell r="K84">
            <v>7</v>
          </cell>
          <cell r="N84">
            <v>8</v>
          </cell>
          <cell r="Q84">
            <v>88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Q87">
            <v>0</v>
          </cell>
        </row>
        <row r="88">
          <cell r="E88">
            <v>0</v>
          </cell>
          <cell r="K88">
            <v>0</v>
          </cell>
          <cell r="N88">
            <v>0</v>
          </cell>
          <cell r="Q88">
            <v>0</v>
          </cell>
        </row>
        <row r="92">
          <cell r="E92">
            <v>288</v>
          </cell>
          <cell r="H92">
            <v>0</v>
          </cell>
          <cell r="K92">
            <v>0</v>
          </cell>
          <cell r="N92">
            <v>1768</v>
          </cell>
          <cell r="Q92">
            <v>0</v>
          </cell>
        </row>
        <row r="93">
          <cell r="E93">
            <v>0</v>
          </cell>
          <cell r="H93">
            <v>0</v>
          </cell>
          <cell r="K93">
            <v>0</v>
          </cell>
          <cell r="N93">
            <v>0</v>
          </cell>
          <cell r="Q93">
            <v>0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Q94">
            <v>0</v>
          </cell>
        </row>
        <row r="95">
          <cell r="E95">
            <v>0</v>
          </cell>
          <cell r="H95">
            <v>0</v>
          </cell>
          <cell r="K95">
            <v>0</v>
          </cell>
          <cell r="N95">
            <v>0</v>
          </cell>
          <cell r="Q95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</row>
        <row r="98">
          <cell r="E98">
            <v>0</v>
          </cell>
          <cell r="H98">
            <v>0</v>
          </cell>
          <cell r="K98">
            <v>0</v>
          </cell>
          <cell r="N98">
            <v>0</v>
          </cell>
          <cell r="Q98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</row>
        <row r="100">
          <cell r="E100">
            <v>0</v>
          </cell>
          <cell r="H100">
            <v>1087</v>
          </cell>
          <cell r="K100">
            <v>0</v>
          </cell>
          <cell r="N100">
            <v>0</v>
          </cell>
          <cell r="Q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N102">
            <v>0</v>
          </cell>
          <cell r="Q102">
            <v>0</v>
          </cell>
        </row>
        <row r="103">
          <cell r="E103">
            <v>0</v>
          </cell>
          <cell r="H103">
            <v>294</v>
          </cell>
          <cell r="K103">
            <v>0</v>
          </cell>
          <cell r="N103">
            <v>0</v>
          </cell>
          <cell r="Q103">
            <v>0</v>
          </cell>
        </row>
        <row r="105">
          <cell r="E105">
            <v>0</v>
          </cell>
          <cell r="H105">
            <v>1355</v>
          </cell>
          <cell r="K105">
            <v>0</v>
          </cell>
          <cell r="N105">
            <v>0</v>
          </cell>
          <cell r="Q105">
            <v>0</v>
          </cell>
        </row>
        <row r="106">
          <cell r="E106">
            <v>0</v>
          </cell>
          <cell r="H106">
            <v>0</v>
          </cell>
          <cell r="K106">
            <v>0</v>
          </cell>
          <cell r="N106">
            <v>0</v>
          </cell>
          <cell r="Q106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</row>
        <row r="108">
          <cell r="E108">
            <v>0</v>
          </cell>
          <cell r="H108">
            <v>366</v>
          </cell>
          <cell r="K108">
            <v>0</v>
          </cell>
          <cell r="N108">
            <v>0</v>
          </cell>
          <cell r="Q108">
            <v>0</v>
          </cell>
        </row>
      </sheetData>
      <sheetData sheetId="5">
        <row r="3">
          <cell r="D3">
            <v>11323747</v>
          </cell>
          <cell r="G3">
            <v>22051506</v>
          </cell>
          <cell r="J3">
            <v>10429766</v>
          </cell>
          <cell r="M3">
            <v>22349500</v>
          </cell>
          <cell r="P3">
            <v>2383947</v>
          </cell>
        </row>
        <row r="4">
          <cell r="D4">
            <v>0</v>
          </cell>
          <cell r="G4">
            <v>0</v>
          </cell>
          <cell r="J4">
            <v>0</v>
          </cell>
          <cell r="M4">
            <v>0</v>
          </cell>
          <cell r="P4">
            <v>0</v>
          </cell>
        </row>
        <row r="6">
          <cell r="D6">
            <v>0</v>
          </cell>
          <cell r="G6">
            <v>0</v>
          </cell>
          <cell r="J6">
            <v>0</v>
          </cell>
          <cell r="M6">
            <v>0</v>
          </cell>
          <cell r="P6">
            <v>0</v>
          </cell>
        </row>
        <row r="7">
          <cell r="D7">
            <v>0</v>
          </cell>
          <cell r="G7">
            <v>664655</v>
          </cell>
          <cell r="J7">
            <v>0</v>
          </cell>
          <cell r="M7">
            <v>280663</v>
          </cell>
          <cell r="P7">
            <v>276474</v>
          </cell>
        </row>
        <row r="8">
          <cell r="D8">
            <v>2400000</v>
          </cell>
          <cell r="G8">
            <v>6240000</v>
          </cell>
          <cell r="J8">
            <v>2400000</v>
          </cell>
          <cell r="M8">
            <v>6000000</v>
          </cell>
          <cell r="P8">
            <v>960000</v>
          </cell>
        </row>
        <row r="9">
          <cell r="D9">
            <v>0</v>
          </cell>
          <cell r="G9">
            <v>0</v>
          </cell>
          <cell r="J9">
            <v>0</v>
          </cell>
          <cell r="M9">
            <v>0</v>
          </cell>
          <cell r="P9">
            <v>0</v>
          </cell>
        </row>
        <row r="11">
          <cell r="D11">
            <v>2396534</v>
          </cell>
          <cell r="G11">
            <v>4411800</v>
          </cell>
          <cell r="J11">
            <v>2178667</v>
          </cell>
          <cell r="M11">
            <v>4738599</v>
          </cell>
          <cell r="P11">
            <v>0</v>
          </cell>
        </row>
        <row r="12">
          <cell r="D12">
            <v>0</v>
          </cell>
          <cell r="G12">
            <v>0</v>
          </cell>
          <cell r="J12">
            <v>0</v>
          </cell>
          <cell r="M12">
            <v>0</v>
          </cell>
          <cell r="P12">
            <v>0</v>
          </cell>
        </row>
        <row r="14">
          <cell r="D14">
            <v>1760569</v>
          </cell>
          <cell r="G14">
            <v>0</v>
          </cell>
          <cell r="J14">
            <v>0</v>
          </cell>
          <cell r="M14">
            <v>0</v>
          </cell>
          <cell r="P14">
            <v>0</v>
          </cell>
        </row>
        <row r="16">
          <cell r="D16">
            <v>66300</v>
          </cell>
          <cell r="G16">
            <v>21295</v>
          </cell>
          <cell r="J16">
            <v>68960</v>
          </cell>
          <cell r="M16">
            <v>22300</v>
          </cell>
          <cell r="P16">
            <v>68415</v>
          </cell>
        </row>
        <row r="17">
          <cell r="D17">
            <v>533818</v>
          </cell>
          <cell r="G17">
            <v>1387927</v>
          </cell>
          <cell r="J17">
            <v>533818</v>
          </cell>
          <cell r="M17">
            <v>1334545</v>
          </cell>
          <cell r="P17">
            <v>213528</v>
          </cell>
        </row>
      </sheetData>
      <sheetData sheetId="6">
        <row r="3">
          <cell r="D3">
            <v>15000000</v>
          </cell>
        </row>
        <row r="4">
          <cell r="D4">
            <v>9900000</v>
          </cell>
        </row>
        <row r="5">
          <cell r="D5">
            <v>332160</v>
          </cell>
        </row>
        <row r="6">
          <cell r="D6">
            <v>150000</v>
          </cell>
        </row>
        <row r="7">
          <cell r="D7">
            <v>16926000</v>
          </cell>
        </row>
        <row r="8">
          <cell r="D8">
            <v>163500</v>
          </cell>
        </row>
        <row r="9">
          <cell r="D9">
            <v>2500000</v>
          </cell>
        </row>
        <row r="10">
          <cell r="D10">
            <v>4498000</v>
          </cell>
        </row>
        <row r="11">
          <cell r="D11">
            <v>8940000</v>
          </cell>
        </row>
        <row r="14">
          <cell r="D14">
            <v>826</v>
          </cell>
        </row>
        <row r="15">
          <cell r="D15">
            <v>244310</v>
          </cell>
        </row>
        <row r="16">
          <cell r="D16">
            <v>492838</v>
          </cell>
        </row>
        <row r="17">
          <cell r="D17">
            <v>339313</v>
          </cell>
        </row>
        <row r="18">
          <cell r="D18">
            <v>221081</v>
          </cell>
        </row>
        <row r="19">
          <cell r="D19">
            <v>84162</v>
          </cell>
        </row>
        <row r="20">
          <cell r="D20">
            <v>52704</v>
          </cell>
        </row>
        <row r="23">
          <cell r="D23">
            <v>192995</v>
          </cell>
        </row>
        <row r="24">
          <cell r="D24">
            <v>980864</v>
          </cell>
        </row>
        <row r="25">
          <cell r="D25">
            <v>3595482</v>
          </cell>
        </row>
        <row r="26">
          <cell r="D26">
            <v>2441278</v>
          </cell>
        </row>
        <row r="27">
          <cell r="D27">
            <v>5116411</v>
          </cell>
        </row>
        <row r="28">
          <cell r="D28">
            <v>1848296</v>
          </cell>
        </row>
        <row r="29">
          <cell r="D29">
            <v>321840</v>
          </cell>
        </row>
        <row r="32">
          <cell r="D32">
            <v>127094</v>
          </cell>
        </row>
        <row r="33">
          <cell r="D33">
            <v>508376</v>
          </cell>
        </row>
        <row r="34">
          <cell r="D34">
            <v>508376</v>
          </cell>
        </row>
        <row r="35">
          <cell r="D35">
            <v>3050259</v>
          </cell>
        </row>
        <row r="36">
          <cell r="D36">
            <v>254187</v>
          </cell>
        </row>
        <row r="37">
          <cell r="D37">
            <v>635471</v>
          </cell>
        </row>
        <row r="38">
          <cell r="D38">
            <v>254187</v>
          </cell>
        </row>
      </sheetData>
      <sheetData sheetId="7">
        <row r="3">
          <cell r="O3">
            <v>18184</v>
          </cell>
        </row>
        <row r="4">
          <cell r="O4">
            <v>9368</v>
          </cell>
        </row>
        <row r="5">
          <cell r="O5">
            <v>4748</v>
          </cell>
        </row>
        <row r="6">
          <cell r="O6">
            <v>2990</v>
          </cell>
        </row>
        <row r="7">
          <cell r="O7">
            <v>16091</v>
          </cell>
        </row>
        <row r="8">
          <cell r="O8">
            <v>9350</v>
          </cell>
        </row>
        <row r="9">
          <cell r="O9">
            <v>8708</v>
          </cell>
        </row>
        <row r="10">
          <cell r="O10">
            <v>4912</v>
          </cell>
        </row>
        <row r="12">
          <cell r="O12">
            <v>187177</v>
          </cell>
        </row>
        <row r="17">
          <cell r="O17">
            <v>6926</v>
          </cell>
        </row>
        <row r="18">
          <cell r="O18">
            <v>362</v>
          </cell>
        </row>
        <row r="19">
          <cell r="O19">
            <v>3331</v>
          </cell>
        </row>
        <row r="20">
          <cell r="O20">
            <v>108</v>
          </cell>
        </row>
        <row r="21">
          <cell r="O21">
            <v>0</v>
          </cell>
        </row>
        <row r="22">
          <cell r="O22">
            <v>269</v>
          </cell>
        </row>
        <row r="23">
          <cell r="O23">
            <v>1634</v>
          </cell>
        </row>
        <row r="24">
          <cell r="O24">
            <v>953</v>
          </cell>
        </row>
        <row r="25">
          <cell r="O25">
            <v>2330</v>
          </cell>
        </row>
        <row r="26">
          <cell r="O26">
            <v>430</v>
          </cell>
        </row>
        <row r="30">
          <cell r="O30">
            <v>288</v>
          </cell>
        </row>
        <row r="31">
          <cell r="O31">
            <v>0</v>
          </cell>
        </row>
        <row r="32">
          <cell r="O32">
            <v>1768</v>
          </cell>
        </row>
      </sheetData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Cs.napközi"/>
      <sheetName val="Szoc.étk"/>
      <sheetName val="Segítő Szolgá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B17">
            <v>767</v>
          </cell>
          <cell r="I17">
            <v>0</v>
          </cell>
        </row>
        <row r="18">
          <cell r="B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G20">
            <v>0</v>
          </cell>
          <cell r="I20">
            <v>0</v>
          </cell>
        </row>
        <row r="21">
          <cell r="B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D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I23">
            <v>0</v>
          </cell>
        </row>
        <row r="24">
          <cell r="B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B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F33">
            <v>0</v>
          </cell>
          <cell r="H33">
            <v>0</v>
          </cell>
          <cell r="I33">
            <v>0</v>
          </cell>
        </row>
        <row r="34">
          <cell r="B34">
            <v>0</v>
          </cell>
          <cell r="G34">
            <v>0</v>
          </cell>
          <cell r="H34">
            <v>0</v>
          </cell>
          <cell r="I34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2">
          <cell r="I4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10</v>
          </cell>
          <cell r="I10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/>
      <sheetData sheetId="1"/>
      <sheetData sheetId="2"/>
      <sheetData sheetId="3"/>
      <sheetData sheetId="4"/>
      <sheetData sheetId="5">
        <row r="16">
          <cell r="B16">
            <v>18252</v>
          </cell>
        </row>
        <row r="17">
          <cell r="C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E18">
            <v>0</v>
          </cell>
          <cell r="F18">
            <v>0</v>
          </cell>
        </row>
        <row r="20">
          <cell r="C20">
            <v>0</v>
          </cell>
          <cell r="E20">
            <v>0</v>
          </cell>
          <cell r="F20">
            <v>0</v>
          </cell>
        </row>
        <row r="21">
          <cell r="E21">
            <v>0</v>
          </cell>
        </row>
        <row r="23">
          <cell r="C23">
            <v>0</v>
          </cell>
          <cell r="E23">
            <v>0</v>
          </cell>
          <cell r="F23">
            <v>0</v>
          </cell>
        </row>
        <row r="25">
          <cell r="C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D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K26"/>
  <sheetViews>
    <sheetView tabSelected="1" workbookViewId="0">
      <selection activeCell="B25" sqref="B25"/>
    </sheetView>
  </sheetViews>
  <sheetFormatPr defaultColWidth="9.140625" defaultRowHeight="12.75"/>
  <cols>
    <col min="1" max="1" width="37.7109375" style="38" customWidth="1"/>
    <col min="2" max="4" width="11.28515625" style="38" customWidth="1"/>
    <col min="5" max="5" width="9.7109375" style="38" customWidth="1"/>
    <col min="6" max="6" width="37.7109375" style="38" customWidth="1"/>
    <col min="7" max="9" width="11.28515625" style="38" customWidth="1"/>
    <col min="10" max="10" width="9.5703125" style="38" customWidth="1"/>
    <col min="11" max="16384" width="9.140625" style="38"/>
  </cols>
  <sheetData>
    <row r="1" spans="1:11" ht="42.75" customHeight="1">
      <c r="A1" s="60" t="s">
        <v>41</v>
      </c>
      <c r="B1" s="63" t="s">
        <v>390</v>
      </c>
      <c r="C1" s="67" t="s">
        <v>391</v>
      </c>
      <c r="D1" s="355" t="s">
        <v>392</v>
      </c>
      <c r="E1" s="355" t="s">
        <v>342</v>
      </c>
      <c r="F1" s="359" t="s">
        <v>70</v>
      </c>
      <c r="G1" s="63" t="s">
        <v>390</v>
      </c>
      <c r="H1" s="67" t="s">
        <v>391</v>
      </c>
      <c r="I1" s="355" t="s">
        <v>392</v>
      </c>
      <c r="J1" s="77" t="s">
        <v>342</v>
      </c>
    </row>
    <row r="2" spans="1:11" ht="16.149999999999999" customHeight="1">
      <c r="A2" s="61" t="s">
        <v>76</v>
      </c>
      <c r="B2" s="64">
        <f>+'1.1.SZ.TÁBL. BEV - KIAD'!S7</f>
        <v>327562</v>
      </c>
      <c r="C2" s="64">
        <f>+'1.1.SZ.TÁBL. BEV - KIAD'!T7</f>
        <v>282588</v>
      </c>
      <c r="D2" s="64">
        <f>+'1.1.SZ.TÁBL. BEV - KIAD'!U7</f>
        <v>265556</v>
      </c>
      <c r="E2" s="368">
        <f>+D2/C2</f>
        <v>0.93972850934930008</v>
      </c>
      <c r="F2" s="360" t="s">
        <v>56</v>
      </c>
      <c r="G2" s="64">
        <f>+'1.1.SZ.TÁBL. BEV - KIAD'!S51</f>
        <v>191934</v>
      </c>
      <c r="H2" s="64">
        <f>+'1.1.SZ.TÁBL. BEV - KIAD'!T51</f>
        <v>167574</v>
      </c>
      <c r="I2" s="64">
        <f>+'1.1.SZ.TÁBL. BEV - KIAD'!U51</f>
        <v>146691</v>
      </c>
      <c r="J2" s="373">
        <f>+I2/H2</f>
        <v>0.87538042894482437</v>
      </c>
    </row>
    <row r="3" spans="1:11" ht="16.149999999999999" customHeight="1">
      <c r="A3" s="62" t="s">
        <v>78</v>
      </c>
      <c r="B3" s="65">
        <f>+'1.1.SZ.TÁBL. BEV - KIAD'!S21</f>
        <v>10235</v>
      </c>
      <c r="C3" s="65">
        <f>+'1.1.SZ.TÁBL. BEV - KIAD'!T21</f>
        <v>10536</v>
      </c>
      <c r="D3" s="65">
        <f>+'1.1.SZ.TÁBL. BEV - KIAD'!U21</f>
        <v>8938</v>
      </c>
      <c r="E3" s="368">
        <f t="shared" ref="E3:E5" si="0">+D3/C3</f>
        <v>0.84832953682612</v>
      </c>
      <c r="F3" s="361" t="s">
        <v>77</v>
      </c>
      <c r="G3" s="74">
        <f>+'1.1.SZ.TÁBL. BEV - KIAD'!S52</f>
        <v>46708</v>
      </c>
      <c r="H3" s="74">
        <f>+'1.1.SZ.TÁBL. BEV - KIAD'!T52</f>
        <v>42729</v>
      </c>
      <c r="I3" s="74">
        <f>+'1.1.SZ.TÁBL. BEV - KIAD'!U52</f>
        <v>38179</v>
      </c>
      <c r="J3" s="373">
        <f t="shared" ref="J3:J17" si="1">+I3/H3</f>
        <v>0.89351494301294199</v>
      </c>
    </row>
    <row r="4" spans="1:11" ht="16.149999999999999" customHeight="1">
      <c r="A4" s="62" t="s">
        <v>327</v>
      </c>
      <c r="B4" s="66">
        <f>+'1.1.SZ.TÁBL. BEV - KIAD'!S24</f>
        <v>0</v>
      </c>
      <c r="C4" s="66">
        <f>+'1.1.SZ.TÁBL. BEV - KIAD'!T24</f>
        <v>0</v>
      </c>
      <c r="D4" s="66">
        <f>+'1.1.SZ.TÁBL. BEV - KIAD'!U24</f>
        <v>0</v>
      </c>
      <c r="E4" s="368"/>
      <c r="F4" s="361" t="s">
        <v>79</v>
      </c>
      <c r="G4" s="65">
        <f>+'1.1.SZ.TÁBL. BEV - KIAD'!S84</f>
        <v>86042</v>
      </c>
      <c r="H4" s="65">
        <f>+'1.1.SZ.TÁBL. BEV - KIAD'!T84</f>
        <v>70363</v>
      </c>
      <c r="I4" s="65">
        <f>+'1.1.SZ.TÁBL. BEV - KIAD'!U84</f>
        <v>54655</v>
      </c>
      <c r="J4" s="373">
        <f t="shared" si="1"/>
        <v>0.77675767093500847</v>
      </c>
    </row>
    <row r="5" spans="1:11" ht="16.149999999999999" customHeight="1">
      <c r="A5" s="62" t="s">
        <v>81</v>
      </c>
      <c r="B5" s="66">
        <f>+'1.1.SZ.TÁBL. BEV - KIAD'!S28</f>
        <v>0</v>
      </c>
      <c r="C5" s="66">
        <f>+'1.1.SZ.TÁBL. BEV - KIAD'!T28</f>
        <v>17047</v>
      </c>
      <c r="D5" s="66">
        <f>+'1.1.SZ.TÁBL. BEV - KIAD'!U28</f>
        <v>17047</v>
      </c>
      <c r="E5" s="368">
        <f t="shared" si="0"/>
        <v>1</v>
      </c>
      <c r="F5" s="362" t="s">
        <v>80</v>
      </c>
      <c r="G5" s="66"/>
      <c r="H5" s="66"/>
      <c r="I5" s="66"/>
      <c r="J5" s="373"/>
    </row>
    <row r="6" spans="1:11" ht="16.149999999999999" customHeight="1">
      <c r="A6" s="62"/>
      <c r="B6" s="66"/>
      <c r="C6" s="17"/>
      <c r="D6" s="356"/>
      <c r="E6" s="369"/>
      <c r="F6" s="361" t="s">
        <v>82</v>
      </c>
      <c r="G6" s="65">
        <f>+'1.1.SZ.TÁBL. BEV - KIAD'!S86+'1.1.SZ.TÁBL. BEV - KIAD'!S85</f>
        <v>9580</v>
      </c>
      <c r="H6" s="65">
        <f>+'1.1.SZ.TÁBL. BEV - KIAD'!T86+'1.1.SZ.TÁBL. BEV - KIAD'!T85</f>
        <v>21690</v>
      </c>
      <c r="I6" s="65">
        <f>+'1.1.SZ.TÁBL. BEV - KIAD'!U86+'1.1.SZ.TÁBL. BEV - KIAD'!U85</f>
        <v>19957</v>
      </c>
      <c r="J6" s="373">
        <f t="shared" si="1"/>
        <v>0.92010142923005989</v>
      </c>
    </row>
    <row r="7" spans="1:11" ht="16.149999999999999" customHeight="1">
      <c r="A7" s="62"/>
      <c r="B7" s="66"/>
      <c r="C7" s="17"/>
      <c r="D7" s="356"/>
      <c r="E7" s="369"/>
      <c r="F7" s="362" t="s">
        <v>83</v>
      </c>
      <c r="G7" s="66">
        <f>+'1.1.SZ.TÁBL. BEV - KIAD'!S89</f>
        <v>2199</v>
      </c>
      <c r="H7" s="66">
        <f>+'1.1.SZ.TÁBL. BEV - KIAD'!T89</f>
        <v>2986</v>
      </c>
      <c r="I7" s="66">
        <f>+'1.1.SZ.TÁBL. BEV - KIAD'!U89</f>
        <v>0</v>
      </c>
      <c r="J7" s="373">
        <f t="shared" si="1"/>
        <v>0</v>
      </c>
    </row>
    <row r="8" spans="1:11" ht="16.149999999999999" customHeight="1">
      <c r="A8" s="69"/>
      <c r="B8" s="70"/>
      <c r="C8" s="71"/>
      <c r="D8" s="357"/>
      <c r="E8" s="370"/>
      <c r="F8" s="363"/>
      <c r="G8" s="75"/>
      <c r="H8" s="76"/>
      <c r="I8" s="357"/>
      <c r="J8" s="542"/>
    </row>
    <row r="9" spans="1:11" ht="16.149999999999999" customHeight="1">
      <c r="A9" s="78" t="s">
        <v>91</v>
      </c>
      <c r="B9" s="79">
        <f>SUM(B2:B8)</f>
        <v>337797</v>
      </c>
      <c r="C9" s="79">
        <f t="shared" ref="C9:D9" si="2">SUM(C2:C8)</f>
        <v>310171</v>
      </c>
      <c r="D9" s="79">
        <f t="shared" si="2"/>
        <v>291541</v>
      </c>
      <c r="E9" s="371">
        <f>+D9/C9</f>
        <v>0.93993635768656647</v>
      </c>
      <c r="F9" s="364" t="s">
        <v>93</v>
      </c>
      <c r="G9" s="79">
        <f>SUM(G2:G7)</f>
        <v>336463</v>
      </c>
      <c r="H9" s="79">
        <f t="shared" ref="H9:I9" si="3">SUM(H2:H7)</f>
        <v>305342</v>
      </c>
      <c r="I9" s="79">
        <f t="shared" si="3"/>
        <v>259482</v>
      </c>
      <c r="J9" s="543">
        <f t="shared" si="1"/>
        <v>0.84980775654839491</v>
      </c>
    </row>
    <row r="10" spans="1:11" ht="16.149999999999999" customHeight="1">
      <c r="A10" s="87"/>
      <c r="B10" s="88"/>
      <c r="C10" s="89"/>
      <c r="D10" s="358"/>
      <c r="E10" s="372"/>
      <c r="F10" s="365"/>
      <c r="G10" s="88"/>
      <c r="H10" s="89"/>
      <c r="I10" s="358"/>
      <c r="J10" s="373"/>
    </row>
    <row r="11" spans="1:11" ht="16.149999999999999" customHeight="1">
      <c r="A11" s="61" t="s">
        <v>84</v>
      </c>
      <c r="B11" s="64">
        <f>+'1.1.SZ.TÁBL. BEV - KIAD'!S11</f>
        <v>0</v>
      </c>
      <c r="C11" s="64">
        <f>+'1.1.SZ.TÁBL. BEV - KIAD'!T11</f>
        <v>9261</v>
      </c>
      <c r="D11" s="64">
        <f>+'1.1.SZ.TÁBL. BEV - KIAD'!U11</f>
        <v>9261</v>
      </c>
      <c r="E11" s="368">
        <f t="shared" ref="E11" si="4">+D11/C11</f>
        <v>1</v>
      </c>
      <c r="F11" s="360" t="s">
        <v>85</v>
      </c>
      <c r="G11" s="81">
        <f>+'1.1.SZ.TÁBL. BEV - KIAD'!S102</f>
        <v>1334</v>
      </c>
      <c r="H11" s="81">
        <f>+'1.1.SZ.TÁBL. BEV - KIAD'!T102</f>
        <v>12369</v>
      </c>
      <c r="I11" s="81">
        <f>+'1.1.SZ.TÁBL. BEV - KIAD'!U102</f>
        <v>2741</v>
      </c>
      <c r="J11" s="373">
        <f t="shared" si="1"/>
        <v>0.22160239307947288</v>
      </c>
      <c r="K11" s="59"/>
    </row>
    <row r="12" spans="1:11" ht="16.149999999999999" customHeight="1">
      <c r="A12" s="80" t="s">
        <v>328</v>
      </c>
      <c r="B12" s="65">
        <f>+'1.1.SZ.TÁBL. BEV - KIAD'!S26</f>
        <v>0</v>
      </c>
      <c r="C12" s="65">
        <f>+'1.1.SZ.TÁBL. BEV - KIAD'!T26</f>
        <v>0</v>
      </c>
      <c r="D12" s="65">
        <f>+'1.1.SZ.TÁBL. BEV - KIAD'!U26</f>
        <v>0</v>
      </c>
      <c r="E12" s="369"/>
      <c r="F12" s="361" t="s">
        <v>86</v>
      </c>
      <c r="G12" s="82">
        <f>+'1.1.SZ.TÁBL. BEV - KIAD'!S107</f>
        <v>0</v>
      </c>
      <c r="H12" s="82">
        <f>+'1.1.SZ.TÁBL. BEV - KIAD'!T107</f>
        <v>1721</v>
      </c>
      <c r="I12" s="82">
        <f>+'1.1.SZ.TÁBL. BEV - KIAD'!U107</f>
        <v>1721</v>
      </c>
      <c r="J12" s="373">
        <f t="shared" si="1"/>
        <v>1</v>
      </c>
      <c r="K12" s="59"/>
    </row>
    <row r="13" spans="1:11" ht="16.149999999999999" customHeight="1">
      <c r="A13" s="62" t="s">
        <v>87</v>
      </c>
      <c r="B13" s="65"/>
      <c r="C13" s="68"/>
      <c r="D13" s="356"/>
      <c r="E13" s="369"/>
      <c r="F13" s="361" t="s">
        <v>88</v>
      </c>
      <c r="G13" s="82">
        <f>+'1.1.SZ.TÁBL. BEV - KIAD'!S108</f>
        <v>0</v>
      </c>
      <c r="H13" s="82">
        <f>+'1.1.SZ.TÁBL. BEV - KIAD'!T108</f>
        <v>0</v>
      </c>
      <c r="I13" s="82">
        <f>+'1.1.SZ.TÁBL. BEV - KIAD'!U108</f>
        <v>0</v>
      </c>
      <c r="J13" s="373"/>
      <c r="K13" s="59"/>
    </row>
    <row r="14" spans="1:11" ht="16.149999999999999" customHeight="1">
      <c r="A14" s="62"/>
      <c r="B14" s="66"/>
      <c r="C14" s="17"/>
      <c r="D14" s="356"/>
      <c r="E14" s="369"/>
      <c r="F14" s="361" t="s">
        <v>89</v>
      </c>
      <c r="G14" s="83"/>
      <c r="H14" s="84"/>
      <c r="I14" s="356"/>
      <c r="J14" s="373"/>
      <c r="K14" s="59"/>
    </row>
    <row r="15" spans="1:11" ht="16.149999999999999" customHeight="1">
      <c r="A15" s="90"/>
      <c r="B15" s="91"/>
      <c r="C15" s="18"/>
      <c r="D15" s="357"/>
      <c r="E15" s="370"/>
      <c r="F15" s="366"/>
      <c r="G15" s="92"/>
      <c r="H15" s="93"/>
      <c r="I15" s="357"/>
      <c r="J15" s="542"/>
    </row>
    <row r="16" spans="1:11" ht="16.149999999999999" customHeight="1" thickBot="1">
      <c r="A16" s="72" t="s">
        <v>92</v>
      </c>
      <c r="B16" s="73">
        <f>SUM(B11:B15)</f>
        <v>0</v>
      </c>
      <c r="C16" s="73">
        <f t="shared" ref="C16:D16" si="5">SUM(C11:C15)</f>
        <v>9261</v>
      </c>
      <c r="D16" s="73">
        <f t="shared" si="5"/>
        <v>9261</v>
      </c>
      <c r="E16" s="371">
        <f>+D16/C16</f>
        <v>1</v>
      </c>
      <c r="F16" s="367" t="s">
        <v>94</v>
      </c>
      <c r="G16" s="94">
        <f>SUM(G11:G15)</f>
        <v>1334</v>
      </c>
      <c r="H16" s="94">
        <f t="shared" ref="H16:I16" si="6">SUM(H11:H15)</f>
        <v>14090</v>
      </c>
      <c r="I16" s="94">
        <f t="shared" si="6"/>
        <v>4462</v>
      </c>
      <c r="J16" s="544">
        <f t="shared" si="1"/>
        <v>0.31667849538679915</v>
      </c>
    </row>
    <row r="17" spans="1:11" ht="16.149999999999999" customHeight="1" thickBot="1">
      <c r="A17" s="85" t="s">
        <v>90</v>
      </c>
      <c r="B17" s="500">
        <f>B9+B16</f>
        <v>337797</v>
      </c>
      <c r="C17" s="500">
        <f t="shared" ref="C17:D17" si="7">C9+C16</f>
        <v>319432</v>
      </c>
      <c r="D17" s="500">
        <f t="shared" si="7"/>
        <v>300802</v>
      </c>
      <c r="E17" s="538">
        <f>+D17/C17</f>
        <v>0.94167772796714166</v>
      </c>
      <c r="F17" s="539" t="s">
        <v>90</v>
      </c>
      <c r="G17" s="540">
        <f>G9+G16</f>
        <v>337797</v>
      </c>
      <c r="H17" s="86">
        <f t="shared" ref="H17:I17" si="8">H9+H16</f>
        <v>319432</v>
      </c>
      <c r="I17" s="86">
        <f t="shared" si="8"/>
        <v>263944</v>
      </c>
      <c r="J17" s="374">
        <f t="shared" si="1"/>
        <v>0.82629166771018558</v>
      </c>
      <c r="K17" s="59"/>
    </row>
    <row r="18" spans="1:11" ht="16.149999999999999" customHeight="1"/>
    <row r="19" spans="1:11" ht="16.149999999999999" customHeight="1"/>
    <row r="20" spans="1:11" ht="16.149999999999999" customHeight="1">
      <c r="D20" s="541"/>
    </row>
    <row r="21" spans="1:11" ht="16.149999999999999" customHeight="1"/>
    <row r="22" spans="1:11" ht="16.149999999999999" customHeight="1"/>
    <row r="23" spans="1:11" ht="16.149999999999999" customHeight="1"/>
    <row r="24" spans="1:11" ht="16.149999999999999" customHeight="1"/>
    <row r="25" spans="1:11" ht="16.149999999999999" customHeight="1"/>
    <row r="26" spans="1:11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2" orientation="landscape" r:id="rId1"/>
  <headerFooter>
    <oddHeader>&amp;L&amp;"Times New Roman,Félkövér"&amp;13Szent László Völgye TKT&amp;C&amp;"Times New Roman,Félkövér"&amp;16 2017. ÉVI I-III. NEGYEDÉVI BESZÁMOLÓ&amp;R1.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H115"/>
  <sheetViews>
    <sheetView workbookViewId="0">
      <pane xSplit="2" ySplit="2" topLeftCell="C3" activePane="bottomRight" state="frozen"/>
      <selection activeCell="B25" sqref="B25"/>
      <selection pane="topRight" activeCell="B25" sqref="B25"/>
      <selection pane="bottomLeft" activeCell="B25" sqref="B25"/>
      <selection pane="bottomRight" activeCell="B25" sqref="B25"/>
    </sheetView>
  </sheetViews>
  <sheetFormatPr defaultColWidth="8.85546875" defaultRowHeight="12.75"/>
  <cols>
    <col min="1" max="1" width="6.28515625" style="2" customWidth="1"/>
    <col min="2" max="2" width="48" style="27" customWidth="1"/>
    <col min="3" max="5" width="10.42578125" style="629" customWidth="1"/>
    <col min="6" max="6" width="10.42578125" style="630" customWidth="1"/>
    <col min="7" max="9" width="10.42578125" style="27" customWidth="1"/>
    <col min="10" max="10" width="10.42578125" style="630" customWidth="1"/>
    <col min="11" max="14" width="10.42578125" style="631" customWidth="1"/>
    <col min="15" max="17" width="10.42578125" style="28" customWidth="1"/>
    <col min="18" max="18" width="10.42578125" style="630" customWidth="1"/>
    <col min="19" max="21" width="10.42578125" style="28" customWidth="1"/>
    <col min="22" max="22" width="10.42578125" style="630" customWidth="1"/>
    <col min="23" max="23" width="8.85546875" style="2"/>
    <col min="24" max="24" width="10.85546875" style="552" bestFit="1" customWidth="1"/>
    <col min="25" max="16384" width="8.85546875" style="2"/>
  </cols>
  <sheetData>
    <row r="1" spans="1:24" s="263" customFormat="1" ht="45.75" customHeight="1">
      <c r="A1" s="712" t="s">
        <v>136</v>
      </c>
      <c r="B1" s="714" t="s">
        <v>161</v>
      </c>
      <c r="C1" s="719" t="s">
        <v>72</v>
      </c>
      <c r="D1" s="720"/>
      <c r="E1" s="720"/>
      <c r="F1" s="721"/>
      <c r="G1" s="716" t="s">
        <v>95</v>
      </c>
      <c r="H1" s="717"/>
      <c r="I1" s="717"/>
      <c r="J1" s="718"/>
      <c r="K1" s="716" t="s">
        <v>59</v>
      </c>
      <c r="L1" s="717"/>
      <c r="M1" s="717"/>
      <c r="N1" s="718"/>
      <c r="O1" s="716" t="s">
        <v>73</v>
      </c>
      <c r="P1" s="717"/>
      <c r="Q1" s="717"/>
      <c r="R1" s="718"/>
      <c r="S1" s="716" t="s">
        <v>60</v>
      </c>
      <c r="T1" s="717"/>
      <c r="U1" s="717"/>
      <c r="V1" s="718"/>
      <c r="X1" s="325"/>
    </row>
    <row r="2" spans="1:24" s="546" customFormat="1" ht="29.45" customHeight="1">
      <c r="A2" s="713"/>
      <c r="B2" s="715"/>
      <c r="C2" s="103" t="s">
        <v>393</v>
      </c>
      <c r="D2" s="104" t="s">
        <v>394</v>
      </c>
      <c r="E2" s="195" t="s">
        <v>392</v>
      </c>
      <c r="F2" s="441" t="s">
        <v>342</v>
      </c>
      <c r="G2" s="104" t="s">
        <v>393</v>
      </c>
      <c r="H2" s="104" t="s">
        <v>394</v>
      </c>
      <c r="I2" s="195" t="s">
        <v>392</v>
      </c>
      <c r="J2" s="441" t="s">
        <v>342</v>
      </c>
      <c r="K2" s="104" t="s">
        <v>393</v>
      </c>
      <c r="L2" s="104" t="s">
        <v>394</v>
      </c>
      <c r="M2" s="195" t="s">
        <v>392</v>
      </c>
      <c r="N2" s="98" t="s">
        <v>342</v>
      </c>
      <c r="O2" s="104" t="s">
        <v>393</v>
      </c>
      <c r="P2" s="104" t="s">
        <v>394</v>
      </c>
      <c r="Q2" s="195" t="s">
        <v>392</v>
      </c>
      <c r="R2" s="441" t="s">
        <v>342</v>
      </c>
      <c r="S2" s="104" t="s">
        <v>393</v>
      </c>
      <c r="T2" s="104" t="s">
        <v>394</v>
      </c>
      <c r="U2" s="195" t="s">
        <v>392</v>
      </c>
      <c r="V2" s="441" t="s">
        <v>342</v>
      </c>
      <c r="X2" s="547"/>
    </row>
    <row r="3" spans="1:24" ht="13.5" customHeight="1">
      <c r="A3" s="105" t="s">
        <v>137</v>
      </c>
      <c r="B3" s="119" t="s">
        <v>97</v>
      </c>
      <c r="C3" s="548"/>
      <c r="D3" s="549"/>
      <c r="E3" s="550"/>
      <c r="F3" s="545"/>
      <c r="G3" s="549"/>
      <c r="H3" s="549"/>
      <c r="I3" s="550"/>
      <c r="J3" s="545"/>
      <c r="K3" s="549"/>
      <c r="L3" s="549"/>
      <c r="M3" s="550"/>
      <c r="N3" s="551"/>
      <c r="O3" s="549"/>
      <c r="P3" s="549"/>
      <c r="Q3" s="550"/>
      <c r="R3" s="545"/>
      <c r="S3" s="549">
        <f>+K3+O3</f>
        <v>0</v>
      </c>
      <c r="T3" s="549">
        <f t="shared" ref="T3:U3" si="0">+L3+P3</f>
        <v>0</v>
      </c>
      <c r="U3" s="550">
        <f t="shared" si="0"/>
        <v>0</v>
      </c>
      <c r="V3" s="545"/>
    </row>
    <row r="4" spans="1:24" ht="13.5" customHeight="1">
      <c r="A4" s="106" t="s">
        <v>138</v>
      </c>
      <c r="B4" s="120" t="s">
        <v>98</v>
      </c>
      <c r="C4" s="553"/>
      <c r="D4" s="554"/>
      <c r="E4" s="555"/>
      <c r="F4" s="556"/>
      <c r="G4" s="554"/>
      <c r="H4" s="554"/>
      <c r="I4" s="555"/>
      <c r="J4" s="556"/>
      <c r="K4" s="554"/>
      <c r="L4" s="554"/>
      <c r="M4" s="555"/>
      <c r="N4" s="557"/>
      <c r="O4" s="554">
        <f>+SUM(O5:O6)</f>
        <v>327562</v>
      </c>
      <c r="P4" s="554">
        <f t="shared" ref="P4:Q4" si="1">+SUM(P5:P6)</f>
        <v>282588</v>
      </c>
      <c r="Q4" s="555">
        <f t="shared" si="1"/>
        <v>265556</v>
      </c>
      <c r="R4" s="556">
        <f>+Q4/P4</f>
        <v>0.93972850934930008</v>
      </c>
      <c r="S4" s="549">
        <f>+SUM(S5:S6)</f>
        <v>327562</v>
      </c>
      <c r="T4" s="554">
        <f t="shared" ref="T4:U4" si="2">+SUM(T5:T6)</f>
        <v>282588</v>
      </c>
      <c r="U4" s="555">
        <f t="shared" si="2"/>
        <v>265556</v>
      </c>
      <c r="V4" s="556">
        <f>+U4/T4</f>
        <v>0.93972850934930008</v>
      </c>
    </row>
    <row r="5" spans="1:24" s="220" customFormat="1" ht="13.5" customHeight="1">
      <c r="A5" s="108"/>
      <c r="B5" s="332" t="s">
        <v>99</v>
      </c>
      <c r="C5" s="558"/>
      <c r="D5" s="559"/>
      <c r="E5" s="560"/>
      <c r="F5" s="561"/>
      <c r="G5" s="559"/>
      <c r="H5" s="559"/>
      <c r="I5" s="560"/>
      <c r="J5" s="561"/>
      <c r="K5" s="559"/>
      <c r="L5" s="559"/>
      <c r="M5" s="560"/>
      <c r="N5" s="562"/>
      <c r="O5" s="559">
        <f>+'2.SZ.TÁBL. BEVÉTELEK'!C4</f>
        <v>29220</v>
      </c>
      <c r="P5" s="559">
        <f>+'2.SZ.TÁBL. BEVÉTELEK'!D4</f>
        <v>21060</v>
      </c>
      <c r="Q5" s="560">
        <f>+'2.SZ.TÁBL. BEVÉTELEK'!E4</f>
        <v>17122</v>
      </c>
      <c r="R5" s="556">
        <f>+Q5/P5</f>
        <v>0.81301044634377972</v>
      </c>
      <c r="S5" s="563">
        <f>+K5+O5</f>
        <v>29220</v>
      </c>
      <c r="T5" s="559">
        <f t="shared" ref="T5:U6" si="3">+L5+P5</f>
        <v>21060</v>
      </c>
      <c r="U5" s="560">
        <f t="shared" si="3"/>
        <v>17122</v>
      </c>
      <c r="V5" s="556">
        <f t="shared" ref="V5:V11" si="4">+U5/T5</f>
        <v>0.81301044634377972</v>
      </c>
      <c r="X5" s="318"/>
    </row>
    <row r="6" spans="1:24" s="220" customFormat="1" ht="13.5" customHeight="1">
      <c r="A6" s="112"/>
      <c r="B6" s="333" t="s">
        <v>100</v>
      </c>
      <c r="C6" s="564"/>
      <c r="D6" s="565"/>
      <c r="E6" s="566"/>
      <c r="F6" s="567"/>
      <c r="G6" s="565"/>
      <c r="H6" s="565"/>
      <c r="I6" s="566"/>
      <c r="J6" s="567"/>
      <c r="K6" s="565"/>
      <c r="L6" s="565"/>
      <c r="M6" s="566"/>
      <c r="N6" s="568"/>
      <c r="O6" s="565">
        <f>+'2.SZ.TÁBL. BEVÉTELEK'!C80</f>
        <v>298342</v>
      </c>
      <c r="P6" s="565">
        <f>+'2.SZ.TÁBL. BEVÉTELEK'!D80</f>
        <v>261528</v>
      </c>
      <c r="Q6" s="566">
        <f>+'2.SZ.TÁBL. BEVÉTELEK'!E80</f>
        <v>248434</v>
      </c>
      <c r="R6" s="569">
        <f>+Q6/P6</f>
        <v>0.94993270319048051</v>
      </c>
      <c r="S6" s="563">
        <f>+K6+O6</f>
        <v>298342</v>
      </c>
      <c r="T6" s="565">
        <f t="shared" si="3"/>
        <v>261528</v>
      </c>
      <c r="U6" s="566">
        <f t="shared" si="3"/>
        <v>248434</v>
      </c>
      <c r="V6" s="569">
        <f t="shared" si="4"/>
        <v>0.94993270319048051</v>
      </c>
      <c r="W6" s="318"/>
      <c r="X6" s="318"/>
    </row>
    <row r="7" spans="1:24" s="263" customFormat="1" ht="13.5" customHeight="1">
      <c r="A7" s="96" t="s">
        <v>139</v>
      </c>
      <c r="B7" s="95" t="s">
        <v>101</v>
      </c>
      <c r="C7" s="570"/>
      <c r="D7" s="571"/>
      <c r="E7" s="572"/>
      <c r="F7" s="573"/>
      <c r="G7" s="571"/>
      <c r="H7" s="574"/>
      <c r="I7" s="575"/>
      <c r="J7" s="573"/>
      <c r="K7" s="571"/>
      <c r="L7" s="571"/>
      <c r="M7" s="572"/>
      <c r="N7" s="576"/>
      <c r="O7" s="234">
        <f>+O3+O4</f>
        <v>327562</v>
      </c>
      <c r="P7" s="234">
        <f t="shared" ref="P7:Q7" si="5">+P3+P4</f>
        <v>282588</v>
      </c>
      <c r="Q7" s="237">
        <f t="shared" si="5"/>
        <v>265556</v>
      </c>
      <c r="R7" s="573">
        <f>+Q7/P7</f>
        <v>0.93972850934930008</v>
      </c>
      <c r="S7" s="571">
        <f>+S3+S4</f>
        <v>327562</v>
      </c>
      <c r="T7" s="571">
        <f t="shared" ref="T7:U7" si="6">+T3+T4</f>
        <v>282588</v>
      </c>
      <c r="U7" s="572">
        <f t="shared" si="6"/>
        <v>265556</v>
      </c>
      <c r="V7" s="573">
        <f t="shared" si="4"/>
        <v>0.93972850934930008</v>
      </c>
      <c r="X7" s="325"/>
    </row>
    <row r="8" spans="1:24" ht="13.5" customHeight="1">
      <c r="A8" s="113" t="s">
        <v>140</v>
      </c>
      <c r="B8" s="121" t="s">
        <v>135</v>
      </c>
      <c r="C8" s="548"/>
      <c r="D8" s="549"/>
      <c r="E8" s="550"/>
      <c r="F8" s="545"/>
      <c r="G8" s="549"/>
      <c r="H8" s="577"/>
      <c r="I8" s="578"/>
      <c r="J8" s="545"/>
      <c r="K8" s="549"/>
      <c r="L8" s="549"/>
      <c r="M8" s="550"/>
      <c r="N8" s="551"/>
      <c r="O8" s="147"/>
      <c r="P8" s="147"/>
      <c r="Q8" s="148"/>
      <c r="R8" s="579"/>
      <c r="S8" s="549">
        <f>+K8+O8</f>
        <v>0</v>
      </c>
      <c r="T8" s="549">
        <f t="shared" ref="T8:U8" si="7">+L8+P8</f>
        <v>0</v>
      </c>
      <c r="U8" s="550">
        <f t="shared" si="7"/>
        <v>0</v>
      </c>
      <c r="V8" s="545"/>
    </row>
    <row r="9" spans="1:24" ht="13.5" customHeight="1">
      <c r="A9" s="106" t="s">
        <v>141</v>
      </c>
      <c r="B9" s="120" t="s">
        <v>102</v>
      </c>
      <c r="C9" s="553"/>
      <c r="D9" s="554"/>
      <c r="E9" s="555"/>
      <c r="F9" s="556"/>
      <c r="G9" s="554"/>
      <c r="H9" s="580"/>
      <c r="I9" s="581"/>
      <c r="J9" s="556"/>
      <c r="K9" s="554"/>
      <c r="L9" s="554"/>
      <c r="M9" s="555"/>
      <c r="N9" s="557"/>
      <c r="O9" s="136">
        <f>+O10</f>
        <v>0</v>
      </c>
      <c r="P9" s="136">
        <f t="shared" ref="P9:Q9" si="8">+P10</f>
        <v>9261</v>
      </c>
      <c r="Q9" s="141">
        <f t="shared" si="8"/>
        <v>9261</v>
      </c>
      <c r="R9" s="556">
        <f>+Q9/P9</f>
        <v>1</v>
      </c>
      <c r="S9" s="549">
        <f>+SUM(S10)</f>
        <v>0</v>
      </c>
      <c r="T9" s="554">
        <f t="shared" ref="T9:U9" si="9">+SUM(T10)</f>
        <v>9261</v>
      </c>
      <c r="U9" s="555">
        <f t="shared" si="9"/>
        <v>9261</v>
      </c>
      <c r="V9" s="556">
        <f t="shared" si="4"/>
        <v>1</v>
      </c>
    </row>
    <row r="10" spans="1:24" s="220" customFormat="1" ht="13.5" customHeight="1">
      <c r="A10" s="112"/>
      <c r="B10" s="333" t="s">
        <v>100</v>
      </c>
      <c r="C10" s="564"/>
      <c r="D10" s="565"/>
      <c r="E10" s="566"/>
      <c r="F10" s="567"/>
      <c r="G10" s="565"/>
      <c r="H10" s="582"/>
      <c r="I10" s="583"/>
      <c r="J10" s="567"/>
      <c r="K10" s="565"/>
      <c r="L10" s="565"/>
      <c r="M10" s="566"/>
      <c r="N10" s="568"/>
      <c r="O10" s="231">
        <f>+'2.SZ.TÁBL. BEVÉTELEK'!C85</f>
        <v>0</v>
      </c>
      <c r="P10" s="231">
        <f>+'2.SZ.TÁBL. BEVÉTELEK'!D85</f>
        <v>9261</v>
      </c>
      <c r="Q10" s="233">
        <f>+'2.SZ.TÁBL. BEVÉTELEK'!E85</f>
        <v>9261</v>
      </c>
      <c r="R10" s="569">
        <f>+Q10/P10</f>
        <v>1</v>
      </c>
      <c r="S10" s="563">
        <f>+K10+O10</f>
        <v>0</v>
      </c>
      <c r="T10" s="565">
        <f t="shared" ref="T10:U10" si="10">+L10+P10</f>
        <v>9261</v>
      </c>
      <c r="U10" s="566">
        <f t="shared" si="10"/>
        <v>9261</v>
      </c>
      <c r="V10" s="569">
        <f t="shared" si="4"/>
        <v>1</v>
      </c>
      <c r="X10" s="318"/>
    </row>
    <row r="11" spans="1:24" s="263" customFormat="1" ht="13.5" customHeight="1">
      <c r="A11" s="96" t="s">
        <v>142</v>
      </c>
      <c r="B11" s="95" t="s">
        <v>103</v>
      </c>
      <c r="C11" s="570"/>
      <c r="D11" s="571"/>
      <c r="E11" s="572"/>
      <c r="F11" s="573"/>
      <c r="G11" s="571"/>
      <c r="H11" s="574"/>
      <c r="I11" s="575"/>
      <c r="J11" s="573"/>
      <c r="K11" s="571"/>
      <c r="L11" s="571"/>
      <c r="M11" s="572"/>
      <c r="N11" s="576"/>
      <c r="O11" s="234">
        <f>+O8+O9</f>
        <v>0</v>
      </c>
      <c r="P11" s="234">
        <f t="shared" ref="P11:Q11" si="11">+P8+P9</f>
        <v>9261</v>
      </c>
      <c r="Q11" s="237">
        <f t="shared" si="11"/>
        <v>9261</v>
      </c>
      <c r="R11" s="573">
        <f>+Q11/P11</f>
        <v>1</v>
      </c>
      <c r="S11" s="571">
        <f>+S8+S9</f>
        <v>0</v>
      </c>
      <c r="T11" s="571">
        <f t="shared" ref="T11:U11" si="12">+T8+T9</f>
        <v>9261</v>
      </c>
      <c r="U11" s="572">
        <f t="shared" si="12"/>
        <v>9261</v>
      </c>
      <c r="V11" s="573">
        <f t="shared" si="4"/>
        <v>1</v>
      </c>
      <c r="X11" s="325"/>
    </row>
    <row r="12" spans="1:24" ht="13.5" customHeight="1">
      <c r="A12" s="113" t="s">
        <v>143</v>
      </c>
      <c r="B12" s="121" t="s">
        <v>104</v>
      </c>
      <c r="C12" s="548">
        <f>+'3.SZ.TÁBL. SEGÍTŐ SZOLGÁLAT'!AA12</f>
        <v>0</v>
      </c>
      <c r="D12" s="549">
        <f>+'3.SZ.TÁBL. SEGÍTŐ SZOLGÁLAT'!AB12</f>
        <v>0</v>
      </c>
      <c r="E12" s="550">
        <f>+'3.SZ.TÁBL. SEGÍTŐ SZOLGÁLAT'!AC12</f>
        <v>0</v>
      </c>
      <c r="F12" s="545"/>
      <c r="G12" s="549"/>
      <c r="H12" s="549"/>
      <c r="I12" s="550"/>
      <c r="J12" s="545"/>
      <c r="K12" s="549">
        <f t="shared" ref="K12:K20" si="13">+C12+G12</f>
        <v>0</v>
      </c>
      <c r="L12" s="549">
        <f t="shared" ref="L12:M20" si="14">+D12+H12</f>
        <v>0</v>
      </c>
      <c r="M12" s="550">
        <f t="shared" si="14"/>
        <v>0</v>
      </c>
      <c r="N12" s="551"/>
      <c r="O12" s="147"/>
      <c r="P12" s="147"/>
      <c r="Q12" s="148"/>
      <c r="R12" s="545"/>
      <c r="S12" s="549">
        <f t="shared" ref="S12:S20" si="15">+K12+O12</f>
        <v>0</v>
      </c>
      <c r="T12" s="549">
        <f t="shared" ref="T12:U20" si="16">+L12+P12</f>
        <v>0</v>
      </c>
      <c r="U12" s="550">
        <f t="shared" si="16"/>
        <v>0</v>
      </c>
      <c r="V12" s="545"/>
    </row>
    <row r="13" spans="1:24" ht="13.5" customHeight="1">
      <c r="A13" s="106" t="s">
        <v>144</v>
      </c>
      <c r="B13" s="120" t="s">
        <v>105</v>
      </c>
      <c r="C13" s="553">
        <f>+'3.SZ.TÁBL. SEGÍTŐ SZOLGÁLAT'!AA13</f>
        <v>1237</v>
      </c>
      <c r="D13" s="554">
        <f>+'3.SZ.TÁBL. SEGÍTŐ SZOLGÁLAT'!AB13</f>
        <v>1526</v>
      </c>
      <c r="E13" s="555">
        <f>+'3.SZ.TÁBL. SEGÍTŐ SZOLGÁLAT'!AC13</f>
        <v>905</v>
      </c>
      <c r="F13" s="556">
        <f>+E13/D13</f>
        <v>0.59305373525557015</v>
      </c>
      <c r="G13" s="554"/>
      <c r="H13" s="554"/>
      <c r="I13" s="555"/>
      <c r="J13" s="556"/>
      <c r="K13" s="554">
        <f t="shared" si="13"/>
        <v>1237</v>
      </c>
      <c r="L13" s="554">
        <f t="shared" si="14"/>
        <v>1526</v>
      </c>
      <c r="M13" s="555">
        <f t="shared" si="14"/>
        <v>905</v>
      </c>
      <c r="N13" s="556">
        <f>+M13/L13</f>
        <v>0.59305373525557015</v>
      </c>
      <c r="O13" s="136"/>
      <c r="P13" s="136"/>
      <c r="Q13" s="141"/>
      <c r="R13" s="584"/>
      <c r="S13" s="554">
        <f t="shared" si="15"/>
        <v>1237</v>
      </c>
      <c r="T13" s="554">
        <f t="shared" si="16"/>
        <v>1526</v>
      </c>
      <c r="U13" s="555">
        <f t="shared" si="16"/>
        <v>905</v>
      </c>
      <c r="V13" s="556">
        <f>+U13/T13</f>
        <v>0.59305373525557015</v>
      </c>
    </row>
    <row r="14" spans="1:24" ht="13.5" customHeight="1">
      <c r="A14" s="106" t="s">
        <v>145</v>
      </c>
      <c r="B14" s="120" t="s">
        <v>106</v>
      </c>
      <c r="C14" s="553">
        <f>+'3.SZ.TÁBL. SEGÍTŐ SZOLGÁLAT'!AA14</f>
        <v>0</v>
      </c>
      <c r="D14" s="554">
        <f>+'3.SZ.TÁBL. SEGÍTŐ SZOLGÁLAT'!AB14</f>
        <v>0</v>
      </c>
      <c r="E14" s="555">
        <f>+'3.SZ.TÁBL. SEGÍTŐ SZOLGÁLAT'!AC14</f>
        <v>49</v>
      </c>
      <c r="F14" s="556"/>
      <c r="G14" s="554"/>
      <c r="H14" s="554"/>
      <c r="I14" s="555"/>
      <c r="J14" s="556"/>
      <c r="K14" s="554">
        <f t="shared" si="13"/>
        <v>0</v>
      </c>
      <c r="L14" s="554">
        <f t="shared" si="14"/>
        <v>0</v>
      </c>
      <c r="M14" s="555">
        <f t="shared" si="14"/>
        <v>49</v>
      </c>
      <c r="N14" s="556"/>
      <c r="O14" s="136"/>
      <c r="P14" s="136"/>
      <c r="Q14" s="141"/>
      <c r="R14" s="556"/>
      <c r="S14" s="554">
        <f t="shared" si="15"/>
        <v>0</v>
      </c>
      <c r="T14" s="554">
        <f t="shared" si="16"/>
        <v>0</v>
      </c>
      <c r="U14" s="555">
        <f t="shared" si="16"/>
        <v>49</v>
      </c>
      <c r="V14" s="556"/>
    </row>
    <row r="15" spans="1:24" ht="13.5" customHeight="1">
      <c r="A15" s="106" t="s">
        <v>146</v>
      </c>
      <c r="B15" s="120" t="s">
        <v>107</v>
      </c>
      <c r="C15" s="553">
        <f>+'3.SZ.TÁBL. SEGÍTŐ SZOLGÁLAT'!AA15</f>
        <v>0</v>
      </c>
      <c r="D15" s="554">
        <f>+'3.SZ.TÁBL. SEGÍTŐ SZOLGÁLAT'!AB15</f>
        <v>0</v>
      </c>
      <c r="E15" s="555">
        <f>+'3.SZ.TÁBL. SEGÍTŐ SZOLGÁLAT'!AC15</f>
        <v>0</v>
      </c>
      <c r="F15" s="556"/>
      <c r="G15" s="554"/>
      <c r="H15" s="554"/>
      <c r="I15" s="555"/>
      <c r="J15" s="556"/>
      <c r="K15" s="554">
        <f t="shared" si="13"/>
        <v>0</v>
      </c>
      <c r="L15" s="554">
        <f t="shared" si="14"/>
        <v>0</v>
      </c>
      <c r="M15" s="555">
        <f t="shared" si="14"/>
        <v>0</v>
      </c>
      <c r="N15" s="556"/>
      <c r="O15" s="136"/>
      <c r="P15" s="136"/>
      <c r="Q15" s="141"/>
      <c r="R15" s="584"/>
      <c r="S15" s="554">
        <f t="shared" si="15"/>
        <v>0</v>
      </c>
      <c r="T15" s="554">
        <f t="shared" si="16"/>
        <v>0</v>
      </c>
      <c r="U15" s="555">
        <f t="shared" si="16"/>
        <v>0</v>
      </c>
      <c r="V15" s="584"/>
    </row>
    <row r="16" spans="1:24" ht="13.5" customHeight="1">
      <c r="A16" s="106" t="s">
        <v>147</v>
      </c>
      <c r="B16" s="120" t="s">
        <v>108</v>
      </c>
      <c r="C16" s="553">
        <f>+'3.SZ.TÁBL. SEGÍTŐ SZOLGÁLAT'!AA16</f>
        <v>8998</v>
      </c>
      <c r="D16" s="554">
        <f>+'3.SZ.TÁBL. SEGÍTŐ SZOLGÁLAT'!AB16</f>
        <v>8998</v>
      </c>
      <c r="E16" s="555">
        <f>+'3.SZ.TÁBL. SEGÍTŐ SZOLGÁLAT'!AC16</f>
        <v>7969</v>
      </c>
      <c r="F16" s="556">
        <f>+E16/D16</f>
        <v>0.8856412536119137</v>
      </c>
      <c r="G16" s="554">
        <f>+'4.SZ.TÁBL. ÓVODA'!R16</f>
        <v>0</v>
      </c>
      <c r="H16" s="554">
        <f>+'4.SZ.TÁBL. ÓVODA'!S16</f>
        <v>11</v>
      </c>
      <c r="I16" s="555">
        <f>+'4.SZ.TÁBL. ÓVODA'!T16</f>
        <v>11</v>
      </c>
      <c r="J16" s="556">
        <f t="shared" ref="J16:J20" si="17">+I16/H16</f>
        <v>1</v>
      </c>
      <c r="K16" s="554">
        <f t="shared" si="13"/>
        <v>8998</v>
      </c>
      <c r="L16" s="554">
        <f t="shared" si="14"/>
        <v>9009</v>
      </c>
      <c r="M16" s="555">
        <f t="shared" si="14"/>
        <v>7980</v>
      </c>
      <c r="N16" s="556">
        <f>+M16/L16</f>
        <v>0.88578088578088576</v>
      </c>
      <c r="O16" s="136"/>
      <c r="P16" s="136"/>
      <c r="Q16" s="141"/>
      <c r="R16" s="584"/>
      <c r="S16" s="554">
        <f t="shared" si="15"/>
        <v>8998</v>
      </c>
      <c r="T16" s="554">
        <f t="shared" si="16"/>
        <v>9009</v>
      </c>
      <c r="U16" s="555">
        <f t="shared" si="16"/>
        <v>7980</v>
      </c>
      <c r="V16" s="556">
        <f>+U16/T16</f>
        <v>0.88578088578088576</v>
      </c>
    </row>
    <row r="17" spans="1:24" ht="13.5" customHeight="1">
      <c r="A17" s="106" t="s">
        <v>148</v>
      </c>
      <c r="B17" s="120" t="s">
        <v>109</v>
      </c>
      <c r="C17" s="553">
        <f>+'3.SZ.TÁBL. SEGÍTŐ SZOLGÁLAT'!AA17</f>
        <v>0</v>
      </c>
      <c r="D17" s="554">
        <f>+'3.SZ.TÁBL. SEGÍTŐ SZOLGÁLAT'!AB17</f>
        <v>0</v>
      </c>
      <c r="E17" s="555">
        <f>+'3.SZ.TÁBL. SEGÍTŐ SZOLGÁLAT'!AC17</f>
        <v>0</v>
      </c>
      <c r="F17" s="556"/>
      <c r="G17" s="554">
        <f>+'4.SZ.TÁBL. ÓVODA'!R17</f>
        <v>0</v>
      </c>
      <c r="H17" s="554">
        <f>+'4.SZ.TÁBL. ÓVODA'!S17</f>
        <v>0</v>
      </c>
      <c r="I17" s="555">
        <f>+'4.SZ.TÁBL. ÓVODA'!T17</f>
        <v>0</v>
      </c>
      <c r="J17" s="556"/>
      <c r="K17" s="554">
        <f t="shared" si="13"/>
        <v>0</v>
      </c>
      <c r="L17" s="554">
        <f t="shared" si="14"/>
        <v>0</v>
      </c>
      <c r="M17" s="555">
        <f t="shared" si="14"/>
        <v>0</v>
      </c>
      <c r="N17" s="556"/>
      <c r="O17" s="136"/>
      <c r="P17" s="136"/>
      <c r="Q17" s="141"/>
      <c r="R17" s="584"/>
      <c r="S17" s="554">
        <f t="shared" si="15"/>
        <v>0</v>
      </c>
      <c r="T17" s="554">
        <f t="shared" si="16"/>
        <v>0</v>
      </c>
      <c r="U17" s="555">
        <f t="shared" si="16"/>
        <v>0</v>
      </c>
      <c r="V17" s="584"/>
    </row>
    <row r="18" spans="1:24" ht="13.5" customHeight="1">
      <c r="A18" s="106" t="s">
        <v>149</v>
      </c>
      <c r="B18" s="120" t="s">
        <v>110</v>
      </c>
      <c r="C18" s="553">
        <f>+'3.SZ.TÁBL. SEGÍTŐ SZOLGÁLAT'!AA18</f>
        <v>0</v>
      </c>
      <c r="D18" s="554">
        <f>+'3.SZ.TÁBL. SEGÍTŐ SZOLGÁLAT'!AB18</f>
        <v>0</v>
      </c>
      <c r="E18" s="555">
        <f>+'3.SZ.TÁBL. SEGÍTŐ SZOLGÁLAT'!AC18</f>
        <v>0</v>
      </c>
      <c r="F18" s="556"/>
      <c r="G18" s="554">
        <f>+'4.SZ.TÁBL. ÓVODA'!R18</f>
        <v>0</v>
      </c>
      <c r="H18" s="554">
        <f>+'4.SZ.TÁBL. ÓVODA'!S18</f>
        <v>0</v>
      </c>
      <c r="I18" s="555">
        <f>+'4.SZ.TÁBL. ÓVODA'!T18</f>
        <v>0</v>
      </c>
      <c r="J18" s="556"/>
      <c r="K18" s="554">
        <f t="shared" si="13"/>
        <v>0</v>
      </c>
      <c r="L18" s="554">
        <f t="shared" si="14"/>
        <v>0</v>
      </c>
      <c r="M18" s="555">
        <f t="shared" si="14"/>
        <v>0</v>
      </c>
      <c r="N18" s="556"/>
      <c r="O18" s="136"/>
      <c r="P18" s="136"/>
      <c r="Q18" s="141"/>
      <c r="R18" s="584"/>
      <c r="S18" s="554">
        <f t="shared" si="15"/>
        <v>0</v>
      </c>
      <c r="T18" s="554">
        <f t="shared" si="16"/>
        <v>0</v>
      </c>
      <c r="U18" s="555">
        <f t="shared" si="16"/>
        <v>0</v>
      </c>
      <c r="V18" s="584"/>
    </row>
    <row r="19" spans="1:24" ht="13.5" customHeight="1">
      <c r="A19" s="106" t="s">
        <v>150</v>
      </c>
      <c r="B19" s="120" t="s">
        <v>111</v>
      </c>
      <c r="C19" s="553">
        <f>+'3.SZ.TÁBL. SEGÍTŐ SZOLGÁLAT'!AA19</f>
        <v>0</v>
      </c>
      <c r="D19" s="554">
        <f>+'3.SZ.TÁBL. SEGÍTŐ SZOLGÁLAT'!AB19</f>
        <v>0</v>
      </c>
      <c r="E19" s="555">
        <f>+'3.SZ.TÁBL. SEGÍTŐ SZOLGÁLAT'!AC19</f>
        <v>0</v>
      </c>
      <c r="F19" s="556"/>
      <c r="G19" s="554">
        <f>+'4.SZ.TÁBL. ÓVODA'!R19</f>
        <v>0</v>
      </c>
      <c r="H19" s="554">
        <f>+'4.SZ.TÁBL. ÓVODA'!S19</f>
        <v>0</v>
      </c>
      <c r="I19" s="555">
        <f>+'4.SZ.TÁBL. ÓVODA'!T19</f>
        <v>0</v>
      </c>
      <c r="J19" s="556"/>
      <c r="K19" s="554">
        <f t="shared" si="13"/>
        <v>0</v>
      </c>
      <c r="L19" s="554">
        <f t="shared" si="14"/>
        <v>0</v>
      </c>
      <c r="M19" s="555">
        <f t="shared" si="14"/>
        <v>0</v>
      </c>
      <c r="N19" s="556"/>
      <c r="O19" s="136"/>
      <c r="P19" s="136"/>
      <c r="Q19" s="141"/>
      <c r="R19" s="584"/>
      <c r="S19" s="554">
        <f t="shared" si="15"/>
        <v>0</v>
      </c>
      <c r="T19" s="554">
        <f t="shared" si="16"/>
        <v>0</v>
      </c>
      <c r="U19" s="555">
        <f t="shared" si="16"/>
        <v>0</v>
      </c>
      <c r="V19" s="584"/>
    </row>
    <row r="20" spans="1:24" ht="13.5" customHeight="1">
      <c r="A20" s="114" t="s">
        <v>151</v>
      </c>
      <c r="B20" s="122" t="s">
        <v>112</v>
      </c>
      <c r="C20" s="585">
        <f>+'3.SZ.TÁBL. SEGÍTŐ SZOLGÁLAT'!AA20</f>
        <v>0</v>
      </c>
      <c r="D20" s="586">
        <f>+'3.SZ.TÁBL. SEGÍTŐ SZOLGÁLAT'!AB20</f>
        <v>0</v>
      </c>
      <c r="E20" s="587">
        <f>+'3.SZ.TÁBL. SEGÍTŐ SZOLGÁLAT'!AC20</f>
        <v>3</v>
      </c>
      <c r="F20" s="569"/>
      <c r="G20" s="554">
        <f>+'4.SZ.TÁBL. ÓVODA'!R20</f>
        <v>0</v>
      </c>
      <c r="H20" s="554">
        <f>+'4.SZ.TÁBL. ÓVODA'!S20</f>
        <v>1</v>
      </c>
      <c r="I20" s="555">
        <f>+'4.SZ.TÁBL. ÓVODA'!T20</f>
        <v>1</v>
      </c>
      <c r="J20" s="556">
        <f t="shared" si="17"/>
        <v>1</v>
      </c>
      <c r="K20" s="586">
        <f t="shared" si="13"/>
        <v>0</v>
      </c>
      <c r="L20" s="586">
        <f t="shared" si="14"/>
        <v>1</v>
      </c>
      <c r="M20" s="587">
        <f t="shared" si="14"/>
        <v>4</v>
      </c>
      <c r="N20" s="556">
        <f>+M20/L20</f>
        <v>4</v>
      </c>
      <c r="O20" s="162"/>
      <c r="P20" s="162"/>
      <c r="Q20" s="163"/>
      <c r="R20" s="588"/>
      <c r="S20" s="586">
        <f t="shared" si="15"/>
        <v>0</v>
      </c>
      <c r="T20" s="586">
        <f t="shared" si="16"/>
        <v>1</v>
      </c>
      <c r="U20" s="587">
        <f t="shared" si="16"/>
        <v>4</v>
      </c>
      <c r="V20" s="556">
        <f>+U20/T20</f>
        <v>4</v>
      </c>
    </row>
    <row r="21" spans="1:24" s="263" customFormat="1" ht="13.5" customHeight="1">
      <c r="A21" s="96" t="s">
        <v>152</v>
      </c>
      <c r="B21" s="95" t="s">
        <v>113</v>
      </c>
      <c r="C21" s="229">
        <f>SUM(C12:C20)</f>
        <v>10235</v>
      </c>
      <c r="D21" s="234">
        <f>SUM(D12:D20)</f>
        <v>10524</v>
      </c>
      <c r="E21" s="237">
        <f>SUM(E12:E20)</f>
        <v>8926</v>
      </c>
      <c r="F21" s="573">
        <f>+E21/D21</f>
        <v>0.84815659445077918</v>
      </c>
      <c r="G21" s="234">
        <f>SUM(G12:G20)</f>
        <v>0</v>
      </c>
      <c r="H21" s="234">
        <f t="shared" ref="H21:I21" si="18">SUM(H12:H20)</f>
        <v>12</v>
      </c>
      <c r="I21" s="237">
        <f t="shared" si="18"/>
        <v>12</v>
      </c>
      <c r="J21" s="573">
        <f>+I21/H21</f>
        <v>1</v>
      </c>
      <c r="K21" s="234">
        <f>SUM(K12:K20)</f>
        <v>10235</v>
      </c>
      <c r="L21" s="234">
        <f t="shared" ref="L21:M21" si="19">SUM(L12:L20)</f>
        <v>10536</v>
      </c>
      <c r="M21" s="237">
        <f t="shared" si="19"/>
        <v>8938</v>
      </c>
      <c r="N21" s="573">
        <f>+M21/L21</f>
        <v>0.84832953682612</v>
      </c>
      <c r="O21" s="234">
        <f>SUM(O12:O20)</f>
        <v>0</v>
      </c>
      <c r="P21" s="234">
        <f t="shared" ref="P21:Q21" si="20">SUM(P12:P20)</f>
        <v>0</v>
      </c>
      <c r="Q21" s="237">
        <f t="shared" si="20"/>
        <v>0</v>
      </c>
      <c r="R21" s="589"/>
      <c r="S21" s="571">
        <f>SUM(S12:S20)</f>
        <v>10235</v>
      </c>
      <c r="T21" s="571">
        <f t="shared" ref="T21:U21" si="21">SUM(T12:T20)</f>
        <v>10536</v>
      </c>
      <c r="U21" s="572">
        <f t="shared" si="21"/>
        <v>8938</v>
      </c>
      <c r="V21" s="573">
        <f>+U21/T21</f>
        <v>0.84832953682612</v>
      </c>
      <c r="X21" s="325"/>
    </row>
    <row r="22" spans="1:24" s="263" customFormat="1" ht="13.5" customHeight="1">
      <c r="A22" s="96" t="s">
        <v>153</v>
      </c>
      <c r="B22" s="95" t="s">
        <v>114</v>
      </c>
      <c r="C22" s="229"/>
      <c r="D22" s="234"/>
      <c r="E22" s="237"/>
      <c r="F22" s="573"/>
      <c r="G22" s="234"/>
      <c r="H22" s="234"/>
      <c r="I22" s="237"/>
      <c r="J22" s="573"/>
      <c r="K22" s="234"/>
      <c r="L22" s="234"/>
      <c r="M22" s="237"/>
      <c r="N22" s="573"/>
      <c r="O22" s="234"/>
      <c r="P22" s="234"/>
      <c r="Q22" s="237"/>
      <c r="R22" s="589"/>
      <c r="S22" s="571">
        <f>+K22+O22</f>
        <v>0</v>
      </c>
      <c r="T22" s="571">
        <f t="shared" ref="T22:U23" si="22">+L22+P22</f>
        <v>0</v>
      </c>
      <c r="U22" s="572">
        <f t="shared" si="22"/>
        <v>0</v>
      </c>
      <c r="V22" s="589"/>
      <c r="X22" s="325"/>
    </row>
    <row r="23" spans="1:24" ht="13.5" customHeight="1">
      <c r="A23" s="115" t="s">
        <v>154</v>
      </c>
      <c r="B23" s="123" t="s">
        <v>115</v>
      </c>
      <c r="C23" s="177"/>
      <c r="D23" s="173"/>
      <c r="E23" s="174"/>
      <c r="F23" s="590"/>
      <c r="G23" s="173"/>
      <c r="H23" s="173"/>
      <c r="I23" s="174"/>
      <c r="J23" s="590"/>
      <c r="K23" s="173"/>
      <c r="L23" s="173"/>
      <c r="M23" s="174"/>
      <c r="N23" s="590"/>
      <c r="O23" s="173"/>
      <c r="P23" s="173"/>
      <c r="Q23" s="174"/>
      <c r="R23" s="591"/>
      <c r="S23" s="592">
        <f>+K23+O23</f>
        <v>0</v>
      </c>
      <c r="T23" s="592">
        <f t="shared" si="22"/>
        <v>0</v>
      </c>
      <c r="U23" s="593">
        <f t="shared" si="22"/>
        <v>0</v>
      </c>
      <c r="V23" s="591"/>
    </row>
    <row r="24" spans="1:24" s="263" customFormat="1" ht="13.5" customHeight="1">
      <c r="A24" s="96" t="s">
        <v>155</v>
      </c>
      <c r="B24" s="95" t="s">
        <v>275</v>
      </c>
      <c r="C24" s="229">
        <f>+C23</f>
        <v>0</v>
      </c>
      <c r="D24" s="234">
        <f>+D23</f>
        <v>0</v>
      </c>
      <c r="E24" s="237">
        <f>+E23</f>
        <v>0</v>
      </c>
      <c r="F24" s="573"/>
      <c r="G24" s="234">
        <f>+G23</f>
        <v>0</v>
      </c>
      <c r="H24" s="234">
        <f t="shared" ref="H24:I24" si="23">+H23</f>
        <v>0</v>
      </c>
      <c r="I24" s="237">
        <f t="shared" si="23"/>
        <v>0</v>
      </c>
      <c r="J24" s="573"/>
      <c r="K24" s="234">
        <f>+K23</f>
        <v>0</v>
      </c>
      <c r="L24" s="234">
        <f t="shared" ref="L24:M24" si="24">+L23</f>
        <v>0</v>
      </c>
      <c r="M24" s="237">
        <f t="shared" si="24"/>
        <v>0</v>
      </c>
      <c r="N24" s="573"/>
      <c r="O24" s="234">
        <f>+O23</f>
        <v>0</v>
      </c>
      <c r="P24" s="234">
        <f t="shared" ref="P24:Q24" si="25">+P23</f>
        <v>0</v>
      </c>
      <c r="Q24" s="237">
        <f t="shared" si="25"/>
        <v>0</v>
      </c>
      <c r="R24" s="573"/>
      <c r="S24" s="571">
        <f>+S23</f>
        <v>0</v>
      </c>
      <c r="T24" s="571">
        <f t="shared" ref="T24:U24" si="26">+T23</f>
        <v>0</v>
      </c>
      <c r="U24" s="572">
        <f t="shared" si="26"/>
        <v>0</v>
      </c>
      <c r="V24" s="573"/>
      <c r="X24" s="325"/>
    </row>
    <row r="25" spans="1:24" ht="13.5" customHeight="1">
      <c r="A25" s="115" t="s">
        <v>156</v>
      </c>
      <c r="B25" s="123" t="s">
        <v>116</v>
      </c>
      <c r="C25" s="177"/>
      <c r="D25" s="173"/>
      <c r="E25" s="174"/>
      <c r="F25" s="590"/>
      <c r="G25" s="173"/>
      <c r="H25" s="173"/>
      <c r="I25" s="174"/>
      <c r="J25" s="590"/>
      <c r="K25" s="173"/>
      <c r="L25" s="173"/>
      <c r="M25" s="174"/>
      <c r="N25" s="590"/>
      <c r="O25" s="173"/>
      <c r="P25" s="173"/>
      <c r="Q25" s="174"/>
      <c r="R25" s="591"/>
      <c r="S25" s="592">
        <f>+K25+O25</f>
        <v>0</v>
      </c>
      <c r="T25" s="592">
        <f t="shared" ref="T25:U25" si="27">+L25+P25</f>
        <v>0</v>
      </c>
      <c r="U25" s="593">
        <f t="shared" si="27"/>
        <v>0</v>
      </c>
      <c r="V25" s="591"/>
    </row>
    <row r="26" spans="1:24" s="263" customFormat="1" ht="13.5" customHeight="1">
      <c r="A26" s="96" t="s">
        <v>157</v>
      </c>
      <c r="B26" s="95" t="s">
        <v>276</v>
      </c>
      <c r="C26" s="229">
        <f>+C25</f>
        <v>0</v>
      </c>
      <c r="D26" s="234">
        <f>+D25</f>
        <v>0</v>
      </c>
      <c r="E26" s="237">
        <f>+E25</f>
        <v>0</v>
      </c>
      <c r="F26" s="573"/>
      <c r="G26" s="234">
        <f>+G25</f>
        <v>0</v>
      </c>
      <c r="H26" s="234">
        <f t="shared" ref="H26:I26" si="28">+H25</f>
        <v>0</v>
      </c>
      <c r="I26" s="237">
        <f t="shared" si="28"/>
        <v>0</v>
      </c>
      <c r="J26" s="573"/>
      <c r="K26" s="234">
        <f>+K25</f>
        <v>0</v>
      </c>
      <c r="L26" s="234">
        <f t="shared" ref="L26:M26" si="29">+L25</f>
        <v>0</v>
      </c>
      <c r="M26" s="237">
        <f t="shared" si="29"/>
        <v>0</v>
      </c>
      <c r="N26" s="573"/>
      <c r="O26" s="234">
        <f>+O25</f>
        <v>0</v>
      </c>
      <c r="P26" s="234">
        <f t="shared" ref="P26:Q26" si="30">+P25</f>
        <v>0</v>
      </c>
      <c r="Q26" s="237">
        <f t="shared" si="30"/>
        <v>0</v>
      </c>
      <c r="R26" s="589"/>
      <c r="S26" s="571">
        <f>+S25</f>
        <v>0</v>
      </c>
      <c r="T26" s="571">
        <f t="shared" ref="T26:U26" si="31">+T25</f>
        <v>0</v>
      </c>
      <c r="U26" s="572">
        <f t="shared" si="31"/>
        <v>0</v>
      </c>
      <c r="V26" s="589"/>
      <c r="X26" s="325"/>
    </row>
    <row r="27" spans="1:24" s="263" customFormat="1" ht="13.5" customHeight="1">
      <c r="A27" s="96" t="s">
        <v>158</v>
      </c>
      <c r="B27" s="95" t="s">
        <v>117</v>
      </c>
      <c r="C27" s="229">
        <f>+C7+C11+C21+C22+C24+C26</f>
        <v>10235</v>
      </c>
      <c r="D27" s="234">
        <f>+D7+D11+D21+D22+D24+D26</f>
        <v>10524</v>
      </c>
      <c r="E27" s="237">
        <f>+E7+E11+E21+E22+E24+E26</f>
        <v>8926</v>
      </c>
      <c r="F27" s="573">
        <f t="shared" ref="F27:F32" si="32">+E27/D27</f>
        <v>0.84815659445077918</v>
      </c>
      <c r="G27" s="234">
        <f>+G7+G11+G21+G22+G24+G26</f>
        <v>0</v>
      </c>
      <c r="H27" s="234">
        <f t="shared" ref="H27:I27" si="33">+H7+H11+H21+H22+H24+H26</f>
        <v>12</v>
      </c>
      <c r="I27" s="237">
        <f t="shared" si="33"/>
        <v>12</v>
      </c>
      <c r="J27" s="573">
        <f t="shared" ref="J27:J32" si="34">+I27/H27</f>
        <v>1</v>
      </c>
      <c r="K27" s="234">
        <f>+K7+K11+K21+K22+K24+K26</f>
        <v>10235</v>
      </c>
      <c r="L27" s="234">
        <f t="shared" ref="L27:M27" si="35">+L7+L11+L21+L22+L24+L26</f>
        <v>10536</v>
      </c>
      <c r="M27" s="237">
        <f t="shared" si="35"/>
        <v>8938</v>
      </c>
      <c r="N27" s="573">
        <f>+M27/L27</f>
        <v>0.84832953682612</v>
      </c>
      <c r="O27" s="234">
        <f>+O7+O11+O21+O22+O24+O26</f>
        <v>327562</v>
      </c>
      <c r="P27" s="234">
        <f t="shared" ref="P27:Q27" si="36">+P7+P11+P21+P22+P24+P26</f>
        <v>291849</v>
      </c>
      <c r="Q27" s="237">
        <f t="shared" si="36"/>
        <v>274817</v>
      </c>
      <c r="R27" s="573">
        <f>+Q27/P27</f>
        <v>0.94164105410674703</v>
      </c>
      <c r="S27" s="571">
        <f>+S7+S11+S21+S22+S24+S26</f>
        <v>337797</v>
      </c>
      <c r="T27" s="571">
        <f t="shared" ref="T27:U27" si="37">+T7+T11+T21+T22+T24+T26</f>
        <v>302385</v>
      </c>
      <c r="U27" s="572">
        <f t="shared" si="37"/>
        <v>283755</v>
      </c>
      <c r="V27" s="573">
        <f>+U27/T27</f>
        <v>0.9383898010814028</v>
      </c>
      <c r="X27" s="325"/>
    </row>
    <row r="28" spans="1:24" s="263" customFormat="1" ht="13.5" customHeight="1">
      <c r="A28" s="97" t="s">
        <v>159</v>
      </c>
      <c r="B28" s="95" t="s">
        <v>118</v>
      </c>
      <c r="C28" s="594">
        <f>+'3.SZ.TÁBL. SEGÍTŐ SZOLGÁLAT'!AA28</f>
        <v>0</v>
      </c>
      <c r="D28" s="595">
        <f>+'3.SZ.TÁBL. SEGÍTŐ SZOLGÁLAT'!AB28</f>
        <v>8</v>
      </c>
      <c r="E28" s="596">
        <f>+'3.SZ.TÁBL. SEGÍTŐ SZOLGÁLAT'!AC28</f>
        <v>8</v>
      </c>
      <c r="F28" s="573">
        <f t="shared" si="32"/>
        <v>1</v>
      </c>
      <c r="G28" s="595">
        <f>+'4.SZ.TÁBL. ÓVODA'!R28</f>
        <v>0</v>
      </c>
      <c r="H28" s="595">
        <f>+'4.SZ.TÁBL. ÓVODA'!S28</f>
        <v>87</v>
      </c>
      <c r="I28" s="596">
        <f>+'4.SZ.TÁBL. ÓVODA'!T28</f>
        <v>87</v>
      </c>
      <c r="J28" s="573">
        <f t="shared" si="34"/>
        <v>1</v>
      </c>
      <c r="K28" s="571">
        <f>+C28+G28</f>
        <v>0</v>
      </c>
      <c r="L28" s="571">
        <f t="shared" ref="L28:M29" si="38">+D28+H28</f>
        <v>95</v>
      </c>
      <c r="M28" s="572">
        <f t="shared" si="38"/>
        <v>95</v>
      </c>
      <c r="N28" s="573">
        <f>+M28/L28</f>
        <v>1</v>
      </c>
      <c r="O28" s="234"/>
      <c r="P28" s="234">
        <f>+'[3]1.1.SZ.TÁBL. BEV - KIAD'!$N$28</f>
        <v>16952</v>
      </c>
      <c r="Q28" s="237">
        <v>16952</v>
      </c>
      <c r="R28" s="573">
        <f>+Q28/P28</f>
        <v>1</v>
      </c>
      <c r="S28" s="571">
        <f>+K28+O28</f>
        <v>0</v>
      </c>
      <c r="T28" s="571">
        <f t="shared" ref="T28:U28" si="39">+L28+P28</f>
        <v>17047</v>
      </c>
      <c r="U28" s="572">
        <f t="shared" si="39"/>
        <v>17047</v>
      </c>
      <c r="V28" s="573">
        <f>+U28/T28</f>
        <v>1</v>
      </c>
      <c r="X28" s="325"/>
    </row>
    <row r="29" spans="1:24" s="263" customFormat="1" ht="13.5" customHeight="1">
      <c r="A29" s="341" t="s">
        <v>273</v>
      </c>
      <c r="B29" s="342" t="s">
        <v>274</v>
      </c>
      <c r="C29" s="343">
        <f>+'3.SZ.TÁBL. SEGÍTŐ SZOLGÁLAT'!AA29</f>
        <v>100827</v>
      </c>
      <c r="D29" s="439">
        <f>+'3.SZ.TÁBL. SEGÍTŐ SZOLGÁLAT'!AB29</f>
        <v>116286</v>
      </c>
      <c r="E29" s="451">
        <f>+'3.SZ.TÁBL. SEGÍTŐ SZOLGÁLAT'!AC29</f>
        <v>86238</v>
      </c>
      <c r="F29" s="597">
        <f t="shared" si="32"/>
        <v>0.74160260048501114</v>
      </c>
      <c r="G29" s="439">
        <f>+'4.SZ.TÁBL. ÓVODA'!R29</f>
        <v>174579</v>
      </c>
      <c r="H29" s="439">
        <f>+'4.SZ.TÁBL. ÓVODA'!S29</f>
        <v>122419</v>
      </c>
      <c r="I29" s="451">
        <f>+'4.SZ.TÁBL. ÓVODA'!T29</f>
        <v>122419</v>
      </c>
      <c r="J29" s="597">
        <f t="shared" si="34"/>
        <v>1</v>
      </c>
      <c r="K29" s="598">
        <f>+C29+G29</f>
        <v>275406</v>
      </c>
      <c r="L29" s="598">
        <f t="shared" si="38"/>
        <v>238705</v>
      </c>
      <c r="M29" s="599">
        <f t="shared" si="38"/>
        <v>208657</v>
      </c>
      <c r="N29" s="597">
        <f t="shared" ref="N29:N32" si="40">+M29/L29</f>
        <v>0.87412077669089461</v>
      </c>
      <c r="O29" s="439"/>
      <c r="P29" s="439"/>
      <c r="Q29" s="451"/>
      <c r="R29" s="600"/>
      <c r="S29" s="598"/>
      <c r="T29" s="598"/>
      <c r="U29" s="599"/>
      <c r="V29" s="600"/>
      <c r="X29" s="325"/>
    </row>
    <row r="30" spans="1:24" s="263" customFormat="1" ht="13.5" customHeight="1" thickBot="1">
      <c r="A30" s="99" t="s">
        <v>160</v>
      </c>
      <c r="B30" s="124" t="s">
        <v>119</v>
      </c>
      <c r="C30" s="601">
        <f>SUM(C28:C29)</f>
        <v>100827</v>
      </c>
      <c r="D30" s="602">
        <f>SUM(D28:D29)</f>
        <v>116294</v>
      </c>
      <c r="E30" s="603">
        <f>SUM(E28:E29)</f>
        <v>86246</v>
      </c>
      <c r="F30" s="604">
        <f t="shared" si="32"/>
        <v>0.74162037594372887</v>
      </c>
      <c r="G30" s="602">
        <f>SUM(G28:G29)</f>
        <v>174579</v>
      </c>
      <c r="H30" s="602">
        <f t="shared" ref="H30:I30" si="41">SUM(H28:H29)</f>
        <v>122506</v>
      </c>
      <c r="I30" s="603">
        <f t="shared" si="41"/>
        <v>122506</v>
      </c>
      <c r="J30" s="604">
        <f t="shared" si="34"/>
        <v>1</v>
      </c>
      <c r="K30" s="602">
        <f>SUM(K28:K29)</f>
        <v>275406</v>
      </c>
      <c r="L30" s="602">
        <f t="shared" ref="L30:M30" si="42">SUM(L28:L29)</f>
        <v>238800</v>
      </c>
      <c r="M30" s="603">
        <f t="shared" si="42"/>
        <v>208752</v>
      </c>
      <c r="N30" s="604">
        <f t="shared" si="40"/>
        <v>0.87417085427135677</v>
      </c>
      <c r="O30" s="602">
        <f>SUM(O28:O29)</f>
        <v>0</v>
      </c>
      <c r="P30" s="602">
        <f t="shared" ref="P30:Q30" si="43">SUM(P28:P29)</f>
        <v>16952</v>
      </c>
      <c r="Q30" s="603">
        <f t="shared" si="43"/>
        <v>16952</v>
      </c>
      <c r="R30" s="604">
        <f>+Q30/P30</f>
        <v>1</v>
      </c>
      <c r="S30" s="602">
        <f>+S28+S29</f>
        <v>0</v>
      </c>
      <c r="T30" s="602">
        <f t="shared" ref="T30:U30" si="44">+T28+T29</f>
        <v>17047</v>
      </c>
      <c r="U30" s="603">
        <f t="shared" si="44"/>
        <v>17047</v>
      </c>
      <c r="V30" s="604">
        <f>+U30/T30</f>
        <v>1</v>
      </c>
      <c r="X30" s="325"/>
    </row>
    <row r="31" spans="1:24" s="263" customFormat="1" ht="13.5" customHeight="1" thickBot="1">
      <c r="A31" s="710" t="s">
        <v>0</v>
      </c>
      <c r="B31" s="711"/>
      <c r="C31" s="605">
        <f>+C27+C30</f>
        <v>111062</v>
      </c>
      <c r="D31" s="606">
        <f>+D27+D30</f>
        <v>126818</v>
      </c>
      <c r="E31" s="607">
        <f>+E27+E30</f>
        <v>95172</v>
      </c>
      <c r="F31" s="608">
        <f t="shared" si="32"/>
        <v>0.75046129098392977</v>
      </c>
      <c r="G31" s="606">
        <f>+G27+G30</f>
        <v>174579</v>
      </c>
      <c r="H31" s="606">
        <f t="shared" ref="H31:I31" si="45">+H27+H30</f>
        <v>122518</v>
      </c>
      <c r="I31" s="607">
        <f t="shared" si="45"/>
        <v>122518</v>
      </c>
      <c r="J31" s="608">
        <f t="shared" si="34"/>
        <v>1</v>
      </c>
      <c r="K31" s="606">
        <f>+K27+K30</f>
        <v>285641</v>
      </c>
      <c r="L31" s="606">
        <f t="shared" ref="L31:M31" si="46">+L27+L30</f>
        <v>249336</v>
      </c>
      <c r="M31" s="607">
        <f t="shared" si="46"/>
        <v>217690</v>
      </c>
      <c r="N31" s="608">
        <f t="shared" si="40"/>
        <v>0.87307889755189783</v>
      </c>
      <c r="O31" s="606">
        <f>+O27+O30</f>
        <v>327562</v>
      </c>
      <c r="P31" s="606">
        <f t="shared" ref="P31:Q31" si="47">+P27+P30</f>
        <v>308801</v>
      </c>
      <c r="Q31" s="607">
        <f t="shared" si="47"/>
        <v>291769</v>
      </c>
      <c r="R31" s="608">
        <f>+Q31/P31</f>
        <v>0.94484473819709136</v>
      </c>
      <c r="S31" s="606">
        <f>+S27+S30</f>
        <v>337797</v>
      </c>
      <c r="T31" s="606">
        <f t="shared" ref="T31:U31" si="48">+T27+T30</f>
        <v>319432</v>
      </c>
      <c r="U31" s="607">
        <f t="shared" si="48"/>
        <v>300802</v>
      </c>
      <c r="V31" s="608">
        <f>+U31/T31</f>
        <v>0.94167772796714166</v>
      </c>
      <c r="X31" s="325"/>
    </row>
    <row r="32" spans="1:24" ht="13.5" customHeight="1">
      <c r="A32" s="128" t="s">
        <v>178</v>
      </c>
      <c r="B32" s="116" t="s">
        <v>179</v>
      </c>
      <c r="C32" s="151">
        <f>+'3.SZ.TÁBL. SEGÍTŐ SZOLGÁLAT'!AA43</f>
        <v>66082</v>
      </c>
      <c r="D32" s="147">
        <f>+'3.SZ.TÁBL. SEGÍTŐ SZOLGÁLAT'!AB43</f>
        <v>75306</v>
      </c>
      <c r="E32" s="148">
        <f>+'3.SZ.TÁBL. SEGÍTŐ SZOLGÁLAT'!AC43</f>
        <v>56390</v>
      </c>
      <c r="F32" s="545">
        <f t="shared" si="32"/>
        <v>0.74881151568268134</v>
      </c>
      <c r="G32" s="147">
        <f>+'4.SZ.TÁBL. ÓVODA'!R39</f>
        <v>113745</v>
      </c>
      <c r="H32" s="147">
        <f>+'4.SZ.TÁBL. ÓVODA'!S39</f>
        <v>78685</v>
      </c>
      <c r="I32" s="148">
        <f>+'4.SZ.TÁBL. ÓVODA'!T39</f>
        <v>78685</v>
      </c>
      <c r="J32" s="545">
        <f t="shared" si="34"/>
        <v>1</v>
      </c>
      <c r="K32" s="549">
        <f t="shared" ref="K32:K45" si="49">+C32+G32</f>
        <v>179827</v>
      </c>
      <c r="L32" s="549">
        <f t="shared" ref="L32:M45" si="50">+D32+H32</f>
        <v>153991</v>
      </c>
      <c r="M32" s="550">
        <f t="shared" si="50"/>
        <v>135075</v>
      </c>
      <c r="N32" s="545">
        <f t="shared" si="40"/>
        <v>0.8771616523043555</v>
      </c>
      <c r="O32" s="147"/>
      <c r="P32" s="147"/>
      <c r="Q32" s="148"/>
      <c r="R32" s="579"/>
      <c r="S32" s="549">
        <f t="shared" ref="S32:S45" si="51">+K32+O32</f>
        <v>179827</v>
      </c>
      <c r="T32" s="549">
        <f t="shared" ref="T32:U45" si="52">+L32+P32</f>
        <v>153991</v>
      </c>
      <c r="U32" s="550">
        <f t="shared" si="52"/>
        <v>135075</v>
      </c>
      <c r="V32" s="545">
        <f>+U32/T32</f>
        <v>0.8771616523043555</v>
      </c>
    </row>
    <row r="33" spans="1:24" ht="13.5" customHeight="1">
      <c r="A33" s="129" t="s">
        <v>180</v>
      </c>
      <c r="B33" s="109" t="s">
        <v>181</v>
      </c>
      <c r="C33" s="144">
        <f>+'3.SZ.TÁBL. SEGÍTŐ SZOLGÁLAT'!AA44</f>
        <v>0</v>
      </c>
      <c r="D33" s="136">
        <f>+'3.SZ.TÁBL. SEGÍTŐ SZOLGÁLAT'!AB44</f>
        <v>0</v>
      </c>
      <c r="E33" s="141">
        <f>+'3.SZ.TÁBL. SEGÍTŐ SZOLGÁLAT'!AC44</f>
        <v>0</v>
      </c>
      <c r="F33" s="556"/>
      <c r="G33" s="136">
        <f>+'4.SZ.TÁBL. ÓVODA'!R40</f>
        <v>0</v>
      </c>
      <c r="H33" s="136">
        <f>+'4.SZ.TÁBL. ÓVODA'!S40</f>
        <v>0</v>
      </c>
      <c r="I33" s="141">
        <f>+'4.SZ.TÁBL. ÓVODA'!T40</f>
        <v>0</v>
      </c>
      <c r="J33" s="556"/>
      <c r="K33" s="554">
        <f t="shared" si="49"/>
        <v>0</v>
      </c>
      <c r="L33" s="554">
        <f t="shared" si="50"/>
        <v>0</v>
      </c>
      <c r="M33" s="555">
        <f t="shared" si="50"/>
        <v>0</v>
      </c>
      <c r="N33" s="556"/>
      <c r="O33" s="136"/>
      <c r="P33" s="136"/>
      <c r="Q33" s="141"/>
      <c r="R33" s="584"/>
      <c r="S33" s="554">
        <f t="shared" si="51"/>
        <v>0</v>
      </c>
      <c r="T33" s="554">
        <f t="shared" si="52"/>
        <v>0</v>
      </c>
      <c r="U33" s="555">
        <f t="shared" si="52"/>
        <v>0</v>
      </c>
      <c r="V33" s="584"/>
    </row>
    <row r="34" spans="1:24" ht="13.5" customHeight="1">
      <c r="A34" s="129" t="s">
        <v>182</v>
      </c>
      <c r="B34" s="109" t="s">
        <v>183</v>
      </c>
      <c r="C34" s="144">
        <f>+'3.SZ.TÁBL. SEGÍTŐ SZOLGÁLAT'!AA45</f>
        <v>0</v>
      </c>
      <c r="D34" s="136">
        <f>+'3.SZ.TÁBL. SEGÍTŐ SZOLGÁLAT'!AB45</f>
        <v>0</v>
      </c>
      <c r="E34" s="141">
        <f>+'3.SZ.TÁBL. SEGÍTŐ SZOLGÁLAT'!AC45</f>
        <v>0</v>
      </c>
      <c r="F34" s="556"/>
      <c r="G34" s="136">
        <f>+'4.SZ.TÁBL. ÓVODA'!R41</f>
        <v>0</v>
      </c>
      <c r="H34" s="136">
        <f>+'4.SZ.TÁBL. ÓVODA'!S41</f>
        <v>0</v>
      </c>
      <c r="I34" s="141">
        <f>+'4.SZ.TÁBL. ÓVODA'!T41</f>
        <v>0</v>
      </c>
      <c r="J34" s="556"/>
      <c r="K34" s="554">
        <f t="shared" si="49"/>
        <v>0</v>
      </c>
      <c r="L34" s="554">
        <f t="shared" si="50"/>
        <v>0</v>
      </c>
      <c r="M34" s="555">
        <f t="shared" si="50"/>
        <v>0</v>
      </c>
      <c r="N34" s="556"/>
      <c r="O34" s="136"/>
      <c r="P34" s="136"/>
      <c r="Q34" s="141"/>
      <c r="R34" s="584"/>
      <c r="S34" s="554">
        <f t="shared" si="51"/>
        <v>0</v>
      </c>
      <c r="T34" s="554">
        <f t="shared" si="52"/>
        <v>0</v>
      </c>
      <c r="U34" s="555">
        <f t="shared" si="52"/>
        <v>0</v>
      </c>
      <c r="V34" s="584"/>
    </row>
    <row r="35" spans="1:24" ht="13.5" customHeight="1">
      <c r="A35" s="129" t="s">
        <v>184</v>
      </c>
      <c r="B35" s="109" t="s">
        <v>185</v>
      </c>
      <c r="C35" s="144">
        <f>+'3.SZ.TÁBL. SEGÍTŐ SZOLGÁLAT'!AA46</f>
        <v>903</v>
      </c>
      <c r="D35" s="136">
        <f>+'3.SZ.TÁBL. SEGÍTŐ SZOLGÁLAT'!AB46</f>
        <v>1160</v>
      </c>
      <c r="E35" s="148">
        <f>+'3.SZ.TÁBL. SEGÍTŐ SZOLGÁLAT'!AC46</f>
        <v>587</v>
      </c>
      <c r="F35" s="545">
        <f>+E35/D35</f>
        <v>0.50603448275862073</v>
      </c>
      <c r="G35" s="136">
        <f>+'4.SZ.TÁBL. ÓVODA'!R42</f>
        <v>2000</v>
      </c>
      <c r="H35" s="136">
        <f>+'4.SZ.TÁBL. ÓVODA'!S42</f>
        <v>1888</v>
      </c>
      <c r="I35" s="141">
        <f>+'4.SZ.TÁBL. ÓVODA'!T42</f>
        <v>1888</v>
      </c>
      <c r="J35" s="556">
        <f>+I35/H35</f>
        <v>1</v>
      </c>
      <c r="K35" s="554">
        <f t="shared" si="49"/>
        <v>2903</v>
      </c>
      <c r="L35" s="554">
        <f t="shared" si="50"/>
        <v>3048</v>
      </c>
      <c r="M35" s="550">
        <f t="shared" si="50"/>
        <v>2475</v>
      </c>
      <c r="N35" s="545">
        <f>+M35/L35</f>
        <v>0.81200787401574803</v>
      </c>
      <c r="O35" s="136"/>
      <c r="P35" s="136"/>
      <c r="Q35" s="141"/>
      <c r="R35" s="584"/>
      <c r="S35" s="554">
        <f t="shared" si="51"/>
        <v>2903</v>
      </c>
      <c r="T35" s="554">
        <f t="shared" si="52"/>
        <v>3048</v>
      </c>
      <c r="U35" s="555">
        <f t="shared" si="52"/>
        <v>2475</v>
      </c>
      <c r="V35" s="556">
        <f>+U35/T35</f>
        <v>0.81200787401574803</v>
      </c>
    </row>
    <row r="36" spans="1:24" ht="13.5" customHeight="1">
      <c r="A36" s="129" t="s">
        <v>186</v>
      </c>
      <c r="B36" s="109" t="s">
        <v>187</v>
      </c>
      <c r="C36" s="144">
        <f>+'3.SZ.TÁBL. SEGÍTŐ SZOLGÁLAT'!AA47</f>
        <v>0</v>
      </c>
      <c r="D36" s="136">
        <f>+'3.SZ.TÁBL. SEGÍTŐ SZOLGÁLAT'!AB47</f>
        <v>0</v>
      </c>
      <c r="E36" s="141">
        <f>+'3.SZ.TÁBL. SEGÍTŐ SZOLGÁLAT'!AC47</f>
        <v>0</v>
      </c>
      <c r="F36" s="556"/>
      <c r="G36" s="136">
        <f>+'4.SZ.TÁBL. ÓVODA'!R43</f>
        <v>0</v>
      </c>
      <c r="H36" s="136">
        <f>+'4.SZ.TÁBL. ÓVODA'!S43</f>
        <v>0</v>
      </c>
      <c r="I36" s="141">
        <f>+'4.SZ.TÁBL. ÓVODA'!T43</f>
        <v>0</v>
      </c>
      <c r="J36" s="556"/>
      <c r="K36" s="554">
        <f t="shared" si="49"/>
        <v>0</v>
      </c>
      <c r="L36" s="554">
        <f t="shared" si="50"/>
        <v>0</v>
      </c>
      <c r="M36" s="555">
        <f t="shared" si="50"/>
        <v>0</v>
      </c>
      <c r="N36" s="556"/>
      <c r="O36" s="136"/>
      <c r="P36" s="136"/>
      <c r="Q36" s="141"/>
      <c r="R36" s="556"/>
      <c r="S36" s="554">
        <f t="shared" si="51"/>
        <v>0</v>
      </c>
      <c r="T36" s="554">
        <f t="shared" si="52"/>
        <v>0</v>
      </c>
      <c r="U36" s="555">
        <f t="shared" si="52"/>
        <v>0</v>
      </c>
      <c r="V36" s="584"/>
    </row>
    <row r="37" spans="1:24" ht="13.5" customHeight="1">
      <c r="A37" s="129" t="s">
        <v>188</v>
      </c>
      <c r="B37" s="109" t="s">
        <v>1</v>
      </c>
      <c r="C37" s="144">
        <f>+'3.SZ.TÁBL. SEGÍTŐ SZOLGÁLAT'!AA48</f>
        <v>626</v>
      </c>
      <c r="D37" s="136">
        <f>+'3.SZ.TÁBL. SEGÍTŐ SZOLGÁLAT'!AB48</f>
        <v>628</v>
      </c>
      <c r="E37" s="148">
        <f>+'3.SZ.TÁBL. SEGÍTŐ SZOLGÁLAT'!AC48</f>
        <v>627</v>
      </c>
      <c r="F37" s="545">
        <f>+E37/D37</f>
        <v>0.99840764331210186</v>
      </c>
      <c r="G37" s="136">
        <f>+'4.SZ.TÁBL. ÓVODA'!R44</f>
        <v>1886</v>
      </c>
      <c r="H37" s="136">
        <f>+'4.SZ.TÁBL. ÓVODA'!S44</f>
        <v>1886</v>
      </c>
      <c r="I37" s="141">
        <f>+'4.SZ.TÁBL. ÓVODA'!T44</f>
        <v>1886</v>
      </c>
      <c r="J37" s="556">
        <f>+I37/H37</f>
        <v>1</v>
      </c>
      <c r="K37" s="554">
        <f t="shared" si="49"/>
        <v>2512</v>
      </c>
      <c r="L37" s="554">
        <f t="shared" si="50"/>
        <v>2514</v>
      </c>
      <c r="M37" s="550">
        <f t="shared" si="50"/>
        <v>2513</v>
      </c>
      <c r="N37" s="545">
        <f t="shared" ref="N37:N38" si="53">+M37/L37</f>
        <v>0.99960222752585526</v>
      </c>
      <c r="O37" s="136"/>
      <c r="P37" s="136"/>
      <c r="Q37" s="141"/>
      <c r="R37" s="584"/>
      <c r="S37" s="554">
        <f t="shared" si="51"/>
        <v>2512</v>
      </c>
      <c r="T37" s="554">
        <f t="shared" si="52"/>
        <v>2514</v>
      </c>
      <c r="U37" s="555">
        <f t="shared" si="52"/>
        <v>2513</v>
      </c>
      <c r="V37" s="556">
        <f>+U37/T37</f>
        <v>0.99960222752585526</v>
      </c>
    </row>
    <row r="38" spans="1:24" ht="13.5" customHeight="1">
      <c r="A38" s="129" t="s">
        <v>189</v>
      </c>
      <c r="B38" s="109" t="s">
        <v>190</v>
      </c>
      <c r="C38" s="144">
        <f>+'3.SZ.TÁBL. SEGÍTŐ SZOLGÁLAT'!AA49</f>
        <v>1835</v>
      </c>
      <c r="D38" s="136">
        <f>+'3.SZ.TÁBL. SEGÍTŐ SZOLGÁLAT'!AB49</f>
        <v>1835</v>
      </c>
      <c r="E38" s="148">
        <f>+'3.SZ.TÁBL. SEGÍTŐ SZOLGÁLAT'!AC49</f>
        <v>1125</v>
      </c>
      <c r="F38" s="545">
        <f>+E38/D38</f>
        <v>0.61307901907356943</v>
      </c>
      <c r="G38" s="136">
        <f>+'4.SZ.TÁBL. ÓVODA'!R45</f>
        <v>2435</v>
      </c>
      <c r="H38" s="136">
        <f>+'4.SZ.TÁBL. ÓVODA'!S45</f>
        <v>1570</v>
      </c>
      <c r="I38" s="141">
        <f>+'4.SZ.TÁBL. ÓVODA'!T45</f>
        <v>1570</v>
      </c>
      <c r="J38" s="556">
        <f>+I38/H38</f>
        <v>1</v>
      </c>
      <c r="K38" s="554">
        <f t="shared" si="49"/>
        <v>4270</v>
      </c>
      <c r="L38" s="554">
        <f t="shared" si="50"/>
        <v>3405</v>
      </c>
      <c r="M38" s="550">
        <f t="shared" si="50"/>
        <v>2695</v>
      </c>
      <c r="N38" s="545">
        <f t="shared" si="53"/>
        <v>0.7914831130690162</v>
      </c>
      <c r="O38" s="136"/>
      <c r="P38" s="136"/>
      <c r="Q38" s="141"/>
      <c r="R38" s="584"/>
      <c r="S38" s="554">
        <f t="shared" si="51"/>
        <v>4270</v>
      </c>
      <c r="T38" s="554">
        <f t="shared" si="52"/>
        <v>3405</v>
      </c>
      <c r="U38" s="555">
        <f t="shared" si="52"/>
        <v>2695</v>
      </c>
      <c r="V38" s="556">
        <f>+U38/T38</f>
        <v>0.7914831130690162</v>
      </c>
    </row>
    <row r="39" spans="1:24" ht="13.5" customHeight="1">
      <c r="A39" s="129" t="s">
        <v>191</v>
      </c>
      <c r="B39" s="109" t="s">
        <v>192</v>
      </c>
      <c r="C39" s="144">
        <f>+'3.SZ.TÁBL. SEGÍTŐ SZOLGÁLAT'!AA50</f>
        <v>0</v>
      </c>
      <c r="D39" s="136">
        <f>+'3.SZ.TÁBL. SEGÍTŐ SZOLGÁLAT'!AB50</f>
        <v>0</v>
      </c>
      <c r="E39" s="141">
        <f>+'3.SZ.TÁBL. SEGÍTŐ SZOLGÁLAT'!AC50</f>
        <v>0</v>
      </c>
      <c r="F39" s="556"/>
      <c r="G39" s="136">
        <f>+'4.SZ.TÁBL. ÓVODA'!R46</f>
        <v>0</v>
      </c>
      <c r="H39" s="136">
        <f>+'4.SZ.TÁBL. ÓVODA'!S46</f>
        <v>0</v>
      </c>
      <c r="I39" s="141">
        <f>+'4.SZ.TÁBL. ÓVODA'!T46</f>
        <v>0</v>
      </c>
      <c r="J39" s="556"/>
      <c r="K39" s="554">
        <f t="shared" si="49"/>
        <v>0</v>
      </c>
      <c r="L39" s="554">
        <f t="shared" si="50"/>
        <v>0</v>
      </c>
      <c r="M39" s="555">
        <f t="shared" si="50"/>
        <v>0</v>
      </c>
      <c r="N39" s="556"/>
      <c r="O39" s="136"/>
      <c r="P39" s="136"/>
      <c r="Q39" s="141"/>
      <c r="R39" s="584"/>
      <c r="S39" s="554">
        <f t="shared" si="51"/>
        <v>0</v>
      </c>
      <c r="T39" s="554">
        <f t="shared" si="52"/>
        <v>0</v>
      </c>
      <c r="U39" s="555">
        <f t="shared" si="52"/>
        <v>0</v>
      </c>
      <c r="V39" s="584"/>
    </row>
    <row r="40" spans="1:24" ht="13.5" customHeight="1">
      <c r="A40" s="129" t="s">
        <v>193</v>
      </c>
      <c r="B40" s="109" t="s">
        <v>2</v>
      </c>
      <c r="C40" s="144">
        <f>+'3.SZ.TÁBL. SEGÍTŐ SZOLGÁLAT'!AA51</f>
        <v>611</v>
      </c>
      <c r="D40" s="136">
        <f>+'3.SZ.TÁBL. SEGÍTŐ SZOLGÁLAT'!AB51</f>
        <v>611</v>
      </c>
      <c r="E40" s="148">
        <f>+'3.SZ.TÁBL. SEGÍTŐ SZOLGÁLAT'!AC51</f>
        <v>280</v>
      </c>
      <c r="F40" s="545">
        <f>+E40/D40</f>
        <v>0.45826513911620292</v>
      </c>
      <c r="G40" s="136">
        <f>+'4.SZ.TÁBL. ÓVODA'!R47</f>
        <v>1126</v>
      </c>
      <c r="H40" s="136">
        <f>+'4.SZ.TÁBL. ÓVODA'!S47</f>
        <v>485</v>
      </c>
      <c r="I40" s="141">
        <f>+'4.SZ.TÁBL. ÓVODA'!T47</f>
        <v>485</v>
      </c>
      <c r="J40" s="556">
        <f>+I40/H40</f>
        <v>1</v>
      </c>
      <c r="K40" s="554">
        <f t="shared" si="49"/>
        <v>1737</v>
      </c>
      <c r="L40" s="554">
        <f t="shared" si="50"/>
        <v>1096</v>
      </c>
      <c r="M40" s="550">
        <f t="shared" si="50"/>
        <v>765</v>
      </c>
      <c r="N40" s="545">
        <f>+M40/L40</f>
        <v>0.69799270072992703</v>
      </c>
      <c r="O40" s="136"/>
      <c r="P40" s="136"/>
      <c r="Q40" s="141"/>
      <c r="R40" s="556"/>
      <c r="S40" s="554">
        <f t="shared" si="51"/>
        <v>1737</v>
      </c>
      <c r="T40" s="554">
        <f t="shared" si="52"/>
        <v>1096</v>
      </c>
      <c r="U40" s="555">
        <f t="shared" si="52"/>
        <v>765</v>
      </c>
      <c r="V40" s="556">
        <f>+U40/T40</f>
        <v>0.69799270072992703</v>
      </c>
    </row>
    <row r="41" spans="1:24" ht="13.5" customHeight="1">
      <c r="A41" s="129" t="s">
        <v>194</v>
      </c>
      <c r="B41" s="109" t="s">
        <v>195</v>
      </c>
      <c r="C41" s="144">
        <f>+'3.SZ.TÁBL. SEGÍTŐ SZOLGÁLAT'!AA52</f>
        <v>0</v>
      </c>
      <c r="D41" s="136">
        <f>+'3.SZ.TÁBL. SEGÍTŐ SZOLGÁLAT'!AB52</f>
        <v>0</v>
      </c>
      <c r="E41" s="141">
        <f>+'3.SZ.TÁBL. SEGÍTŐ SZOLGÁLAT'!AC52</f>
        <v>0</v>
      </c>
      <c r="F41" s="556"/>
      <c r="G41" s="136">
        <f>+'4.SZ.TÁBL. ÓVODA'!R48</f>
        <v>0</v>
      </c>
      <c r="H41" s="136">
        <f>+'4.SZ.TÁBL. ÓVODA'!S48</f>
        <v>0</v>
      </c>
      <c r="I41" s="141">
        <f>+'4.SZ.TÁBL. ÓVODA'!T48</f>
        <v>0</v>
      </c>
      <c r="J41" s="556"/>
      <c r="K41" s="554">
        <f t="shared" si="49"/>
        <v>0</v>
      </c>
      <c r="L41" s="554">
        <f t="shared" si="50"/>
        <v>0</v>
      </c>
      <c r="M41" s="555">
        <f t="shared" si="50"/>
        <v>0</v>
      </c>
      <c r="N41" s="556"/>
      <c r="O41" s="136"/>
      <c r="P41" s="136"/>
      <c r="Q41" s="141"/>
      <c r="R41" s="556"/>
      <c r="S41" s="554">
        <f t="shared" si="51"/>
        <v>0</v>
      </c>
      <c r="T41" s="554">
        <f t="shared" si="52"/>
        <v>0</v>
      </c>
      <c r="U41" s="555">
        <f t="shared" si="52"/>
        <v>0</v>
      </c>
      <c r="V41" s="584"/>
    </row>
    <row r="42" spans="1:24" ht="13.5" customHeight="1">
      <c r="A42" s="129" t="s">
        <v>196</v>
      </c>
      <c r="B42" s="109" t="s">
        <v>197</v>
      </c>
      <c r="C42" s="144">
        <f>+'3.SZ.TÁBL. SEGÍTŐ SZOLGÁLAT'!AA53</f>
        <v>0</v>
      </c>
      <c r="D42" s="136">
        <f>+'3.SZ.TÁBL. SEGÍTŐ SZOLGÁLAT'!AB53</f>
        <v>0</v>
      </c>
      <c r="E42" s="141">
        <f>+'3.SZ.TÁBL. SEGÍTŐ SZOLGÁLAT'!AC53</f>
        <v>0</v>
      </c>
      <c r="F42" s="556"/>
      <c r="G42" s="136">
        <f>+'4.SZ.TÁBL. ÓVODA'!R49</f>
        <v>0</v>
      </c>
      <c r="H42" s="136">
        <f>+'4.SZ.TÁBL. ÓVODA'!S49</f>
        <v>0</v>
      </c>
      <c r="I42" s="141">
        <f>+'4.SZ.TÁBL. ÓVODA'!T49</f>
        <v>0</v>
      </c>
      <c r="J42" s="556"/>
      <c r="K42" s="554">
        <f t="shared" si="49"/>
        <v>0</v>
      </c>
      <c r="L42" s="554">
        <f t="shared" si="50"/>
        <v>0</v>
      </c>
      <c r="M42" s="555">
        <f t="shared" si="50"/>
        <v>0</v>
      </c>
      <c r="N42" s="556"/>
      <c r="O42" s="136"/>
      <c r="P42" s="136"/>
      <c r="Q42" s="141"/>
      <c r="R42" s="584"/>
      <c r="S42" s="554">
        <f t="shared" si="51"/>
        <v>0</v>
      </c>
      <c r="T42" s="554">
        <f t="shared" si="52"/>
        <v>0</v>
      </c>
      <c r="U42" s="555">
        <f t="shared" si="52"/>
        <v>0</v>
      </c>
      <c r="V42" s="584"/>
    </row>
    <row r="43" spans="1:24" ht="13.5" customHeight="1">
      <c r="A43" s="129" t="s">
        <v>198</v>
      </c>
      <c r="B43" s="109" t="s">
        <v>199</v>
      </c>
      <c r="C43" s="144">
        <f>+'3.SZ.TÁBL. SEGÍTŐ SZOLGÁLAT'!AA54</f>
        <v>0</v>
      </c>
      <c r="D43" s="136">
        <f>+'3.SZ.TÁBL. SEGÍTŐ SZOLGÁLAT'!AB54</f>
        <v>0</v>
      </c>
      <c r="E43" s="141">
        <f>+'3.SZ.TÁBL. SEGÍTŐ SZOLGÁLAT'!AC54</f>
        <v>0</v>
      </c>
      <c r="F43" s="556"/>
      <c r="G43" s="136">
        <f>+'4.SZ.TÁBL. ÓVODA'!R50</f>
        <v>0</v>
      </c>
      <c r="H43" s="136">
        <f>+'4.SZ.TÁBL. ÓVODA'!S50</f>
        <v>0</v>
      </c>
      <c r="I43" s="141">
        <f>+'4.SZ.TÁBL. ÓVODA'!T50</f>
        <v>0</v>
      </c>
      <c r="J43" s="556"/>
      <c r="K43" s="554">
        <f t="shared" si="49"/>
        <v>0</v>
      </c>
      <c r="L43" s="554">
        <f t="shared" si="50"/>
        <v>0</v>
      </c>
      <c r="M43" s="555">
        <f t="shared" si="50"/>
        <v>0</v>
      </c>
      <c r="N43" s="556"/>
      <c r="O43" s="136"/>
      <c r="P43" s="136"/>
      <c r="Q43" s="141"/>
      <c r="R43" s="584"/>
      <c r="S43" s="554">
        <f t="shared" si="51"/>
        <v>0</v>
      </c>
      <c r="T43" s="554">
        <f t="shared" si="52"/>
        <v>0</v>
      </c>
      <c r="U43" s="555">
        <f t="shared" si="52"/>
        <v>0</v>
      </c>
      <c r="V43" s="584"/>
    </row>
    <row r="44" spans="1:24" ht="13.5" customHeight="1">
      <c r="A44" s="129" t="s">
        <v>200</v>
      </c>
      <c r="B44" s="109" t="s">
        <v>201</v>
      </c>
      <c r="C44" s="144">
        <f>+'3.SZ.TÁBL. SEGÍTŐ SZOLGÁLAT'!AA55</f>
        <v>0</v>
      </c>
      <c r="D44" s="136">
        <f>+'3.SZ.TÁBL. SEGÍTŐ SZOLGÁLAT'!AB55</f>
        <v>1572</v>
      </c>
      <c r="E44" s="141">
        <f>+'3.SZ.TÁBL. SEGÍTŐ SZOLGÁLAT'!AC55</f>
        <v>1571</v>
      </c>
      <c r="F44" s="556">
        <f>+E44/D44</f>
        <v>0.99936386768447838</v>
      </c>
      <c r="G44" s="136">
        <f>+'4.SZ.TÁBL. ÓVODA'!R51</f>
        <v>0</v>
      </c>
      <c r="H44" s="136">
        <f>+'4.SZ.TÁBL. ÓVODA'!S51</f>
        <v>943</v>
      </c>
      <c r="I44" s="141">
        <f>+'4.SZ.TÁBL. ÓVODA'!T51</f>
        <v>943</v>
      </c>
      <c r="J44" s="556">
        <f>+I44/H44</f>
        <v>1</v>
      </c>
      <c r="K44" s="554">
        <f t="shared" si="49"/>
        <v>0</v>
      </c>
      <c r="L44" s="554">
        <f t="shared" si="50"/>
        <v>2515</v>
      </c>
      <c r="M44" s="555">
        <f t="shared" si="50"/>
        <v>2514</v>
      </c>
      <c r="N44" s="556">
        <f>+M44/L44</f>
        <v>0.99960238568588466</v>
      </c>
      <c r="O44" s="136"/>
      <c r="P44" s="136"/>
      <c r="Q44" s="141"/>
      <c r="R44" s="584"/>
      <c r="S44" s="554">
        <f t="shared" si="51"/>
        <v>0</v>
      </c>
      <c r="T44" s="554">
        <f t="shared" si="52"/>
        <v>2515</v>
      </c>
      <c r="U44" s="555">
        <f t="shared" si="52"/>
        <v>2514</v>
      </c>
      <c r="V44" s="556">
        <f>+U44/T44</f>
        <v>0.99960238568588466</v>
      </c>
    </row>
    <row r="45" spans="1:24" ht="13.5" customHeight="1">
      <c r="A45" s="130" t="s">
        <v>200</v>
      </c>
      <c r="B45" s="117" t="s">
        <v>202</v>
      </c>
      <c r="C45" s="166">
        <f>+'3.SZ.TÁBL. SEGÍTŐ SZOLGÁLAT'!AA56</f>
        <v>0</v>
      </c>
      <c r="D45" s="162">
        <f>+'3.SZ.TÁBL. SEGÍTŐ SZOLGÁLAT'!AB56</f>
        <v>0</v>
      </c>
      <c r="E45" s="163">
        <f>+'3.SZ.TÁBL. SEGÍTŐ SZOLGÁLAT'!AC56</f>
        <v>0</v>
      </c>
      <c r="F45" s="569"/>
      <c r="G45" s="162">
        <f>+'4.SZ.TÁBL. ÓVODA'!R52</f>
        <v>0</v>
      </c>
      <c r="H45" s="162">
        <f>+'4.SZ.TÁBL. ÓVODA'!S52</f>
        <v>0</v>
      </c>
      <c r="I45" s="163">
        <f>+'4.SZ.TÁBL. ÓVODA'!T52</f>
        <v>0</v>
      </c>
      <c r="J45" s="569"/>
      <c r="K45" s="586">
        <f t="shared" si="49"/>
        <v>0</v>
      </c>
      <c r="L45" s="586">
        <f t="shared" si="50"/>
        <v>0</v>
      </c>
      <c r="M45" s="587">
        <f t="shared" si="50"/>
        <v>0</v>
      </c>
      <c r="N45" s="569"/>
      <c r="O45" s="162"/>
      <c r="P45" s="162"/>
      <c r="Q45" s="163"/>
      <c r="R45" s="569"/>
      <c r="S45" s="586">
        <f t="shared" si="51"/>
        <v>0</v>
      </c>
      <c r="T45" s="586">
        <f t="shared" si="52"/>
        <v>0</v>
      </c>
      <c r="U45" s="587">
        <f t="shared" si="52"/>
        <v>0</v>
      </c>
      <c r="V45" s="569"/>
    </row>
    <row r="46" spans="1:24" s="263" customFormat="1" ht="13.5" customHeight="1">
      <c r="A46" s="131" t="s">
        <v>162</v>
      </c>
      <c r="B46" s="118" t="s">
        <v>120</v>
      </c>
      <c r="C46" s="229">
        <f>+SUM(C32:C44)</f>
        <v>70057</v>
      </c>
      <c r="D46" s="234">
        <f>+SUM(D32:D44)</f>
        <v>81112</v>
      </c>
      <c r="E46" s="237">
        <f>+SUM(E32:E44)</f>
        <v>60580</v>
      </c>
      <c r="F46" s="573">
        <f>+E46/D46</f>
        <v>0.7468685274681921</v>
      </c>
      <c r="G46" s="234">
        <f>+SUM(G32:G44)</f>
        <v>121192</v>
      </c>
      <c r="H46" s="234">
        <f t="shared" ref="H46:I46" si="54">+SUM(H32:H44)</f>
        <v>85457</v>
      </c>
      <c r="I46" s="237">
        <f t="shared" si="54"/>
        <v>85457</v>
      </c>
      <c r="J46" s="573">
        <f>+I46/H46</f>
        <v>1</v>
      </c>
      <c r="K46" s="234">
        <f>+SUM(K32:K44)</f>
        <v>191249</v>
      </c>
      <c r="L46" s="234">
        <f t="shared" ref="L46:M46" si="55">+SUM(L32:L44)</f>
        <v>166569</v>
      </c>
      <c r="M46" s="237">
        <f t="shared" si="55"/>
        <v>146037</v>
      </c>
      <c r="N46" s="573">
        <f>+M46/L46</f>
        <v>0.87673576715955548</v>
      </c>
      <c r="O46" s="234"/>
      <c r="P46" s="234"/>
      <c r="Q46" s="237"/>
      <c r="R46" s="589"/>
      <c r="S46" s="571">
        <f>SUM(S32:S45)</f>
        <v>191249</v>
      </c>
      <c r="T46" s="571">
        <f t="shared" ref="T46:U46" si="56">SUM(T32:T45)</f>
        <v>166569</v>
      </c>
      <c r="U46" s="572">
        <f t="shared" si="56"/>
        <v>146037</v>
      </c>
      <c r="V46" s="573">
        <f>+U46/T46</f>
        <v>0.87673576715955548</v>
      </c>
      <c r="X46" s="325"/>
    </row>
    <row r="47" spans="1:24" ht="13.5" customHeight="1">
      <c r="A47" s="128" t="s">
        <v>203</v>
      </c>
      <c r="B47" s="116" t="s">
        <v>204</v>
      </c>
      <c r="C47" s="151">
        <f>+'3.SZ.TÁBL. SEGÍTŐ SZOLGÁLAT'!AA58</f>
        <v>0</v>
      </c>
      <c r="D47" s="147">
        <f>+'3.SZ.TÁBL. SEGÍTŐ SZOLGÁLAT'!AB58</f>
        <v>0</v>
      </c>
      <c r="E47" s="148">
        <f>+'3.SZ.TÁBL. SEGÍTŐ SZOLGÁLAT'!AC58</f>
        <v>0</v>
      </c>
      <c r="F47" s="545"/>
      <c r="G47" s="147">
        <f>+'4.SZ.TÁBL. ÓVODA'!R54</f>
        <v>0</v>
      </c>
      <c r="H47" s="147">
        <f>+'4.SZ.TÁBL. ÓVODA'!S54</f>
        <v>0</v>
      </c>
      <c r="I47" s="148">
        <f>+'4.SZ.TÁBL. ÓVODA'!T54</f>
        <v>0</v>
      </c>
      <c r="J47" s="545"/>
      <c r="K47" s="549">
        <f>+C47+G47</f>
        <v>0</v>
      </c>
      <c r="L47" s="549">
        <f t="shared" ref="L47:M49" si="57">+D47+H47</f>
        <v>0</v>
      </c>
      <c r="M47" s="550">
        <f t="shared" si="57"/>
        <v>0</v>
      </c>
      <c r="N47" s="545"/>
      <c r="O47" s="147"/>
      <c r="P47" s="147"/>
      <c r="Q47" s="148"/>
      <c r="R47" s="545"/>
      <c r="S47" s="549">
        <f>+K47+O47</f>
        <v>0</v>
      </c>
      <c r="T47" s="549">
        <f t="shared" ref="T47:U49" si="58">+L47+P47</f>
        <v>0</v>
      </c>
      <c r="U47" s="550">
        <f t="shared" si="58"/>
        <v>0</v>
      </c>
      <c r="V47" s="545"/>
    </row>
    <row r="48" spans="1:24" ht="13.5" customHeight="1">
      <c r="A48" s="129" t="s">
        <v>205</v>
      </c>
      <c r="B48" s="109" t="s">
        <v>206</v>
      </c>
      <c r="C48" s="144">
        <f>+'3.SZ.TÁBL. SEGÍTŐ SZOLGÁLAT'!AA59</f>
        <v>550</v>
      </c>
      <c r="D48" s="136">
        <f>+'3.SZ.TÁBL. SEGÍTŐ SZOLGÁLAT'!AB59</f>
        <v>787</v>
      </c>
      <c r="E48" s="148">
        <f>+'3.SZ.TÁBL. SEGÍTŐ SZOLGÁLAT'!AC59</f>
        <v>483</v>
      </c>
      <c r="F48" s="545">
        <f t="shared" ref="F48:F55" si="59">+E48/D48</f>
        <v>0.61372299872935199</v>
      </c>
      <c r="G48" s="136">
        <f>+'4.SZ.TÁBL. ÓVODA'!R55</f>
        <v>0</v>
      </c>
      <c r="H48" s="136">
        <f>+'4.SZ.TÁBL. ÓVODA'!S55</f>
        <v>133</v>
      </c>
      <c r="I48" s="141">
        <f>+'4.SZ.TÁBL. ÓVODA'!T55</f>
        <v>133</v>
      </c>
      <c r="J48" s="556">
        <f t="shared" ref="J48:J56" si="60">+I48/H48</f>
        <v>1</v>
      </c>
      <c r="K48" s="554">
        <f>+C48+G48</f>
        <v>550</v>
      </c>
      <c r="L48" s="554">
        <f t="shared" si="57"/>
        <v>920</v>
      </c>
      <c r="M48" s="550">
        <f t="shared" si="57"/>
        <v>616</v>
      </c>
      <c r="N48" s="545">
        <f t="shared" ref="N48:N56" si="61">+M48/L48</f>
        <v>0.66956521739130437</v>
      </c>
      <c r="O48" s="136"/>
      <c r="P48" s="136"/>
      <c r="Q48" s="141"/>
      <c r="R48" s="584"/>
      <c r="S48" s="554">
        <f>+K48+O48</f>
        <v>550</v>
      </c>
      <c r="T48" s="554">
        <f t="shared" si="58"/>
        <v>920</v>
      </c>
      <c r="U48" s="555">
        <f t="shared" si="58"/>
        <v>616</v>
      </c>
      <c r="V48" s="556">
        <f t="shared" ref="V48:V56" si="62">+U48/T48</f>
        <v>0.66956521739130437</v>
      </c>
    </row>
    <row r="49" spans="1:34" ht="13.5" customHeight="1">
      <c r="A49" s="130" t="s">
        <v>207</v>
      </c>
      <c r="B49" s="117" t="s">
        <v>208</v>
      </c>
      <c r="C49" s="166">
        <f>+'3.SZ.TÁBL. SEGÍTŐ SZOLGÁLAT'!AA60</f>
        <v>75</v>
      </c>
      <c r="D49" s="162">
        <f>+'3.SZ.TÁBL. SEGÍTŐ SZOLGÁLAT'!AB60</f>
        <v>75</v>
      </c>
      <c r="E49" s="174">
        <f>+'3.SZ.TÁBL. SEGÍTŐ SZOLGÁLAT'!AC60</f>
        <v>28</v>
      </c>
      <c r="F49" s="545">
        <f t="shared" si="59"/>
        <v>0.37333333333333335</v>
      </c>
      <c r="G49" s="162">
        <f>+'4.SZ.TÁBL. ÓVODA'!R56</f>
        <v>60</v>
      </c>
      <c r="H49" s="162">
        <f>+'4.SZ.TÁBL. ÓVODA'!S56</f>
        <v>10</v>
      </c>
      <c r="I49" s="163">
        <f>+'4.SZ.TÁBL. ÓVODA'!T56</f>
        <v>10</v>
      </c>
      <c r="J49" s="569">
        <f t="shared" si="60"/>
        <v>1</v>
      </c>
      <c r="K49" s="586">
        <f>+C49+G49</f>
        <v>135</v>
      </c>
      <c r="L49" s="586">
        <f t="shared" si="57"/>
        <v>85</v>
      </c>
      <c r="M49" s="593">
        <f t="shared" si="57"/>
        <v>38</v>
      </c>
      <c r="N49" s="545">
        <f t="shared" si="61"/>
        <v>0.44705882352941179</v>
      </c>
      <c r="O49" s="162"/>
      <c r="P49" s="162"/>
      <c r="Q49" s="163"/>
      <c r="R49" s="588"/>
      <c r="S49" s="586">
        <f>+K49+O49</f>
        <v>135</v>
      </c>
      <c r="T49" s="586">
        <f t="shared" si="58"/>
        <v>85</v>
      </c>
      <c r="U49" s="587">
        <f t="shared" si="58"/>
        <v>38</v>
      </c>
      <c r="V49" s="569">
        <f t="shared" si="62"/>
        <v>0.44705882352941179</v>
      </c>
      <c r="W49" s="552"/>
      <c r="Y49" s="552"/>
      <c r="Z49" s="552"/>
      <c r="AA49" s="552"/>
      <c r="AB49" s="552"/>
      <c r="AD49" s="552"/>
      <c r="AE49" s="552"/>
      <c r="AF49" s="552"/>
      <c r="AG49" s="552"/>
      <c r="AH49" s="552"/>
    </row>
    <row r="50" spans="1:34" s="263" customFormat="1" ht="13.5" customHeight="1">
      <c r="A50" s="131" t="s">
        <v>163</v>
      </c>
      <c r="B50" s="118" t="s">
        <v>121</v>
      </c>
      <c r="C50" s="229">
        <f>SUM(C47:C49)</f>
        <v>625</v>
      </c>
      <c r="D50" s="234">
        <f>SUM(D47:D49)</f>
        <v>862</v>
      </c>
      <c r="E50" s="237">
        <f>SUM(E47:E49)</f>
        <v>511</v>
      </c>
      <c r="F50" s="573">
        <f t="shared" si="59"/>
        <v>0.59280742459396751</v>
      </c>
      <c r="G50" s="234">
        <f>SUM(G47:G49)</f>
        <v>60</v>
      </c>
      <c r="H50" s="234">
        <f t="shared" ref="H50:I50" si="63">SUM(H47:H49)</f>
        <v>143</v>
      </c>
      <c r="I50" s="237">
        <f t="shared" si="63"/>
        <v>143</v>
      </c>
      <c r="J50" s="573">
        <f t="shared" si="60"/>
        <v>1</v>
      </c>
      <c r="K50" s="234">
        <f>SUM(K47:K49)</f>
        <v>685</v>
      </c>
      <c r="L50" s="234">
        <f t="shared" ref="L50:M50" si="64">SUM(L47:L49)</f>
        <v>1005</v>
      </c>
      <c r="M50" s="237">
        <f t="shared" si="64"/>
        <v>654</v>
      </c>
      <c r="N50" s="573">
        <f t="shared" si="61"/>
        <v>0.65074626865671636</v>
      </c>
      <c r="O50" s="234">
        <f t="shared" ref="O50:Q50" si="65">SUM(O47:O49)</f>
        <v>0</v>
      </c>
      <c r="P50" s="234">
        <f t="shared" si="65"/>
        <v>0</v>
      </c>
      <c r="Q50" s="237">
        <f t="shared" si="65"/>
        <v>0</v>
      </c>
      <c r="R50" s="589"/>
      <c r="S50" s="571">
        <f>SUM(S47:S49)</f>
        <v>685</v>
      </c>
      <c r="T50" s="571">
        <f t="shared" ref="T50:U50" si="66">SUM(T47:T49)</f>
        <v>1005</v>
      </c>
      <c r="U50" s="572">
        <f t="shared" si="66"/>
        <v>654</v>
      </c>
      <c r="V50" s="573">
        <f t="shared" si="62"/>
        <v>0.65074626865671636</v>
      </c>
      <c r="W50" s="325"/>
      <c r="X50" s="325"/>
      <c r="Y50" s="325"/>
      <c r="Z50" s="325"/>
      <c r="AA50" s="325"/>
      <c r="AB50" s="325"/>
      <c r="AD50" s="325"/>
      <c r="AE50" s="325"/>
      <c r="AF50" s="325"/>
      <c r="AG50" s="325"/>
      <c r="AH50" s="325"/>
    </row>
    <row r="51" spans="1:34" s="263" customFormat="1" ht="13.5" customHeight="1">
      <c r="A51" s="131" t="s">
        <v>164</v>
      </c>
      <c r="B51" s="118" t="s">
        <v>122</v>
      </c>
      <c r="C51" s="229">
        <f>+C46+C50</f>
        <v>70682</v>
      </c>
      <c r="D51" s="234">
        <f>+D46+D50</f>
        <v>81974</v>
      </c>
      <c r="E51" s="237">
        <f>+E46+E50</f>
        <v>61091</v>
      </c>
      <c r="F51" s="573">
        <f t="shared" si="59"/>
        <v>0.74524849342474442</v>
      </c>
      <c r="G51" s="234">
        <f>+G46+G50</f>
        <v>121252</v>
      </c>
      <c r="H51" s="234">
        <f t="shared" ref="H51:I51" si="67">+H46+H50</f>
        <v>85600</v>
      </c>
      <c r="I51" s="237">
        <f t="shared" si="67"/>
        <v>85600</v>
      </c>
      <c r="J51" s="573">
        <f t="shared" si="60"/>
        <v>1</v>
      </c>
      <c r="K51" s="234">
        <f>+K46+K50</f>
        <v>191934</v>
      </c>
      <c r="L51" s="234">
        <f t="shared" ref="L51:M51" si="68">+L46+L50</f>
        <v>167574</v>
      </c>
      <c r="M51" s="237">
        <f t="shared" si="68"/>
        <v>146691</v>
      </c>
      <c r="N51" s="573">
        <f t="shared" si="61"/>
        <v>0.87538042894482437</v>
      </c>
      <c r="O51" s="234">
        <f>+O46+O50</f>
        <v>0</v>
      </c>
      <c r="P51" s="234">
        <f t="shared" ref="P51:Q51" si="69">+P46+P50</f>
        <v>0</v>
      </c>
      <c r="Q51" s="237">
        <f t="shared" si="69"/>
        <v>0</v>
      </c>
      <c r="R51" s="589"/>
      <c r="S51" s="571">
        <f>+S46+S50</f>
        <v>191934</v>
      </c>
      <c r="T51" s="571">
        <f t="shared" ref="T51:U51" si="70">+T46+T50</f>
        <v>167574</v>
      </c>
      <c r="U51" s="572">
        <f t="shared" si="70"/>
        <v>146691</v>
      </c>
      <c r="V51" s="573">
        <f t="shared" si="62"/>
        <v>0.87538042894482437</v>
      </c>
      <c r="W51" s="325"/>
      <c r="X51" s="325"/>
      <c r="Y51" s="325"/>
      <c r="Z51" s="325"/>
      <c r="AA51" s="325"/>
      <c r="AB51" s="325"/>
      <c r="AD51" s="325"/>
      <c r="AE51" s="325"/>
      <c r="AF51" s="325"/>
      <c r="AG51" s="325"/>
      <c r="AH51" s="325"/>
    </row>
    <row r="52" spans="1:34" s="263" customFormat="1" ht="13.5" customHeight="1">
      <c r="A52" s="131" t="s">
        <v>165</v>
      </c>
      <c r="B52" s="118" t="s">
        <v>123</v>
      </c>
      <c r="C52" s="229">
        <f>+SUM(C53:C57)</f>
        <v>17722</v>
      </c>
      <c r="D52" s="234">
        <f>+SUM(D53:D57)</f>
        <v>20249</v>
      </c>
      <c r="E52" s="237">
        <f>+SUM(E53:E57)</f>
        <v>15699</v>
      </c>
      <c r="F52" s="573">
        <f t="shared" si="59"/>
        <v>0.77529754555780528</v>
      </c>
      <c r="G52" s="234">
        <f>+SUM(G53:G57)</f>
        <v>28986</v>
      </c>
      <c r="H52" s="234">
        <f>+SUM(H53:H57)</f>
        <v>22480</v>
      </c>
      <c r="I52" s="237">
        <f>+SUM(I53:I57)</f>
        <v>22480</v>
      </c>
      <c r="J52" s="573">
        <f t="shared" si="60"/>
        <v>1</v>
      </c>
      <c r="K52" s="234">
        <f>+SUM(K53:K57)</f>
        <v>46708</v>
      </c>
      <c r="L52" s="234">
        <f>+SUM(L53:L57)</f>
        <v>42729</v>
      </c>
      <c r="M52" s="237">
        <f>+SUM(M53:M57)</f>
        <v>38179</v>
      </c>
      <c r="N52" s="573">
        <f t="shared" si="61"/>
        <v>0.89351494301294199</v>
      </c>
      <c r="O52" s="234">
        <f>+SUM(O53:O57)</f>
        <v>0</v>
      </c>
      <c r="P52" s="234">
        <f>+SUM(P53:P57)</f>
        <v>0</v>
      </c>
      <c r="Q52" s="237">
        <f>+SUM(Q53:Q57)</f>
        <v>0</v>
      </c>
      <c r="R52" s="589"/>
      <c r="S52" s="571">
        <f>+SUM(S53:S57)</f>
        <v>46708</v>
      </c>
      <c r="T52" s="571">
        <f>+SUM(T53:T57)</f>
        <v>42729</v>
      </c>
      <c r="U52" s="572">
        <f>+SUM(U53:U57)</f>
        <v>38179</v>
      </c>
      <c r="V52" s="573">
        <f t="shared" si="62"/>
        <v>0.89351494301294199</v>
      </c>
      <c r="X52" s="325"/>
    </row>
    <row r="53" spans="1:34" s="220" customFormat="1" ht="13.5" customHeight="1">
      <c r="A53" s="132" t="s">
        <v>165</v>
      </c>
      <c r="B53" s="125" t="s">
        <v>267</v>
      </c>
      <c r="C53" s="247">
        <f>+'3.SZ.TÁBL. SEGÍTŐ SZOLGÁLAT'!AA64</f>
        <v>14876</v>
      </c>
      <c r="D53" s="248">
        <f>+'3.SZ.TÁBL. SEGÍTŐ SZOLGÁLAT'!AB64</f>
        <v>17403</v>
      </c>
      <c r="E53" s="250">
        <f>+'3.SZ.TÁBL. SEGÍTŐ SZOLGÁLAT'!AC64</f>
        <v>13764</v>
      </c>
      <c r="F53" s="545">
        <f t="shared" si="59"/>
        <v>0.79089812101361834</v>
      </c>
      <c r="G53" s="248">
        <f>+'4.SZ.TÁBL. ÓVODA'!R60</f>
        <v>25814</v>
      </c>
      <c r="H53" s="248">
        <f>+'4.SZ.TÁBL. ÓVODA'!S60</f>
        <v>18446</v>
      </c>
      <c r="I53" s="250">
        <f>+'4.SZ.TÁBL. ÓVODA'!T60</f>
        <v>18446</v>
      </c>
      <c r="J53" s="545">
        <f t="shared" si="60"/>
        <v>1</v>
      </c>
      <c r="K53" s="563">
        <f t="shared" ref="K53:K60" si="71">+C53+G53</f>
        <v>40690</v>
      </c>
      <c r="L53" s="563">
        <f t="shared" ref="L53:M60" si="72">+D53+H53</f>
        <v>35849</v>
      </c>
      <c r="M53" s="609">
        <f t="shared" si="72"/>
        <v>32210</v>
      </c>
      <c r="N53" s="545">
        <f t="shared" si="61"/>
        <v>0.89849089235404056</v>
      </c>
      <c r="O53" s="248"/>
      <c r="P53" s="248"/>
      <c r="Q53" s="250"/>
      <c r="R53" s="610"/>
      <c r="S53" s="563">
        <f t="shared" ref="S53:S60" si="73">+K53+O53</f>
        <v>40690</v>
      </c>
      <c r="T53" s="563">
        <f t="shared" ref="T53:U60" si="74">+L53+P53</f>
        <v>35849</v>
      </c>
      <c r="U53" s="609">
        <f t="shared" si="74"/>
        <v>32210</v>
      </c>
      <c r="V53" s="545">
        <f t="shared" si="62"/>
        <v>0.89849089235404056</v>
      </c>
      <c r="X53" s="318"/>
    </row>
    <row r="54" spans="1:34" s="220" customFormat="1" ht="13.5" customHeight="1">
      <c r="A54" s="133" t="s">
        <v>165</v>
      </c>
      <c r="B54" s="110" t="s">
        <v>268</v>
      </c>
      <c r="C54" s="218">
        <f>+'3.SZ.TÁBL. SEGÍTŐ SZOLGÁLAT'!AA65</f>
        <v>1929</v>
      </c>
      <c r="D54" s="214">
        <f>+'3.SZ.TÁBL. SEGÍTŐ SZOLGÁLAT'!AB65</f>
        <v>1929</v>
      </c>
      <c r="E54" s="250">
        <f>+'3.SZ.TÁBL. SEGÍTŐ SZOLGÁLAT'!AC65</f>
        <v>1539</v>
      </c>
      <c r="F54" s="545">
        <f t="shared" si="59"/>
        <v>0.7978227060653188</v>
      </c>
      <c r="G54" s="214">
        <f>+'4.SZ.TÁBL. ÓVODA'!R61</f>
        <v>1929</v>
      </c>
      <c r="H54" s="214">
        <f>+'4.SZ.TÁBL. ÓVODA'!S61</f>
        <v>3459</v>
      </c>
      <c r="I54" s="215">
        <f>+'4.SZ.TÁBL. ÓVODA'!T61</f>
        <v>3459</v>
      </c>
      <c r="J54" s="556">
        <f t="shared" si="60"/>
        <v>1</v>
      </c>
      <c r="K54" s="559">
        <f t="shared" si="71"/>
        <v>3858</v>
      </c>
      <c r="L54" s="559">
        <f t="shared" si="72"/>
        <v>5388</v>
      </c>
      <c r="M54" s="609">
        <f t="shared" si="72"/>
        <v>4998</v>
      </c>
      <c r="N54" s="545">
        <f t="shared" si="61"/>
        <v>0.92761692650334071</v>
      </c>
      <c r="O54" s="214"/>
      <c r="P54" s="214"/>
      <c r="Q54" s="215"/>
      <c r="R54" s="611"/>
      <c r="S54" s="559">
        <f t="shared" si="73"/>
        <v>3858</v>
      </c>
      <c r="T54" s="559">
        <f t="shared" si="74"/>
        <v>5388</v>
      </c>
      <c r="U54" s="560">
        <f t="shared" si="74"/>
        <v>4998</v>
      </c>
      <c r="V54" s="556">
        <f t="shared" si="62"/>
        <v>0.92761692650334071</v>
      </c>
      <c r="X54" s="318"/>
    </row>
    <row r="55" spans="1:34" s="220" customFormat="1" ht="13.5" customHeight="1">
      <c r="A55" s="133" t="s">
        <v>165</v>
      </c>
      <c r="B55" s="110" t="s">
        <v>269</v>
      </c>
      <c r="C55" s="218">
        <f>+'3.SZ.TÁBL. SEGÍTŐ SZOLGÁLAT'!AA66</f>
        <v>588</v>
      </c>
      <c r="D55" s="214">
        <f>+'3.SZ.TÁBL. SEGÍTŐ SZOLGÁLAT'!AB66</f>
        <v>588</v>
      </c>
      <c r="E55" s="250">
        <f>+'3.SZ.TÁBL. SEGÍTŐ SZOLGÁLAT'!AC66</f>
        <v>193</v>
      </c>
      <c r="F55" s="545">
        <f t="shared" si="59"/>
        <v>0.32823129251700678</v>
      </c>
      <c r="G55" s="214">
        <f>+'4.SZ.TÁBL. ÓVODA'!R62</f>
        <v>798</v>
      </c>
      <c r="H55" s="214">
        <f>+'4.SZ.TÁBL. ÓVODA'!S62</f>
        <v>261</v>
      </c>
      <c r="I55" s="215">
        <f>+'4.SZ.TÁBL. ÓVODA'!T62</f>
        <v>261</v>
      </c>
      <c r="J55" s="556">
        <f t="shared" si="60"/>
        <v>1</v>
      </c>
      <c r="K55" s="559">
        <f t="shared" si="71"/>
        <v>1386</v>
      </c>
      <c r="L55" s="559">
        <f>+D55+H55</f>
        <v>849</v>
      </c>
      <c r="M55" s="609">
        <f t="shared" si="72"/>
        <v>454</v>
      </c>
      <c r="N55" s="545">
        <f t="shared" si="61"/>
        <v>0.53474676089517081</v>
      </c>
      <c r="O55" s="214"/>
      <c r="P55" s="214"/>
      <c r="Q55" s="215"/>
      <c r="R55" s="611"/>
      <c r="S55" s="559">
        <f t="shared" si="73"/>
        <v>1386</v>
      </c>
      <c r="T55" s="559">
        <f t="shared" si="74"/>
        <v>849</v>
      </c>
      <c r="U55" s="560">
        <f t="shared" si="74"/>
        <v>454</v>
      </c>
      <c r="V55" s="556">
        <f t="shared" si="62"/>
        <v>0.53474676089517081</v>
      </c>
      <c r="X55" s="318"/>
    </row>
    <row r="56" spans="1:34" s="220" customFormat="1" ht="13.5" customHeight="1">
      <c r="A56" s="133" t="s">
        <v>165</v>
      </c>
      <c r="B56" s="110" t="s">
        <v>370</v>
      </c>
      <c r="C56" s="218"/>
      <c r="D56" s="214"/>
      <c r="E56" s="250">
        <f>+'3.SZ.TÁBL. SEGÍTŐ SZOLGÁLAT'!T67</f>
        <v>0</v>
      </c>
      <c r="F56" s="545"/>
      <c r="G56" s="214">
        <f>+'4.SZ.TÁBL. ÓVODA'!R63</f>
        <v>0</v>
      </c>
      <c r="H56" s="214">
        <f>+'4.SZ.TÁBL. ÓVODA'!S63</f>
        <v>34</v>
      </c>
      <c r="I56" s="215">
        <f>+'4.SZ.TÁBL. ÓVODA'!T63</f>
        <v>34</v>
      </c>
      <c r="J56" s="556">
        <f t="shared" si="60"/>
        <v>1</v>
      </c>
      <c r="K56" s="559">
        <f t="shared" ref="K56" si="75">+C56+G56</f>
        <v>0</v>
      </c>
      <c r="L56" s="559">
        <f>+D56+H56</f>
        <v>34</v>
      </c>
      <c r="M56" s="609">
        <f t="shared" ref="M56" si="76">+E56+I56</f>
        <v>34</v>
      </c>
      <c r="N56" s="545">
        <f t="shared" si="61"/>
        <v>1</v>
      </c>
      <c r="O56" s="214"/>
      <c r="P56" s="214"/>
      <c r="Q56" s="215"/>
      <c r="R56" s="611"/>
      <c r="S56" s="559">
        <f t="shared" ref="S56" si="77">+K56+O56</f>
        <v>0</v>
      </c>
      <c r="T56" s="559">
        <f t="shared" ref="T56" si="78">+L56+P56</f>
        <v>34</v>
      </c>
      <c r="U56" s="560">
        <f t="shared" si="74"/>
        <v>34</v>
      </c>
      <c r="V56" s="556">
        <f t="shared" si="62"/>
        <v>1</v>
      </c>
      <c r="X56" s="318"/>
    </row>
    <row r="57" spans="1:34" s="220" customFormat="1" ht="13.5" customHeight="1">
      <c r="A57" s="133" t="s">
        <v>165</v>
      </c>
      <c r="B57" s="110" t="s">
        <v>270</v>
      </c>
      <c r="C57" s="218">
        <f>+'3.SZ.TÁBL. SEGÍTŐ SZOLGÁLAT'!AA68</f>
        <v>329</v>
      </c>
      <c r="D57" s="214">
        <f>+'3.SZ.TÁBL. SEGÍTŐ SZOLGÁLAT'!AB68</f>
        <v>329</v>
      </c>
      <c r="E57" s="250">
        <f>+'3.SZ.TÁBL. SEGÍTŐ SZOLGÁLAT'!AC68</f>
        <v>203</v>
      </c>
      <c r="F57" s="545">
        <f t="shared" ref="F57:F59" si="79">+E57/D57</f>
        <v>0.61702127659574468</v>
      </c>
      <c r="G57" s="214">
        <f>+'4.SZ.TÁBL. ÓVODA'!R64</f>
        <v>445</v>
      </c>
      <c r="H57" s="214">
        <f>+'4.SZ.TÁBL. ÓVODA'!S64</f>
        <v>280</v>
      </c>
      <c r="I57" s="215">
        <f>+'4.SZ.TÁBL. ÓVODA'!T64</f>
        <v>280</v>
      </c>
      <c r="J57" s="556">
        <f t="shared" ref="J57:J59" si="80">+I57/H57</f>
        <v>1</v>
      </c>
      <c r="K57" s="559">
        <f t="shared" si="71"/>
        <v>774</v>
      </c>
      <c r="L57" s="559">
        <f t="shared" si="72"/>
        <v>609</v>
      </c>
      <c r="M57" s="609">
        <f t="shared" si="72"/>
        <v>483</v>
      </c>
      <c r="N57" s="545">
        <f t="shared" ref="N57:N59" si="81">+M57/L57</f>
        <v>0.7931034482758621</v>
      </c>
      <c r="O57" s="214"/>
      <c r="P57" s="214"/>
      <c r="Q57" s="215"/>
      <c r="R57" s="611"/>
      <c r="S57" s="559">
        <f t="shared" si="73"/>
        <v>774</v>
      </c>
      <c r="T57" s="559">
        <f t="shared" si="74"/>
        <v>609</v>
      </c>
      <c r="U57" s="560">
        <f t="shared" si="74"/>
        <v>483</v>
      </c>
      <c r="V57" s="556">
        <f>+U57/T57</f>
        <v>0.7931034482758621</v>
      </c>
      <c r="X57" s="318"/>
    </row>
    <row r="58" spans="1:34" ht="13.5" customHeight="1">
      <c r="A58" s="129" t="s">
        <v>209</v>
      </c>
      <c r="B58" s="109" t="s">
        <v>210</v>
      </c>
      <c r="C58" s="151">
        <f>+'3.SZ.TÁBL. SEGÍTŐ SZOLGÁLAT'!AA69</f>
        <v>98</v>
      </c>
      <c r="D58" s="136">
        <f>+'3.SZ.TÁBL. SEGÍTŐ SZOLGÁLAT'!AB69</f>
        <v>118</v>
      </c>
      <c r="E58" s="148">
        <f>+'3.SZ.TÁBL. SEGÍTŐ SZOLGÁLAT'!AC69</f>
        <v>111</v>
      </c>
      <c r="F58" s="545">
        <f t="shared" si="79"/>
        <v>0.94067796610169496</v>
      </c>
      <c r="G58" s="147">
        <f>+'4.SZ.TÁBL. ÓVODA'!R65</f>
        <v>783</v>
      </c>
      <c r="H58" s="136">
        <f>+'4.SZ.TÁBL. ÓVODA'!S65</f>
        <v>388</v>
      </c>
      <c r="I58" s="141">
        <f>+'4.SZ.TÁBL. ÓVODA'!T65</f>
        <v>388</v>
      </c>
      <c r="J58" s="556">
        <f t="shared" si="80"/>
        <v>1</v>
      </c>
      <c r="K58" s="549">
        <f t="shared" si="71"/>
        <v>881</v>
      </c>
      <c r="L58" s="554">
        <f t="shared" si="72"/>
        <v>506</v>
      </c>
      <c r="M58" s="550">
        <f t="shared" si="72"/>
        <v>499</v>
      </c>
      <c r="N58" s="545">
        <f t="shared" si="81"/>
        <v>0.98616600790513831</v>
      </c>
      <c r="O58" s="136"/>
      <c r="P58" s="136"/>
      <c r="Q58" s="141"/>
      <c r="R58" s="584"/>
      <c r="S58" s="554">
        <f t="shared" si="73"/>
        <v>881</v>
      </c>
      <c r="T58" s="554">
        <f t="shared" si="74"/>
        <v>506</v>
      </c>
      <c r="U58" s="555">
        <f t="shared" si="74"/>
        <v>499</v>
      </c>
      <c r="V58" s="556">
        <f>+U58/T58</f>
        <v>0.98616600790513831</v>
      </c>
    </row>
    <row r="59" spans="1:34" ht="13.5" customHeight="1">
      <c r="A59" s="129" t="s">
        <v>211</v>
      </c>
      <c r="B59" s="109" t="s">
        <v>212</v>
      </c>
      <c r="C59" s="144">
        <f>+'3.SZ.TÁBL. SEGÍTŐ SZOLGÁLAT'!AA70</f>
        <v>3514</v>
      </c>
      <c r="D59" s="136">
        <f>+'3.SZ.TÁBL. SEGÍTŐ SZOLGÁLAT'!AB70</f>
        <v>3381</v>
      </c>
      <c r="E59" s="148">
        <f>+'3.SZ.TÁBL. SEGÍTŐ SZOLGÁLAT'!AC70</f>
        <v>2032</v>
      </c>
      <c r="F59" s="545">
        <f t="shared" si="79"/>
        <v>0.60100561963915999</v>
      </c>
      <c r="G59" s="136">
        <f>+'4.SZ.TÁBL. ÓVODA'!R66</f>
        <v>945</v>
      </c>
      <c r="H59" s="136">
        <f>+'4.SZ.TÁBL. ÓVODA'!S66</f>
        <v>647</v>
      </c>
      <c r="I59" s="141">
        <f>+'4.SZ.TÁBL. ÓVODA'!T66</f>
        <v>647</v>
      </c>
      <c r="J59" s="556">
        <f t="shared" si="80"/>
        <v>1</v>
      </c>
      <c r="K59" s="554">
        <f t="shared" si="71"/>
        <v>4459</v>
      </c>
      <c r="L59" s="554">
        <f t="shared" si="72"/>
        <v>4028</v>
      </c>
      <c r="M59" s="550">
        <f t="shared" si="72"/>
        <v>2679</v>
      </c>
      <c r="N59" s="545">
        <f t="shared" si="81"/>
        <v>0.66509433962264153</v>
      </c>
      <c r="O59" s="136"/>
      <c r="P59" s="136">
        <f>+'[3]1.1.SZ.TÁBL. BEV - KIAD'!$N$59</f>
        <v>0</v>
      </c>
      <c r="Q59" s="141">
        <v>0</v>
      </c>
      <c r="R59" s="556"/>
      <c r="S59" s="554">
        <f t="shared" si="73"/>
        <v>4459</v>
      </c>
      <c r="T59" s="554">
        <f t="shared" si="74"/>
        <v>4028</v>
      </c>
      <c r="U59" s="555">
        <f t="shared" si="74"/>
        <v>2679</v>
      </c>
      <c r="V59" s="556">
        <f>+U59/T59</f>
        <v>0.66509433962264153</v>
      </c>
    </row>
    <row r="60" spans="1:34" ht="13.5" customHeight="1">
      <c r="A60" s="130" t="s">
        <v>213</v>
      </c>
      <c r="B60" s="117" t="s">
        <v>214</v>
      </c>
      <c r="C60" s="166">
        <f>+'3.SZ.TÁBL. SEGÍTŐ SZOLGÁLAT'!AA71</f>
        <v>0</v>
      </c>
      <c r="D60" s="162">
        <f>+'3.SZ.TÁBL. SEGÍTŐ SZOLGÁLAT'!AB71</f>
        <v>0</v>
      </c>
      <c r="E60" s="174">
        <f>+'3.SZ.TÁBL. SEGÍTŐ SZOLGÁLAT'!AC71</f>
        <v>0</v>
      </c>
      <c r="F60" s="545"/>
      <c r="G60" s="162">
        <f>+'4.SZ.TÁBL. ÓVODA'!R67</f>
        <v>0</v>
      </c>
      <c r="H60" s="162">
        <f>+'4.SZ.TÁBL. ÓVODA'!S67</f>
        <v>0</v>
      </c>
      <c r="I60" s="163">
        <f>+'4.SZ.TÁBL. ÓVODA'!T67</f>
        <v>0</v>
      </c>
      <c r="J60" s="569"/>
      <c r="K60" s="586">
        <f t="shared" si="71"/>
        <v>0</v>
      </c>
      <c r="L60" s="586">
        <f t="shared" si="72"/>
        <v>0</v>
      </c>
      <c r="M60" s="593">
        <f t="shared" si="72"/>
        <v>0</v>
      </c>
      <c r="N60" s="545"/>
      <c r="O60" s="162"/>
      <c r="P60" s="162"/>
      <c r="Q60" s="163"/>
      <c r="R60" s="588"/>
      <c r="S60" s="586">
        <f t="shared" si="73"/>
        <v>0</v>
      </c>
      <c r="T60" s="586">
        <f t="shared" si="74"/>
        <v>0</v>
      </c>
      <c r="U60" s="587">
        <f t="shared" si="74"/>
        <v>0</v>
      </c>
      <c r="V60" s="588"/>
    </row>
    <row r="61" spans="1:34" s="263" customFormat="1" ht="13.5" customHeight="1">
      <c r="A61" s="131" t="s">
        <v>166</v>
      </c>
      <c r="B61" s="118" t="s">
        <v>124</v>
      </c>
      <c r="C61" s="229">
        <f>SUM(C58:C60)</f>
        <v>3612</v>
      </c>
      <c r="D61" s="234">
        <f>SUM(D58:D60)</f>
        <v>3499</v>
      </c>
      <c r="E61" s="237">
        <f>SUM(E58:E60)</f>
        <v>2143</v>
      </c>
      <c r="F61" s="573">
        <f>+E61/D61</f>
        <v>0.61246070305801659</v>
      </c>
      <c r="G61" s="234">
        <f>SUM(G58:G60)</f>
        <v>1728</v>
      </c>
      <c r="H61" s="234">
        <f t="shared" ref="H61:I61" si="82">SUM(H58:H60)</f>
        <v>1035</v>
      </c>
      <c r="I61" s="237">
        <f t="shared" si="82"/>
        <v>1035</v>
      </c>
      <c r="J61" s="573">
        <f t="shared" ref="J61:J111" si="83">+I61/H61</f>
        <v>1</v>
      </c>
      <c r="K61" s="234">
        <f>SUM(K58:K60)</f>
        <v>5340</v>
      </c>
      <c r="L61" s="234">
        <f t="shared" ref="L61:M61" si="84">SUM(L58:L60)</f>
        <v>4534</v>
      </c>
      <c r="M61" s="237">
        <f t="shared" si="84"/>
        <v>3178</v>
      </c>
      <c r="N61" s="573">
        <f t="shared" ref="N61:N66" si="85">+M61/L61</f>
        <v>0.70092633436259377</v>
      </c>
      <c r="O61" s="234">
        <f>SUM(O58:O60)</f>
        <v>0</v>
      </c>
      <c r="P61" s="234">
        <f t="shared" ref="P61:Q61" si="86">SUM(P58:P60)</f>
        <v>0</v>
      </c>
      <c r="Q61" s="237">
        <f t="shared" si="86"/>
        <v>0</v>
      </c>
      <c r="R61" s="573"/>
      <c r="S61" s="571">
        <f>+SUM(S58:S60)</f>
        <v>5340</v>
      </c>
      <c r="T61" s="571">
        <f t="shared" ref="T61:U61" si="87">+SUM(T58:T60)</f>
        <v>4534</v>
      </c>
      <c r="U61" s="572">
        <f t="shared" si="87"/>
        <v>3178</v>
      </c>
      <c r="V61" s="573">
        <f t="shared" ref="V61:V66" si="88">+U61/T61</f>
        <v>0.70092633436259377</v>
      </c>
      <c r="X61" s="325"/>
    </row>
    <row r="62" spans="1:34" ht="13.5" customHeight="1">
      <c r="A62" s="128" t="s">
        <v>215</v>
      </c>
      <c r="B62" s="116" t="s">
        <v>216</v>
      </c>
      <c r="C62" s="151">
        <f>+'3.SZ.TÁBL. SEGÍTŐ SZOLGÁLAT'!AA73</f>
        <v>300</v>
      </c>
      <c r="D62" s="147">
        <f>+'3.SZ.TÁBL. SEGÍTŐ SZOLGÁLAT'!AB73</f>
        <v>418</v>
      </c>
      <c r="E62" s="148">
        <f>+'3.SZ.TÁBL. SEGÍTŐ SZOLGÁLAT'!AC73</f>
        <v>341</v>
      </c>
      <c r="F62" s="545">
        <f>+E62/D62</f>
        <v>0.81578947368421051</v>
      </c>
      <c r="G62" s="147">
        <f>+'4.SZ.TÁBL. ÓVODA'!R69</f>
        <v>180</v>
      </c>
      <c r="H62" s="147">
        <f>+'4.SZ.TÁBL. ÓVODA'!S69</f>
        <v>242</v>
      </c>
      <c r="I62" s="148">
        <f>+'4.SZ.TÁBL. ÓVODA'!T69</f>
        <v>242</v>
      </c>
      <c r="J62" s="545">
        <f t="shared" si="83"/>
        <v>1</v>
      </c>
      <c r="K62" s="549">
        <f>+C62+G62</f>
        <v>480</v>
      </c>
      <c r="L62" s="549">
        <f t="shared" ref="L62:M63" si="89">+D62+H62</f>
        <v>660</v>
      </c>
      <c r="M62" s="550">
        <f t="shared" si="89"/>
        <v>583</v>
      </c>
      <c r="N62" s="545">
        <f t="shared" si="85"/>
        <v>0.8833333333333333</v>
      </c>
      <c r="O62" s="147"/>
      <c r="P62" s="147"/>
      <c r="Q62" s="148"/>
      <c r="R62" s="579"/>
      <c r="S62" s="549">
        <f>+K62+O62</f>
        <v>480</v>
      </c>
      <c r="T62" s="549">
        <f t="shared" ref="T62:U63" si="90">+L62+P62</f>
        <v>660</v>
      </c>
      <c r="U62" s="550">
        <f t="shared" si="90"/>
        <v>583</v>
      </c>
      <c r="V62" s="545">
        <f t="shared" si="88"/>
        <v>0.8833333333333333</v>
      </c>
    </row>
    <row r="63" spans="1:34" ht="13.5" customHeight="1">
      <c r="A63" s="130" t="s">
        <v>217</v>
      </c>
      <c r="B63" s="117" t="s">
        <v>218</v>
      </c>
      <c r="C63" s="166">
        <f>+'3.SZ.TÁBL. SEGÍTŐ SZOLGÁLAT'!AA74</f>
        <v>808</v>
      </c>
      <c r="D63" s="162">
        <f>+'3.SZ.TÁBL. SEGÍTŐ SZOLGÁLAT'!AB74</f>
        <v>662</v>
      </c>
      <c r="E63" s="174">
        <f>+'3.SZ.TÁBL. SEGÍTŐ SZOLGÁLAT'!AC74</f>
        <v>242</v>
      </c>
      <c r="F63" s="545">
        <f>+E63/D63</f>
        <v>0.36555891238670696</v>
      </c>
      <c r="G63" s="162">
        <f>+'4.SZ.TÁBL. ÓVODA'!R70</f>
        <v>535</v>
      </c>
      <c r="H63" s="162">
        <f>+'4.SZ.TÁBL. ÓVODA'!S70</f>
        <v>223</v>
      </c>
      <c r="I63" s="163">
        <f>+'4.SZ.TÁBL. ÓVODA'!T70</f>
        <v>223</v>
      </c>
      <c r="J63" s="569">
        <f t="shared" si="83"/>
        <v>1</v>
      </c>
      <c r="K63" s="586">
        <f>+C63+G63</f>
        <v>1343</v>
      </c>
      <c r="L63" s="586">
        <f t="shared" si="89"/>
        <v>885</v>
      </c>
      <c r="M63" s="593">
        <f t="shared" si="89"/>
        <v>465</v>
      </c>
      <c r="N63" s="545">
        <f t="shared" si="85"/>
        <v>0.52542372881355937</v>
      </c>
      <c r="O63" s="162"/>
      <c r="P63" s="162"/>
      <c r="Q63" s="163"/>
      <c r="R63" s="588"/>
      <c r="S63" s="586">
        <f>+K63+O63</f>
        <v>1343</v>
      </c>
      <c r="T63" s="586">
        <f t="shared" si="90"/>
        <v>885</v>
      </c>
      <c r="U63" s="587">
        <f t="shared" si="90"/>
        <v>465</v>
      </c>
      <c r="V63" s="569">
        <f t="shared" si="88"/>
        <v>0.52542372881355937</v>
      </c>
    </row>
    <row r="64" spans="1:34" s="263" customFormat="1" ht="13.5" customHeight="1">
      <c r="A64" s="131" t="s">
        <v>167</v>
      </c>
      <c r="B64" s="118" t="s">
        <v>125</v>
      </c>
      <c r="C64" s="229">
        <f>SUM(C62:C63)</f>
        <v>1108</v>
      </c>
      <c r="D64" s="234">
        <f>SUM(D62:D63)</f>
        <v>1080</v>
      </c>
      <c r="E64" s="237">
        <f>SUM(E62:E63)</f>
        <v>583</v>
      </c>
      <c r="F64" s="573">
        <f>+E64/D64</f>
        <v>0.53981481481481486</v>
      </c>
      <c r="G64" s="234">
        <f>SUM(G62:G63)</f>
        <v>715</v>
      </c>
      <c r="H64" s="234">
        <f t="shared" ref="H64:I64" si="91">SUM(H62:H63)</f>
        <v>465</v>
      </c>
      <c r="I64" s="237">
        <f t="shared" si="91"/>
        <v>465</v>
      </c>
      <c r="J64" s="573">
        <f t="shared" si="83"/>
        <v>1</v>
      </c>
      <c r="K64" s="234">
        <f>SUM(K62:K63)</f>
        <v>1823</v>
      </c>
      <c r="L64" s="234">
        <f t="shared" ref="L64:M64" si="92">SUM(L62:L63)</f>
        <v>1545</v>
      </c>
      <c r="M64" s="237">
        <f t="shared" si="92"/>
        <v>1048</v>
      </c>
      <c r="N64" s="573">
        <f t="shared" si="85"/>
        <v>0.67831715210355992</v>
      </c>
      <c r="O64" s="234">
        <f>SUM(O62:O63)</f>
        <v>0</v>
      </c>
      <c r="P64" s="234">
        <f t="shared" ref="P64:Q64" si="93">SUM(P62:P63)</f>
        <v>0</v>
      </c>
      <c r="Q64" s="237">
        <f t="shared" si="93"/>
        <v>0</v>
      </c>
      <c r="R64" s="589"/>
      <c r="S64" s="571">
        <f>+SUM(S62:S63)</f>
        <v>1823</v>
      </c>
      <c r="T64" s="571">
        <f t="shared" ref="T64:U64" si="94">+SUM(T62:T63)</f>
        <v>1545</v>
      </c>
      <c r="U64" s="572">
        <f t="shared" si="94"/>
        <v>1048</v>
      </c>
      <c r="V64" s="573">
        <f t="shared" si="88"/>
        <v>0.67831715210355992</v>
      </c>
      <c r="X64" s="325"/>
    </row>
    <row r="65" spans="1:24" ht="13.5" customHeight="1">
      <c r="A65" s="128" t="s">
        <v>219</v>
      </c>
      <c r="B65" s="116" t="s">
        <v>220</v>
      </c>
      <c r="C65" s="151">
        <f>+'3.SZ.TÁBL. SEGÍTŐ SZOLGÁLAT'!AA76</f>
        <v>2505</v>
      </c>
      <c r="D65" s="147">
        <f>+'3.SZ.TÁBL. SEGÍTŐ SZOLGÁLAT'!AB76</f>
        <v>2505</v>
      </c>
      <c r="E65" s="148">
        <f>+'3.SZ.TÁBL. SEGÍTŐ SZOLGÁLAT'!AC76</f>
        <v>964</v>
      </c>
      <c r="F65" s="545">
        <f t="shared" ref="F65:F66" si="95">+E65/D65</f>
        <v>0.3848303393213573</v>
      </c>
      <c r="G65" s="147">
        <f>+'4.SZ.TÁBL. ÓVODA'!R72</f>
        <v>3165</v>
      </c>
      <c r="H65" s="147">
        <f>+'4.SZ.TÁBL. ÓVODA'!S72</f>
        <v>2104</v>
      </c>
      <c r="I65" s="148">
        <f>+'4.SZ.TÁBL. ÓVODA'!T72</f>
        <v>2104</v>
      </c>
      <c r="J65" s="545">
        <f t="shared" si="83"/>
        <v>1</v>
      </c>
      <c r="K65" s="549">
        <f t="shared" ref="K65:K73" si="96">+C65+G65</f>
        <v>5670</v>
      </c>
      <c r="L65" s="549">
        <f t="shared" ref="L65:M73" si="97">+D65+H65</f>
        <v>4609</v>
      </c>
      <c r="M65" s="550">
        <f t="shared" si="97"/>
        <v>3068</v>
      </c>
      <c r="N65" s="545">
        <f t="shared" si="85"/>
        <v>0.66565415491429814</v>
      </c>
      <c r="O65" s="147"/>
      <c r="P65" s="147"/>
      <c r="Q65" s="148"/>
      <c r="R65" s="579"/>
      <c r="S65" s="549">
        <f t="shared" ref="S65:S73" si="98">+K65+O65</f>
        <v>5670</v>
      </c>
      <c r="T65" s="549">
        <f t="shared" ref="T65:U73" si="99">+L65+P65</f>
        <v>4609</v>
      </c>
      <c r="U65" s="550">
        <f t="shared" si="99"/>
        <v>3068</v>
      </c>
      <c r="V65" s="545">
        <f t="shared" si="88"/>
        <v>0.66565415491429814</v>
      </c>
    </row>
    <row r="66" spans="1:24" ht="13.5" customHeight="1">
      <c r="A66" s="129" t="s">
        <v>221</v>
      </c>
      <c r="B66" s="109" t="s">
        <v>3</v>
      </c>
      <c r="C66" s="144">
        <f>+'3.SZ.TÁBL. SEGÍTŐ SZOLGÁLAT'!AA77</f>
        <v>1560</v>
      </c>
      <c r="D66" s="136">
        <f>+'3.SZ.TÁBL. SEGÍTŐ SZOLGÁLAT'!AB77</f>
        <v>1601</v>
      </c>
      <c r="E66" s="148">
        <f>+'3.SZ.TÁBL. SEGÍTŐ SZOLGÁLAT'!AC77</f>
        <v>769</v>
      </c>
      <c r="F66" s="545">
        <f t="shared" si="95"/>
        <v>0.4803247970018738</v>
      </c>
      <c r="G66" s="136">
        <f>+'4.SZ.TÁBL. ÓVODA'!R73</f>
        <v>3083</v>
      </c>
      <c r="H66" s="136">
        <f>+'4.SZ.TÁBL. ÓVODA'!S73</f>
        <v>1835</v>
      </c>
      <c r="I66" s="141">
        <f>+'4.SZ.TÁBL. ÓVODA'!T73</f>
        <v>1835</v>
      </c>
      <c r="J66" s="556">
        <f t="shared" si="83"/>
        <v>1</v>
      </c>
      <c r="K66" s="554">
        <f t="shared" si="96"/>
        <v>4643</v>
      </c>
      <c r="L66" s="554">
        <f t="shared" si="97"/>
        <v>3436</v>
      </c>
      <c r="M66" s="550">
        <f t="shared" si="97"/>
        <v>2604</v>
      </c>
      <c r="N66" s="545">
        <f t="shared" si="85"/>
        <v>0.75785797438882418</v>
      </c>
      <c r="O66" s="136"/>
      <c r="P66" s="136"/>
      <c r="Q66" s="141"/>
      <c r="R66" s="584"/>
      <c r="S66" s="554">
        <f t="shared" si="98"/>
        <v>4643</v>
      </c>
      <c r="T66" s="554">
        <f t="shared" si="99"/>
        <v>3436</v>
      </c>
      <c r="U66" s="555">
        <f t="shared" si="99"/>
        <v>2604</v>
      </c>
      <c r="V66" s="556">
        <f t="shared" si="88"/>
        <v>0.75785797438882418</v>
      </c>
    </row>
    <row r="67" spans="1:24" ht="13.5" customHeight="1">
      <c r="A67" s="129" t="s">
        <v>222</v>
      </c>
      <c r="B67" s="109" t="s">
        <v>223</v>
      </c>
      <c r="C67" s="144">
        <f>+'3.SZ.TÁBL. SEGÍTŐ SZOLGÁLAT'!AA78</f>
        <v>0</v>
      </c>
      <c r="D67" s="136">
        <f>+'3.SZ.TÁBL. SEGÍTŐ SZOLGÁLAT'!AB78</f>
        <v>0</v>
      </c>
      <c r="E67" s="148">
        <f>+'3.SZ.TÁBL. SEGÍTŐ SZOLGÁLAT'!AC78</f>
        <v>0</v>
      </c>
      <c r="F67" s="545"/>
      <c r="G67" s="136">
        <f>+'4.SZ.TÁBL. ÓVODA'!R74</f>
        <v>0</v>
      </c>
      <c r="H67" s="136">
        <f>+'4.SZ.TÁBL. ÓVODA'!S74</f>
        <v>0</v>
      </c>
      <c r="I67" s="141">
        <f>+'4.SZ.TÁBL. ÓVODA'!T74</f>
        <v>0</v>
      </c>
      <c r="J67" s="556"/>
      <c r="K67" s="554">
        <f t="shared" si="96"/>
        <v>0</v>
      </c>
      <c r="L67" s="554">
        <f t="shared" si="97"/>
        <v>0</v>
      </c>
      <c r="M67" s="550">
        <f t="shared" si="97"/>
        <v>0</v>
      </c>
      <c r="N67" s="545"/>
      <c r="O67" s="136"/>
      <c r="P67" s="136"/>
      <c r="Q67" s="141"/>
      <c r="R67" s="584"/>
      <c r="S67" s="554">
        <f t="shared" si="98"/>
        <v>0</v>
      </c>
      <c r="T67" s="554">
        <f t="shared" si="99"/>
        <v>0</v>
      </c>
      <c r="U67" s="555">
        <f t="shared" si="99"/>
        <v>0</v>
      </c>
      <c r="V67" s="584"/>
    </row>
    <row r="68" spans="1:24" ht="13.5" customHeight="1">
      <c r="A68" s="129" t="s">
        <v>224</v>
      </c>
      <c r="B68" s="109" t="s">
        <v>225</v>
      </c>
      <c r="C68" s="144">
        <f>+'3.SZ.TÁBL. SEGÍTŐ SZOLGÁLAT'!AA79</f>
        <v>2060</v>
      </c>
      <c r="D68" s="136">
        <f>+'3.SZ.TÁBL. SEGÍTŐ SZOLGÁLAT'!AB79</f>
        <v>2060</v>
      </c>
      <c r="E68" s="148">
        <f>+'3.SZ.TÁBL. SEGÍTŐ SZOLGÁLAT'!AC79</f>
        <v>1251</v>
      </c>
      <c r="F68" s="545">
        <f>+E68/D68</f>
        <v>0.60728155339805823</v>
      </c>
      <c r="G68" s="136">
        <f>+'4.SZ.TÁBL. ÓVODA'!R75</f>
        <v>1100</v>
      </c>
      <c r="H68" s="136">
        <f>+'4.SZ.TÁBL. ÓVODA'!S75</f>
        <v>106</v>
      </c>
      <c r="I68" s="141">
        <f>+'4.SZ.TÁBL. ÓVODA'!T75</f>
        <v>106</v>
      </c>
      <c r="J68" s="556">
        <f t="shared" si="83"/>
        <v>1</v>
      </c>
      <c r="K68" s="554">
        <f t="shared" si="96"/>
        <v>3160</v>
      </c>
      <c r="L68" s="554">
        <f t="shared" si="97"/>
        <v>2166</v>
      </c>
      <c r="M68" s="550">
        <f t="shared" si="97"/>
        <v>1357</v>
      </c>
      <c r="N68" s="545">
        <f>+M68/L68</f>
        <v>0.6265004616805171</v>
      </c>
      <c r="O68" s="136"/>
      <c r="P68" s="136"/>
      <c r="Q68" s="141"/>
      <c r="R68" s="584"/>
      <c r="S68" s="554">
        <f t="shared" si="98"/>
        <v>3160</v>
      </c>
      <c r="T68" s="554">
        <f t="shared" si="99"/>
        <v>2166</v>
      </c>
      <c r="U68" s="555">
        <f t="shared" si="99"/>
        <v>1357</v>
      </c>
      <c r="V68" s="556">
        <f>+U68/T68</f>
        <v>0.6265004616805171</v>
      </c>
    </row>
    <row r="69" spans="1:24" ht="13.5" customHeight="1">
      <c r="A69" s="129" t="s">
        <v>226</v>
      </c>
      <c r="B69" s="109" t="s">
        <v>227</v>
      </c>
      <c r="C69" s="144">
        <f>+'3.SZ.TÁBL. SEGÍTŐ SZOLGÁLAT'!AA80</f>
        <v>0</v>
      </c>
      <c r="D69" s="136">
        <f>+'3.SZ.TÁBL. SEGÍTŐ SZOLGÁLAT'!AB80</f>
        <v>0</v>
      </c>
      <c r="E69" s="148">
        <f>+'3.SZ.TÁBL. SEGÍTŐ SZOLGÁLAT'!AC80</f>
        <v>0</v>
      </c>
      <c r="F69" s="545"/>
      <c r="G69" s="136">
        <f>+'4.SZ.TÁBL. ÓVODA'!R76</f>
        <v>0</v>
      </c>
      <c r="H69" s="136">
        <f>+'4.SZ.TÁBL. ÓVODA'!S76</f>
        <v>0</v>
      </c>
      <c r="I69" s="141">
        <f>+'4.SZ.TÁBL. ÓVODA'!T76</f>
        <v>0</v>
      </c>
      <c r="J69" s="556"/>
      <c r="K69" s="554">
        <f t="shared" si="96"/>
        <v>0</v>
      </c>
      <c r="L69" s="554">
        <f t="shared" si="97"/>
        <v>0</v>
      </c>
      <c r="M69" s="550">
        <f t="shared" si="97"/>
        <v>0</v>
      </c>
      <c r="N69" s="545"/>
      <c r="O69" s="136"/>
      <c r="P69" s="136"/>
      <c r="Q69" s="141"/>
      <c r="R69" s="584"/>
      <c r="S69" s="554">
        <f t="shared" si="98"/>
        <v>0</v>
      </c>
      <c r="T69" s="554">
        <f t="shared" si="99"/>
        <v>0</v>
      </c>
      <c r="U69" s="555">
        <f t="shared" si="99"/>
        <v>0</v>
      </c>
      <c r="V69" s="556"/>
    </row>
    <row r="70" spans="1:24" s="220" customFormat="1" ht="13.5" customHeight="1">
      <c r="A70" s="133" t="s">
        <v>226</v>
      </c>
      <c r="B70" s="110" t="s">
        <v>271</v>
      </c>
      <c r="C70" s="218">
        <f>+'3.SZ.TÁBL. SEGÍTŐ SZOLGÁLAT'!AA81</f>
        <v>0</v>
      </c>
      <c r="D70" s="214">
        <f>+'3.SZ.TÁBL. SEGÍTŐ SZOLGÁLAT'!AB81</f>
        <v>0</v>
      </c>
      <c r="E70" s="250">
        <f>+'3.SZ.TÁBL. SEGÍTŐ SZOLGÁLAT'!AC81</f>
        <v>0</v>
      </c>
      <c r="F70" s="545"/>
      <c r="G70" s="214">
        <f>+'4.SZ.TÁBL. ÓVODA'!R77</f>
        <v>0</v>
      </c>
      <c r="H70" s="214">
        <f>+'4.SZ.TÁBL. ÓVODA'!S77</f>
        <v>0</v>
      </c>
      <c r="I70" s="215">
        <f>+'4.SZ.TÁBL. ÓVODA'!T77</f>
        <v>0</v>
      </c>
      <c r="J70" s="556"/>
      <c r="K70" s="559">
        <f t="shared" si="96"/>
        <v>0</v>
      </c>
      <c r="L70" s="559">
        <f t="shared" si="97"/>
        <v>0</v>
      </c>
      <c r="M70" s="609">
        <f t="shared" si="97"/>
        <v>0</v>
      </c>
      <c r="N70" s="545"/>
      <c r="O70" s="214"/>
      <c r="P70" s="214"/>
      <c r="Q70" s="215"/>
      <c r="R70" s="611"/>
      <c r="S70" s="559">
        <f t="shared" si="98"/>
        <v>0</v>
      </c>
      <c r="T70" s="559">
        <f t="shared" si="99"/>
        <v>0</v>
      </c>
      <c r="U70" s="560">
        <f t="shared" si="99"/>
        <v>0</v>
      </c>
      <c r="V70" s="584"/>
      <c r="X70" s="318"/>
    </row>
    <row r="71" spans="1:24" s="220" customFormat="1" ht="13.5" customHeight="1">
      <c r="A71" s="133" t="s">
        <v>226</v>
      </c>
      <c r="B71" s="110" t="s">
        <v>272</v>
      </c>
      <c r="C71" s="218">
        <f>+'3.SZ.TÁBL. SEGÍTŐ SZOLGÁLAT'!AA82</f>
        <v>0</v>
      </c>
      <c r="D71" s="214">
        <f>+'3.SZ.TÁBL. SEGÍTŐ SZOLGÁLAT'!AB82</f>
        <v>0</v>
      </c>
      <c r="E71" s="250">
        <f>+'3.SZ.TÁBL. SEGÍTŐ SZOLGÁLAT'!AC82</f>
        <v>0</v>
      </c>
      <c r="F71" s="545"/>
      <c r="G71" s="214">
        <f>+'4.SZ.TÁBL. ÓVODA'!R78</f>
        <v>0</v>
      </c>
      <c r="H71" s="214">
        <f>+'4.SZ.TÁBL. ÓVODA'!S78</f>
        <v>0</v>
      </c>
      <c r="I71" s="215">
        <f>+'4.SZ.TÁBL. ÓVODA'!T78</f>
        <v>0</v>
      </c>
      <c r="J71" s="556"/>
      <c r="K71" s="559">
        <f t="shared" si="96"/>
        <v>0</v>
      </c>
      <c r="L71" s="559">
        <f t="shared" si="97"/>
        <v>0</v>
      </c>
      <c r="M71" s="609">
        <f t="shared" si="97"/>
        <v>0</v>
      </c>
      <c r="N71" s="545"/>
      <c r="O71" s="214"/>
      <c r="P71" s="214"/>
      <c r="Q71" s="215"/>
      <c r="R71" s="611"/>
      <c r="S71" s="559">
        <f t="shared" si="98"/>
        <v>0</v>
      </c>
      <c r="T71" s="559">
        <f t="shared" si="99"/>
        <v>0</v>
      </c>
      <c r="U71" s="560">
        <f t="shared" si="99"/>
        <v>0</v>
      </c>
      <c r="V71" s="556"/>
      <c r="X71" s="318"/>
    </row>
    <row r="72" spans="1:24" ht="13.5" customHeight="1">
      <c r="A72" s="129" t="s">
        <v>228</v>
      </c>
      <c r="B72" s="109" t="s">
        <v>229</v>
      </c>
      <c r="C72" s="144">
        <f>+'3.SZ.TÁBL. SEGÍTŐ SZOLGÁLAT'!AA83</f>
        <v>2065</v>
      </c>
      <c r="D72" s="136">
        <f>+'3.SZ.TÁBL. SEGÍTŐ SZOLGÁLAT'!AB83</f>
        <v>2069</v>
      </c>
      <c r="E72" s="148">
        <f>+'3.SZ.TÁBL. SEGÍTŐ SZOLGÁLAT'!AC83</f>
        <v>1348</v>
      </c>
      <c r="F72" s="545">
        <f>+E72/D72</f>
        <v>0.6515224746254229</v>
      </c>
      <c r="G72" s="136">
        <f>+'4.SZ.TÁBL. ÓVODA'!R79</f>
        <v>4522</v>
      </c>
      <c r="H72" s="136">
        <f>+'4.SZ.TÁBL. ÓVODA'!S79</f>
        <v>1428</v>
      </c>
      <c r="I72" s="141">
        <f>+'4.SZ.TÁBL. ÓVODA'!T79</f>
        <v>1428</v>
      </c>
      <c r="J72" s="556">
        <f t="shared" si="83"/>
        <v>1</v>
      </c>
      <c r="K72" s="554">
        <f t="shared" si="96"/>
        <v>6587</v>
      </c>
      <c r="L72" s="554">
        <f t="shared" si="97"/>
        <v>3497</v>
      </c>
      <c r="M72" s="550">
        <f t="shared" si="97"/>
        <v>2776</v>
      </c>
      <c r="N72" s="545">
        <f>+M72/L72</f>
        <v>0.79382327709465261</v>
      </c>
      <c r="O72" s="136">
        <f>+'[4]1.1.SZ.TÁBL. BEV - KIAD'!$P$72</f>
        <v>41864</v>
      </c>
      <c r="P72" s="136">
        <f>+'[5]1.1.SZ.TÁBL. BEV - KIAD'!$N$72</f>
        <v>35416</v>
      </c>
      <c r="Q72" s="141">
        <v>30146</v>
      </c>
      <c r="R72" s="556">
        <f t="shared" ref="R72:R74" si="100">+Q72/P72</f>
        <v>0.85119719900609891</v>
      </c>
      <c r="S72" s="554">
        <f t="shared" si="98"/>
        <v>48451</v>
      </c>
      <c r="T72" s="554">
        <f t="shared" si="99"/>
        <v>38913</v>
      </c>
      <c r="U72" s="555">
        <f t="shared" si="99"/>
        <v>32922</v>
      </c>
      <c r="V72" s="556">
        <f>+U72/T72</f>
        <v>0.84604116876108237</v>
      </c>
    </row>
    <row r="73" spans="1:24" ht="29.25" customHeight="1">
      <c r="A73" s="130" t="s">
        <v>230</v>
      </c>
      <c r="B73" s="117" t="s">
        <v>343</v>
      </c>
      <c r="C73" s="166">
        <f>+'3.SZ.TÁBL. SEGÍTŐ SZOLGÁLAT'!AA84</f>
        <v>4098</v>
      </c>
      <c r="D73" s="162">
        <f>+'3.SZ.TÁBL. SEGÍTŐ SZOLGÁLAT'!AB84</f>
        <v>4478</v>
      </c>
      <c r="E73" s="174">
        <f>+'3.SZ.TÁBL. SEGÍTŐ SZOLGÁLAT'!AC84</f>
        <v>3009</v>
      </c>
      <c r="F73" s="545">
        <f>+E73/D73</f>
        <v>0.67195176418043767</v>
      </c>
      <c r="G73" s="162">
        <f>+'4.SZ.TÁBL. ÓVODA'!R80</f>
        <v>1818</v>
      </c>
      <c r="H73" s="162">
        <f>+'4.SZ.TÁBL. ÓVODA'!S80</f>
        <v>781</v>
      </c>
      <c r="I73" s="163">
        <f>+'4.SZ.TÁBL. ÓVODA'!T80</f>
        <v>781</v>
      </c>
      <c r="J73" s="569">
        <f t="shared" si="83"/>
        <v>1</v>
      </c>
      <c r="K73" s="586">
        <f t="shared" si="96"/>
        <v>5916</v>
      </c>
      <c r="L73" s="586">
        <f t="shared" si="97"/>
        <v>5259</v>
      </c>
      <c r="M73" s="593">
        <f t="shared" si="97"/>
        <v>3790</v>
      </c>
      <c r="N73" s="545">
        <f>+M73/L73</f>
        <v>0.72066932876972811</v>
      </c>
      <c r="O73" s="162">
        <f>+'[4]1.1.SZ.TÁBL. BEV - KIAD'!$P$73</f>
        <v>523</v>
      </c>
      <c r="P73" s="136">
        <f>+'[5]1.1.SZ.TÁBL. BEV - KIAD'!$N$73</f>
        <v>671</v>
      </c>
      <c r="Q73" s="163">
        <v>389</v>
      </c>
      <c r="R73" s="569">
        <f t="shared" si="100"/>
        <v>0.57973174366616986</v>
      </c>
      <c r="S73" s="586">
        <f t="shared" si="98"/>
        <v>6439</v>
      </c>
      <c r="T73" s="586">
        <f t="shared" si="99"/>
        <v>5930</v>
      </c>
      <c r="U73" s="587">
        <f t="shared" si="99"/>
        <v>4179</v>
      </c>
      <c r="V73" s="569">
        <f>+U73/T73</f>
        <v>0.70472175379426649</v>
      </c>
    </row>
    <row r="74" spans="1:24" s="263" customFormat="1" ht="13.5" customHeight="1">
      <c r="A74" s="131" t="s">
        <v>168</v>
      </c>
      <c r="B74" s="118" t="s">
        <v>126</v>
      </c>
      <c r="C74" s="229">
        <f>+SUM(C65:C69,C72:C73)</f>
        <v>12288</v>
      </c>
      <c r="D74" s="234">
        <f>+SUM(D65:D69,D72:D73)</f>
        <v>12713</v>
      </c>
      <c r="E74" s="237">
        <f>+SUM(E65:E69,E72:E73)</f>
        <v>7341</v>
      </c>
      <c r="F74" s="573">
        <f>+E74/D74</f>
        <v>0.5774404153228978</v>
      </c>
      <c r="G74" s="234">
        <f>+SUM(G65:G69,G72:G73)</f>
        <v>13688</v>
      </c>
      <c r="H74" s="234">
        <f>+SUM(H65:H69,H72:H73)</f>
        <v>6254</v>
      </c>
      <c r="I74" s="237">
        <f>+SUM(I65:I69,I72:I73)</f>
        <v>6254</v>
      </c>
      <c r="J74" s="573">
        <f t="shared" si="83"/>
        <v>1</v>
      </c>
      <c r="K74" s="234">
        <f>+SUM(K65:K69,K72:K73)</f>
        <v>25976</v>
      </c>
      <c r="L74" s="234">
        <f>+SUM(L65:L69,L72:L73)</f>
        <v>18967</v>
      </c>
      <c r="M74" s="237">
        <f>+SUM(M65:M69,M72:M73)</f>
        <v>13595</v>
      </c>
      <c r="N74" s="573">
        <f>+M74/L74</f>
        <v>0.71677123424895872</v>
      </c>
      <c r="O74" s="234">
        <f>+SUM(O65:O69,O72:O73)</f>
        <v>42387</v>
      </c>
      <c r="P74" s="234">
        <f>+SUM(P65:P69,P72:P73)</f>
        <v>36087</v>
      </c>
      <c r="Q74" s="237">
        <f>+SUM(Q65:Q69,Q72:Q73)</f>
        <v>30535</v>
      </c>
      <c r="R74" s="573">
        <f t="shared" si="100"/>
        <v>0.84614958295230969</v>
      </c>
      <c r="S74" s="234">
        <f>+SUM(S65:S69,S72:S73)</f>
        <v>68363</v>
      </c>
      <c r="T74" s="234">
        <f>+SUM(T65:T69,T72:T73)</f>
        <v>55054</v>
      </c>
      <c r="U74" s="237">
        <f>+SUM(U65:U69,U72:U73)</f>
        <v>44130</v>
      </c>
      <c r="V74" s="573">
        <f>+U74/T74</f>
        <v>0.80157663385040145</v>
      </c>
      <c r="X74" s="325"/>
    </row>
    <row r="75" spans="1:24" ht="13.5" customHeight="1">
      <c r="A75" s="128" t="s">
        <v>232</v>
      </c>
      <c r="B75" s="116" t="s">
        <v>233</v>
      </c>
      <c r="C75" s="151">
        <f>+'3.SZ.TÁBL. SEGÍTŐ SZOLGÁLAT'!AA86</f>
        <v>580</v>
      </c>
      <c r="D75" s="147">
        <f>+'3.SZ.TÁBL. SEGÍTŐ SZOLGÁLAT'!AB86</f>
        <v>651</v>
      </c>
      <c r="E75" s="148">
        <f>+'3.SZ.TÁBL. SEGÍTŐ SZOLGÁLAT'!AC86</f>
        <v>567</v>
      </c>
      <c r="F75" s="545">
        <f>+E75/D75</f>
        <v>0.87096774193548387</v>
      </c>
      <c r="G75" s="147">
        <f>+'4.SZ.TÁBL. ÓVODA'!R82</f>
        <v>150</v>
      </c>
      <c r="H75" s="147">
        <f>+'4.SZ.TÁBL. ÓVODA'!S82</f>
        <v>80</v>
      </c>
      <c r="I75" s="148">
        <f>+'4.SZ.TÁBL. ÓVODA'!T82</f>
        <v>80</v>
      </c>
      <c r="J75" s="545">
        <f t="shared" si="83"/>
        <v>1</v>
      </c>
      <c r="K75" s="549">
        <f>+C75+G75</f>
        <v>730</v>
      </c>
      <c r="L75" s="549">
        <f t="shared" ref="L75:M76" si="101">+D75+H75</f>
        <v>731</v>
      </c>
      <c r="M75" s="550">
        <f t="shared" si="101"/>
        <v>647</v>
      </c>
      <c r="N75" s="545">
        <f>+M75/L75</f>
        <v>0.88508891928864564</v>
      </c>
      <c r="O75" s="147"/>
      <c r="P75" s="147"/>
      <c r="Q75" s="148"/>
      <c r="R75" s="579"/>
      <c r="S75" s="549">
        <f>+K75+O75</f>
        <v>730</v>
      </c>
      <c r="T75" s="549">
        <f t="shared" ref="T75:U76" si="102">+L75+P75</f>
        <v>731</v>
      </c>
      <c r="U75" s="550">
        <f t="shared" si="102"/>
        <v>647</v>
      </c>
      <c r="V75" s="545">
        <f>+U75/T75</f>
        <v>0.88508891928864564</v>
      </c>
    </row>
    <row r="76" spans="1:24" ht="13.5" customHeight="1">
      <c r="A76" s="130" t="s">
        <v>234</v>
      </c>
      <c r="B76" s="117" t="s">
        <v>235</v>
      </c>
      <c r="C76" s="166">
        <f>+'3.SZ.TÁBL. SEGÍTŐ SZOLGÁLAT'!AA87</f>
        <v>0</v>
      </c>
      <c r="D76" s="162">
        <f>+'3.SZ.TÁBL. SEGÍTŐ SZOLGÁLAT'!AB87</f>
        <v>0</v>
      </c>
      <c r="E76" s="174">
        <f>+'3.SZ.TÁBL. SEGÍTŐ SZOLGÁLAT'!AC87</f>
        <v>0</v>
      </c>
      <c r="F76" s="545"/>
      <c r="G76" s="162">
        <f>+'4.SZ.TÁBL. ÓVODA'!R83</f>
        <v>0</v>
      </c>
      <c r="H76" s="162">
        <f>+'4.SZ.TÁBL. ÓVODA'!S83</f>
        <v>0</v>
      </c>
      <c r="I76" s="163">
        <f>+'4.SZ.TÁBL. ÓVODA'!T83</f>
        <v>0</v>
      </c>
      <c r="J76" s="569"/>
      <c r="K76" s="586">
        <f>+C76+G76</f>
        <v>0</v>
      </c>
      <c r="L76" s="586">
        <f t="shared" si="101"/>
        <v>0</v>
      </c>
      <c r="M76" s="593">
        <f t="shared" si="101"/>
        <v>0</v>
      </c>
      <c r="N76" s="545"/>
      <c r="O76" s="162"/>
      <c r="P76" s="162"/>
      <c r="Q76" s="163"/>
      <c r="R76" s="588"/>
      <c r="S76" s="586">
        <f>+K76+O76</f>
        <v>0</v>
      </c>
      <c r="T76" s="586">
        <f t="shared" si="102"/>
        <v>0</v>
      </c>
      <c r="U76" s="587">
        <f t="shared" si="102"/>
        <v>0</v>
      </c>
      <c r="V76" s="588"/>
    </row>
    <row r="77" spans="1:24" s="263" customFormat="1" ht="13.5" customHeight="1">
      <c r="A77" s="131" t="s">
        <v>169</v>
      </c>
      <c r="B77" s="118" t="s">
        <v>127</v>
      </c>
      <c r="C77" s="229">
        <f>+SUM(C75:C76)</f>
        <v>580</v>
      </c>
      <c r="D77" s="234">
        <f>+SUM(D75:D76)</f>
        <v>651</v>
      </c>
      <c r="E77" s="237">
        <f>+SUM(E75:E76)</f>
        <v>567</v>
      </c>
      <c r="F77" s="573">
        <f>+E77/D77</f>
        <v>0.87096774193548387</v>
      </c>
      <c r="G77" s="234">
        <f>+SUM(G75:G76)</f>
        <v>150</v>
      </c>
      <c r="H77" s="234">
        <f t="shared" ref="H77:I77" si="103">+SUM(H75:H76)</f>
        <v>80</v>
      </c>
      <c r="I77" s="237">
        <f t="shared" si="103"/>
        <v>80</v>
      </c>
      <c r="J77" s="573">
        <f t="shared" si="83"/>
        <v>1</v>
      </c>
      <c r="K77" s="234">
        <f>+SUM(K75:K76)</f>
        <v>730</v>
      </c>
      <c r="L77" s="234">
        <f t="shared" ref="L77:M77" si="104">+SUM(L75:L76)</f>
        <v>731</v>
      </c>
      <c r="M77" s="237">
        <f t="shared" si="104"/>
        <v>647</v>
      </c>
      <c r="N77" s="573">
        <f>+M77/L77</f>
        <v>0.88508891928864564</v>
      </c>
      <c r="O77" s="234">
        <f>+SUM(O75:O76)</f>
        <v>0</v>
      </c>
      <c r="P77" s="234">
        <f t="shared" ref="P77:Q77" si="105">+SUM(P75:P76)</f>
        <v>0</v>
      </c>
      <c r="Q77" s="237">
        <f t="shared" si="105"/>
        <v>0</v>
      </c>
      <c r="R77" s="589"/>
      <c r="S77" s="571">
        <f>+SUM(S75:S76)</f>
        <v>730</v>
      </c>
      <c r="T77" s="571">
        <f t="shared" ref="T77:U77" si="106">+SUM(T75:T76)</f>
        <v>731</v>
      </c>
      <c r="U77" s="572">
        <f t="shared" si="106"/>
        <v>647</v>
      </c>
      <c r="V77" s="573">
        <f>+U77/T77</f>
        <v>0.88508891928864564</v>
      </c>
      <c r="X77" s="325"/>
    </row>
    <row r="78" spans="1:24" ht="13.5" customHeight="1">
      <c r="A78" s="128" t="s">
        <v>236</v>
      </c>
      <c r="B78" s="116" t="s">
        <v>237</v>
      </c>
      <c r="C78" s="151">
        <f>+'3.SZ.TÁBL. SEGÍTŐ SZOLGÁLAT'!AA89</f>
        <v>4430</v>
      </c>
      <c r="D78" s="147">
        <f>+'3.SZ.TÁBL. SEGÍTŐ SZOLGÁLAT'!AB89</f>
        <v>4421</v>
      </c>
      <c r="E78" s="148">
        <f>+'3.SZ.TÁBL. SEGÍTŐ SZOLGÁLAT'!AC89</f>
        <v>2055</v>
      </c>
      <c r="F78" s="545">
        <f>+E78/D78</f>
        <v>0.46482696222574077</v>
      </c>
      <c r="G78" s="147">
        <f>+'4.SZ.TÁBL. ÓVODA'!R85</f>
        <v>4072</v>
      </c>
      <c r="H78" s="147">
        <f>+'4.SZ.TÁBL. ÓVODA'!S85</f>
        <v>1446</v>
      </c>
      <c r="I78" s="148">
        <f>+'4.SZ.TÁBL. ÓVODA'!T85</f>
        <v>1446</v>
      </c>
      <c r="J78" s="545">
        <f t="shared" si="83"/>
        <v>1</v>
      </c>
      <c r="K78" s="549">
        <f>+C78+G78</f>
        <v>8502</v>
      </c>
      <c r="L78" s="549">
        <f t="shared" ref="L78:M82" si="107">+D78+H78</f>
        <v>5867</v>
      </c>
      <c r="M78" s="550">
        <f t="shared" si="107"/>
        <v>3501</v>
      </c>
      <c r="N78" s="545">
        <f>+M78/L78</f>
        <v>0.59672745866712118</v>
      </c>
      <c r="O78" s="147">
        <f>+'[4]1.1.SZ.TÁBL. BEV - KIAD'!$P$78</f>
        <v>644</v>
      </c>
      <c r="P78" s="147">
        <f>+'[5]1.1.SZ.TÁBL. BEV - KIAD'!$N$78</f>
        <v>821</v>
      </c>
      <c r="Q78" s="148">
        <v>553</v>
      </c>
      <c r="R78" s="545">
        <f>+Q78/P78</f>
        <v>0.67356881851400729</v>
      </c>
      <c r="S78" s="549">
        <f>+K78+O78</f>
        <v>9146</v>
      </c>
      <c r="T78" s="549">
        <f t="shared" ref="T78:U82" si="108">+L78+P78</f>
        <v>6688</v>
      </c>
      <c r="U78" s="550">
        <f t="shared" si="108"/>
        <v>4054</v>
      </c>
      <c r="V78" s="545">
        <f>+U78/T78</f>
        <v>0.60616028708133973</v>
      </c>
    </row>
    <row r="79" spans="1:24" ht="13.5" customHeight="1">
      <c r="A79" s="129" t="s">
        <v>238</v>
      </c>
      <c r="B79" s="109" t="s">
        <v>239</v>
      </c>
      <c r="C79" s="144">
        <f>+'3.SZ.TÁBL. SEGÍTŐ SZOLGÁLAT'!AA90</f>
        <v>0</v>
      </c>
      <c r="D79" s="136">
        <f>+'3.SZ.TÁBL. SEGÍTŐ SZOLGÁLAT'!AB90</f>
        <v>0</v>
      </c>
      <c r="E79" s="148">
        <f>+'3.SZ.TÁBL. SEGÍTŐ SZOLGÁLAT'!AC90</f>
        <v>0</v>
      </c>
      <c r="F79" s="545"/>
      <c r="G79" s="136">
        <f>+'4.SZ.TÁBL. ÓVODA'!R86</f>
        <v>0</v>
      </c>
      <c r="H79" s="136">
        <f>+'4.SZ.TÁBL. ÓVODA'!S86</f>
        <v>0</v>
      </c>
      <c r="I79" s="141">
        <f>+'4.SZ.TÁBL. ÓVODA'!T86</f>
        <v>0</v>
      </c>
      <c r="J79" s="556"/>
      <c r="K79" s="554">
        <f>+C79+G79</f>
        <v>0</v>
      </c>
      <c r="L79" s="554">
        <f t="shared" si="107"/>
        <v>0</v>
      </c>
      <c r="M79" s="550">
        <f t="shared" si="107"/>
        <v>0</v>
      </c>
      <c r="N79" s="545"/>
      <c r="O79" s="136"/>
      <c r="P79" s="136"/>
      <c r="Q79" s="141"/>
      <c r="R79" s="584"/>
      <c r="S79" s="554">
        <f>+K79+O79</f>
        <v>0</v>
      </c>
      <c r="T79" s="554">
        <f t="shared" si="108"/>
        <v>0</v>
      </c>
      <c r="U79" s="555">
        <f t="shared" si="108"/>
        <v>0</v>
      </c>
      <c r="V79" s="584"/>
    </row>
    <row r="80" spans="1:24" ht="13.5" customHeight="1">
      <c r="A80" s="129" t="s">
        <v>240</v>
      </c>
      <c r="B80" s="109" t="s">
        <v>241</v>
      </c>
      <c r="C80" s="144">
        <f>+'3.SZ.TÁBL. SEGÍTŐ SZOLGÁLAT'!AA91</f>
        <v>0</v>
      </c>
      <c r="D80" s="136">
        <f>+'3.SZ.TÁBL. SEGÍTŐ SZOLGÁLAT'!AB91</f>
        <v>0</v>
      </c>
      <c r="E80" s="148">
        <f>+'3.SZ.TÁBL. SEGÍTŐ SZOLGÁLAT'!AC91</f>
        <v>0</v>
      </c>
      <c r="F80" s="545"/>
      <c r="G80" s="136">
        <f>+'4.SZ.TÁBL. ÓVODA'!R87</f>
        <v>0</v>
      </c>
      <c r="H80" s="136">
        <f>+'4.SZ.TÁBL. ÓVODA'!S87</f>
        <v>0</v>
      </c>
      <c r="I80" s="141">
        <f>+'4.SZ.TÁBL. ÓVODA'!T87</f>
        <v>0</v>
      </c>
      <c r="J80" s="556"/>
      <c r="K80" s="554">
        <f>+C80+G80</f>
        <v>0</v>
      </c>
      <c r="L80" s="554">
        <f t="shared" si="107"/>
        <v>0</v>
      </c>
      <c r="M80" s="550">
        <f t="shared" si="107"/>
        <v>0</v>
      </c>
      <c r="N80" s="545"/>
      <c r="O80" s="136"/>
      <c r="P80" s="136"/>
      <c r="Q80" s="141"/>
      <c r="R80" s="584"/>
      <c r="S80" s="554">
        <f>+K80+O80</f>
        <v>0</v>
      </c>
      <c r="T80" s="554">
        <f t="shared" si="108"/>
        <v>0</v>
      </c>
      <c r="U80" s="555">
        <f t="shared" si="108"/>
        <v>0</v>
      </c>
      <c r="V80" s="584"/>
    </row>
    <row r="81" spans="1:24" ht="13.5" customHeight="1">
      <c r="A81" s="129" t="s">
        <v>242</v>
      </c>
      <c r="B81" s="109" t="s">
        <v>243</v>
      </c>
      <c r="C81" s="144">
        <f>+'3.SZ.TÁBL. SEGÍTŐ SZOLGÁLAT'!AA92</f>
        <v>0</v>
      </c>
      <c r="D81" s="136">
        <f>+'3.SZ.TÁBL. SEGÍTŐ SZOLGÁLAT'!AB92</f>
        <v>0</v>
      </c>
      <c r="E81" s="148">
        <f>+'3.SZ.TÁBL. SEGÍTŐ SZOLGÁLAT'!AC92</f>
        <v>0</v>
      </c>
      <c r="F81" s="545"/>
      <c r="G81" s="136">
        <f>+'4.SZ.TÁBL. ÓVODA'!R88</f>
        <v>0</v>
      </c>
      <c r="H81" s="136">
        <f>+'4.SZ.TÁBL. ÓVODA'!S88</f>
        <v>0</v>
      </c>
      <c r="I81" s="141">
        <f>+'4.SZ.TÁBL. ÓVODA'!T88</f>
        <v>0</v>
      </c>
      <c r="J81" s="556"/>
      <c r="K81" s="554">
        <f>+C81+G81</f>
        <v>0</v>
      </c>
      <c r="L81" s="554">
        <f t="shared" si="107"/>
        <v>0</v>
      </c>
      <c r="M81" s="550">
        <f t="shared" si="107"/>
        <v>0</v>
      </c>
      <c r="N81" s="545"/>
      <c r="O81" s="136"/>
      <c r="P81" s="136"/>
      <c r="Q81" s="141"/>
      <c r="R81" s="584"/>
      <c r="S81" s="554">
        <f>+K81+O81</f>
        <v>0</v>
      </c>
      <c r="T81" s="554">
        <f t="shared" si="108"/>
        <v>0</v>
      </c>
      <c r="U81" s="555">
        <f t="shared" si="108"/>
        <v>0</v>
      </c>
      <c r="V81" s="584"/>
    </row>
    <row r="82" spans="1:24" ht="13.5" customHeight="1">
      <c r="A82" s="130" t="s">
        <v>244</v>
      </c>
      <c r="B82" s="117" t="s">
        <v>344</v>
      </c>
      <c r="C82" s="166">
        <f>+'3.SZ.TÁBL. SEGÍTŐ SZOLGÁLAT'!AA93</f>
        <v>640</v>
      </c>
      <c r="D82" s="162">
        <f>+'3.SZ.TÁBL. SEGÍTŐ SZOLGÁLAT'!AB93</f>
        <v>280</v>
      </c>
      <c r="E82" s="174">
        <f>+'3.SZ.TÁBL. SEGÍTŐ SZOLGÁLAT'!AC93</f>
        <v>67</v>
      </c>
      <c r="F82" s="545">
        <f>+E82/D82</f>
        <v>0.2392857142857143</v>
      </c>
      <c r="G82" s="162">
        <f>+'4.SZ.TÁBL. ÓVODA'!R89</f>
        <v>0</v>
      </c>
      <c r="H82" s="162">
        <f>+'4.SZ.TÁBL. ÓVODA'!S89</f>
        <v>0</v>
      </c>
      <c r="I82" s="163">
        <f>+'4.SZ.TÁBL. ÓVODA'!T89</f>
        <v>0</v>
      </c>
      <c r="J82" s="569"/>
      <c r="K82" s="586">
        <f>+C82+G82</f>
        <v>640</v>
      </c>
      <c r="L82" s="586">
        <f t="shared" si="107"/>
        <v>280</v>
      </c>
      <c r="M82" s="593">
        <f t="shared" si="107"/>
        <v>67</v>
      </c>
      <c r="N82" s="545">
        <f>+M82/L82</f>
        <v>0.2392857142857143</v>
      </c>
      <c r="O82" s="162">
        <f>+'[4]1.1.SZ.TÁBL. BEV - KIAD'!$P$82</f>
        <v>0</v>
      </c>
      <c r="P82" s="162">
        <f>+'[5]1.1.SZ.TÁBL. BEV - KIAD'!$N$82</f>
        <v>1531</v>
      </c>
      <c r="Q82" s="163">
        <v>1531</v>
      </c>
      <c r="R82" s="569">
        <f t="shared" ref="R82:R89" si="109">+Q82/P82</f>
        <v>1</v>
      </c>
      <c r="S82" s="586">
        <f>+K82+O82</f>
        <v>640</v>
      </c>
      <c r="T82" s="586">
        <f t="shared" si="108"/>
        <v>1811</v>
      </c>
      <c r="U82" s="587">
        <f t="shared" si="108"/>
        <v>1598</v>
      </c>
      <c r="V82" s="569">
        <f t="shared" ref="V82:V89" si="110">+U82/T82</f>
        <v>0.88238542241855333</v>
      </c>
    </row>
    <row r="83" spans="1:24" s="263" customFormat="1" ht="13.5" customHeight="1">
      <c r="A83" s="131" t="s">
        <v>170</v>
      </c>
      <c r="B83" s="118" t="s">
        <v>128</v>
      </c>
      <c r="C83" s="229">
        <f>SUM(C78:C82)</f>
        <v>5070</v>
      </c>
      <c r="D83" s="234">
        <f>SUM(D78:D82)</f>
        <v>4701</v>
      </c>
      <c r="E83" s="237">
        <f>SUM(E78:E82)</f>
        <v>2122</v>
      </c>
      <c r="F83" s="573">
        <f t="shared" ref="F83:F84" si="111">+E83/D83</f>
        <v>0.45139332057009146</v>
      </c>
      <c r="G83" s="234">
        <f>SUM(G78:G82)</f>
        <v>4072</v>
      </c>
      <c r="H83" s="234">
        <f t="shared" ref="H83:I83" si="112">SUM(H78:H82)</f>
        <v>1446</v>
      </c>
      <c r="I83" s="237">
        <f t="shared" si="112"/>
        <v>1446</v>
      </c>
      <c r="J83" s="573">
        <f t="shared" si="83"/>
        <v>1</v>
      </c>
      <c r="K83" s="234">
        <f>SUM(K78:K82)</f>
        <v>9142</v>
      </c>
      <c r="L83" s="234">
        <f t="shared" ref="L83:M83" si="113">SUM(L78:L82)</f>
        <v>6147</v>
      </c>
      <c r="M83" s="237">
        <f t="shared" si="113"/>
        <v>3568</v>
      </c>
      <c r="N83" s="573">
        <f>+M83/L83</f>
        <v>0.58044574589230524</v>
      </c>
      <c r="O83" s="234">
        <f>SUM(O78:O82)</f>
        <v>644</v>
      </c>
      <c r="P83" s="234">
        <f t="shared" ref="P83:Q83" si="114">SUM(P78:P82)</f>
        <v>2352</v>
      </c>
      <c r="Q83" s="237">
        <f t="shared" si="114"/>
        <v>2084</v>
      </c>
      <c r="R83" s="573">
        <f t="shared" si="109"/>
        <v>0.88605442176870752</v>
      </c>
      <c r="S83" s="571">
        <f>+SUM(S78:S82)</f>
        <v>9786</v>
      </c>
      <c r="T83" s="571">
        <f t="shared" ref="T83:U83" si="115">+SUM(T78:T82)</f>
        <v>8499</v>
      </c>
      <c r="U83" s="572">
        <f t="shared" si="115"/>
        <v>5652</v>
      </c>
      <c r="V83" s="573">
        <f t="shared" si="110"/>
        <v>0.66501941404871157</v>
      </c>
      <c r="X83" s="325"/>
    </row>
    <row r="84" spans="1:24" s="263" customFormat="1" ht="13.5" customHeight="1">
      <c r="A84" s="131" t="s">
        <v>171</v>
      </c>
      <c r="B84" s="118" t="s">
        <v>129</v>
      </c>
      <c r="C84" s="229">
        <f>+C61+C64+C74+C77+C83</f>
        <v>22658</v>
      </c>
      <c r="D84" s="234">
        <f>+D61+D64+D74+D77+D83</f>
        <v>22644</v>
      </c>
      <c r="E84" s="237">
        <f>+E61+E64+E74+E77+E83</f>
        <v>12756</v>
      </c>
      <c r="F84" s="573">
        <f t="shared" si="111"/>
        <v>0.56332803391626918</v>
      </c>
      <c r="G84" s="234">
        <f>+G61+G64+G74+G77+G83</f>
        <v>20353</v>
      </c>
      <c r="H84" s="234">
        <f t="shared" ref="H84:I84" si="116">+H61+H64+H74+H77+H83</f>
        <v>9280</v>
      </c>
      <c r="I84" s="237">
        <f t="shared" si="116"/>
        <v>9280</v>
      </c>
      <c r="J84" s="573">
        <f t="shared" si="83"/>
        <v>1</v>
      </c>
      <c r="K84" s="234">
        <f>+K61+K64+K74+K77+K83</f>
        <v>43011</v>
      </c>
      <c r="L84" s="234">
        <f t="shared" ref="L84:M84" si="117">+L61+L64+L74+L77+L83</f>
        <v>31924</v>
      </c>
      <c r="M84" s="237">
        <f t="shared" si="117"/>
        <v>22036</v>
      </c>
      <c r="N84" s="573">
        <f>+M84/L84</f>
        <v>0.69026437789750661</v>
      </c>
      <c r="O84" s="234">
        <f>+O61+O64+O74+O77+O83</f>
        <v>43031</v>
      </c>
      <c r="P84" s="234">
        <f t="shared" ref="P84" si="118">+P61+P64+P74+P77+P83</f>
        <v>38439</v>
      </c>
      <c r="Q84" s="237">
        <f>+Q61+Q64+Q74+Q77+Q83</f>
        <v>32619</v>
      </c>
      <c r="R84" s="573">
        <f t="shared" si="109"/>
        <v>0.84859127448684935</v>
      </c>
      <c r="S84" s="571">
        <f>+S61+S64+S74+S77+S83</f>
        <v>86042</v>
      </c>
      <c r="T84" s="571">
        <f t="shared" ref="T84:U84" si="119">+T61+T64+T74+T77+T83</f>
        <v>70363</v>
      </c>
      <c r="U84" s="572">
        <f t="shared" si="119"/>
        <v>54655</v>
      </c>
      <c r="V84" s="573">
        <f t="shared" si="110"/>
        <v>0.77675767093500847</v>
      </c>
      <c r="X84" s="325"/>
    </row>
    <row r="85" spans="1:24" s="263" customFormat="1" ht="13.5" customHeight="1">
      <c r="A85" s="640" t="s">
        <v>425</v>
      </c>
      <c r="B85" s="641" t="s">
        <v>426</v>
      </c>
      <c r="C85" s="636"/>
      <c r="D85" s="637"/>
      <c r="E85" s="638"/>
      <c r="F85" s="639"/>
      <c r="G85" s="637"/>
      <c r="H85" s="637"/>
      <c r="I85" s="638"/>
      <c r="J85" s="639"/>
      <c r="K85" s="642">
        <f t="shared" ref="K85" si="120">+C85+G85</f>
        <v>0</v>
      </c>
      <c r="L85" s="642">
        <f t="shared" ref="L85" si="121">+D85+H85</f>
        <v>0</v>
      </c>
      <c r="M85" s="643">
        <f t="shared" ref="M85" si="122">+E85+I85</f>
        <v>0</v>
      </c>
      <c r="N85" s="644"/>
      <c r="O85" s="637"/>
      <c r="P85" s="203">
        <f>+'[5]1.1.SZ.TÁBL. BEV - KIAD'!$N$85</f>
        <v>3291</v>
      </c>
      <c r="Q85" s="204">
        <v>3291</v>
      </c>
      <c r="R85" s="545">
        <f t="shared" si="109"/>
        <v>1</v>
      </c>
      <c r="S85" s="642">
        <f t="shared" ref="S85" si="123">+K85+O85</f>
        <v>0</v>
      </c>
      <c r="T85" s="642">
        <f t="shared" ref="T85" si="124">+L85+P85</f>
        <v>3291</v>
      </c>
      <c r="U85" s="643">
        <f t="shared" ref="U85" si="125">+M85+Q85</f>
        <v>3291</v>
      </c>
      <c r="V85" s="545">
        <f t="shared" si="110"/>
        <v>1</v>
      </c>
      <c r="X85" s="325"/>
    </row>
    <row r="86" spans="1:24" ht="13.5" customHeight="1">
      <c r="A86" s="128" t="s">
        <v>291</v>
      </c>
      <c r="B86" s="126" t="s">
        <v>292</v>
      </c>
      <c r="C86" s="151">
        <f>+'3.SZ.TÁBL. SEGÍTŐ SZOLGÁLAT'!AA96</f>
        <v>0</v>
      </c>
      <c r="D86" s="147">
        <f>+'3.SZ.TÁBL. SEGÍTŐ SZOLGÁLAT'!AB96</f>
        <v>0</v>
      </c>
      <c r="E86" s="148">
        <f>+'3.SZ.TÁBL. SEGÍTŐ SZOLGÁLAT'!AC96</f>
        <v>0</v>
      </c>
      <c r="F86" s="545"/>
      <c r="G86" s="147">
        <f>+'4.SZ.TÁBL. ÓVODA'!R92</f>
        <v>2654</v>
      </c>
      <c r="H86" s="147">
        <f>+'4.SZ.TÁBL. ÓVODA'!S92</f>
        <v>2056</v>
      </c>
      <c r="I86" s="148">
        <f>+'4.SZ.TÁBL. ÓVODA'!T92</f>
        <v>2056</v>
      </c>
      <c r="J86" s="545">
        <f t="shared" si="83"/>
        <v>1</v>
      </c>
      <c r="K86" s="549">
        <f t="shared" ref="K86:K93" si="126">+C86+G86</f>
        <v>2654</v>
      </c>
      <c r="L86" s="549">
        <f t="shared" ref="L86:M93" si="127">+D86+H86</f>
        <v>2056</v>
      </c>
      <c r="M86" s="550">
        <f t="shared" si="127"/>
        <v>2056</v>
      </c>
      <c r="N86" s="545">
        <f>+M86/L86</f>
        <v>1</v>
      </c>
      <c r="O86" s="147">
        <f>+SUM(O87:O88)</f>
        <v>6926</v>
      </c>
      <c r="P86" s="147">
        <f>+SUM(P87:P88)</f>
        <v>16343</v>
      </c>
      <c r="Q86" s="148">
        <f>+SUM(Q87:Q88)</f>
        <v>14610</v>
      </c>
      <c r="R86" s="545">
        <f t="shared" si="109"/>
        <v>0.89396071712659853</v>
      </c>
      <c r="S86" s="147">
        <f>+SUM(S87:S88)</f>
        <v>9580</v>
      </c>
      <c r="T86" s="147">
        <f>+SUM(T87:T88)</f>
        <v>18399</v>
      </c>
      <c r="U86" s="148">
        <f>+SUM(U87:U88)</f>
        <v>16666</v>
      </c>
      <c r="V86" s="545">
        <f t="shared" si="110"/>
        <v>0.90581009837491167</v>
      </c>
    </row>
    <row r="87" spans="1:24" s="220" customFormat="1" ht="29.25" customHeight="1">
      <c r="A87" s="134" t="s">
        <v>291</v>
      </c>
      <c r="B87" s="127" t="s">
        <v>345</v>
      </c>
      <c r="C87" s="230">
        <f>+'3.SZ.TÁBL. SEGÍTŐ SZOLGÁLAT'!AA97</f>
        <v>0</v>
      </c>
      <c r="D87" s="231">
        <f>+'3.SZ.TÁBL. SEGÍTŐ SZOLGÁLAT'!AB97</f>
        <v>0</v>
      </c>
      <c r="E87" s="233">
        <f>+'3.SZ.TÁBL. SEGÍTŐ SZOLGÁLAT'!AC97</f>
        <v>0</v>
      </c>
      <c r="F87" s="569"/>
      <c r="G87" s="231">
        <f>+'4.SZ.TÁBL. ÓVODA'!R93</f>
        <v>2654</v>
      </c>
      <c r="H87" s="231">
        <f>+'4.SZ.TÁBL. ÓVODA'!S93</f>
        <v>2056</v>
      </c>
      <c r="I87" s="233">
        <f>+'4.SZ.TÁBL. ÓVODA'!T93</f>
        <v>2056</v>
      </c>
      <c r="J87" s="556">
        <f t="shared" si="83"/>
        <v>1</v>
      </c>
      <c r="K87" s="565">
        <f t="shared" si="126"/>
        <v>2654</v>
      </c>
      <c r="L87" s="565">
        <f t="shared" si="127"/>
        <v>2056</v>
      </c>
      <c r="M87" s="566">
        <f t="shared" si="127"/>
        <v>2056</v>
      </c>
      <c r="N87" s="569">
        <f>+M87/L87</f>
        <v>1</v>
      </c>
      <c r="O87" s="231">
        <f>+'2.SZ.TÁBL. BEVÉTELEK'!C56</f>
        <v>6926</v>
      </c>
      <c r="P87" s="231">
        <f>+'[5]1.1.SZ.TÁBL. BEV - KIAD'!$N$87</f>
        <v>7288</v>
      </c>
      <c r="Q87" s="233">
        <v>5555</v>
      </c>
      <c r="R87" s="569">
        <f t="shared" si="109"/>
        <v>0.76221185510428102</v>
      </c>
      <c r="S87" s="565">
        <f>+K87+O87</f>
        <v>9580</v>
      </c>
      <c r="T87" s="565">
        <f t="shared" ref="T87:U87" si="128">+L87+P87</f>
        <v>9344</v>
      </c>
      <c r="U87" s="566">
        <f t="shared" si="128"/>
        <v>7611</v>
      </c>
      <c r="V87" s="569">
        <f t="shared" si="110"/>
        <v>0.81453339041095896</v>
      </c>
      <c r="X87" s="318"/>
    </row>
    <row r="88" spans="1:24" s="220" customFormat="1" ht="29.25" customHeight="1">
      <c r="A88" s="134" t="s">
        <v>291</v>
      </c>
      <c r="B88" s="127" t="s">
        <v>399</v>
      </c>
      <c r="C88" s="230"/>
      <c r="D88" s="231"/>
      <c r="E88" s="233"/>
      <c r="F88" s="612"/>
      <c r="G88" s="231"/>
      <c r="H88" s="231"/>
      <c r="I88" s="233"/>
      <c r="J88" s="556"/>
      <c r="K88" s="565"/>
      <c r="L88" s="565"/>
      <c r="M88" s="566"/>
      <c r="N88" s="612"/>
      <c r="O88" s="231"/>
      <c r="P88" s="231">
        <f>+'[5]1.1.SZ.TÁBL. BEV - KIAD'!$N$88</f>
        <v>9055</v>
      </c>
      <c r="Q88" s="233">
        <v>9055</v>
      </c>
      <c r="R88" s="569">
        <f t="shared" si="109"/>
        <v>1</v>
      </c>
      <c r="S88" s="565">
        <f>+K88+O88</f>
        <v>0</v>
      </c>
      <c r="T88" s="565">
        <f t="shared" ref="T88" si="129">+L88+P88</f>
        <v>9055</v>
      </c>
      <c r="U88" s="566">
        <f t="shared" ref="U88" si="130">+M88+Q88</f>
        <v>9055</v>
      </c>
      <c r="V88" s="569">
        <f t="shared" si="110"/>
        <v>1</v>
      </c>
      <c r="X88" s="318"/>
    </row>
    <row r="89" spans="1:24" ht="13.5" customHeight="1">
      <c r="A89" s="334" t="s">
        <v>293</v>
      </c>
      <c r="B89" s="335" t="s">
        <v>294</v>
      </c>
      <c r="C89" s="144">
        <f>+SUM(C90:C93)</f>
        <v>0</v>
      </c>
      <c r="D89" s="136">
        <f>+SUM(D90:D93)</f>
        <v>0</v>
      </c>
      <c r="E89" s="141">
        <f>+SUM(E90:E93)</f>
        <v>0</v>
      </c>
      <c r="F89" s="584"/>
      <c r="G89" s="136">
        <f>+SUM(G90:G93)</f>
        <v>0</v>
      </c>
      <c r="H89" s="136">
        <f t="shared" ref="H89:I89" si="131">+SUM(H90:H93)</f>
        <v>0</v>
      </c>
      <c r="I89" s="141">
        <f t="shared" si="131"/>
        <v>0</v>
      </c>
      <c r="J89" s="556"/>
      <c r="K89" s="554">
        <f t="shared" si="126"/>
        <v>0</v>
      </c>
      <c r="L89" s="554">
        <f t="shared" si="127"/>
        <v>0</v>
      </c>
      <c r="M89" s="555">
        <f t="shared" si="127"/>
        <v>0</v>
      </c>
      <c r="N89" s="584"/>
      <c r="O89" s="136">
        <f>+SUM(O90:O93)</f>
        <v>2199</v>
      </c>
      <c r="P89" s="136">
        <f t="shared" ref="P89:Q89" si="132">+SUM(P90:P93)</f>
        <v>2986</v>
      </c>
      <c r="Q89" s="141">
        <f t="shared" si="132"/>
        <v>0</v>
      </c>
      <c r="R89" s="556">
        <f t="shared" si="109"/>
        <v>0</v>
      </c>
      <c r="S89" s="136">
        <f>+SUM(S90:S93)</f>
        <v>2199</v>
      </c>
      <c r="T89" s="136">
        <f t="shared" ref="T89:U89" si="133">+SUM(T90:T93)</f>
        <v>2986</v>
      </c>
      <c r="U89" s="141">
        <f t="shared" si="133"/>
        <v>0</v>
      </c>
      <c r="V89" s="556">
        <f t="shared" si="110"/>
        <v>0</v>
      </c>
    </row>
    <row r="90" spans="1:24" s="220" customFormat="1" ht="13.5" customHeight="1">
      <c r="A90" s="336"/>
      <c r="B90" s="337" t="s">
        <v>329</v>
      </c>
      <c r="C90" s="218"/>
      <c r="D90" s="214"/>
      <c r="E90" s="215"/>
      <c r="F90" s="611"/>
      <c r="G90" s="214">
        <f>+'4.SZ.TÁBL. ÓVODA'!R95</f>
        <v>0</v>
      </c>
      <c r="H90" s="214">
        <f>+'4.SZ.TÁBL. ÓVODA'!S95</f>
        <v>0</v>
      </c>
      <c r="I90" s="215">
        <f>+'4.SZ.TÁBL. ÓVODA'!T95</f>
        <v>0</v>
      </c>
      <c r="J90" s="556"/>
      <c r="K90" s="565">
        <f t="shared" si="126"/>
        <v>0</v>
      </c>
      <c r="L90" s="559">
        <f t="shared" si="127"/>
        <v>0</v>
      </c>
      <c r="M90" s="560">
        <f t="shared" si="127"/>
        <v>0</v>
      </c>
      <c r="N90" s="611"/>
      <c r="O90" s="214"/>
      <c r="P90" s="214"/>
      <c r="Q90" s="215"/>
      <c r="R90" s="611"/>
      <c r="S90" s="565">
        <f>+K90+O90</f>
        <v>0</v>
      </c>
      <c r="T90" s="559">
        <f t="shared" ref="T90:U93" si="134">+L90+P90</f>
        <v>0</v>
      </c>
      <c r="U90" s="560">
        <f t="shared" si="134"/>
        <v>0</v>
      </c>
      <c r="V90" s="556"/>
      <c r="X90" s="318"/>
    </row>
    <row r="91" spans="1:24" s="220" customFormat="1" ht="13.5" customHeight="1">
      <c r="A91" s="336"/>
      <c r="B91" s="337" t="s">
        <v>330</v>
      </c>
      <c r="C91" s="218"/>
      <c r="D91" s="214"/>
      <c r="E91" s="215"/>
      <c r="F91" s="611"/>
      <c r="G91" s="214">
        <f>+'4.SZ.TÁBL. ÓVODA'!R96</f>
        <v>0</v>
      </c>
      <c r="H91" s="214">
        <f>+'4.SZ.TÁBL. ÓVODA'!S96</f>
        <v>0</v>
      </c>
      <c r="I91" s="215">
        <f>+'4.SZ.TÁBL. ÓVODA'!T96</f>
        <v>0</v>
      </c>
      <c r="J91" s="556"/>
      <c r="K91" s="565">
        <f t="shared" si="126"/>
        <v>0</v>
      </c>
      <c r="L91" s="559">
        <f t="shared" si="127"/>
        <v>0</v>
      </c>
      <c r="M91" s="560">
        <f t="shared" si="127"/>
        <v>0</v>
      </c>
      <c r="N91" s="611"/>
      <c r="O91" s="214"/>
      <c r="P91" s="214"/>
      <c r="Q91" s="215"/>
      <c r="R91" s="611"/>
      <c r="S91" s="565">
        <f>+K91+O91</f>
        <v>0</v>
      </c>
      <c r="T91" s="559">
        <f t="shared" si="134"/>
        <v>0</v>
      </c>
      <c r="U91" s="560">
        <f t="shared" si="134"/>
        <v>0</v>
      </c>
      <c r="V91" s="584"/>
      <c r="X91" s="318"/>
    </row>
    <row r="92" spans="1:24" s="220" customFormat="1" ht="13.5" customHeight="1">
      <c r="A92" s="336"/>
      <c r="B92" s="337" t="s">
        <v>331</v>
      </c>
      <c r="C92" s="218"/>
      <c r="D92" s="214"/>
      <c r="E92" s="215"/>
      <c r="F92" s="611"/>
      <c r="G92" s="214"/>
      <c r="H92" s="214"/>
      <c r="I92" s="215"/>
      <c r="J92" s="556"/>
      <c r="K92" s="565">
        <f t="shared" si="126"/>
        <v>0</v>
      </c>
      <c r="L92" s="559">
        <f t="shared" si="127"/>
        <v>0</v>
      </c>
      <c r="M92" s="560">
        <f t="shared" si="127"/>
        <v>0</v>
      </c>
      <c r="N92" s="611"/>
      <c r="O92" s="214">
        <f>+'2.SZ.TÁBL. BEVÉTELEK'!C37-O73-O82</f>
        <v>2199</v>
      </c>
      <c r="P92" s="214">
        <f>+'[5]1.1.SZ.TÁBL. BEV - KIAD'!$N$92</f>
        <v>1977</v>
      </c>
      <c r="Q92" s="215"/>
      <c r="R92" s="556">
        <f>+Q92/P92</f>
        <v>0</v>
      </c>
      <c r="S92" s="565">
        <f>+K92+O92</f>
        <v>2199</v>
      </c>
      <c r="T92" s="559">
        <f t="shared" si="134"/>
        <v>1977</v>
      </c>
      <c r="U92" s="560">
        <f t="shared" si="134"/>
        <v>0</v>
      </c>
      <c r="V92" s="556">
        <f>+U92/T92</f>
        <v>0</v>
      </c>
      <c r="X92" s="318"/>
    </row>
    <row r="93" spans="1:24" s="220" customFormat="1" ht="13.5" customHeight="1">
      <c r="A93" s="338"/>
      <c r="B93" s="339" t="s">
        <v>332</v>
      </c>
      <c r="C93" s="225"/>
      <c r="D93" s="223"/>
      <c r="E93" s="224"/>
      <c r="F93" s="613"/>
      <c r="G93" s="223"/>
      <c r="H93" s="223"/>
      <c r="I93" s="233"/>
      <c r="J93" s="569"/>
      <c r="K93" s="565">
        <f t="shared" si="126"/>
        <v>0</v>
      </c>
      <c r="L93" s="614">
        <f t="shared" si="127"/>
        <v>0</v>
      </c>
      <c r="M93" s="615">
        <f t="shared" si="127"/>
        <v>0</v>
      </c>
      <c r="N93" s="613"/>
      <c r="O93" s="223"/>
      <c r="P93" s="214">
        <f>+'[5]1.1.SZ.TÁBL. BEV - KIAD'!$N$93</f>
        <v>1009</v>
      </c>
      <c r="Q93" s="224"/>
      <c r="R93" s="616">
        <f>+Q93/P93</f>
        <v>0</v>
      </c>
      <c r="S93" s="565">
        <f>+K93+O93</f>
        <v>0</v>
      </c>
      <c r="T93" s="614">
        <f t="shared" si="134"/>
        <v>1009</v>
      </c>
      <c r="U93" s="615">
        <f t="shared" si="134"/>
        <v>0</v>
      </c>
      <c r="V93" s="616">
        <f>+U93/T93</f>
        <v>0</v>
      </c>
      <c r="X93" s="318"/>
    </row>
    <row r="94" spans="1:24" s="263" customFormat="1" ht="13.5" customHeight="1">
      <c r="A94" s="131" t="s">
        <v>172</v>
      </c>
      <c r="B94" s="118" t="s">
        <v>130</v>
      </c>
      <c r="C94" s="229">
        <f>+C86+C89</f>
        <v>0</v>
      </c>
      <c r="D94" s="234">
        <f>+D86+D89</f>
        <v>0</v>
      </c>
      <c r="E94" s="237">
        <f>+E86+E89</f>
        <v>0</v>
      </c>
      <c r="F94" s="573"/>
      <c r="G94" s="234">
        <f>+G86+G89</f>
        <v>2654</v>
      </c>
      <c r="H94" s="234">
        <f t="shared" ref="H94:I94" si="135">+H86+H89</f>
        <v>2056</v>
      </c>
      <c r="I94" s="237">
        <f t="shared" si="135"/>
        <v>2056</v>
      </c>
      <c r="J94" s="573">
        <f t="shared" si="83"/>
        <v>1</v>
      </c>
      <c r="K94" s="234">
        <f>+K86+K89</f>
        <v>2654</v>
      </c>
      <c r="L94" s="234">
        <f t="shared" ref="L94:M94" si="136">+L86+L89</f>
        <v>2056</v>
      </c>
      <c r="M94" s="237">
        <f t="shared" si="136"/>
        <v>2056</v>
      </c>
      <c r="N94" s="573">
        <f>+M94/L94</f>
        <v>1</v>
      </c>
      <c r="O94" s="234">
        <f>+O86+O89+O85</f>
        <v>9125</v>
      </c>
      <c r="P94" s="234">
        <f>+P86+P89+P85</f>
        <v>22620</v>
      </c>
      <c r="Q94" s="237">
        <f>+Q86+Q89+Q85</f>
        <v>17901</v>
      </c>
      <c r="R94" s="617">
        <f>+Q94/P94</f>
        <v>0.79137931034482756</v>
      </c>
      <c r="S94" s="571">
        <f>+S86+S89+S85</f>
        <v>11779</v>
      </c>
      <c r="T94" s="571">
        <f>+T86+T89+T85</f>
        <v>24676</v>
      </c>
      <c r="U94" s="572">
        <f>+U86+U89+U85</f>
        <v>19957</v>
      </c>
      <c r="V94" s="573">
        <f>+U94/T94</f>
        <v>0.80876154968390335</v>
      </c>
      <c r="X94" s="325"/>
    </row>
    <row r="95" spans="1:24" ht="13.5" customHeight="1">
      <c r="A95" s="128" t="s">
        <v>245</v>
      </c>
      <c r="B95" s="116" t="s">
        <v>246</v>
      </c>
      <c r="C95" s="151">
        <f>+'3.SZ.TÁBL. SEGÍTŐ SZOLGÁLAT'!AA100</f>
        <v>0</v>
      </c>
      <c r="D95" s="147">
        <f>+'3.SZ.TÁBL. SEGÍTŐ SZOLGÁLAT'!AB100</f>
        <v>0</v>
      </c>
      <c r="E95" s="148">
        <f>+'3.SZ.TÁBL. SEGÍTŐ SZOLGÁLAT'!AC100</f>
        <v>0</v>
      </c>
      <c r="F95" s="579"/>
      <c r="G95" s="147">
        <f>+'4.SZ.TÁBL. ÓVODA'!R98</f>
        <v>0</v>
      </c>
      <c r="H95" s="147">
        <f>+'4.SZ.TÁBL. ÓVODA'!S98</f>
        <v>0</v>
      </c>
      <c r="I95" s="148">
        <f>+'4.SZ.TÁBL. ÓVODA'!T98</f>
        <v>0</v>
      </c>
      <c r="J95" s="545"/>
      <c r="K95" s="549">
        <f t="shared" ref="K95:K101" si="137">+C95+G95</f>
        <v>0</v>
      </c>
      <c r="L95" s="549">
        <f t="shared" ref="L95:M101" si="138">+D95+H95</f>
        <v>0</v>
      </c>
      <c r="M95" s="550">
        <f t="shared" si="138"/>
        <v>0</v>
      </c>
      <c r="N95" s="579"/>
      <c r="O95" s="147"/>
      <c r="P95" s="147"/>
      <c r="Q95" s="148"/>
      <c r="R95" s="579"/>
      <c r="S95" s="549">
        <f t="shared" ref="S95:S101" si="139">+K95+O95</f>
        <v>0</v>
      </c>
      <c r="T95" s="549">
        <f t="shared" ref="T95:U101" si="140">+L95+P95</f>
        <v>0</v>
      </c>
      <c r="U95" s="550">
        <f t="shared" si="140"/>
        <v>0</v>
      </c>
      <c r="V95" s="579"/>
    </row>
    <row r="96" spans="1:24" ht="13.5" customHeight="1">
      <c r="A96" s="129" t="s">
        <v>247</v>
      </c>
      <c r="B96" s="109" t="s">
        <v>248</v>
      </c>
      <c r="C96" s="144">
        <f>+'3.SZ.TÁBL. SEGÍTŐ SZOLGÁLAT'!AA101</f>
        <v>0</v>
      </c>
      <c r="D96" s="136">
        <f>+'3.SZ.TÁBL. SEGÍTŐ SZOLGÁLAT'!AB101</f>
        <v>0</v>
      </c>
      <c r="E96" s="141">
        <f>+'3.SZ.TÁBL. SEGÍTŐ SZOLGÁLAT'!AC101</f>
        <v>0</v>
      </c>
      <c r="F96" s="584"/>
      <c r="G96" s="136">
        <f>+'4.SZ.TÁBL. ÓVODA'!R99</f>
        <v>0</v>
      </c>
      <c r="H96" s="136">
        <f>+'4.SZ.TÁBL. ÓVODA'!S99</f>
        <v>0</v>
      </c>
      <c r="I96" s="141">
        <f>+'4.SZ.TÁBL. ÓVODA'!T99</f>
        <v>0</v>
      </c>
      <c r="J96" s="556"/>
      <c r="K96" s="554">
        <f t="shared" si="137"/>
        <v>0</v>
      </c>
      <c r="L96" s="554">
        <f t="shared" si="138"/>
        <v>0</v>
      </c>
      <c r="M96" s="555">
        <f t="shared" si="138"/>
        <v>0</v>
      </c>
      <c r="N96" s="584"/>
      <c r="O96" s="136"/>
      <c r="P96" s="136"/>
      <c r="Q96" s="141"/>
      <c r="R96" s="584"/>
      <c r="S96" s="554">
        <f t="shared" si="139"/>
        <v>0</v>
      </c>
      <c r="T96" s="554">
        <f t="shared" si="140"/>
        <v>0</v>
      </c>
      <c r="U96" s="555">
        <f t="shared" si="140"/>
        <v>0</v>
      </c>
      <c r="V96" s="584"/>
    </row>
    <row r="97" spans="1:24" ht="13.5" customHeight="1">
      <c r="A97" s="129" t="s">
        <v>249</v>
      </c>
      <c r="B97" s="109" t="s">
        <v>250</v>
      </c>
      <c r="C97" s="144">
        <f>+'3.SZ.TÁBL. SEGÍTŐ SZOLGÁLAT'!AA102</f>
        <v>0</v>
      </c>
      <c r="D97" s="136">
        <f>+'3.SZ.TÁBL. SEGÍTŐ SZOLGÁLAT'!AB102</f>
        <v>0</v>
      </c>
      <c r="E97" s="141">
        <f>+'3.SZ.TÁBL. SEGÍTŐ SZOLGÁLAT'!AC102</f>
        <v>0</v>
      </c>
      <c r="F97" s="556"/>
      <c r="G97" s="136">
        <f>+'4.SZ.TÁBL. ÓVODA'!R100</f>
        <v>150</v>
      </c>
      <c r="H97" s="136">
        <f>+'4.SZ.TÁBL. ÓVODA'!S100</f>
        <v>0</v>
      </c>
      <c r="I97" s="141">
        <f>+'4.SZ.TÁBL. ÓVODA'!T100</f>
        <v>0</v>
      </c>
      <c r="J97" s="556"/>
      <c r="K97" s="554">
        <f t="shared" si="137"/>
        <v>150</v>
      </c>
      <c r="L97" s="554">
        <f t="shared" si="138"/>
        <v>0</v>
      </c>
      <c r="M97" s="555">
        <f t="shared" si="138"/>
        <v>0</v>
      </c>
      <c r="N97" s="556"/>
      <c r="O97" s="136"/>
      <c r="P97" s="136"/>
      <c r="Q97" s="141"/>
      <c r="R97" s="584"/>
      <c r="S97" s="554">
        <f t="shared" si="139"/>
        <v>150</v>
      </c>
      <c r="T97" s="554">
        <f t="shared" si="140"/>
        <v>0</v>
      </c>
      <c r="U97" s="555">
        <f t="shared" si="140"/>
        <v>0</v>
      </c>
      <c r="V97" s="556"/>
    </row>
    <row r="98" spans="1:24" ht="13.5" customHeight="1">
      <c r="A98" s="129" t="s">
        <v>251</v>
      </c>
      <c r="B98" s="109" t="s">
        <v>252</v>
      </c>
      <c r="C98" s="144">
        <f>+'3.SZ.TÁBL. SEGÍTŐ SZOLGÁLAT'!AA103</f>
        <v>0</v>
      </c>
      <c r="D98" s="136">
        <f>+'3.SZ.TÁBL. SEGÍTŐ SZOLGÁLAT'!AB103</f>
        <v>1528</v>
      </c>
      <c r="E98" s="141">
        <f>+'3.SZ.TÁBL. SEGÍTŐ SZOLGÁLAT'!AC103</f>
        <v>1071</v>
      </c>
      <c r="F98" s="556">
        <f t="shared" ref="F98" si="141">+E98/D98</f>
        <v>0.7009162303664922</v>
      </c>
      <c r="G98" s="136">
        <f>+'4.SZ.TÁBL. ÓVODA'!R101</f>
        <v>900</v>
      </c>
      <c r="H98" s="136">
        <f>+'4.SZ.TÁBL. ÓVODA'!S101</f>
        <v>1087</v>
      </c>
      <c r="I98" s="141">
        <f>+'4.SZ.TÁBL. ÓVODA'!T101</f>
        <v>1087</v>
      </c>
      <c r="J98" s="556">
        <f t="shared" si="83"/>
        <v>1</v>
      </c>
      <c r="K98" s="554">
        <f t="shared" si="137"/>
        <v>900</v>
      </c>
      <c r="L98" s="554">
        <f t="shared" si="138"/>
        <v>2615</v>
      </c>
      <c r="M98" s="555">
        <f t="shared" si="138"/>
        <v>2158</v>
      </c>
      <c r="N98" s="556">
        <f>+M98/L98</f>
        <v>0.82523900573613762</v>
      </c>
      <c r="O98" s="136"/>
      <c r="P98" s="136">
        <f>+'[5]1.1.SZ.TÁBL. BEV - KIAD'!$N$98</f>
        <v>7116</v>
      </c>
      <c r="Q98" s="141"/>
      <c r="R98" s="584"/>
      <c r="S98" s="554">
        <f t="shared" si="139"/>
        <v>900</v>
      </c>
      <c r="T98" s="554">
        <f t="shared" si="140"/>
        <v>9731</v>
      </c>
      <c r="U98" s="555">
        <f t="shared" si="140"/>
        <v>2158</v>
      </c>
      <c r="V98" s="556">
        <f>+U98/T98</f>
        <v>0.22176549172746893</v>
      </c>
    </row>
    <row r="99" spans="1:24" ht="13.5" customHeight="1">
      <c r="A99" s="129" t="s">
        <v>253</v>
      </c>
      <c r="B99" s="109" t="s">
        <v>254</v>
      </c>
      <c r="C99" s="144">
        <f>+'3.SZ.TÁBL. SEGÍTŐ SZOLGÁLAT'!AA104</f>
        <v>0</v>
      </c>
      <c r="D99" s="136">
        <f>+'3.SZ.TÁBL. SEGÍTŐ SZOLGÁLAT'!AB104</f>
        <v>0</v>
      </c>
      <c r="E99" s="141">
        <f>+'3.SZ.TÁBL. SEGÍTŐ SZOLGÁLAT'!AC104</f>
        <v>0</v>
      </c>
      <c r="F99" s="584"/>
      <c r="G99" s="136">
        <f>+'4.SZ.TÁBL. ÓVODA'!R102</f>
        <v>0</v>
      </c>
      <c r="H99" s="136">
        <f>+'4.SZ.TÁBL. ÓVODA'!S102</f>
        <v>0</v>
      </c>
      <c r="I99" s="141">
        <f>+'4.SZ.TÁBL. ÓVODA'!T102</f>
        <v>0</v>
      </c>
      <c r="J99" s="556"/>
      <c r="K99" s="554">
        <f t="shared" si="137"/>
        <v>0</v>
      </c>
      <c r="L99" s="554">
        <f t="shared" si="138"/>
        <v>0</v>
      </c>
      <c r="M99" s="555">
        <f t="shared" si="138"/>
        <v>0</v>
      </c>
      <c r="N99" s="584"/>
      <c r="O99" s="136"/>
      <c r="P99" s="136"/>
      <c r="Q99" s="141"/>
      <c r="R99" s="584"/>
      <c r="S99" s="554">
        <f t="shared" si="139"/>
        <v>0</v>
      </c>
      <c r="T99" s="554">
        <f t="shared" si="140"/>
        <v>0</v>
      </c>
      <c r="U99" s="555">
        <f t="shared" si="140"/>
        <v>0</v>
      </c>
      <c r="V99" s="584"/>
    </row>
    <row r="100" spans="1:24" ht="13.5" customHeight="1">
      <c r="A100" s="129" t="s">
        <v>255</v>
      </c>
      <c r="B100" s="109" t="s">
        <v>256</v>
      </c>
      <c r="C100" s="144">
        <f>+'3.SZ.TÁBL. SEGÍTŐ SZOLGÁLAT'!AA105</f>
        <v>0</v>
      </c>
      <c r="D100" s="136">
        <f>+'3.SZ.TÁBL. SEGÍTŐ SZOLGÁLAT'!AB105</f>
        <v>0</v>
      </c>
      <c r="E100" s="141">
        <f>+'3.SZ.TÁBL. SEGÍTŐ SZOLGÁLAT'!AC105</f>
        <v>0</v>
      </c>
      <c r="F100" s="584"/>
      <c r="G100" s="136">
        <f>+'4.SZ.TÁBL. ÓVODA'!R103</f>
        <v>0</v>
      </c>
      <c r="H100" s="136">
        <f>+'4.SZ.TÁBL. ÓVODA'!S103</f>
        <v>0</v>
      </c>
      <c r="I100" s="141">
        <f>+'4.SZ.TÁBL. ÓVODA'!T103</f>
        <v>0</v>
      </c>
      <c r="J100" s="556"/>
      <c r="K100" s="554">
        <f t="shared" si="137"/>
        <v>0</v>
      </c>
      <c r="L100" s="554">
        <f t="shared" si="138"/>
        <v>0</v>
      </c>
      <c r="M100" s="555">
        <f t="shared" si="138"/>
        <v>0</v>
      </c>
      <c r="N100" s="584"/>
      <c r="O100" s="136"/>
      <c r="P100" s="136"/>
      <c r="Q100" s="141"/>
      <c r="R100" s="584"/>
      <c r="S100" s="554">
        <f t="shared" si="139"/>
        <v>0</v>
      </c>
      <c r="T100" s="554">
        <f t="shared" si="140"/>
        <v>0</v>
      </c>
      <c r="U100" s="555">
        <f t="shared" si="140"/>
        <v>0</v>
      </c>
      <c r="V100" s="584"/>
    </row>
    <row r="101" spans="1:24" ht="13.5" customHeight="1">
      <c r="A101" s="130" t="s">
        <v>257</v>
      </c>
      <c r="B101" s="117" t="s">
        <v>258</v>
      </c>
      <c r="C101" s="166">
        <f>+'3.SZ.TÁBL. SEGÍTŐ SZOLGÁLAT'!AA106</f>
        <v>0</v>
      </c>
      <c r="D101" s="162">
        <f>+'3.SZ.TÁBL. SEGÍTŐ SZOLGÁLAT'!AB106</f>
        <v>423</v>
      </c>
      <c r="E101" s="163">
        <f>+'3.SZ.TÁBL. SEGÍTŐ SZOLGÁLAT'!AC106</f>
        <v>289</v>
      </c>
      <c r="F101" s="569">
        <f t="shared" ref="F101:F102" si="142">+E101/D101</f>
        <v>0.68321513002364065</v>
      </c>
      <c r="G101" s="162">
        <f>+'4.SZ.TÁBL. ÓVODA'!R104</f>
        <v>284</v>
      </c>
      <c r="H101" s="162">
        <f>+'4.SZ.TÁBL. ÓVODA'!S104</f>
        <v>294</v>
      </c>
      <c r="I101" s="163">
        <f>+'4.SZ.TÁBL. ÓVODA'!T104</f>
        <v>294</v>
      </c>
      <c r="J101" s="569">
        <f t="shared" si="83"/>
        <v>1</v>
      </c>
      <c r="K101" s="586">
        <f t="shared" si="137"/>
        <v>284</v>
      </c>
      <c r="L101" s="586">
        <f t="shared" si="138"/>
        <v>717</v>
      </c>
      <c r="M101" s="587">
        <f t="shared" si="138"/>
        <v>583</v>
      </c>
      <c r="N101" s="569">
        <f>+M101/L101</f>
        <v>0.81311018131101809</v>
      </c>
      <c r="O101" s="162"/>
      <c r="P101" s="162">
        <f>+'[5]1.1.SZ.TÁBL. BEV - KIAD'!$N$101</f>
        <v>1921</v>
      </c>
      <c r="Q101" s="163"/>
      <c r="R101" s="588"/>
      <c r="S101" s="586">
        <f t="shared" si="139"/>
        <v>284</v>
      </c>
      <c r="T101" s="586">
        <f t="shared" si="140"/>
        <v>2638</v>
      </c>
      <c r="U101" s="587">
        <f t="shared" si="140"/>
        <v>583</v>
      </c>
      <c r="V101" s="569">
        <f>+U101/T101</f>
        <v>0.22100075815011372</v>
      </c>
    </row>
    <row r="102" spans="1:24" s="263" customFormat="1" ht="13.5" customHeight="1">
      <c r="A102" s="131" t="s">
        <v>173</v>
      </c>
      <c r="B102" s="118" t="s">
        <v>85</v>
      </c>
      <c r="C102" s="229">
        <f>SUM(C95:C101)</f>
        <v>0</v>
      </c>
      <c r="D102" s="234">
        <f>SUM(D95:D101)</f>
        <v>1951</v>
      </c>
      <c r="E102" s="237">
        <f>SUM(E95:E101)</f>
        <v>1360</v>
      </c>
      <c r="F102" s="573">
        <f t="shared" si="142"/>
        <v>0.69707842132239872</v>
      </c>
      <c r="G102" s="234">
        <f>SUM(G95:G101)</f>
        <v>1334</v>
      </c>
      <c r="H102" s="234">
        <f t="shared" ref="H102:I102" si="143">SUM(H95:H101)</f>
        <v>1381</v>
      </c>
      <c r="I102" s="237">
        <f t="shared" si="143"/>
        <v>1381</v>
      </c>
      <c r="J102" s="573">
        <f t="shared" si="83"/>
        <v>1</v>
      </c>
      <c r="K102" s="234">
        <f>SUM(K95:K101)</f>
        <v>1334</v>
      </c>
      <c r="L102" s="234">
        <f t="shared" ref="L102:M102" si="144">SUM(L95:L101)</f>
        <v>3332</v>
      </c>
      <c r="M102" s="237">
        <f t="shared" si="144"/>
        <v>2741</v>
      </c>
      <c r="N102" s="573">
        <f>+M102/L102</f>
        <v>0.82262905162064826</v>
      </c>
      <c r="O102" s="234">
        <f>SUM(O95:O101)</f>
        <v>0</v>
      </c>
      <c r="P102" s="234">
        <f t="shared" ref="P102:Q102" si="145">SUM(P95:P101)</f>
        <v>9037</v>
      </c>
      <c r="Q102" s="237">
        <f t="shared" si="145"/>
        <v>0</v>
      </c>
      <c r="R102" s="589"/>
      <c r="S102" s="571">
        <f>+SUM(S95:S101)</f>
        <v>1334</v>
      </c>
      <c r="T102" s="571">
        <f t="shared" ref="T102:U102" si="146">+SUM(T95:T101)</f>
        <v>12369</v>
      </c>
      <c r="U102" s="572">
        <f t="shared" si="146"/>
        <v>2741</v>
      </c>
      <c r="V102" s="573">
        <f>+U102/T102</f>
        <v>0.22160239307947288</v>
      </c>
      <c r="X102" s="325"/>
    </row>
    <row r="103" spans="1:24" ht="13.5" customHeight="1">
      <c r="A103" s="128" t="s">
        <v>259</v>
      </c>
      <c r="B103" s="116" t="s">
        <v>260</v>
      </c>
      <c r="C103" s="151">
        <f>+'3.SZ.TÁBL. SEGÍTŐ SZOLGÁLAT'!AA108</f>
        <v>0</v>
      </c>
      <c r="D103" s="147">
        <f>+'3.SZ.TÁBL. SEGÍTŐ SZOLGÁLAT'!AB108</f>
        <v>0</v>
      </c>
      <c r="E103" s="148">
        <f>+'3.SZ.TÁBL. SEGÍTŐ SZOLGÁLAT'!AC108</f>
        <v>0</v>
      </c>
      <c r="F103" s="579"/>
      <c r="G103" s="147">
        <f>+'4.SZ.TÁBL. ÓVODA'!R106</f>
        <v>0</v>
      </c>
      <c r="H103" s="147">
        <f>+'4.SZ.TÁBL. ÓVODA'!S106</f>
        <v>1355</v>
      </c>
      <c r="I103" s="148">
        <f>+'4.SZ.TÁBL. ÓVODA'!T106</f>
        <v>1355</v>
      </c>
      <c r="J103" s="556">
        <f t="shared" si="83"/>
        <v>1</v>
      </c>
      <c r="K103" s="549">
        <f>+C103+G103</f>
        <v>0</v>
      </c>
      <c r="L103" s="549">
        <f t="shared" ref="L103:M106" si="147">+D103+H103</f>
        <v>1355</v>
      </c>
      <c r="M103" s="550">
        <f t="shared" si="147"/>
        <v>1355</v>
      </c>
      <c r="N103" s="556">
        <f>+M103/L103</f>
        <v>1</v>
      </c>
      <c r="O103" s="147"/>
      <c r="P103" s="147"/>
      <c r="Q103" s="148"/>
      <c r="R103" s="579"/>
      <c r="S103" s="549">
        <f>+K103+O103</f>
        <v>0</v>
      </c>
      <c r="T103" s="549">
        <f t="shared" ref="T103:U106" si="148">+L103+P103</f>
        <v>1355</v>
      </c>
      <c r="U103" s="550">
        <f t="shared" si="148"/>
        <v>1355</v>
      </c>
      <c r="V103" s="556">
        <f>+U103/T103</f>
        <v>1</v>
      </c>
    </row>
    <row r="104" spans="1:24" ht="13.5" customHeight="1">
      <c r="A104" s="129" t="s">
        <v>261</v>
      </c>
      <c r="B104" s="109" t="s">
        <v>262</v>
      </c>
      <c r="C104" s="144">
        <f>+'3.SZ.TÁBL. SEGÍTŐ SZOLGÁLAT'!AA109</f>
        <v>0</v>
      </c>
      <c r="D104" s="136">
        <f>+'3.SZ.TÁBL. SEGÍTŐ SZOLGÁLAT'!AB109</f>
        <v>0</v>
      </c>
      <c r="E104" s="141">
        <f>+'3.SZ.TÁBL. SEGÍTŐ SZOLGÁLAT'!AC109</f>
        <v>0</v>
      </c>
      <c r="F104" s="584"/>
      <c r="G104" s="136">
        <f>+'4.SZ.TÁBL. ÓVODA'!R107</f>
        <v>0</v>
      </c>
      <c r="H104" s="136">
        <f>+'4.SZ.TÁBL. ÓVODA'!S107</f>
        <v>0</v>
      </c>
      <c r="I104" s="141">
        <f>+'4.SZ.TÁBL. ÓVODA'!T107</f>
        <v>0</v>
      </c>
      <c r="J104" s="556"/>
      <c r="K104" s="554">
        <f>+C104+G104</f>
        <v>0</v>
      </c>
      <c r="L104" s="554">
        <f t="shared" si="147"/>
        <v>0</v>
      </c>
      <c r="M104" s="555">
        <f t="shared" si="147"/>
        <v>0</v>
      </c>
      <c r="N104" s="584"/>
      <c r="O104" s="136"/>
      <c r="P104" s="136"/>
      <c r="Q104" s="141"/>
      <c r="R104" s="584"/>
      <c r="S104" s="554">
        <f>+K104+O104</f>
        <v>0</v>
      </c>
      <c r="T104" s="554">
        <f t="shared" si="148"/>
        <v>0</v>
      </c>
      <c r="U104" s="555">
        <f t="shared" si="148"/>
        <v>0</v>
      </c>
      <c r="V104" s="584"/>
    </row>
    <row r="105" spans="1:24" ht="13.5" customHeight="1">
      <c r="A105" s="129" t="s">
        <v>263</v>
      </c>
      <c r="B105" s="109" t="s">
        <v>264</v>
      </c>
      <c r="C105" s="144">
        <f>+'3.SZ.TÁBL. SEGÍTŐ SZOLGÁLAT'!AA110</f>
        <v>0</v>
      </c>
      <c r="D105" s="136">
        <f>+'3.SZ.TÁBL. SEGÍTŐ SZOLGÁLAT'!AB110</f>
        <v>0</v>
      </c>
      <c r="E105" s="141">
        <f>+'3.SZ.TÁBL. SEGÍTŐ SZOLGÁLAT'!AC110</f>
        <v>0</v>
      </c>
      <c r="F105" s="584"/>
      <c r="G105" s="136">
        <f>+'4.SZ.TÁBL. ÓVODA'!R108</f>
        <v>0</v>
      </c>
      <c r="H105" s="136">
        <f>+'4.SZ.TÁBL. ÓVODA'!S108</f>
        <v>0</v>
      </c>
      <c r="I105" s="141">
        <f>+'4.SZ.TÁBL. ÓVODA'!T108</f>
        <v>0</v>
      </c>
      <c r="J105" s="556"/>
      <c r="K105" s="554">
        <f>+C105+G105</f>
        <v>0</v>
      </c>
      <c r="L105" s="554">
        <f t="shared" si="147"/>
        <v>0</v>
      </c>
      <c r="M105" s="555">
        <f t="shared" si="147"/>
        <v>0</v>
      </c>
      <c r="N105" s="584"/>
      <c r="O105" s="136"/>
      <c r="P105" s="136"/>
      <c r="Q105" s="141"/>
      <c r="R105" s="584"/>
      <c r="S105" s="554">
        <f>+K105+O105</f>
        <v>0</v>
      </c>
      <c r="T105" s="554">
        <f t="shared" si="148"/>
        <v>0</v>
      </c>
      <c r="U105" s="555">
        <f t="shared" si="148"/>
        <v>0</v>
      </c>
      <c r="V105" s="584"/>
    </row>
    <row r="106" spans="1:24" ht="13.5" customHeight="1">
      <c r="A106" s="130" t="s">
        <v>265</v>
      </c>
      <c r="B106" s="117" t="s">
        <v>266</v>
      </c>
      <c r="C106" s="166">
        <f>+'3.SZ.TÁBL. SEGÍTŐ SZOLGÁLAT'!AA111</f>
        <v>0</v>
      </c>
      <c r="D106" s="162">
        <f>+'3.SZ.TÁBL. SEGÍTŐ SZOLGÁLAT'!AB111</f>
        <v>0</v>
      </c>
      <c r="E106" s="163">
        <f>+'3.SZ.TÁBL. SEGÍTŐ SZOLGÁLAT'!AC111</f>
        <v>0</v>
      </c>
      <c r="F106" s="588"/>
      <c r="G106" s="162">
        <f>+'4.SZ.TÁBL. ÓVODA'!R109</f>
        <v>0</v>
      </c>
      <c r="H106" s="162">
        <f>+'4.SZ.TÁBL. ÓVODA'!S109</f>
        <v>366</v>
      </c>
      <c r="I106" s="163">
        <f>+'4.SZ.TÁBL. ÓVODA'!T109</f>
        <v>366</v>
      </c>
      <c r="J106" s="556">
        <f t="shared" si="83"/>
        <v>1</v>
      </c>
      <c r="K106" s="586">
        <f>+C106+G106</f>
        <v>0</v>
      </c>
      <c r="L106" s="586">
        <f t="shared" si="147"/>
        <v>366</v>
      </c>
      <c r="M106" s="587">
        <f t="shared" si="147"/>
        <v>366</v>
      </c>
      <c r="N106" s="569">
        <f>+M106/L106</f>
        <v>1</v>
      </c>
      <c r="O106" s="162"/>
      <c r="P106" s="162"/>
      <c r="Q106" s="163"/>
      <c r="R106" s="588"/>
      <c r="S106" s="586">
        <f>+K106+O106</f>
        <v>0</v>
      </c>
      <c r="T106" s="586">
        <f t="shared" si="148"/>
        <v>366</v>
      </c>
      <c r="U106" s="587">
        <f t="shared" si="148"/>
        <v>366</v>
      </c>
      <c r="V106" s="569">
        <f>+U106/T106</f>
        <v>1</v>
      </c>
    </row>
    <row r="107" spans="1:24" s="263" customFormat="1" ht="13.5" customHeight="1">
      <c r="A107" s="131" t="s">
        <v>174</v>
      </c>
      <c r="B107" s="118" t="s">
        <v>131</v>
      </c>
      <c r="C107" s="229">
        <f>SUM(C103:C106)</f>
        <v>0</v>
      </c>
      <c r="D107" s="234">
        <f>SUM(D103:D106)</f>
        <v>0</v>
      </c>
      <c r="E107" s="237">
        <f>SUM(E103:E106)</f>
        <v>0</v>
      </c>
      <c r="F107" s="589"/>
      <c r="G107" s="234">
        <f>SUM(G103:G106)</f>
        <v>0</v>
      </c>
      <c r="H107" s="234">
        <f t="shared" ref="H107:I107" si="149">SUM(H103:H106)</f>
        <v>1721</v>
      </c>
      <c r="I107" s="237">
        <f t="shared" si="149"/>
        <v>1721</v>
      </c>
      <c r="J107" s="573">
        <f t="shared" si="83"/>
        <v>1</v>
      </c>
      <c r="K107" s="234">
        <f>SUM(K103:K106)</f>
        <v>0</v>
      </c>
      <c r="L107" s="234">
        <f t="shared" ref="L107:M107" si="150">SUM(L103:L106)</f>
        <v>1721</v>
      </c>
      <c r="M107" s="237">
        <f t="shared" si="150"/>
        <v>1721</v>
      </c>
      <c r="N107" s="573">
        <f>+M107/L107</f>
        <v>1</v>
      </c>
      <c r="O107" s="234">
        <f>SUM(O103:O106)</f>
        <v>0</v>
      </c>
      <c r="P107" s="234">
        <f t="shared" ref="P107:Q107" si="151">SUM(P103:P106)</f>
        <v>0</v>
      </c>
      <c r="Q107" s="237">
        <f t="shared" si="151"/>
        <v>0</v>
      </c>
      <c r="R107" s="589"/>
      <c r="S107" s="571">
        <f>+SUM(S103:S106)</f>
        <v>0</v>
      </c>
      <c r="T107" s="571">
        <f t="shared" ref="T107:U107" si="152">+SUM(T103:T106)</f>
        <v>1721</v>
      </c>
      <c r="U107" s="572">
        <f t="shared" si="152"/>
        <v>1721</v>
      </c>
      <c r="V107" s="573">
        <f>+U107/T107</f>
        <v>1</v>
      </c>
      <c r="X107" s="325"/>
    </row>
    <row r="108" spans="1:24" s="263" customFormat="1" ht="13.5" customHeight="1">
      <c r="A108" s="131" t="s">
        <v>175</v>
      </c>
      <c r="B108" s="118" t="s">
        <v>132</v>
      </c>
      <c r="C108" s="229">
        <f>+'3.SZ.TÁBL. SEGÍTŐ SZOLGÁLAT'!AA113</f>
        <v>0</v>
      </c>
      <c r="D108" s="234">
        <f>+'3.SZ.TÁBL. SEGÍTŐ SZOLGÁLAT'!AB113</f>
        <v>0</v>
      </c>
      <c r="E108" s="237">
        <f>+'3.SZ.TÁBL. SEGÍTŐ SZOLGÁLAT'!AC113</f>
        <v>0</v>
      </c>
      <c r="F108" s="589"/>
      <c r="G108" s="234">
        <f>+'4.SZ.TÁBL. ÓVODA'!R111</f>
        <v>0</v>
      </c>
      <c r="H108" s="234">
        <f>+'4.SZ.TÁBL. ÓVODA'!S111</f>
        <v>0</v>
      </c>
      <c r="I108" s="237">
        <f>+'4.SZ.TÁBL. ÓVODA'!T111</f>
        <v>0</v>
      </c>
      <c r="J108" s="617"/>
      <c r="K108" s="571">
        <f>+C108+G108</f>
        <v>0</v>
      </c>
      <c r="L108" s="571">
        <f t="shared" ref="L108:M108" si="153">+D108+H108</f>
        <v>0</v>
      </c>
      <c r="M108" s="572">
        <f t="shared" si="153"/>
        <v>0</v>
      </c>
      <c r="N108" s="589"/>
      <c r="O108" s="234"/>
      <c r="P108" s="234"/>
      <c r="Q108" s="237"/>
      <c r="R108" s="589"/>
      <c r="S108" s="571">
        <f>+K108+O108</f>
        <v>0</v>
      </c>
      <c r="T108" s="571">
        <f t="shared" ref="T108:U108" si="154">+L108+P108</f>
        <v>0</v>
      </c>
      <c r="U108" s="572">
        <f t="shared" si="154"/>
        <v>0</v>
      </c>
      <c r="V108" s="589"/>
      <c r="X108" s="325"/>
    </row>
    <row r="109" spans="1:24" s="263" customFormat="1" ht="13.5" customHeight="1">
      <c r="A109" s="135" t="s">
        <v>176</v>
      </c>
      <c r="B109" s="118" t="s">
        <v>133</v>
      </c>
      <c r="C109" s="229">
        <f>+C51+C52+C84+C94+C102+C107+C108</f>
        <v>111062</v>
      </c>
      <c r="D109" s="234">
        <f>+D51+D52+D84+D94+D102+D107+D108</f>
        <v>126818</v>
      </c>
      <c r="E109" s="237">
        <f>+E51+E52+E84+E94+E102+E107+E108</f>
        <v>90906</v>
      </c>
      <c r="F109" s="573">
        <f>+E109/D109</f>
        <v>0.71682253307890043</v>
      </c>
      <c r="G109" s="234">
        <f>+G51+G52+G84+G94+G102+G107+G108</f>
        <v>174579</v>
      </c>
      <c r="H109" s="234">
        <f>+H51+H52+H84+H94+H102+H107+H108</f>
        <v>122518</v>
      </c>
      <c r="I109" s="237">
        <f>+I51+I52+I84+I94+I102+I107+I108</f>
        <v>122518</v>
      </c>
      <c r="J109" s="573">
        <f t="shared" si="83"/>
        <v>1</v>
      </c>
      <c r="K109" s="234">
        <f>+K51+K52+K84+K94+K102+K107+K108</f>
        <v>285641</v>
      </c>
      <c r="L109" s="234">
        <f>+L51+L52+L84+L94+L102+L107+L108</f>
        <v>249336</v>
      </c>
      <c r="M109" s="237">
        <f>+M51+M52+M84+M94+M102+M107+M108</f>
        <v>213424</v>
      </c>
      <c r="N109" s="573">
        <f>+M109/L109</f>
        <v>0.85596945487214038</v>
      </c>
      <c r="O109" s="234">
        <f>+O51+O52+O84+O94+O102+O107+O108</f>
        <v>52156</v>
      </c>
      <c r="P109" s="234">
        <f>+P51+P52+P84+P94+P102+P107+P108</f>
        <v>70096</v>
      </c>
      <c r="Q109" s="237">
        <f>+Q51+Q52+Q84+Q94+Q102+Q107+Q108</f>
        <v>50520</v>
      </c>
      <c r="R109" s="573">
        <f>+Q109/P109</f>
        <v>0.72072586167541652</v>
      </c>
      <c r="S109" s="571">
        <f>+S51+S52+S84+S94+S102+S107+S108</f>
        <v>337797</v>
      </c>
      <c r="T109" s="571">
        <f>+T51+T52+T84+T94+T102+T107+T108</f>
        <v>319432</v>
      </c>
      <c r="U109" s="572">
        <f>+U51+U52+U84+U94+U102+U107+U108</f>
        <v>263944</v>
      </c>
      <c r="V109" s="573">
        <f>+U109/T109</f>
        <v>0.82629166771018558</v>
      </c>
      <c r="X109" s="325"/>
    </row>
    <row r="110" spans="1:24" s="263" customFormat="1" ht="13.5" customHeight="1" thickBot="1">
      <c r="A110" s="344" t="s">
        <v>337</v>
      </c>
      <c r="B110" s="345" t="s">
        <v>134</v>
      </c>
      <c r="C110" s="346">
        <f>+'3.SZ.TÁBL. SEGÍTŐ SZOLGÁLAT'!AA115</f>
        <v>0</v>
      </c>
      <c r="D110" s="450">
        <f>+'3.SZ.TÁBL. SEGÍTŐ SZOLGÁLAT'!AB115</f>
        <v>0</v>
      </c>
      <c r="E110" s="452">
        <f>+'3.SZ.TÁBL. SEGÍTŐ SZOLGÁLAT'!AC115</f>
        <v>0</v>
      </c>
      <c r="F110" s="618"/>
      <c r="G110" s="440">
        <f>+'4.SZ.TÁBL. ÓVODA'!R113</f>
        <v>0</v>
      </c>
      <c r="H110" s="450">
        <f>+'4.SZ.TÁBL. ÓVODA'!S113</f>
        <v>0</v>
      </c>
      <c r="I110" s="453">
        <f>+'4.SZ.TÁBL. ÓVODA'!T113</f>
        <v>0</v>
      </c>
      <c r="J110" s="619"/>
      <c r="K110" s="620">
        <f>+C110+G110</f>
        <v>0</v>
      </c>
      <c r="L110" s="621">
        <f t="shared" ref="L110:M110" si="155">+D110+H110</f>
        <v>0</v>
      </c>
      <c r="M110" s="622">
        <f t="shared" si="155"/>
        <v>0</v>
      </c>
      <c r="N110" s="618"/>
      <c r="O110" s="450">
        <f>+K29</f>
        <v>275406</v>
      </c>
      <c r="P110" s="450">
        <f t="shared" ref="P110:Q110" si="156">+L29</f>
        <v>238705</v>
      </c>
      <c r="Q110" s="452">
        <f t="shared" si="156"/>
        <v>208657</v>
      </c>
      <c r="R110" s="623">
        <f>+Q110/P110</f>
        <v>0.87412077669089461</v>
      </c>
      <c r="S110" s="621"/>
      <c r="T110" s="621"/>
      <c r="U110" s="622"/>
      <c r="V110" s="618"/>
      <c r="W110" s="325"/>
    </row>
    <row r="111" spans="1:24" s="263" customFormat="1" ht="13.5" customHeight="1" thickBot="1">
      <c r="A111" s="710" t="s">
        <v>278</v>
      </c>
      <c r="B111" s="711"/>
      <c r="C111" s="242">
        <f>+SUM(C109:C110)</f>
        <v>111062</v>
      </c>
      <c r="D111" s="243">
        <f>+SUM(D109:D110)</f>
        <v>126818</v>
      </c>
      <c r="E111" s="246">
        <f>+SUM(E109:E110)</f>
        <v>90906</v>
      </c>
      <c r="F111" s="608">
        <f>+E111/D111</f>
        <v>0.71682253307890043</v>
      </c>
      <c r="G111" s="243">
        <f>+SUM(G109:G110)</f>
        <v>174579</v>
      </c>
      <c r="H111" s="243">
        <f t="shared" ref="H111:I111" si="157">+SUM(H109:H110)</f>
        <v>122518</v>
      </c>
      <c r="I111" s="246">
        <f t="shared" si="157"/>
        <v>122518</v>
      </c>
      <c r="J111" s="608">
        <f t="shared" si="83"/>
        <v>1</v>
      </c>
      <c r="K111" s="243">
        <f>+SUM(K109:K110)</f>
        <v>285641</v>
      </c>
      <c r="L111" s="243">
        <f t="shared" ref="L111:M111" si="158">+SUM(L109:L110)</f>
        <v>249336</v>
      </c>
      <c r="M111" s="246">
        <f t="shared" si="158"/>
        <v>213424</v>
      </c>
      <c r="N111" s="608">
        <f>+M111/L111</f>
        <v>0.85596945487214038</v>
      </c>
      <c r="O111" s="243">
        <f>+SUM(O109:O110)</f>
        <v>327562</v>
      </c>
      <c r="P111" s="243">
        <f t="shared" ref="P111" si="159">+SUM(P109:P110)</f>
        <v>308801</v>
      </c>
      <c r="Q111" s="246">
        <f>+SUM(Q109:Q110)</f>
        <v>259177</v>
      </c>
      <c r="R111" s="608">
        <f>+Q111/P111</f>
        <v>0.83930103853290627</v>
      </c>
      <c r="S111" s="243">
        <f>+S109+S110</f>
        <v>337797</v>
      </c>
      <c r="T111" s="243">
        <f t="shared" ref="T111:U111" si="160">+T109+T110</f>
        <v>319432</v>
      </c>
      <c r="U111" s="246">
        <f t="shared" si="160"/>
        <v>263944</v>
      </c>
      <c r="V111" s="608">
        <f>+U111/T111</f>
        <v>0.82629166771018558</v>
      </c>
      <c r="X111" s="325"/>
    </row>
    <row r="112" spans="1:24" s="263" customFormat="1" ht="13.5" customHeight="1" thickBot="1">
      <c r="B112" s="624"/>
      <c r="C112" s="625"/>
      <c r="D112" s="625"/>
      <c r="E112" s="625"/>
      <c r="F112" s="626"/>
      <c r="G112" s="625"/>
      <c r="H112" s="625"/>
      <c r="I112" s="625"/>
      <c r="J112" s="626"/>
      <c r="K112" s="625"/>
      <c r="L112" s="625"/>
      <c r="M112" s="625"/>
      <c r="N112" s="627"/>
      <c r="O112" s="628"/>
      <c r="P112" s="628"/>
      <c r="Q112" s="628"/>
      <c r="R112" s="626"/>
      <c r="S112" s="628"/>
      <c r="T112" s="628"/>
      <c r="U112" s="628"/>
      <c r="V112" s="626"/>
      <c r="X112" s="325"/>
    </row>
    <row r="113" spans="1:31" s="263" customFormat="1" ht="13.5" customHeight="1" thickBot="1">
      <c r="A113" s="708" t="s">
        <v>295</v>
      </c>
      <c r="B113" s="709"/>
      <c r="C113" s="243">
        <f>+C31-C111</f>
        <v>0</v>
      </c>
      <c r="D113" s="243">
        <f>+D31-D111</f>
        <v>0</v>
      </c>
      <c r="E113" s="246">
        <f>+E31-E111</f>
        <v>4266</v>
      </c>
      <c r="F113" s="442"/>
      <c r="G113" s="266">
        <f>+G31-G111</f>
        <v>0</v>
      </c>
      <c r="H113" s="243">
        <f>+H31-H111</f>
        <v>0</v>
      </c>
      <c r="I113" s="246">
        <f>+I31-I111</f>
        <v>0</v>
      </c>
      <c r="J113" s="442"/>
      <c r="K113" s="266">
        <f>+K31-K111</f>
        <v>0</v>
      </c>
      <c r="L113" s="243">
        <f>+L31-L111</f>
        <v>0</v>
      </c>
      <c r="M113" s="246">
        <f>+M31-M111</f>
        <v>4266</v>
      </c>
      <c r="N113" s="267"/>
      <c r="O113" s="266">
        <f>+O31-O111</f>
        <v>0</v>
      </c>
      <c r="P113" s="243">
        <f>+P31-P111</f>
        <v>0</v>
      </c>
      <c r="Q113" s="246">
        <f>+Q31-Q111</f>
        <v>32592</v>
      </c>
      <c r="R113" s="442"/>
      <c r="S113" s="266">
        <f>+S31-S111</f>
        <v>0</v>
      </c>
      <c r="T113" s="243">
        <f>+T31-T111</f>
        <v>0</v>
      </c>
      <c r="U113" s="246">
        <f>+U31-U111</f>
        <v>36858</v>
      </c>
      <c r="V113" s="443"/>
      <c r="W113" s="324"/>
      <c r="X113" s="325"/>
      <c r="Y113" s="325"/>
      <c r="Z113" s="325"/>
      <c r="AA113" s="325"/>
      <c r="AB113" s="325"/>
      <c r="AC113" s="325"/>
      <c r="AD113" s="325"/>
      <c r="AE113" s="325"/>
    </row>
    <row r="114" spans="1:31" ht="13.5" customHeight="1"/>
    <row r="115" spans="1:31" ht="13.5" customHeight="1"/>
  </sheetData>
  <mergeCells count="10">
    <mergeCell ref="G1:J1"/>
    <mergeCell ref="K1:N1"/>
    <mergeCell ref="O1:R1"/>
    <mergeCell ref="S1:V1"/>
    <mergeCell ref="C1:F1"/>
    <mergeCell ref="A113:B113"/>
    <mergeCell ref="A31:B31"/>
    <mergeCell ref="A111:B111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4" orientation="landscape" r:id="rId1"/>
  <headerFooter alignWithMargins="0">
    <oddHeader>&amp;L&amp;"Times New Roman,Félkövér"&amp;13Szent László Völgye TKT&amp;C&amp;"Times New Roman,Félkövér"&amp;16 2017. ÉVI I-III. NEGYEDÉVI BESZÁMOLÓ&amp;R1/1. sz. táblázat
TÁRSULÁS ÉS INTÉZMÉNYEK 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P106"/>
  <sheetViews>
    <sheetView topLeftCell="A58" workbookViewId="0">
      <selection activeCell="B25" sqref="B25"/>
    </sheetView>
  </sheetViews>
  <sheetFormatPr defaultColWidth="8.85546875" defaultRowHeight="12.95" customHeight="1"/>
  <cols>
    <col min="1" max="1" width="6.5703125" style="4" customWidth="1"/>
    <col min="2" max="2" width="54.5703125" style="1" customWidth="1"/>
    <col min="3" max="5" width="10.42578125" style="25" customWidth="1"/>
    <col min="6" max="6" width="8.85546875" style="382" customWidth="1"/>
    <col min="7" max="7" width="10.42578125" style="25" customWidth="1"/>
    <col min="8" max="8" width="11.7109375" style="6" customWidth="1"/>
    <col min="9" max="9" width="10.42578125" style="8" customWidth="1"/>
    <col min="10" max="10" width="24.85546875" style="8" customWidth="1"/>
    <col min="11" max="11" width="10.140625" style="8" customWidth="1"/>
    <col min="12" max="12" width="8.85546875" style="8"/>
    <col min="13" max="13" width="9.28515625" style="8" customWidth="1"/>
    <col min="14" max="16384" width="8.85546875" style="8"/>
  </cols>
  <sheetData>
    <row r="1" spans="1:14" ht="12.75" customHeight="1">
      <c r="A1" s="731" t="s">
        <v>136</v>
      </c>
      <c r="B1" s="733" t="s">
        <v>161</v>
      </c>
      <c r="C1" s="724" t="s">
        <v>390</v>
      </c>
      <c r="D1" s="722" t="s">
        <v>391</v>
      </c>
      <c r="E1" s="729" t="s">
        <v>395</v>
      </c>
      <c r="F1" s="727" t="s">
        <v>342</v>
      </c>
      <c r="G1" s="320"/>
    </row>
    <row r="2" spans="1:14" ht="31.5" customHeight="1">
      <c r="A2" s="732"/>
      <c r="B2" s="734"/>
      <c r="C2" s="725"/>
      <c r="D2" s="723"/>
      <c r="E2" s="730"/>
      <c r="F2" s="728"/>
      <c r="G2" s="320"/>
    </row>
    <row r="3" spans="1:14" s="24" customFormat="1" ht="14.25" customHeight="1">
      <c r="A3" s="106" t="s">
        <v>138</v>
      </c>
      <c r="B3" s="107" t="s">
        <v>98</v>
      </c>
      <c r="C3" s="278">
        <f>+C4+C80</f>
        <v>327562</v>
      </c>
      <c r="D3" s="100">
        <f>+D4+D80</f>
        <v>282588</v>
      </c>
      <c r="E3" s="375">
        <f>+E4+E80</f>
        <v>265556</v>
      </c>
      <c r="F3" s="385">
        <f>+E3/D3</f>
        <v>0.93972850934930008</v>
      </c>
      <c r="G3" s="25"/>
      <c r="H3" s="26"/>
      <c r="I3" s="296"/>
      <c r="J3" s="8"/>
      <c r="K3" s="8"/>
      <c r="M3" s="8"/>
      <c r="N3" s="8"/>
    </row>
    <row r="4" spans="1:14" s="24" customFormat="1" ht="14.25" customHeight="1">
      <c r="A4" s="108"/>
      <c r="B4" s="317" t="s">
        <v>323</v>
      </c>
      <c r="C4" s="279">
        <f>+'[4]2.SZ.TÁBL. BEVÉTELEK'!$D$4</f>
        <v>29220</v>
      </c>
      <c r="D4" s="102">
        <f>+'[5]2.SZ.TÁBL. BEVÉTELEK'!$E$4</f>
        <v>21060</v>
      </c>
      <c r="E4" s="376">
        <v>17122</v>
      </c>
      <c r="F4" s="385">
        <f>+E4/D4</f>
        <v>0.81301044634377972</v>
      </c>
      <c r="G4" s="26"/>
      <c r="H4" s="26"/>
      <c r="I4" s="394">
        <f>12*2435</f>
        <v>29220</v>
      </c>
      <c r="J4" s="8"/>
      <c r="K4" s="8"/>
      <c r="M4" s="8"/>
      <c r="N4" s="8"/>
    </row>
    <row r="5" spans="1:14" s="24" customFormat="1" ht="14.25" customHeight="1">
      <c r="A5" s="112"/>
      <c r="B5" s="299" t="s">
        <v>324</v>
      </c>
      <c r="C5" s="284"/>
      <c r="D5" s="285"/>
      <c r="E5" s="377"/>
      <c r="F5" s="383"/>
      <c r="G5" s="26"/>
      <c r="H5" s="26"/>
      <c r="I5" s="296"/>
      <c r="J5" s="8"/>
      <c r="K5" s="726" t="s">
        <v>364</v>
      </c>
      <c r="M5" s="8"/>
      <c r="N5" s="8"/>
    </row>
    <row r="6" spans="1:14" s="24" customFormat="1" ht="14.25" customHeight="1">
      <c r="A6" s="112"/>
      <c r="B6" s="298" t="s">
        <v>316</v>
      </c>
      <c r="C6" s="280">
        <f>SUM(C7:C13)</f>
        <v>10260</v>
      </c>
      <c r="D6" s="454">
        <f t="shared" ref="D6:E6" si="0">SUM(D7:D13)</f>
        <v>10260</v>
      </c>
      <c r="E6" s="455">
        <f t="shared" si="0"/>
        <v>8253</v>
      </c>
      <c r="F6" s="383">
        <f t="shared" ref="F6:F21" si="1">+E6/D6</f>
        <v>0.80438596491228065</v>
      </c>
      <c r="G6" s="26"/>
      <c r="H6" s="6" t="s">
        <v>305</v>
      </c>
      <c r="I6" s="8">
        <f>(3290*12)-C4</f>
        <v>10260</v>
      </c>
      <c r="J6" s="8"/>
      <c r="K6" s="726"/>
      <c r="M6" s="8"/>
      <c r="N6" s="8"/>
    </row>
    <row r="7" spans="1:14" s="283" customFormat="1" ht="14.25" customHeight="1">
      <c r="A7" s="112"/>
      <c r="B7" s="300" t="s">
        <v>298</v>
      </c>
      <c r="C7" s="280">
        <f>+'[4]2.SZ.TÁBL. BEVÉTELEK'!$D7</f>
        <v>1152</v>
      </c>
      <c r="D7" s="281">
        <f>+'[5]2.SZ.TÁBL. BEVÉTELEK'!$E7</f>
        <v>1152</v>
      </c>
      <c r="E7" s="378">
        <v>852</v>
      </c>
      <c r="F7" s="383">
        <f t="shared" si="1"/>
        <v>0.73958333333333337</v>
      </c>
      <c r="G7" s="26"/>
      <c r="H7" s="282"/>
      <c r="I7" s="296"/>
      <c r="J7" s="297" t="s">
        <v>298</v>
      </c>
      <c r="K7" s="304">
        <v>2759</v>
      </c>
      <c r="L7" s="306">
        <f>+K7/K14</f>
        <v>0.11181357649442755</v>
      </c>
      <c r="M7" s="8">
        <f>+$I$6*L7</f>
        <v>1147.2072948328266</v>
      </c>
      <c r="N7" s="30">
        <v>1147</v>
      </c>
    </row>
    <row r="8" spans="1:14" ht="14.25" customHeight="1">
      <c r="A8" s="112"/>
      <c r="B8" s="300" t="s">
        <v>299</v>
      </c>
      <c r="C8" s="280">
        <f>+'[4]2.SZ.TÁBL. BEVÉTELEK'!$D8</f>
        <v>3499</v>
      </c>
      <c r="D8" s="281">
        <f>+'[5]2.SZ.TÁBL. BEVÉTELEK'!$E8</f>
        <v>3499</v>
      </c>
      <c r="E8" s="378">
        <v>3499</v>
      </c>
      <c r="F8" s="383">
        <f t="shared" si="1"/>
        <v>1</v>
      </c>
      <c r="G8" s="26"/>
      <c r="I8" s="296"/>
      <c r="J8" s="297" t="s">
        <v>299</v>
      </c>
      <c r="K8" s="304">
        <v>8522</v>
      </c>
      <c r="L8" s="306">
        <f>+K8/K14</f>
        <v>0.3453698074974671</v>
      </c>
      <c r="M8" s="8">
        <f>+$I$6*L8</f>
        <v>3543.4942249240125</v>
      </c>
      <c r="N8" s="8">
        <v>3543</v>
      </c>
    </row>
    <row r="9" spans="1:14" ht="14.25" customHeight="1">
      <c r="A9" s="112"/>
      <c r="B9" s="300" t="s">
        <v>304</v>
      </c>
      <c r="C9" s="280">
        <f>+'[4]2.SZ.TÁBL. BEVÉTELEK'!$D9</f>
        <v>525</v>
      </c>
      <c r="D9" s="281">
        <f>+'[5]2.SZ.TÁBL. BEVÉTELEK'!$E9</f>
        <v>525</v>
      </c>
      <c r="E9" s="378">
        <v>353</v>
      </c>
      <c r="F9" s="383">
        <f t="shared" si="1"/>
        <v>0.67238095238095241</v>
      </c>
      <c r="G9" s="26"/>
      <c r="I9" s="296"/>
      <c r="J9" s="297" t="s">
        <v>304</v>
      </c>
      <c r="K9" s="304">
        <v>1255</v>
      </c>
      <c r="L9" s="306">
        <f>+K9/K14</f>
        <v>5.0861195542046607E-2</v>
      </c>
      <c r="M9" s="8">
        <f t="shared" ref="M9:M13" si="2">+$I$6*L9</f>
        <v>521.83586626139822</v>
      </c>
      <c r="N9" s="8">
        <v>522</v>
      </c>
    </row>
    <row r="10" spans="1:14" ht="14.25" customHeight="1">
      <c r="A10" s="112"/>
      <c r="B10" s="300" t="s">
        <v>300</v>
      </c>
      <c r="C10" s="280">
        <f>+'[4]2.SZ.TÁBL. BEVÉTELEK'!$D10</f>
        <v>453</v>
      </c>
      <c r="D10" s="281">
        <f>+'[5]2.SZ.TÁBL. BEVÉTELEK'!$E10</f>
        <v>453</v>
      </c>
      <c r="E10" s="378">
        <v>340</v>
      </c>
      <c r="F10" s="383">
        <f t="shared" si="1"/>
        <v>0.7505518763796909</v>
      </c>
      <c r="G10" s="26"/>
      <c r="I10" s="296"/>
      <c r="J10" s="297" t="s">
        <v>300</v>
      </c>
      <c r="K10" s="304">
        <v>1080</v>
      </c>
      <c r="L10" s="306">
        <f>+K10/K14</f>
        <v>4.376899696048632E-2</v>
      </c>
      <c r="M10" s="8">
        <f t="shared" si="2"/>
        <v>449.06990881458967</v>
      </c>
      <c r="N10" s="8">
        <v>449</v>
      </c>
    </row>
    <row r="11" spans="1:14" ht="14.25" customHeight="1">
      <c r="A11" s="112"/>
      <c r="B11" s="300" t="s">
        <v>301</v>
      </c>
      <c r="C11" s="280">
        <f>+'[4]2.SZ.TÁBL. BEVÉTELEK'!$D11</f>
        <v>2370</v>
      </c>
      <c r="D11" s="281">
        <f>+'[5]2.SZ.TÁBL. BEVÉTELEK'!$E11</f>
        <v>2370</v>
      </c>
      <c r="E11" s="378">
        <v>1580</v>
      </c>
      <c r="F11" s="383">
        <f t="shared" si="1"/>
        <v>0.66666666666666663</v>
      </c>
      <c r="G11" s="26"/>
      <c r="I11" s="296"/>
      <c r="J11" s="297" t="s">
        <v>301</v>
      </c>
      <c r="K11" s="304">
        <v>5635</v>
      </c>
      <c r="L11" s="306">
        <f>+K11/K14</f>
        <v>0.22836879432624113</v>
      </c>
      <c r="M11" s="8">
        <f t="shared" si="2"/>
        <v>2343.0638297872342</v>
      </c>
      <c r="N11" s="8">
        <v>2343</v>
      </c>
    </row>
    <row r="12" spans="1:14" ht="14.25" customHeight="1">
      <c r="A12" s="112"/>
      <c r="B12" s="300" t="s">
        <v>302</v>
      </c>
      <c r="C12" s="280">
        <f>+'[4]2.SZ.TÁBL. BEVÉTELEK'!$D12</f>
        <v>1397</v>
      </c>
      <c r="D12" s="281">
        <f>+'[5]2.SZ.TÁBL. BEVÉTELEK'!$E12</f>
        <v>1397</v>
      </c>
      <c r="E12" s="378">
        <v>1053</v>
      </c>
      <c r="F12" s="383">
        <f t="shared" si="1"/>
        <v>0.75375805297065135</v>
      </c>
      <c r="G12" s="26"/>
      <c r="I12" s="296"/>
      <c r="J12" s="297" t="s">
        <v>302</v>
      </c>
      <c r="K12" s="304">
        <v>3371</v>
      </c>
      <c r="L12" s="306">
        <f>+K12/K14</f>
        <v>0.13661600810536981</v>
      </c>
      <c r="M12" s="8">
        <f t="shared" si="2"/>
        <v>1401.6802431610943</v>
      </c>
      <c r="N12" s="8">
        <v>1402</v>
      </c>
    </row>
    <row r="13" spans="1:14" ht="14.25" customHeight="1">
      <c r="A13" s="112"/>
      <c r="B13" s="300" t="s">
        <v>303</v>
      </c>
      <c r="C13" s="280">
        <f>+'[4]2.SZ.TÁBL. BEVÉTELEK'!$D13</f>
        <v>864</v>
      </c>
      <c r="D13" s="281">
        <f>+'[5]2.SZ.TÁBL. BEVÉTELEK'!$E13</f>
        <v>864</v>
      </c>
      <c r="E13" s="378">
        <v>576</v>
      </c>
      <c r="F13" s="383">
        <f t="shared" si="1"/>
        <v>0.66666666666666663</v>
      </c>
      <c r="G13" s="26"/>
      <c r="I13" s="296"/>
      <c r="J13" s="297" t="s">
        <v>303</v>
      </c>
      <c r="K13" s="304">
        <v>2053</v>
      </c>
      <c r="L13" s="306">
        <f>+K13/K14</f>
        <v>8.3201621073961493E-2</v>
      </c>
      <c r="M13" s="8">
        <f t="shared" si="2"/>
        <v>853.64863221884491</v>
      </c>
      <c r="N13" s="8">
        <v>854</v>
      </c>
    </row>
    <row r="14" spans="1:14" s="24" customFormat="1" ht="14.25" customHeight="1">
      <c r="A14" s="112"/>
      <c r="B14" s="160"/>
      <c r="C14" s="284"/>
      <c r="D14" s="285"/>
      <c r="E14" s="377"/>
      <c r="F14" s="383"/>
      <c r="G14" s="26"/>
      <c r="H14" s="26"/>
      <c r="I14" s="296"/>
      <c r="K14" s="305">
        <f>SUM(K7:K13)</f>
        <v>24675</v>
      </c>
      <c r="L14" s="307"/>
      <c r="M14" s="308">
        <f>SUM(M7:M13)</f>
        <v>10260</v>
      </c>
      <c r="N14" s="8">
        <f>SUM(N7:N13)</f>
        <v>10260</v>
      </c>
    </row>
    <row r="15" spans="1:14" s="24" customFormat="1" ht="14.25" customHeight="1">
      <c r="A15" s="112"/>
      <c r="B15" s="298" t="s">
        <v>420</v>
      </c>
      <c r="C15" s="284"/>
      <c r="D15" s="281">
        <f>SUM(D16:D21)</f>
        <v>1200</v>
      </c>
      <c r="E15" s="285">
        <f>SUM(E16:E21)</f>
        <v>0</v>
      </c>
      <c r="F15" s="383">
        <f t="shared" si="1"/>
        <v>0</v>
      </c>
      <c r="G15" s="26"/>
      <c r="H15" s="26"/>
      <c r="I15" s="296"/>
      <c r="K15" s="305"/>
      <c r="L15" s="307"/>
      <c r="M15" s="308"/>
      <c r="N15" s="8"/>
    </row>
    <row r="16" spans="1:14" s="24" customFormat="1" ht="14.25" customHeight="1">
      <c r="A16" s="112"/>
      <c r="B16" s="300" t="s">
        <v>298</v>
      </c>
      <c r="C16" s="284"/>
      <c r="D16" s="281">
        <f>+'[5]2.SZ.TÁBL. BEVÉTELEK'!$E16</f>
        <v>215</v>
      </c>
      <c r="E16" s="377"/>
      <c r="F16" s="383">
        <f t="shared" si="1"/>
        <v>0</v>
      </c>
      <c r="G16" s="26"/>
      <c r="H16" s="26"/>
      <c r="I16" s="296"/>
      <c r="K16" s="305"/>
      <c r="L16" s="307"/>
      <c r="M16" s="308"/>
      <c r="N16" s="8"/>
    </row>
    <row r="17" spans="1:14" s="24" customFormat="1" ht="14.25" customHeight="1">
      <c r="A17" s="112"/>
      <c r="B17" s="300" t="s">
        <v>304</v>
      </c>
      <c r="C17" s="284"/>
      <c r="D17" s="281">
        <f>+'[5]2.SZ.TÁBL. BEVÉTELEK'!$E17</f>
        <v>98</v>
      </c>
      <c r="E17" s="377"/>
      <c r="F17" s="383">
        <f t="shared" si="1"/>
        <v>0</v>
      </c>
      <c r="G17" s="26"/>
      <c r="H17" s="26"/>
      <c r="I17" s="296"/>
      <c r="K17" s="305"/>
      <c r="L17" s="307"/>
      <c r="M17" s="308"/>
      <c r="N17" s="8"/>
    </row>
    <row r="18" spans="1:14" s="24" customFormat="1" ht="14.25" customHeight="1">
      <c r="A18" s="112"/>
      <c r="B18" s="300" t="s">
        <v>300</v>
      </c>
      <c r="C18" s="284"/>
      <c r="D18" s="281">
        <f>+'[5]2.SZ.TÁBL. BEVÉTELEK'!$E18</f>
        <v>85</v>
      </c>
      <c r="E18" s="377"/>
      <c r="F18" s="383">
        <f t="shared" si="1"/>
        <v>0</v>
      </c>
      <c r="G18" s="26"/>
      <c r="H18" s="26"/>
      <c r="I18" s="296"/>
      <c r="K18" s="305"/>
      <c r="L18" s="307"/>
      <c r="M18" s="308"/>
      <c r="N18" s="8"/>
    </row>
    <row r="19" spans="1:14" s="24" customFormat="1" ht="14.25" customHeight="1">
      <c r="A19" s="112"/>
      <c r="B19" s="300" t="s">
        <v>301</v>
      </c>
      <c r="C19" s="284"/>
      <c r="D19" s="281">
        <f>+'[5]2.SZ.TÁBL. BEVÉTELEK'!$E19</f>
        <v>443</v>
      </c>
      <c r="E19" s="377"/>
      <c r="F19" s="383">
        <f t="shared" si="1"/>
        <v>0</v>
      </c>
      <c r="G19" s="26"/>
      <c r="H19" s="26"/>
      <c r="I19" s="296"/>
      <c r="K19" s="305"/>
      <c r="L19" s="307"/>
      <c r="M19" s="308"/>
      <c r="N19" s="8"/>
    </row>
    <row r="20" spans="1:14" s="24" customFormat="1" ht="14.25" customHeight="1">
      <c r="A20" s="112"/>
      <c r="B20" s="300" t="s">
        <v>10</v>
      </c>
      <c r="C20" s="284"/>
      <c r="D20" s="281">
        <f>+'[5]2.SZ.TÁBL. BEVÉTELEK'!$E20</f>
        <v>161</v>
      </c>
      <c r="E20" s="377"/>
      <c r="F20" s="383">
        <f t="shared" si="1"/>
        <v>0</v>
      </c>
      <c r="G20" s="26"/>
      <c r="H20" s="26"/>
      <c r="I20" s="296"/>
      <c r="K20" s="305"/>
      <c r="L20" s="307"/>
      <c r="M20" s="308"/>
      <c r="N20" s="8"/>
    </row>
    <row r="21" spans="1:14" s="24" customFormat="1" ht="14.25" customHeight="1">
      <c r="A21" s="112"/>
      <c r="B21" s="300" t="s">
        <v>283</v>
      </c>
      <c r="C21" s="284"/>
      <c r="D21" s="281">
        <f>+'[5]2.SZ.TÁBL. BEVÉTELEK'!$E21</f>
        <v>198</v>
      </c>
      <c r="E21" s="377"/>
      <c r="F21" s="383">
        <f t="shared" si="1"/>
        <v>0</v>
      </c>
      <c r="G21" s="26"/>
      <c r="H21" s="26"/>
      <c r="I21" s="296"/>
      <c r="K21" s="305"/>
      <c r="L21" s="307"/>
      <c r="M21" s="308"/>
      <c r="N21" s="8"/>
    </row>
    <row r="22" spans="1:14" s="24" customFormat="1" ht="14.25" customHeight="1">
      <c r="A22" s="112"/>
      <c r="B22" s="635"/>
      <c r="C22" s="284"/>
      <c r="D22" s="285"/>
      <c r="E22" s="377"/>
      <c r="F22" s="383"/>
      <c r="G22" s="26"/>
      <c r="H22" s="26"/>
      <c r="I22" s="296"/>
      <c r="K22" s="305"/>
      <c r="L22" s="307"/>
      <c r="M22" s="308"/>
      <c r="N22" s="8"/>
    </row>
    <row r="23" spans="1:14" ht="14.25" customHeight="1">
      <c r="A23" s="114"/>
      <c r="B23" s="298" t="s">
        <v>412</v>
      </c>
      <c r="C23" s="280">
        <f>+SUM(C24:C26)</f>
        <v>18315</v>
      </c>
      <c r="D23" s="454">
        <f t="shared" ref="D23:E23" si="3">+SUM(D24:D26)</f>
        <v>13000</v>
      </c>
      <c r="E23" s="455">
        <f t="shared" si="3"/>
        <v>23545</v>
      </c>
      <c r="F23" s="383">
        <f t="shared" ref="F23:F26" si="4">+E23/D23</f>
        <v>1.8111538461538461</v>
      </c>
      <c r="G23" s="6"/>
      <c r="I23" s="296"/>
    </row>
    <row r="24" spans="1:14" ht="14.25" customHeight="1">
      <c r="A24" s="114"/>
      <c r="B24" s="300" t="s">
        <v>298</v>
      </c>
      <c r="C24" s="280">
        <f>+'4.SZ.TÁBL. ÓVODA'!R33</f>
        <v>12256</v>
      </c>
      <c r="D24" s="280">
        <f>+'4.SZ.TÁBL. ÓVODA'!S33</f>
        <v>6624</v>
      </c>
      <c r="E24" s="280">
        <f>+'4.SZ.TÁBL. ÓVODA'!T33</f>
        <v>13481</v>
      </c>
      <c r="F24" s="383">
        <f t="shared" si="4"/>
        <v>2.0351751207729469</v>
      </c>
      <c r="G24" s="6"/>
      <c r="I24" s="296"/>
    </row>
    <row r="25" spans="1:14" ht="14.25" customHeight="1">
      <c r="A25" s="114"/>
      <c r="B25" s="300" t="s">
        <v>304</v>
      </c>
      <c r="C25" s="280">
        <f>+'4.SZ.TÁBL. ÓVODA'!R34</f>
        <v>3930</v>
      </c>
      <c r="D25" s="280">
        <f>+'4.SZ.TÁBL. ÓVODA'!S34</f>
        <v>4630</v>
      </c>
      <c r="E25" s="280">
        <f>+'4.SZ.TÁBL. ÓVODA'!T34</f>
        <v>4787</v>
      </c>
      <c r="F25" s="383">
        <f t="shared" si="4"/>
        <v>1.0339092872570195</v>
      </c>
      <c r="G25" s="6"/>
    </row>
    <row r="26" spans="1:14" ht="14.25" customHeight="1">
      <c r="A26" s="114"/>
      <c r="B26" s="300" t="s">
        <v>303</v>
      </c>
      <c r="C26" s="280">
        <f>+'4.SZ.TÁBL. ÓVODA'!R35</f>
        <v>2129</v>
      </c>
      <c r="D26" s="280">
        <f>+'4.SZ.TÁBL. ÓVODA'!S35</f>
        <v>1746</v>
      </c>
      <c r="E26" s="280">
        <f>+'4.SZ.TÁBL. ÓVODA'!T35</f>
        <v>5277</v>
      </c>
      <c r="F26" s="383">
        <f t="shared" si="4"/>
        <v>3.0223367697594501</v>
      </c>
      <c r="G26" s="6"/>
    </row>
    <row r="27" spans="1:14" ht="14.25" customHeight="1">
      <c r="A27" s="114"/>
      <c r="B27" s="303"/>
      <c r="C27" s="280"/>
      <c r="D27" s="281"/>
      <c r="E27" s="378"/>
      <c r="F27" s="383"/>
      <c r="G27" s="6"/>
    </row>
    <row r="28" spans="1:14" ht="14.25" customHeight="1">
      <c r="A28" s="114"/>
      <c r="B28" s="298" t="s">
        <v>413</v>
      </c>
      <c r="C28" s="280">
        <f>+SUM(C29:C35)</f>
        <v>44219</v>
      </c>
      <c r="D28" s="454">
        <f t="shared" ref="D28:E28" si="5">+SUM(D29:D35)</f>
        <v>35350</v>
      </c>
      <c r="E28" s="455">
        <f t="shared" si="5"/>
        <v>31488</v>
      </c>
      <c r="F28" s="383">
        <f t="shared" ref="F28:F35" si="6">+E28/D28</f>
        <v>0.89074964639321075</v>
      </c>
      <c r="G28" s="6"/>
    </row>
    <row r="29" spans="1:14" ht="14.25" customHeight="1">
      <c r="A29" s="114"/>
      <c r="B29" s="300" t="s">
        <v>298</v>
      </c>
      <c r="C29" s="280">
        <f>+'3.SZ.TÁBL. SEGÍTŐ SZOLGÁLAT'!AA33</f>
        <v>8990</v>
      </c>
      <c r="D29" s="280">
        <f>+'3.SZ.TÁBL. SEGÍTŐ SZOLGÁLAT'!AB33</f>
        <v>7472</v>
      </c>
      <c r="E29" s="280">
        <f>+'3.SZ.TÁBL. SEGÍTŐ SZOLGÁLAT'!AC33</f>
        <v>6653</v>
      </c>
      <c r="F29" s="383">
        <f t="shared" si="6"/>
        <v>0.89039079229122053</v>
      </c>
      <c r="G29" s="6"/>
    </row>
    <row r="30" spans="1:14" ht="14.25" customHeight="1">
      <c r="A30" s="114"/>
      <c r="B30" s="300" t="s">
        <v>304</v>
      </c>
      <c r="C30" s="280">
        <f>+'3.SZ.TÁBL. SEGÍTŐ SZOLGÁLAT'!AA34</f>
        <v>2606</v>
      </c>
      <c r="D30" s="280">
        <f>+'3.SZ.TÁBL. SEGÍTŐ SZOLGÁLAT'!AB34</f>
        <v>2030</v>
      </c>
      <c r="E30" s="280">
        <f>+'3.SZ.TÁBL. SEGÍTŐ SZOLGÁLAT'!AC34</f>
        <v>1752</v>
      </c>
      <c r="F30" s="383">
        <f t="shared" si="6"/>
        <v>0.86305418719211824</v>
      </c>
      <c r="G30" s="6"/>
    </row>
    <row r="31" spans="1:14" ht="14.25" customHeight="1">
      <c r="A31" s="114"/>
      <c r="B31" s="300" t="s">
        <v>300</v>
      </c>
      <c r="C31" s="280">
        <f>+'3.SZ.TÁBL. SEGÍTŐ SZOLGÁLAT'!AA35</f>
        <v>2252</v>
      </c>
      <c r="D31" s="280">
        <f>+'3.SZ.TÁBL. SEGÍTŐ SZOLGÁLAT'!AB35</f>
        <v>1753</v>
      </c>
      <c r="E31" s="280">
        <f>+'3.SZ.TÁBL. SEGÍTŐ SZOLGÁLAT'!AC35</f>
        <v>1691</v>
      </c>
      <c r="F31" s="383">
        <f t="shared" si="6"/>
        <v>0.96463205932686824</v>
      </c>
      <c r="G31" s="6"/>
      <c r="J31" s="302"/>
      <c r="K31" s="302"/>
    </row>
    <row r="32" spans="1:14" ht="14.25" customHeight="1">
      <c r="A32" s="114"/>
      <c r="B32" s="300" t="s">
        <v>301</v>
      </c>
      <c r="C32" s="280">
        <f>+'3.SZ.TÁBL. SEGÍTŐ SZOLGÁLAT'!AA36</f>
        <v>14482</v>
      </c>
      <c r="D32" s="280">
        <f>+'3.SZ.TÁBL. SEGÍTŐ SZOLGÁLAT'!AB36</f>
        <v>11753</v>
      </c>
      <c r="E32" s="280">
        <f>+'3.SZ.TÁBL. SEGÍTŐ SZOLGÁLAT'!AC36</f>
        <v>9654</v>
      </c>
      <c r="F32" s="383">
        <f t="shared" si="6"/>
        <v>0.82140730026376241</v>
      </c>
      <c r="G32" s="6"/>
      <c r="I32" s="302"/>
      <c r="L32" s="302"/>
    </row>
    <row r="33" spans="1:14" ht="14.25" customHeight="1">
      <c r="A33" s="114"/>
      <c r="B33" s="300" t="s">
        <v>302</v>
      </c>
      <c r="C33" s="280">
        <f>+'3.SZ.TÁBL. SEGÍTŐ SZOLGÁLAT'!AA37</f>
        <v>6939</v>
      </c>
      <c r="D33" s="280">
        <f>+'3.SZ.TÁBL. SEGÍTŐ SZOLGÁLAT'!AB37</f>
        <v>5405</v>
      </c>
      <c r="E33" s="280">
        <f>+'3.SZ.TÁBL. SEGÍTŐ SZOLGÁLAT'!AC37</f>
        <v>5229</v>
      </c>
      <c r="F33" s="383">
        <f t="shared" si="6"/>
        <v>0.96743755781683627</v>
      </c>
      <c r="G33" s="6"/>
    </row>
    <row r="34" spans="1:14" s="302" customFormat="1" ht="14.25" customHeight="1">
      <c r="A34" s="114"/>
      <c r="B34" s="300" t="s">
        <v>303</v>
      </c>
      <c r="C34" s="280">
        <f>+'3.SZ.TÁBL. SEGÍTŐ SZOLGÁLAT'!AA38</f>
        <v>4291</v>
      </c>
      <c r="D34" s="280">
        <f>+'3.SZ.TÁBL. SEGÍTŐ SZOLGÁLAT'!AB38</f>
        <v>3343</v>
      </c>
      <c r="E34" s="280">
        <f>+'3.SZ.TÁBL. SEGÍTŐ SZOLGÁLAT'!AC38</f>
        <v>2860</v>
      </c>
      <c r="F34" s="383">
        <f t="shared" si="6"/>
        <v>0.85551899491474726</v>
      </c>
      <c r="G34" s="6"/>
      <c r="H34" s="7"/>
      <c r="I34" s="8"/>
      <c r="J34" s="8"/>
      <c r="K34" s="8"/>
      <c r="L34" s="8"/>
      <c r="M34" s="8"/>
      <c r="N34" s="8"/>
    </row>
    <row r="35" spans="1:14" s="302" customFormat="1" ht="14.25" customHeight="1">
      <c r="A35" s="114"/>
      <c r="B35" s="301" t="s">
        <v>283</v>
      </c>
      <c r="C35" s="280">
        <f>+'3.SZ.TÁBL. SEGÍTŐ SZOLGÁLAT'!AA39</f>
        <v>4659</v>
      </c>
      <c r="D35" s="280">
        <f>+'3.SZ.TÁBL. SEGÍTŐ SZOLGÁLAT'!AB39</f>
        <v>3594</v>
      </c>
      <c r="E35" s="280">
        <f>+'3.SZ.TÁBL. SEGÍTŐ SZOLGÁLAT'!AC39</f>
        <v>3649</v>
      </c>
      <c r="F35" s="383">
        <f t="shared" si="6"/>
        <v>1.015303283249861</v>
      </c>
      <c r="G35" s="6"/>
      <c r="H35" s="7"/>
      <c r="I35" s="8"/>
      <c r="J35" s="8"/>
      <c r="K35" s="8"/>
      <c r="L35" s="8"/>
      <c r="M35" s="8"/>
      <c r="N35" s="8"/>
    </row>
    <row r="36" spans="1:14" s="295" customFormat="1" ht="14.25" customHeight="1">
      <c r="A36" s="112"/>
      <c r="B36" s="301"/>
      <c r="C36" s="284"/>
      <c r="D36" s="285"/>
      <c r="E36" s="377"/>
      <c r="F36" s="383"/>
      <c r="G36" s="26"/>
      <c r="H36" s="7"/>
      <c r="I36" s="8"/>
      <c r="J36" s="8"/>
      <c r="K36" s="726" t="s">
        <v>364</v>
      </c>
      <c r="L36" s="8"/>
      <c r="M36" s="8"/>
      <c r="N36" s="8"/>
    </row>
    <row r="37" spans="1:14" s="295" customFormat="1" ht="14.25" customHeight="1">
      <c r="A37" s="112"/>
      <c r="B37" s="298" t="s">
        <v>414</v>
      </c>
      <c r="C37" s="280">
        <f>SUM(C38:C45)</f>
        <v>2722</v>
      </c>
      <c r="D37" s="454">
        <f t="shared" ref="D37:E37" si="7">SUM(D38:D45)</f>
        <v>2722</v>
      </c>
      <c r="E37" s="455">
        <f t="shared" si="7"/>
        <v>2184</v>
      </c>
      <c r="F37" s="383">
        <f t="shared" ref="F37:F45" si="8">+E37/D37</f>
        <v>0.80235121234386475</v>
      </c>
      <c r="G37" s="26"/>
      <c r="H37" s="294"/>
      <c r="I37" s="8"/>
      <c r="J37" s="8"/>
      <c r="K37" s="726"/>
      <c r="L37" s="8"/>
      <c r="M37" s="8"/>
      <c r="N37" s="8"/>
    </row>
    <row r="38" spans="1:14" s="295" customFormat="1" ht="14.25" customHeight="1">
      <c r="A38" s="112"/>
      <c r="B38" s="300" t="s">
        <v>298</v>
      </c>
      <c r="C38" s="280">
        <f>+'[4]2.SZ.TÁBL. BEVÉTELEK'!$D30</f>
        <v>277</v>
      </c>
      <c r="D38" s="281">
        <f>+'[5]2.SZ.TÁBL. BEVÉTELEK'!$E38</f>
        <v>277</v>
      </c>
      <c r="E38" s="377">
        <v>205</v>
      </c>
      <c r="F38" s="383">
        <f t="shared" si="8"/>
        <v>0.74007220216606495</v>
      </c>
      <c r="G38" s="26"/>
      <c r="H38" s="6" t="s">
        <v>306</v>
      </c>
      <c r="I38" s="8">
        <v>100</v>
      </c>
      <c r="J38" s="8" t="s">
        <v>4</v>
      </c>
      <c r="K38" s="304">
        <v>2759</v>
      </c>
      <c r="L38" s="6">
        <f>+$I$38*K38</f>
        <v>275900</v>
      </c>
      <c r="M38" s="8">
        <v>276</v>
      </c>
      <c r="N38" s="8"/>
    </row>
    <row r="39" spans="1:14" s="295" customFormat="1" ht="14.25" customHeight="1">
      <c r="A39" s="112"/>
      <c r="B39" s="300" t="s">
        <v>299</v>
      </c>
      <c r="C39" s="280">
        <f>+'[4]2.SZ.TÁBL. BEVÉTELEK'!$D31</f>
        <v>841</v>
      </c>
      <c r="D39" s="281">
        <f>+'[5]2.SZ.TÁBL. BEVÉTELEK'!$E39</f>
        <v>841</v>
      </c>
      <c r="E39" s="377">
        <v>841</v>
      </c>
      <c r="F39" s="383">
        <f t="shared" si="8"/>
        <v>1</v>
      </c>
      <c r="G39" s="26"/>
      <c r="H39" s="6"/>
      <c r="I39" s="8"/>
      <c r="J39" s="8" t="s">
        <v>5</v>
      </c>
      <c r="K39" s="304">
        <v>8522</v>
      </c>
      <c r="L39" s="6">
        <f t="shared" ref="L39:L45" si="9">+$I$38*K39</f>
        <v>852200</v>
      </c>
      <c r="M39" s="8">
        <v>852</v>
      </c>
      <c r="N39" s="8"/>
    </row>
    <row r="40" spans="1:14" s="295" customFormat="1" ht="14.25" customHeight="1">
      <c r="A40" s="112"/>
      <c r="B40" s="300" t="s">
        <v>304</v>
      </c>
      <c r="C40" s="280">
        <f>+'[4]2.SZ.TÁBL. BEVÉTELEK'!$D32</f>
        <v>126</v>
      </c>
      <c r="D40" s="281">
        <f>+'[5]2.SZ.TÁBL. BEVÉTELEK'!$E40</f>
        <v>126</v>
      </c>
      <c r="E40" s="377">
        <v>85</v>
      </c>
      <c r="F40" s="383">
        <f t="shared" si="8"/>
        <v>0.67460317460317465</v>
      </c>
      <c r="G40" s="26"/>
      <c r="H40" s="6"/>
      <c r="I40" s="8"/>
      <c r="J40" s="8" t="s">
        <v>6</v>
      </c>
      <c r="K40" s="304">
        <v>1255</v>
      </c>
      <c r="L40" s="6">
        <f t="shared" si="9"/>
        <v>125500</v>
      </c>
      <c r="M40" s="8">
        <v>126</v>
      </c>
      <c r="N40" s="8"/>
    </row>
    <row r="41" spans="1:14" s="295" customFormat="1" ht="14.25" customHeight="1">
      <c r="A41" s="112"/>
      <c r="B41" s="300" t="s">
        <v>300</v>
      </c>
      <c r="C41" s="280">
        <f>+'[4]2.SZ.TÁBL. BEVÉTELEK'!$D33</f>
        <v>109</v>
      </c>
      <c r="D41" s="281">
        <f>+'[5]2.SZ.TÁBL. BEVÉTELEK'!$E41</f>
        <v>109</v>
      </c>
      <c r="E41" s="377">
        <v>82</v>
      </c>
      <c r="F41" s="383">
        <f t="shared" si="8"/>
        <v>0.75229357798165142</v>
      </c>
      <c r="G41" s="26"/>
      <c r="H41" s="6"/>
      <c r="I41" s="8"/>
      <c r="J41" s="8" t="s">
        <v>7</v>
      </c>
      <c r="K41" s="304">
        <v>1080</v>
      </c>
      <c r="L41" s="6">
        <f t="shared" si="9"/>
        <v>108000</v>
      </c>
      <c r="M41" s="8">
        <v>108</v>
      </c>
      <c r="N41" s="8"/>
    </row>
    <row r="42" spans="1:14" s="295" customFormat="1" ht="14.25" customHeight="1">
      <c r="A42" s="112"/>
      <c r="B42" s="300" t="s">
        <v>301</v>
      </c>
      <c r="C42" s="280">
        <f>+'[4]2.SZ.TÁBL. BEVÉTELEK'!$D34</f>
        <v>570</v>
      </c>
      <c r="D42" s="281">
        <f>+'[5]2.SZ.TÁBL. BEVÉTELEK'!$E42</f>
        <v>570</v>
      </c>
      <c r="E42" s="377">
        <v>380</v>
      </c>
      <c r="F42" s="383">
        <f t="shared" si="8"/>
        <v>0.66666666666666663</v>
      </c>
      <c r="G42" s="26"/>
      <c r="H42" s="6"/>
      <c r="I42" s="8"/>
      <c r="J42" s="8" t="s">
        <v>8</v>
      </c>
      <c r="K42" s="304">
        <v>5635</v>
      </c>
      <c r="L42" s="6">
        <f t="shared" si="9"/>
        <v>563500</v>
      </c>
      <c r="M42" s="8">
        <v>564</v>
      </c>
      <c r="N42" s="8"/>
    </row>
    <row r="43" spans="1:14" s="295" customFormat="1" ht="14.25" customHeight="1">
      <c r="A43" s="112"/>
      <c r="B43" s="300" t="s">
        <v>302</v>
      </c>
      <c r="C43" s="280">
        <f>+'[4]2.SZ.TÁBL. BEVÉTELEK'!$D35</f>
        <v>336</v>
      </c>
      <c r="D43" s="281">
        <f>+'[5]2.SZ.TÁBL. BEVÉTELEK'!$E43</f>
        <v>336</v>
      </c>
      <c r="E43" s="377">
        <v>253</v>
      </c>
      <c r="F43" s="383">
        <f t="shared" si="8"/>
        <v>0.75297619047619047</v>
      </c>
      <c r="G43" s="26"/>
      <c r="H43" s="6"/>
      <c r="I43" s="8"/>
      <c r="J43" s="8" t="s">
        <v>9</v>
      </c>
      <c r="K43" s="304">
        <v>3371</v>
      </c>
      <c r="L43" s="6">
        <f t="shared" si="9"/>
        <v>337100</v>
      </c>
      <c r="M43" s="8">
        <v>337</v>
      </c>
      <c r="N43" s="8"/>
    </row>
    <row r="44" spans="1:14" s="295" customFormat="1" ht="14.25" customHeight="1">
      <c r="A44" s="112"/>
      <c r="B44" s="300" t="s">
        <v>303</v>
      </c>
      <c r="C44" s="280">
        <f>+'[4]2.SZ.TÁBL. BEVÉTELEK'!$D36</f>
        <v>208</v>
      </c>
      <c r="D44" s="281">
        <f>+'[5]2.SZ.TÁBL. BEVÉTELEK'!$E44</f>
        <v>208</v>
      </c>
      <c r="E44" s="377">
        <v>138</v>
      </c>
      <c r="F44" s="383">
        <f t="shared" si="8"/>
        <v>0.66346153846153844</v>
      </c>
      <c r="G44" s="26"/>
      <c r="H44" s="6"/>
      <c r="I44" s="8"/>
      <c r="J44" s="8" t="s">
        <v>10</v>
      </c>
      <c r="K44" s="304">
        <v>2053</v>
      </c>
      <c r="L44" s="6">
        <f t="shared" si="9"/>
        <v>205300</v>
      </c>
      <c r="M44" s="8">
        <v>205</v>
      </c>
      <c r="N44" s="8"/>
    </row>
    <row r="45" spans="1:14" s="295" customFormat="1" ht="14.25" customHeight="1">
      <c r="A45" s="112"/>
      <c r="B45" s="301" t="s">
        <v>283</v>
      </c>
      <c r="C45" s="280">
        <f>+'[4]2.SZ.TÁBL. BEVÉTELEK'!$D37</f>
        <v>255</v>
      </c>
      <c r="D45" s="281">
        <f>+'[5]2.SZ.TÁBL. BEVÉTELEK'!$E45</f>
        <v>255</v>
      </c>
      <c r="E45" s="377">
        <v>200</v>
      </c>
      <c r="F45" s="383">
        <f t="shared" si="8"/>
        <v>0.78431372549019607</v>
      </c>
      <c r="G45" s="26"/>
      <c r="H45" s="294"/>
      <c r="I45" s="8"/>
      <c r="J45" s="30" t="s">
        <v>283</v>
      </c>
      <c r="K45" s="274">
        <v>2513</v>
      </c>
      <c r="L45" s="6">
        <f t="shared" si="9"/>
        <v>251300</v>
      </c>
      <c r="M45" s="274">
        <v>251</v>
      </c>
      <c r="N45" s="8"/>
    </row>
    <row r="46" spans="1:14" s="295" customFormat="1" ht="14.25" customHeight="1">
      <c r="A46" s="112"/>
      <c r="B46" s="301"/>
      <c r="C46" s="284"/>
      <c r="D46" s="285"/>
      <c r="E46" s="377"/>
      <c r="F46" s="383"/>
      <c r="G46" s="26"/>
      <c r="H46" s="294"/>
      <c r="I46" s="8"/>
      <c r="J46" s="8"/>
      <c r="K46" s="305">
        <f>SUM(K38:K45)</f>
        <v>27188</v>
      </c>
      <c r="L46" s="6">
        <f>SUM(L38:L45)</f>
        <v>2718800</v>
      </c>
      <c r="M46" s="6">
        <f>SUM(M38:M45)</f>
        <v>2719</v>
      </c>
      <c r="N46" s="8"/>
    </row>
    <row r="47" spans="1:14" s="295" customFormat="1" ht="14.25" customHeight="1">
      <c r="A47" s="112"/>
      <c r="B47" s="298" t="s">
        <v>415</v>
      </c>
      <c r="C47" s="280">
        <f>+SUM(C48:C54)</f>
        <v>3028</v>
      </c>
      <c r="D47" s="454">
        <f t="shared" ref="D47:E47" si="10">+SUM(D48:D54)</f>
        <v>3028</v>
      </c>
      <c r="E47" s="455">
        <f t="shared" si="10"/>
        <v>2138</v>
      </c>
      <c r="F47" s="383">
        <f t="shared" ref="F47:F54" si="11">+E47/D47</f>
        <v>0.70607661822985468</v>
      </c>
      <c r="G47" s="26"/>
      <c r="H47" s="294"/>
      <c r="I47" s="8"/>
      <c r="J47" s="8"/>
      <c r="K47" s="305"/>
      <c r="L47" s="6"/>
      <c r="M47" s="6"/>
      <c r="N47" s="8"/>
    </row>
    <row r="48" spans="1:14" s="295" customFormat="1" ht="14.25" customHeight="1">
      <c r="A48" s="112"/>
      <c r="B48" s="300" t="s">
        <v>298</v>
      </c>
      <c r="C48" s="280">
        <f>+'[4]2.SZ.TÁBL. BEVÉTELEK'!$D40</f>
        <v>386</v>
      </c>
      <c r="D48" s="281">
        <f>+'[5]2.SZ.TÁBL. BEVÉTELEK'!$E48</f>
        <v>386</v>
      </c>
      <c r="E48" s="377">
        <v>286</v>
      </c>
      <c r="F48" s="383">
        <f t="shared" si="11"/>
        <v>0.7409326424870466</v>
      </c>
      <c r="G48" s="26"/>
      <c r="H48" s="6" t="s">
        <v>320</v>
      </c>
      <c r="I48" s="8" t="s">
        <v>322</v>
      </c>
      <c r="J48" s="8"/>
      <c r="K48" s="305" t="s">
        <v>321</v>
      </c>
      <c r="L48" s="6"/>
      <c r="M48" s="6"/>
      <c r="N48" s="8"/>
    </row>
    <row r="49" spans="1:16" s="295" customFormat="1" ht="14.25" customHeight="1">
      <c r="A49" s="112"/>
      <c r="B49" s="300" t="s">
        <v>304</v>
      </c>
      <c r="C49" s="280">
        <f>+'[4]2.SZ.TÁBL. BEVÉTELEK'!$D41</f>
        <v>270</v>
      </c>
      <c r="D49" s="281">
        <f>+'[5]2.SZ.TÁBL. BEVÉTELEK'!$E49</f>
        <v>270</v>
      </c>
      <c r="E49" s="377">
        <v>181</v>
      </c>
      <c r="F49" s="383">
        <f t="shared" si="11"/>
        <v>0.67037037037037039</v>
      </c>
      <c r="G49" s="26"/>
      <c r="H49" s="6"/>
      <c r="I49" s="8">
        <v>9777</v>
      </c>
      <c r="J49" s="8" t="s">
        <v>4</v>
      </c>
      <c r="K49" s="305">
        <v>35</v>
      </c>
      <c r="L49" s="6">
        <f>+I49*K49</f>
        <v>342195</v>
      </c>
      <c r="M49" s="6">
        <v>342</v>
      </c>
      <c r="N49" s="8"/>
      <c r="O49" s="8" t="s">
        <v>350</v>
      </c>
      <c r="P49" s="8">
        <v>2073000</v>
      </c>
    </row>
    <row r="50" spans="1:16" s="295" customFormat="1" ht="14.25" customHeight="1">
      <c r="A50" s="112"/>
      <c r="B50" s="300" t="s">
        <v>300</v>
      </c>
      <c r="C50" s="280">
        <f>+'[4]2.SZ.TÁBL. BEVÉTELEK'!$D42</f>
        <v>347</v>
      </c>
      <c r="D50" s="281">
        <f>+'[5]2.SZ.TÁBL. BEVÉTELEK'!$E50</f>
        <v>347</v>
      </c>
      <c r="E50" s="377">
        <v>261</v>
      </c>
      <c r="F50" s="383">
        <f t="shared" si="11"/>
        <v>0.75216138328530258</v>
      </c>
      <c r="G50" s="26"/>
      <c r="H50" s="6"/>
      <c r="I50" s="8"/>
      <c r="J50" s="8" t="s">
        <v>6</v>
      </c>
      <c r="K50" s="305">
        <v>25</v>
      </c>
      <c r="L50" s="6">
        <f>+I49*K50</f>
        <v>244425</v>
      </c>
      <c r="M50" s="6">
        <v>244</v>
      </c>
      <c r="N50" s="8"/>
      <c r="O50" s="8" t="s">
        <v>351</v>
      </c>
      <c r="P50" s="8">
        <f>+K49+K50+K51+K53+K54+K55</f>
        <v>212</v>
      </c>
    </row>
    <row r="51" spans="1:16" s="295" customFormat="1" ht="14.25" customHeight="1">
      <c r="A51" s="112"/>
      <c r="B51" s="300" t="s">
        <v>301</v>
      </c>
      <c r="C51" s="280">
        <f>+'[4]2.SZ.TÁBL. BEVÉTELEK'!$D43</f>
        <v>955</v>
      </c>
      <c r="D51" s="281">
        <f>+'[5]2.SZ.TÁBL. BEVÉTELEK'!$E51</f>
        <v>955</v>
      </c>
      <c r="E51" s="377">
        <v>637</v>
      </c>
      <c r="F51" s="383">
        <f t="shared" si="11"/>
        <v>0.66701570680628275</v>
      </c>
      <c r="G51" s="26"/>
      <c r="H51" s="6"/>
      <c r="I51" s="8"/>
      <c r="J51" s="8" t="s">
        <v>7</v>
      </c>
      <c r="K51" s="305">
        <v>22</v>
      </c>
      <c r="L51" s="6">
        <f>+I49*K51</f>
        <v>215094</v>
      </c>
      <c r="M51" s="6">
        <v>215</v>
      </c>
      <c r="N51" s="8"/>
      <c r="O51" s="8" t="s">
        <v>352</v>
      </c>
      <c r="P51" s="8">
        <f>+P49/P50</f>
        <v>9778.3018867924529</v>
      </c>
    </row>
    <row r="52" spans="1:16" s="295" customFormat="1" ht="14.25" customHeight="1">
      <c r="A52" s="112"/>
      <c r="B52" s="300" t="s">
        <v>302</v>
      </c>
      <c r="C52" s="280">
        <f>+'[4]2.SZ.TÁBL. BEVÉTELEK'!$D44</f>
        <v>289</v>
      </c>
      <c r="D52" s="281">
        <f>+'[5]2.SZ.TÁBL. BEVÉTELEK'!$E52</f>
        <v>289</v>
      </c>
      <c r="E52" s="377">
        <v>218</v>
      </c>
      <c r="F52" s="383">
        <f t="shared" si="11"/>
        <v>0.75432525951557095</v>
      </c>
      <c r="G52" s="26"/>
      <c r="H52" s="6"/>
      <c r="I52" s="8">
        <v>20320</v>
      </c>
      <c r="J52" s="8" t="s">
        <v>8</v>
      </c>
      <c r="K52" s="305">
        <v>44</v>
      </c>
      <c r="L52" s="6">
        <f>+I52*K52</f>
        <v>894080</v>
      </c>
      <c r="M52" s="6">
        <v>894</v>
      </c>
      <c r="N52" s="8"/>
    </row>
    <row r="53" spans="1:16" s="295" customFormat="1" ht="14.25" customHeight="1">
      <c r="A53" s="112"/>
      <c r="B53" s="300" t="s">
        <v>303</v>
      </c>
      <c r="C53" s="280">
        <f>+'[4]2.SZ.TÁBL. BEVÉTELEK'!$D45</f>
        <v>482</v>
      </c>
      <c r="D53" s="281">
        <f>+'[5]2.SZ.TÁBL. BEVÉTELEK'!$E53</f>
        <v>482</v>
      </c>
      <c r="E53" s="377">
        <v>321</v>
      </c>
      <c r="F53" s="383">
        <f t="shared" si="11"/>
        <v>0.6659751037344398</v>
      </c>
      <c r="G53" s="26"/>
      <c r="H53" s="6"/>
      <c r="I53" s="8"/>
      <c r="J53" s="8" t="s">
        <v>9</v>
      </c>
      <c r="K53" s="305">
        <v>40</v>
      </c>
      <c r="L53" s="6">
        <f>+I49*K53</f>
        <v>391080</v>
      </c>
      <c r="M53" s="6">
        <v>391</v>
      </c>
      <c r="N53" s="8"/>
    </row>
    <row r="54" spans="1:16" s="295" customFormat="1" ht="14.25" customHeight="1">
      <c r="A54" s="112"/>
      <c r="B54" s="301" t="s">
        <v>283</v>
      </c>
      <c r="C54" s="280">
        <f>+'[4]2.SZ.TÁBL. BEVÉTELEK'!$D46</f>
        <v>299</v>
      </c>
      <c r="D54" s="281">
        <f>+'[5]2.SZ.TÁBL. BEVÉTELEK'!$E54</f>
        <v>299</v>
      </c>
      <c r="E54" s="377">
        <v>234</v>
      </c>
      <c r="F54" s="383">
        <f t="shared" si="11"/>
        <v>0.78260869565217395</v>
      </c>
      <c r="G54" s="26"/>
      <c r="H54" s="6"/>
      <c r="I54" s="8"/>
      <c r="J54" s="8" t="s">
        <v>10</v>
      </c>
      <c r="K54" s="305">
        <v>45</v>
      </c>
      <c r="L54" s="6">
        <f>+I49*K54</f>
        <v>439965</v>
      </c>
      <c r="M54" s="6">
        <v>440</v>
      </c>
      <c r="N54" s="8"/>
    </row>
    <row r="55" spans="1:16" s="295" customFormat="1" ht="14.25" customHeight="1">
      <c r="A55" s="112"/>
      <c r="B55" s="319"/>
      <c r="C55" s="284"/>
      <c r="D55" s="281"/>
      <c r="E55" s="377"/>
      <c r="F55" s="383"/>
      <c r="G55" s="26"/>
      <c r="H55" s="6"/>
      <c r="I55" s="8"/>
      <c r="J55" s="30" t="s">
        <v>283</v>
      </c>
      <c r="K55" s="305">
        <v>45</v>
      </c>
      <c r="L55" s="6">
        <f>+I49*K55</f>
        <v>439965</v>
      </c>
      <c r="M55" s="6">
        <v>440</v>
      </c>
      <c r="N55" s="8"/>
    </row>
    <row r="56" spans="1:16" s="295" customFormat="1" ht="14.25" customHeight="1">
      <c r="A56" s="112"/>
      <c r="B56" s="298" t="s">
        <v>416</v>
      </c>
      <c r="C56" s="280">
        <f>+SUM(C57:C63)</f>
        <v>6926</v>
      </c>
      <c r="D56" s="454">
        <f t="shared" ref="D56:E56" si="12">+SUM(D57:D63)</f>
        <v>6926</v>
      </c>
      <c r="E56" s="455">
        <f t="shared" si="12"/>
        <v>5061</v>
      </c>
      <c r="F56" s="383">
        <f t="shared" ref="F56:F63" si="13">+E56/D56</f>
        <v>0.73072480508229853</v>
      </c>
      <c r="G56" s="26"/>
      <c r="H56" s="6"/>
      <c r="I56" s="8"/>
      <c r="J56" s="30"/>
      <c r="K56" s="305"/>
      <c r="L56" s="6">
        <f>SUM(L49:L55)</f>
        <v>2966804</v>
      </c>
      <c r="M56" s="6">
        <f>SUM(M49:M55)</f>
        <v>2966</v>
      </c>
      <c r="N56" s="8"/>
    </row>
    <row r="57" spans="1:16" s="295" customFormat="1" ht="14.25" customHeight="1">
      <c r="A57" s="112"/>
      <c r="B57" s="300" t="s">
        <v>298</v>
      </c>
      <c r="C57" s="280">
        <f>+'[4]2.SZ.TÁBL. BEVÉTELEK'!$D49</f>
        <v>2058</v>
      </c>
      <c r="D57" s="281">
        <f>+'[5]2.SZ.TÁBL. BEVÉTELEK'!$E57</f>
        <v>2058</v>
      </c>
      <c r="E57" s="377">
        <v>1523</v>
      </c>
      <c r="F57" s="383">
        <f t="shared" si="13"/>
        <v>0.74003887269193391</v>
      </c>
      <c r="G57" s="26"/>
      <c r="H57" s="6"/>
      <c r="I57" s="8"/>
      <c r="J57" s="8"/>
      <c r="K57" s="305"/>
      <c r="L57" s="6"/>
      <c r="M57" s="6"/>
      <c r="N57" s="8"/>
      <c r="O57" s="8"/>
    </row>
    <row r="58" spans="1:16" s="295" customFormat="1" ht="14.25" customHeight="1">
      <c r="A58" s="112"/>
      <c r="B58" s="300" t="s">
        <v>299</v>
      </c>
      <c r="C58" s="280">
        <f>+'[4]2.SZ.TÁBL. BEVÉTELEK'!$D50</f>
        <v>408</v>
      </c>
      <c r="D58" s="281">
        <f>+'[5]2.SZ.TÁBL. BEVÉTELEK'!$E58</f>
        <v>408</v>
      </c>
      <c r="E58" s="377">
        <v>408</v>
      </c>
      <c r="F58" s="383">
        <f t="shared" si="13"/>
        <v>1</v>
      </c>
      <c r="G58" s="26"/>
      <c r="H58" s="6" t="s">
        <v>307</v>
      </c>
      <c r="I58" s="8"/>
      <c r="J58" s="8" t="s">
        <v>308</v>
      </c>
      <c r="K58" s="8" t="s">
        <v>309</v>
      </c>
      <c r="L58" s="6">
        <v>177864</v>
      </c>
      <c r="M58" s="8"/>
      <c r="N58" s="8"/>
      <c r="O58" s="8"/>
    </row>
    <row r="59" spans="1:16" ht="12.75">
      <c r="A59" s="112"/>
      <c r="B59" s="300" t="s">
        <v>304</v>
      </c>
      <c r="C59" s="280">
        <f>+'[4]2.SZ.TÁBL. BEVÉTELEK'!$D51</f>
        <v>1000</v>
      </c>
      <c r="D59" s="281">
        <f>+'[5]2.SZ.TÁBL. BEVÉTELEK'!$E59</f>
        <v>1000</v>
      </c>
      <c r="E59" s="377">
        <v>672</v>
      </c>
      <c r="F59" s="383">
        <f t="shared" si="13"/>
        <v>0.67200000000000004</v>
      </c>
      <c r="G59" s="26"/>
      <c r="J59" s="8" t="s">
        <v>4</v>
      </c>
      <c r="K59" s="309">
        <v>0.4</v>
      </c>
      <c r="L59" s="40">
        <f>+$L$58*K59*0.02</f>
        <v>1422.912</v>
      </c>
      <c r="M59" s="8">
        <v>1423</v>
      </c>
    </row>
    <row r="60" spans="1:16" ht="12.95" customHeight="1">
      <c r="A60" s="112"/>
      <c r="B60" s="300" t="s">
        <v>300</v>
      </c>
      <c r="C60" s="280">
        <f>+'[4]2.SZ.TÁBL. BEVÉTELEK'!$D52</f>
        <v>243</v>
      </c>
      <c r="D60" s="281">
        <f>+'[5]2.SZ.TÁBL. BEVÉTELEK'!$E60</f>
        <v>243</v>
      </c>
      <c r="E60" s="377">
        <v>183</v>
      </c>
      <c r="F60" s="383">
        <f t="shared" si="13"/>
        <v>0.75308641975308643</v>
      </c>
      <c r="G60" s="26"/>
      <c r="J60" s="8" t="s">
        <v>6</v>
      </c>
      <c r="K60" s="309">
        <v>0.2</v>
      </c>
      <c r="L60" s="40">
        <f>+$L$58*K60*0.02</f>
        <v>711.45600000000002</v>
      </c>
      <c r="M60" s="8">
        <v>711</v>
      </c>
    </row>
    <row r="61" spans="1:16" ht="12.95" customHeight="1">
      <c r="A61" s="112"/>
      <c r="B61" s="300" t="s">
        <v>302</v>
      </c>
      <c r="C61" s="280">
        <f>+'[4]2.SZ.TÁBL. BEVÉTELEK'!$D53</f>
        <v>747</v>
      </c>
      <c r="D61" s="281">
        <f>+'[5]2.SZ.TÁBL. BEVÉTELEK'!$E61</f>
        <v>747</v>
      </c>
      <c r="E61" s="377">
        <v>563</v>
      </c>
      <c r="F61" s="383">
        <f t="shared" si="13"/>
        <v>0.75368139223560915</v>
      </c>
      <c r="G61" s="26"/>
      <c r="J61" s="8" t="s">
        <v>10</v>
      </c>
      <c r="K61" s="309">
        <v>0.4</v>
      </c>
      <c r="L61" s="40">
        <f>+$L$58*K61*0.02</f>
        <v>1422.912</v>
      </c>
      <c r="M61" s="8">
        <v>1423</v>
      </c>
    </row>
    <row r="62" spans="1:16" ht="12.95" customHeight="1">
      <c r="A62" s="112"/>
      <c r="B62" s="300" t="s">
        <v>303</v>
      </c>
      <c r="C62" s="280">
        <f>+'[4]2.SZ.TÁBL. BEVÉTELEK'!$D54</f>
        <v>1904</v>
      </c>
      <c r="D62" s="281">
        <f>+'[5]2.SZ.TÁBL. BEVÉTELEK'!$E62</f>
        <v>1904</v>
      </c>
      <c r="E62" s="377">
        <v>1269</v>
      </c>
      <c r="F62" s="383">
        <f t="shared" si="13"/>
        <v>0.66649159663865543</v>
      </c>
      <c r="G62" s="26"/>
      <c r="K62" s="309">
        <f>SUM(K59:K61)</f>
        <v>1</v>
      </c>
      <c r="L62" s="40">
        <f>SUM(L59:L61)</f>
        <v>3557.2799999999997</v>
      </c>
      <c r="M62" s="8">
        <f>SUM(M59:M61)</f>
        <v>3557</v>
      </c>
    </row>
    <row r="63" spans="1:16" ht="12.95" customHeight="1">
      <c r="A63" s="112"/>
      <c r="B63" s="301" t="s">
        <v>283</v>
      </c>
      <c r="C63" s="280">
        <f>+'[4]2.SZ.TÁBL. BEVÉTELEK'!$D55</f>
        <v>566</v>
      </c>
      <c r="D63" s="281">
        <f>+'[5]2.SZ.TÁBL. BEVÉTELEK'!$E63</f>
        <v>566</v>
      </c>
      <c r="E63" s="377">
        <v>443</v>
      </c>
      <c r="F63" s="383">
        <f t="shared" si="13"/>
        <v>0.78268551236749118</v>
      </c>
      <c r="G63" s="26"/>
      <c r="L63" s="6"/>
    </row>
    <row r="64" spans="1:16" ht="12.95" customHeight="1">
      <c r="A64" s="112"/>
      <c r="B64" s="301"/>
      <c r="C64" s="284"/>
      <c r="D64" s="285"/>
      <c r="E64" s="377"/>
      <c r="F64" s="383"/>
      <c r="G64" s="26"/>
      <c r="J64" s="8" t="s">
        <v>310</v>
      </c>
      <c r="K64" s="8" t="s">
        <v>309</v>
      </c>
      <c r="L64" s="6">
        <v>100867</v>
      </c>
    </row>
    <row r="65" spans="1:14" ht="12.95" customHeight="1">
      <c r="A65" s="112"/>
      <c r="B65" s="298" t="s">
        <v>417</v>
      </c>
      <c r="C65" s="280">
        <f>+C66</f>
        <v>0</v>
      </c>
      <c r="D65" s="454">
        <f t="shared" ref="D65:E68" si="14">+D66</f>
        <v>689</v>
      </c>
      <c r="E65" s="455">
        <f t="shared" si="14"/>
        <v>689</v>
      </c>
      <c r="F65" s="383">
        <f t="shared" ref="F65:F66" si="15">+E65/D65</f>
        <v>1</v>
      </c>
      <c r="G65" s="26"/>
      <c r="J65" s="8" t="s">
        <v>311</v>
      </c>
      <c r="K65" s="304">
        <v>2744</v>
      </c>
      <c r="L65" s="306">
        <f>+K65/$K$71</f>
        <v>0.21093089399646398</v>
      </c>
      <c r="M65" s="40">
        <f t="shared" ref="M65:M70" si="16">+$L$64*L65*0.02</f>
        <v>425.51932969482669</v>
      </c>
      <c r="N65" s="305">
        <v>425</v>
      </c>
    </row>
    <row r="66" spans="1:14" ht="12.95" customHeight="1">
      <c r="A66" s="112"/>
      <c r="B66" s="301" t="s">
        <v>6</v>
      </c>
      <c r="C66" s="280">
        <v>0</v>
      </c>
      <c r="D66" s="285">
        <f>+'[3]2.SZ.TÁBL. BEVÉTELEK'!$E$70</f>
        <v>689</v>
      </c>
      <c r="E66" s="377">
        <v>689</v>
      </c>
      <c r="F66" s="383">
        <f t="shared" si="15"/>
        <v>1</v>
      </c>
      <c r="G66" s="26"/>
      <c r="J66" s="310" t="s">
        <v>304</v>
      </c>
      <c r="K66" s="304">
        <v>1246</v>
      </c>
      <c r="L66" s="306">
        <f t="shared" ref="L66" si="17">+K66/$K$71</f>
        <v>9.5779844722884158E-2</v>
      </c>
      <c r="M66" s="40">
        <f t="shared" si="16"/>
        <v>193.22051195326313</v>
      </c>
      <c r="N66" s="311">
        <v>193</v>
      </c>
    </row>
    <row r="67" spans="1:14" ht="12.95" customHeight="1">
      <c r="A67" s="112"/>
      <c r="B67" s="319"/>
      <c r="C67" s="280"/>
      <c r="D67" s="285"/>
      <c r="E67" s="377"/>
      <c r="F67" s="383"/>
      <c r="G67" s="26"/>
      <c r="J67" s="310" t="s">
        <v>312</v>
      </c>
      <c r="K67" s="304">
        <v>1075</v>
      </c>
      <c r="L67" s="306">
        <f>+K67/$K$71</f>
        <v>8.2635098777769242E-2</v>
      </c>
      <c r="M67" s="40">
        <f t="shared" si="16"/>
        <v>166.703090168345</v>
      </c>
      <c r="N67" s="305">
        <v>167</v>
      </c>
    </row>
    <row r="68" spans="1:14" ht="12.95" customHeight="1">
      <c r="A68" s="112"/>
      <c r="B68" s="298" t="s">
        <v>418</v>
      </c>
      <c r="C68" s="280">
        <f>+C69</f>
        <v>0</v>
      </c>
      <c r="D68" s="454">
        <f t="shared" si="14"/>
        <v>1176</v>
      </c>
      <c r="E68" s="455">
        <f t="shared" si="14"/>
        <v>1176</v>
      </c>
      <c r="F68" s="383">
        <f t="shared" ref="F68:F69" si="18">+E68/D68</f>
        <v>1</v>
      </c>
      <c r="G68" s="26"/>
      <c r="J68" s="310" t="s">
        <v>313</v>
      </c>
      <c r="K68" s="304">
        <v>3398</v>
      </c>
      <c r="L68" s="306">
        <f>+K68/$K$71</f>
        <v>0.26120378199707894</v>
      </c>
      <c r="M68" s="40">
        <f t="shared" si="16"/>
        <v>526.93683757398719</v>
      </c>
      <c r="N68" s="305">
        <v>527</v>
      </c>
    </row>
    <row r="69" spans="1:14" ht="12.95" customHeight="1">
      <c r="A69" s="112"/>
      <c r="B69" s="301" t="s">
        <v>9</v>
      </c>
      <c r="C69" s="280">
        <v>0</v>
      </c>
      <c r="D69" s="285">
        <f>+'[3]2.SZ.TÁBL. BEVÉTELEK'!$E$67</f>
        <v>1176</v>
      </c>
      <c r="E69" s="377">
        <v>1176</v>
      </c>
      <c r="F69" s="383">
        <f t="shared" si="18"/>
        <v>1</v>
      </c>
      <c r="G69" s="26"/>
      <c r="J69" s="310" t="s">
        <v>314</v>
      </c>
      <c r="K69" s="304">
        <v>2027</v>
      </c>
      <c r="L69" s="306">
        <f>+K69/$K$71</f>
        <v>0.1558152048581751</v>
      </c>
      <c r="M69" s="40">
        <f t="shared" si="16"/>
        <v>314.33224536859097</v>
      </c>
      <c r="N69" s="305">
        <v>314</v>
      </c>
    </row>
    <row r="70" spans="1:14" ht="12.95" customHeight="1">
      <c r="A70" s="112"/>
      <c r="B70" s="301"/>
      <c r="C70" s="284"/>
      <c r="D70" s="285"/>
      <c r="E70" s="377"/>
      <c r="F70" s="383"/>
      <c r="G70" s="26"/>
      <c r="J70" s="310" t="s">
        <v>283</v>
      </c>
      <c r="K70" s="274">
        <v>2519</v>
      </c>
      <c r="L70" s="306">
        <f>+K70/$K$71</f>
        <v>0.19363517564762855</v>
      </c>
      <c r="M70" s="40">
        <f t="shared" si="16"/>
        <v>390.62798524098696</v>
      </c>
      <c r="N70" s="305">
        <v>391</v>
      </c>
    </row>
    <row r="71" spans="1:14" ht="12.95" customHeight="1">
      <c r="A71" s="112"/>
      <c r="B71" s="298" t="s">
        <v>419</v>
      </c>
      <c r="C71" s="280">
        <f>+SUM(C72:C78)</f>
        <v>212872</v>
      </c>
      <c r="D71" s="454">
        <f>+SUM(D72:D78)</f>
        <v>187177</v>
      </c>
      <c r="E71" s="455">
        <f>+SUM(E72:E78)</f>
        <v>173900</v>
      </c>
      <c r="F71" s="383">
        <f t="shared" ref="F71:F78" si="19">+E71/D71</f>
        <v>0.92906713965925303</v>
      </c>
      <c r="G71" s="26"/>
      <c r="J71" s="312"/>
      <c r="K71" s="274">
        <f>SUM(K65:K70)</f>
        <v>13009</v>
      </c>
      <c r="L71" s="309">
        <f>SUM(L65:L70)</f>
        <v>1</v>
      </c>
      <c r="M71" s="40">
        <f>SUM(M65:M70)</f>
        <v>2017.3400000000001</v>
      </c>
      <c r="N71" s="305">
        <f>SUM(N65:N70)</f>
        <v>2017</v>
      </c>
    </row>
    <row r="72" spans="1:14" ht="12.95" customHeight="1">
      <c r="A72" s="112"/>
      <c r="B72" s="301" t="s">
        <v>317</v>
      </c>
      <c r="C72" s="280">
        <f>+'[4]2.SZ.TÁBL. BEVÉTELEK'!$D$61</f>
        <v>156264</v>
      </c>
      <c r="D72" s="281">
        <f>+'[5]2.SZ.TÁBL. BEVÉTELEK'!$E69</f>
        <v>103246</v>
      </c>
      <c r="E72" s="378">
        <f>+'5.SZ.TÁBL. ÓVODAI NORMATÍVA'!N15</f>
        <v>103246</v>
      </c>
      <c r="F72" s="383">
        <f t="shared" si="19"/>
        <v>1</v>
      </c>
      <c r="G72" s="26"/>
    </row>
    <row r="73" spans="1:14" ht="12.95" customHeight="1">
      <c r="A73" s="112"/>
      <c r="B73" s="301" t="s">
        <v>318</v>
      </c>
      <c r="C73" s="280">
        <f>+'[4]2.SZ.TÁBL. BEVÉTELEK'!$D$62</f>
        <v>56608</v>
      </c>
      <c r="D73" s="281">
        <f>+'[5]2.SZ.TÁBL. BEVÉTELEK'!$E70</f>
        <v>58410</v>
      </c>
      <c r="E73" s="378">
        <f>+'6.SZ.TÁBL. SZOCIÁLIS NORMATÍVA'!E12</f>
        <v>44391</v>
      </c>
      <c r="F73" s="383">
        <f t="shared" si="19"/>
        <v>0.759989727786338</v>
      </c>
      <c r="G73" s="26"/>
      <c r="J73" s="8" t="s">
        <v>315</v>
      </c>
      <c r="K73" s="8" t="s">
        <v>309</v>
      </c>
      <c r="L73" s="8">
        <v>51779</v>
      </c>
    </row>
    <row r="74" spans="1:14" ht="12.95" customHeight="1">
      <c r="A74" s="112"/>
      <c r="B74" s="301" t="s">
        <v>368</v>
      </c>
      <c r="C74" s="280"/>
      <c r="D74" s="281">
        <f>+'[5]2.SZ.TÁBL. BEVÉTELEK'!$E71</f>
        <v>1681</v>
      </c>
      <c r="E74" s="378">
        <f>+'5.SZ.TÁBL. ÓVODAI NORMATÍVA'!N16+'6.SZ.TÁBL. SZOCIÁLIS NORMATÍVA'!E24+129</f>
        <v>1811</v>
      </c>
      <c r="F74" s="383">
        <f t="shared" si="19"/>
        <v>1.0773349196906603</v>
      </c>
      <c r="G74" s="282"/>
      <c r="J74" s="8" t="s">
        <v>4</v>
      </c>
      <c r="K74" s="304">
        <v>2744</v>
      </c>
      <c r="L74" s="306">
        <f>+K74/$K$81</f>
        <v>0.12732587814950583</v>
      </c>
      <c r="M74" s="40">
        <f t="shared" ref="M74:M80" si="20">+$L$73*L74*0.02</f>
        <v>131.85613289406524</v>
      </c>
      <c r="N74" s="8">
        <v>132</v>
      </c>
    </row>
    <row r="75" spans="1:14" ht="12.95" customHeight="1">
      <c r="A75" s="112"/>
      <c r="B75" s="301" t="s">
        <v>424</v>
      </c>
      <c r="C75" s="280"/>
      <c r="D75" s="281"/>
      <c r="E75" s="378">
        <v>3369</v>
      </c>
      <c r="F75" s="383"/>
      <c r="G75" s="6"/>
      <c r="H75" s="313"/>
      <c r="I75" s="314"/>
      <c r="J75" s="8" t="s">
        <v>5</v>
      </c>
      <c r="K75" s="304">
        <v>8542</v>
      </c>
      <c r="L75" s="306">
        <f t="shared" ref="L75:L80" si="21">+K75/$K$81</f>
        <v>0.39636211776715696</v>
      </c>
      <c r="M75" s="40">
        <f t="shared" si="20"/>
        <v>410.46468191731242</v>
      </c>
      <c r="N75" s="305">
        <v>411</v>
      </c>
    </row>
    <row r="76" spans="1:14" ht="12.95" customHeight="1">
      <c r="A76" s="112"/>
      <c r="B76" s="301" t="s">
        <v>369</v>
      </c>
      <c r="C76" s="280"/>
      <c r="D76" s="281">
        <f>+'[5]2.SZ.TÁBL. BEVÉTELEK'!$E72</f>
        <v>14498</v>
      </c>
      <c r="E76" s="378">
        <f>+'6.SZ.TÁBL. SZOCIÁLIS NORMATÍVA'!E33</f>
        <v>12809</v>
      </c>
      <c r="F76" s="383">
        <f t="shared" si="19"/>
        <v>0.88350117257552763</v>
      </c>
      <c r="G76" s="6"/>
      <c r="H76" s="315"/>
      <c r="J76" s="8" t="s">
        <v>6</v>
      </c>
      <c r="K76" s="304">
        <v>1246</v>
      </c>
      <c r="L76" s="306">
        <f t="shared" si="21"/>
        <v>5.7816342629112338E-2</v>
      </c>
      <c r="M76" s="40">
        <f t="shared" si="20"/>
        <v>59.873448099856162</v>
      </c>
      <c r="N76" s="305">
        <v>60</v>
      </c>
    </row>
    <row r="77" spans="1:14" ht="12.95" customHeight="1">
      <c r="A77" s="112"/>
      <c r="B77" s="301" t="s">
        <v>421</v>
      </c>
      <c r="C77" s="280"/>
      <c r="D77" s="281">
        <f>+'[5]2.SZ.TÁBL. BEVÉTELEK'!$E73</f>
        <v>5338</v>
      </c>
      <c r="E77" s="378">
        <f>+'6.SZ.TÁBL. SZOCIÁLIS NORMATÍVA'!E42</f>
        <v>4270</v>
      </c>
      <c r="F77" s="383">
        <f t="shared" si="19"/>
        <v>0.79992506556762832</v>
      </c>
      <c r="G77" s="6"/>
      <c r="H77" s="315"/>
      <c r="I77" s="24"/>
      <c r="J77" s="8" t="s">
        <v>7</v>
      </c>
      <c r="K77" s="304">
        <v>1075</v>
      </c>
      <c r="L77" s="306">
        <f t="shared" si="21"/>
        <v>4.9881676024314418E-2</v>
      </c>
      <c r="M77" s="40">
        <f t="shared" si="20"/>
        <v>51.656466057259522</v>
      </c>
      <c r="N77" s="305">
        <v>52</v>
      </c>
    </row>
    <row r="78" spans="1:14" ht="12.95" customHeight="1">
      <c r="A78" s="112"/>
      <c r="B78" s="301" t="s">
        <v>422</v>
      </c>
      <c r="C78" s="280"/>
      <c r="D78" s="281">
        <f>+'[5]2.SZ.TÁBL. BEVÉTELEK'!$E74</f>
        <v>4004</v>
      </c>
      <c r="E78" s="378">
        <f>+'5.SZ.TÁBL. ÓVODAI NORMATÍVA'!N17</f>
        <v>4004</v>
      </c>
      <c r="F78" s="383">
        <f t="shared" si="19"/>
        <v>1</v>
      </c>
      <c r="G78" s="7"/>
      <c r="H78" s="315"/>
      <c r="I78" s="24"/>
      <c r="J78" s="8" t="s">
        <v>9</v>
      </c>
      <c r="K78" s="304">
        <v>3398</v>
      </c>
      <c r="L78" s="306">
        <f t="shared" si="21"/>
        <v>0.15767249779592593</v>
      </c>
      <c r="M78" s="40">
        <f t="shared" si="20"/>
        <v>163.282485267505</v>
      </c>
      <c r="N78" s="305">
        <v>163</v>
      </c>
    </row>
    <row r="79" spans="1:14" ht="12.95" customHeight="1">
      <c r="A79" s="112"/>
      <c r="B79" s="301"/>
      <c r="C79" s="284"/>
      <c r="D79" s="285"/>
      <c r="E79" s="377"/>
      <c r="F79" s="383"/>
      <c r="G79" s="6"/>
      <c r="H79" s="315"/>
      <c r="J79" s="8" t="s">
        <v>10</v>
      </c>
      <c r="K79" s="304">
        <v>2027</v>
      </c>
      <c r="L79" s="306">
        <f t="shared" si="21"/>
        <v>9.4055960280265416E-2</v>
      </c>
      <c r="M79" s="40">
        <f t="shared" si="20"/>
        <v>97.402471347037263</v>
      </c>
      <c r="N79" s="305">
        <v>97</v>
      </c>
    </row>
    <row r="80" spans="1:14" ht="12.95" customHeight="1">
      <c r="A80" s="112"/>
      <c r="B80" s="316" t="s">
        <v>319</v>
      </c>
      <c r="C80" s="280">
        <f>+C6+C23+C28+C37+C47+C56+C68+C71+C65</f>
        <v>298342</v>
      </c>
      <c r="D80" s="454">
        <f>+D6+D23+D28+D37+D47+D56+D68+D71+D65+D15</f>
        <v>261528</v>
      </c>
      <c r="E80" s="455">
        <f>+E6+E23+E28+E37+E47+E56+E68+E71+E65</f>
        <v>248434</v>
      </c>
      <c r="F80" s="383">
        <f>+E80/D80</f>
        <v>0.94993270319048051</v>
      </c>
      <c r="G80" s="6"/>
      <c r="H80" s="315"/>
      <c r="J80" s="310" t="s">
        <v>283</v>
      </c>
      <c r="K80" s="274">
        <v>2519</v>
      </c>
      <c r="L80" s="306">
        <f t="shared" si="21"/>
        <v>0.11688552735371908</v>
      </c>
      <c r="M80" s="40">
        <f t="shared" si="20"/>
        <v>121.04431441696441</v>
      </c>
      <c r="N80" s="305">
        <v>121</v>
      </c>
    </row>
    <row r="81" spans="1:14" ht="12.95" customHeight="1">
      <c r="A81" s="112"/>
      <c r="B81" s="160"/>
      <c r="C81" s="284"/>
      <c r="D81" s="285"/>
      <c r="E81" s="377"/>
      <c r="F81" s="383"/>
      <c r="G81" s="6"/>
      <c r="H81" s="315"/>
      <c r="I81" s="312"/>
      <c r="K81" s="8">
        <f>SUM(K74:K80)</f>
        <v>21551</v>
      </c>
      <c r="L81" s="306">
        <f>SUM(L74:L80)</f>
        <v>1</v>
      </c>
      <c r="M81" s="40">
        <f>SUM(M74:M80)</f>
        <v>1035.58</v>
      </c>
      <c r="N81" s="305">
        <f>SUM(N74:N80)</f>
        <v>1036</v>
      </c>
    </row>
    <row r="82" spans="1:14" ht="12.95" customHeight="1">
      <c r="A82" s="96" t="s">
        <v>139</v>
      </c>
      <c r="B82" s="168" t="s">
        <v>101</v>
      </c>
      <c r="C82" s="287">
        <f>+C4+C80</f>
        <v>327562</v>
      </c>
      <c r="D82" s="456">
        <f>+D4+D80</f>
        <v>282588</v>
      </c>
      <c r="E82" s="457">
        <f>+E4+E80</f>
        <v>265556</v>
      </c>
      <c r="F82" s="386">
        <f>+E82/D82</f>
        <v>0.93972850934930008</v>
      </c>
      <c r="G82" s="6"/>
      <c r="H82" s="315"/>
    </row>
    <row r="83" spans="1:14" ht="12.95" customHeight="1">
      <c r="A83" s="113" t="s">
        <v>140</v>
      </c>
      <c r="B83" s="145" t="s">
        <v>135</v>
      </c>
      <c r="C83" s="277"/>
      <c r="D83" s="286"/>
      <c r="E83" s="379"/>
      <c r="F83" s="384"/>
      <c r="G83" s="321"/>
      <c r="H83" s="315"/>
    </row>
    <row r="84" spans="1:14" ht="12.95" customHeight="1">
      <c r="A84" s="106" t="s">
        <v>141</v>
      </c>
      <c r="B84" s="107" t="s">
        <v>102</v>
      </c>
      <c r="C84" s="278">
        <f>+C85</f>
        <v>0</v>
      </c>
      <c r="D84" s="100">
        <f t="shared" ref="D84:E84" si="22">+D85</f>
        <v>9261</v>
      </c>
      <c r="E84" s="375">
        <f t="shared" si="22"/>
        <v>9261</v>
      </c>
      <c r="F84" s="385"/>
      <c r="G84" s="26"/>
    </row>
    <row r="85" spans="1:14" ht="12.95" customHeight="1">
      <c r="A85" s="112"/>
      <c r="B85" s="160" t="s">
        <v>423</v>
      </c>
      <c r="C85" s="280">
        <f>+'[4]2.SZ.TÁBL. BEVÉTELEK'!$D$69</f>
        <v>0</v>
      </c>
      <c r="D85" s="281">
        <f>+'[5]2.SZ.TÁBL. BEVÉTELEK'!$E$87</f>
        <v>9261</v>
      </c>
      <c r="E85" s="378">
        <v>9261</v>
      </c>
      <c r="F85" s="383"/>
      <c r="G85" s="6"/>
    </row>
    <row r="86" spans="1:14" ht="12.95" customHeight="1">
      <c r="A86" s="96" t="s">
        <v>142</v>
      </c>
      <c r="B86" s="168" t="s">
        <v>103</v>
      </c>
      <c r="C86" s="288">
        <f>+C83+C84</f>
        <v>0</v>
      </c>
      <c r="D86" s="292">
        <f t="shared" ref="D86:E86" si="23">+D83+D84</f>
        <v>9261</v>
      </c>
      <c r="E86" s="381">
        <f t="shared" si="23"/>
        <v>9261</v>
      </c>
      <c r="F86" s="386"/>
      <c r="G86" s="6"/>
    </row>
    <row r="87" spans="1:14" ht="12.95" customHeight="1">
      <c r="A87" s="113" t="s">
        <v>143</v>
      </c>
      <c r="B87" s="145" t="s">
        <v>104</v>
      </c>
      <c r="C87" s="277"/>
      <c r="D87" s="286"/>
      <c r="E87" s="379"/>
      <c r="F87" s="384"/>
      <c r="G87" s="6"/>
    </row>
    <row r="88" spans="1:14" ht="12.95" customHeight="1">
      <c r="A88" s="106" t="s">
        <v>144</v>
      </c>
      <c r="B88" s="107" t="s">
        <v>105</v>
      </c>
      <c r="C88" s="278">
        <f>+'3.SZ.TÁBL. SEGÍTŐ SZOLGÁLAT'!AA13</f>
        <v>1237</v>
      </c>
      <c r="D88" s="100">
        <f>+'3.SZ.TÁBL. SEGÍTŐ SZOLGÁLAT'!AB13</f>
        <v>1526</v>
      </c>
      <c r="E88" s="375">
        <f>+'3.SZ.TÁBL. SEGÍTŐ SZOLGÁLAT'!AC13</f>
        <v>905</v>
      </c>
      <c r="F88" s="385">
        <f t="shared" ref="F88:F91" si="24">+E88/D88</f>
        <v>0.59305373525557015</v>
      </c>
      <c r="G88" s="7"/>
    </row>
    <row r="89" spans="1:14" ht="12.95" customHeight="1">
      <c r="A89" s="106" t="s">
        <v>145</v>
      </c>
      <c r="B89" s="107" t="s">
        <v>106</v>
      </c>
      <c r="C89" s="278"/>
      <c r="D89" s="100"/>
      <c r="E89" s="375">
        <f>+'3.SZ.TÁBL. SEGÍTŐ SZOLGÁLAT'!AC14</f>
        <v>49</v>
      </c>
      <c r="F89" s="385"/>
      <c r="G89" s="7"/>
    </row>
    <row r="90" spans="1:14" ht="12.95" customHeight="1">
      <c r="A90" s="106" t="s">
        <v>146</v>
      </c>
      <c r="B90" s="107" t="s">
        <v>107</v>
      </c>
      <c r="C90" s="278"/>
      <c r="D90" s="100"/>
      <c r="E90" s="375"/>
      <c r="F90" s="385"/>
      <c r="G90" s="6"/>
    </row>
    <row r="91" spans="1:14" ht="12.95" customHeight="1">
      <c r="A91" s="106" t="s">
        <v>147</v>
      </c>
      <c r="B91" s="107" t="s">
        <v>108</v>
      </c>
      <c r="C91" s="278">
        <f>+'3.SZ.TÁBL. SEGÍTŐ SZOLGÁLAT'!AA16+'4.SZ.TÁBL. ÓVODA'!R16</f>
        <v>8998</v>
      </c>
      <c r="D91" s="100">
        <f>+'3.SZ.TÁBL. SEGÍTŐ SZOLGÁLAT'!AB16+'4.SZ.TÁBL. ÓVODA'!S16</f>
        <v>9009</v>
      </c>
      <c r="E91" s="375">
        <f>+'3.SZ.TÁBL. SEGÍTŐ SZOLGÁLAT'!AC16+'4.SZ.TÁBL. ÓVODA'!T16</f>
        <v>7980</v>
      </c>
      <c r="F91" s="385">
        <f t="shared" si="24"/>
        <v>0.88578088578088576</v>
      </c>
      <c r="G91" s="7"/>
    </row>
    <row r="92" spans="1:14" ht="12.95" customHeight="1">
      <c r="A92" s="106" t="s">
        <v>148</v>
      </c>
      <c r="B92" s="107" t="s">
        <v>109</v>
      </c>
      <c r="C92" s="279"/>
      <c r="D92" s="101"/>
      <c r="E92" s="375">
        <f>+'3.SZ.TÁBL. SEGÍTŐ SZOLGÁLAT'!AC17+'4.SZ.TÁBL. ÓVODA'!T17</f>
        <v>0</v>
      </c>
      <c r="F92" s="385"/>
      <c r="G92" s="6"/>
    </row>
    <row r="93" spans="1:14" ht="12.95" customHeight="1">
      <c r="A93" s="106" t="s">
        <v>149</v>
      </c>
      <c r="B93" s="107" t="s">
        <v>110</v>
      </c>
      <c r="C93" s="278"/>
      <c r="D93" s="16"/>
      <c r="E93" s="375">
        <f>+'3.SZ.TÁBL. SEGÍTŐ SZOLGÁLAT'!AC18+'4.SZ.TÁBL. ÓVODA'!T18</f>
        <v>0</v>
      </c>
      <c r="F93" s="385"/>
      <c r="G93" s="322"/>
    </row>
    <row r="94" spans="1:14" ht="12.95" customHeight="1">
      <c r="A94" s="106" t="s">
        <v>150</v>
      </c>
      <c r="B94" s="107" t="s">
        <v>111</v>
      </c>
      <c r="C94" s="278"/>
      <c r="D94" s="16"/>
      <c r="E94" s="375">
        <f>+'3.SZ.TÁBL. SEGÍTŐ SZOLGÁLAT'!AC19+'4.SZ.TÁBL. ÓVODA'!T19</f>
        <v>0</v>
      </c>
      <c r="F94" s="385"/>
      <c r="G94" s="323"/>
    </row>
    <row r="95" spans="1:14" ht="12.95" customHeight="1">
      <c r="A95" s="114" t="s">
        <v>151</v>
      </c>
      <c r="B95" s="170" t="s">
        <v>112</v>
      </c>
      <c r="C95" s="280"/>
      <c r="D95" s="375">
        <f>+'3.SZ.TÁBL. SEGÍTŐ SZOLGÁLAT'!AB20+'4.SZ.TÁBL. ÓVODA'!S20</f>
        <v>1</v>
      </c>
      <c r="E95" s="375">
        <f>+'3.SZ.TÁBL. SEGÍTŐ SZOLGÁLAT'!AC20+'4.SZ.TÁBL. ÓVODA'!T20</f>
        <v>4</v>
      </c>
      <c r="F95" s="383"/>
      <c r="G95" s="7"/>
    </row>
    <row r="96" spans="1:14" ht="12.95" customHeight="1">
      <c r="A96" s="96" t="s">
        <v>152</v>
      </c>
      <c r="B96" s="168" t="s">
        <v>113</v>
      </c>
      <c r="C96" s="288">
        <f>SUM(C87:C95)</f>
        <v>10235</v>
      </c>
      <c r="D96" s="292">
        <f t="shared" ref="D96:E96" si="25">SUM(D87:D95)</f>
        <v>10536</v>
      </c>
      <c r="E96" s="381">
        <f t="shared" si="25"/>
        <v>8938</v>
      </c>
      <c r="F96" s="386">
        <f>+E96/D96</f>
        <v>0.84832953682612</v>
      </c>
      <c r="G96" s="7"/>
    </row>
    <row r="97" spans="1:7" ht="12.95" customHeight="1">
      <c r="A97" s="96" t="s">
        <v>153</v>
      </c>
      <c r="B97" s="168" t="s">
        <v>114</v>
      </c>
      <c r="C97" s="288"/>
      <c r="D97" s="292"/>
      <c r="E97" s="381"/>
      <c r="F97" s="389"/>
      <c r="G97" s="7"/>
    </row>
    <row r="98" spans="1:7" ht="12.95" customHeight="1">
      <c r="A98" s="115" t="s">
        <v>154</v>
      </c>
      <c r="B98" s="171" t="s">
        <v>115</v>
      </c>
      <c r="C98" s="290"/>
      <c r="D98" s="458"/>
      <c r="E98" s="459"/>
      <c r="F98" s="387"/>
      <c r="G98" s="7"/>
    </row>
    <row r="99" spans="1:7" ht="12.95" customHeight="1">
      <c r="A99" s="96" t="s">
        <v>155</v>
      </c>
      <c r="B99" s="168" t="s">
        <v>275</v>
      </c>
      <c r="C99" s="288">
        <f>+C98</f>
        <v>0</v>
      </c>
      <c r="D99" s="292">
        <f t="shared" ref="D99:E99" si="26">+D98</f>
        <v>0</v>
      </c>
      <c r="E99" s="381">
        <f t="shared" si="26"/>
        <v>0</v>
      </c>
      <c r="F99" s="389"/>
    </row>
    <row r="100" spans="1:7" ht="12.95" customHeight="1">
      <c r="A100" s="115" t="s">
        <v>156</v>
      </c>
      <c r="B100" s="171" t="s">
        <v>116</v>
      </c>
      <c r="C100" s="290"/>
      <c r="D100" s="458"/>
      <c r="E100" s="459"/>
      <c r="F100" s="387"/>
    </row>
    <row r="101" spans="1:7" ht="12.95" customHeight="1">
      <c r="A101" s="96" t="s">
        <v>157</v>
      </c>
      <c r="B101" s="168" t="s">
        <v>276</v>
      </c>
      <c r="C101" s="288">
        <f>+C100</f>
        <v>0</v>
      </c>
      <c r="D101" s="292">
        <f t="shared" ref="D101:E101" si="27">+D100</f>
        <v>0</v>
      </c>
      <c r="E101" s="381">
        <f t="shared" si="27"/>
        <v>0</v>
      </c>
      <c r="F101" s="389"/>
    </row>
    <row r="102" spans="1:7" ht="12.95" customHeight="1">
      <c r="A102" s="96" t="s">
        <v>158</v>
      </c>
      <c r="B102" s="168" t="s">
        <v>117</v>
      </c>
      <c r="C102" s="288">
        <f>+C82+C86+C96+C97+C99+C101</f>
        <v>337797</v>
      </c>
      <c r="D102" s="292">
        <f t="shared" ref="D102:E102" si="28">+D82+D86+D96+D97+D99+D101</f>
        <v>302385</v>
      </c>
      <c r="E102" s="381">
        <f t="shared" si="28"/>
        <v>283755</v>
      </c>
      <c r="F102" s="386">
        <f t="shared" ref="F102:F103" si="29">+E102/D102</f>
        <v>0.9383898010814028</v>
      </c>
    </row>
    <row r="103" spans="1:7" ht="12.95" customHeight="1">
      <c r="A103" s="179" t="s">
        <v>159</v>
      </c>
      <c r="B103" s="168" t="s">
        <v>118</v>
      </c>
      <c r="C103" s="288"/>
      <c r="D103" s="289">
        <f>+'[3]2.SZ.TÁBL. BEVÉTELEK'!$E$95</f>
        <v>17047</v>
      </c>
      <c r="E103" s="380">
        <f>+'3.SZ.TÁBL. SEGÍTŐ SZOLGÁLAT'!AC28+'4.SZ.TÁBL. ÓVODA'!T28+'1.1.SZ.TÁBL. BEV - KIAD'!Q28</f>
        <v>17047</v>
      </c>
      <c r="F103" s="386">
        <f t="shared" si="29"/>
        <v>1</v>
      </c>
    </row>
    <row r="104" spans="1:7" ht="12.95" customHeight="1">
      <c r="A104" s="179" t="s">
        <v>273</v>
      </c>
      <c r="B104" s="168" t="s">
        <v>274</v>
      </c>
      <c r="C104" s="288"/>
      <c r="D104" s="289"/>
      <c r="E104" s="380"/>
      <c r="F104" s="389"/>
    </row>
    <row r="105" spans="1:7" ht="12.95" customHeight="1" thickBot="1">
      <c r="A105" s="227" t="s">
        <v>160</v>
      </c>
      <c r="B105" s="291" t="s">
        <v>119</v>
      </c>
      <c r="C105" s="293">
        <f>+SUM(C103:C104)</f>
        <v>0</v>
      </c>
      <c r="D105" s="460">
        <f t="shared" ref="D105:E105" si="30">+SUM(D103:D104)</f>
        <v>17047</v>
      </c>
      <c r="E105" s="461">
        <f t="shared" si="30"/>
        <v>17047</v>
      </c>
      <c r="F105" s="533">
        <f>+E105/D105</f>
        <v>1</v>
      </c>
    </row>
    <row r="106" spans="1:7" ht="12.95" customHeight="1" thickBot="1">
      <c r="A106" s="708" t="s">
        <v>0</v>
      </c>
      <c r="B106" s="709"/>
      <c r="C106" s="534">
        <f>+C102+C105</f>
        <v>337797</v>
      </c>
      <c r="D106" s="535">
        <f t="shared" ref="D106:E106" si="31">+D102+D105</f>
        <v>319432</v>
      </c>
      <c r="E106" s="462">
        <f t="shared" si="31"/>
        <v>300802</v>
      </c>
      <c r="F106" s="388">
        <f>+E106/D106</f>
        <v>0.94167772796714166</v>
      </c>
    </row>
  </sheetData>
  <mergeCells count="9">
    <mergeCell ref="A106:B106"/>
    <mergeCell ref="D1:D2"/>
    <mergeCell ref="C1:C2"/>
    <mergeCell ref="K5:K6"/>
    <mergeCell ref="K36:K37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74" orientation="portrait" r:id="rId1"/>
  <headerFooter alignWithMargins="0">
    <oddHeader>&amp;L&amp;"Times New Roman,Félkövér"&amp;13Szent László Völgye TKT&amp;C&amp;"Times New Roman,Félkövér"&amp;16 2017. ÉVI I-III. NEGYEDÉVI BESZÁMOLÓ&amp;R2.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AF162"/>
  <sheetViews>
    <sheetView zoomScaleSheetLayoutView="50" workbookViewId="0">
      <pane xSplit="2" ySplit="2" topLeftCell="T15" activePane="bottomRight" state="frozen"/>
      <selection activeCell="B25" sqref="B25"/>
      <selection pane="topRight" activeCell="B25" sqref="B25"/>
      <selection pane="bottomLeft" activeCell="B25" sqref="B25"/>
      <selection pane="bottomRight" activeCell="B25" sqref="B25"/>
    </sheetView>
  </sheetViews>
  <sheetFormatPr defaultColWidth="8.85546875" defaultRowHeight="15" customHeight="1"/>
  <cols>
    <col min="1" max="1" width="8.85546875" style="2"/>
    <col min="2" max="2" width="56" style="27" customWidth="1"/>
    <col min="3" max="13" width="10.42578125" style="28" customWidth="1"/>
    <col min="14" max="14" width="10.42578125" style="29" customWidth="1"/>
    <col min="15" max="19" width="10.42578125" style="28" customWidth="1"/>
    <col min="20" max="20" width="10.42578125" style="29" customWidth="1"/>
    <col min="21" max="22" width="10.42578125" style="28" customWidth="1"/>
    <col min="23" max="23" width="10.42578125" style="29" customWidth="1"/>
    <col min="24" max="25" width="10.42578125" style="28" customWidth="1"/>
    <col min="26" max="26" width="10.42578125" style="29" customWidth="1"/>
    <col min="27" max="29" width="10.42578125" style="28" customWidth="1"/>
    <col min="30" max="31" width="11.5703125" style="2" bestFit="1" customWidth="1"/>
    <col min="32" max="16384" width="8.85546875" style="2"/>
  </cols>
  <sheetData>
    <row r="1" spans="1:29" s="3" customFormat="1" ht="30" customHeight="1">
      <c r="A1" s="731" t="s">
        <v>136</v>
      </c>
      <c r="B1" s="748" t="s">
        <v>161</v>
      </c>
      <c r="C1" s="746" t="s">
        <v>11</v>
      </c>
      <c r="D1" s="737"/>
      <c r="E1" s="738"/>
      <c r="F1" s="750" t="s">
        <v>356</v>
      </c>
      <c r="G1" s="751"/>
      <c r="H1" s="752"/>
      <c r="I1" s="736" t="s">
        <v>12</v>
      </c>
      <c r="J1" s="737"/>
      <c r="K1" s="738"/>
      <c r="L1" s="746" t="s">
        <v>357</v>
      </c>
      <c r="M1" s="737"/>
      <c r="N1" s="747"/>
      <c r="O1" s="736" t="s">
        <v>13</v>
      </c>
      <c r="P1" s="737"/>
      <c r="Q1" s="738"/>
      <c r="R1" s="741" t="s">
        <v>18</v>
      </c>
      <c r="S1" s="742"/>
      <c r="T1" s="743"/>
      <c r="U1" s="741" t="s">
        <v>397</v>
      </c>
      <c r="V1" s="742"/>
      <c r="W1" s="743"/>
      <c r="X1" s="744" t="s">
        <v>358</v>
      </c>
      <c r="Y1" s="742"/>
      <c r="Z1" s="745"/>
      <c r="AA1" s="739" t="s">
        <v>14</v>
      </c>
      <c r="AB1" s="737"/>
      <c r="AC1" s="740"/>
    </row>
    <row r="2" spans="1:29" s="5" customFormat="1" ht="29.25" customHeight="1">
      <c r="A2" s="732"/>
      <c r="B2" s="749"/>
      <c r="C2" s="153" t="s">
        <v>74</v>
      </c>
      <c r="D2" s="154" t="s">
        <v>75</v>
      </c>
      <c r="E2" s="155" t="s">
        <v>96</v>
      </c>
      <c r="F2" s="156" t="s">
        <v>74</v>
      </c>
      <c r="G2" s="154" t="s">
        <v>75</v>
      </c>
      <c r="H2" s="157" t="s">
        <v>96</v>
      </c>
      <c r="I2" s="153" t="s">
        <v>74</v>
      </c>
      <c r="J2" s="154" t="s">
        <v>75</v>
      </c>
      <c r="K2" s="155" t="s">
        <v>96</v>
      </c>
      <c r="L2" s="156" t="s">
        <v>74</v>
      </c>
      <c r="M2" s="154" t="s">
        <v>75</v>
      </c>
      <c r="N2" s="157" t="s">
        <v>96</v>
      </c>
      <c r="O2" s="153" t="s">
        <v>74</v>
      </c>
      <c r="P2" s="154" t="s">
        <v>75</v>
      </c>
      <c r="Q2" s="155" t="s">
        <v>96</v>
      </c>
      <c r="R2" s="156" t="s">
        <v>74</v>
      </c>
      <c r="S2" s="154" t="s">
        <v>75</v>
      </c>
      <c r="T2" s="157" t="s">
        <v>96</v>
      </c>
      <c r="U2" s="156" t="s">
        <v>74</v>
      </c>
      <c r="V2" s="154" t="s">
        <v>75</v>
      </c>
      <c r="W2" s="157" t="s">
        <v>96</v>
      </c>
      <c r="X2" s="153" t="s">
        <v>74</v>
      </c>
      <c r="Y2" s="154" t="s">
        <v>75</v>
      </c>
      <c r="Z2" s="155" t="s">
        <v>96</v>
      </c>
      <c r="AA2" s="158" t="s">
        <v>74</v>
      </c>
      <c r="AB2" s="154" t="s">
        <v>75</v>
      </c>
      <c r="AC2" s="159" t="s">
        <v>96</v>
      </c>
    </row>
    <row r="3" spans="1:29" ht="13.5" customHeight="1">
      <c r="A3" s="113" t="s">
        <v>137</v>
      </c>
      <c r="B3" s="145" t="s">
        <v>97</v>
      </c>
      <c r="C3" s="146"/>
      <c r="D3" s="147"/>
      <c r="E3" s="148"/>
      <c r="F3" s="149"/>
      <c r="G3" s="147"/>
      <c r="H3" s="150"/>
      <c r="I3" s="146"/>
      <c r="J3" s="147"/>
      <c r="K3" s="148"/>
      <c r="L3" s="149"/>
      <c r="M3" s="147"/>
      <c r="N3" s="150"/>
      <c r="O3" s="146"/>
      <c r="P3" s="147"/>
      <c r="Q3" s="148"/>
      <c r="R3" s="149"/>
      <c r="S3" s="147"/>
      <c r="T3" s="150"/>
      <c r="U3" s="149"/>
      <c r="V3" s="147"/>
      <c r="W3" s="150"/>
      <c r="X3" s="146"/>
      <c r="Y3" s="147"/>
      <c r="Z3" s="148"/>
      <c r="AA3" s="151"/>
      <c r="AB3" s="147"/>
      <c r="AC3" s="152"/>
    </row>
    <row r="4" spans="1:29" ht="13.5" customHeight="1">
      <c r="A4" s="106" t="s">
        <v>138</v>
      </c>
      <c r="B4" s="107" t="s">
        <v>98</v>
      </c>
      <c r="C4" s="138"/>
      <c r="D4" s="136"/>
      <c r="E4" s="141"/>
      <c r="F4" s="142"/>
      <c r="G4" s="136"/>
      <c r="H4" s="143"/>
      <c r="I4" s="138"/>
      <c r="J4" s="136"/>
      <c r="K4" s="141"/>
      <c r="L4" s="142"/>
      <c r="M4" s="136"/>
      <c r="N4" s="143"/>
      <c r="O4" s="138"/>
      <c r="P4" s="136"/>
      <c r="Q4" s="141"/>
      <c r="R4" s="142"/>
      <c r="S4" s="136"/>
      <c r="T4" s="143"/>
      <c r="U4" s="142"/>
      <c r="V4" s="136"/>
      <c r="W4" s="143"/>
      <c r="X4" s="138"/>
      <c r="Y4" s="136"/>
      <c r="Z4" s="141"/>
      <c r="AA4" s="144"/>
      <c r="AB4" s="136"/>
      <c r="AC4" s="137"/>
    </row>
    <row r="5" spans="1:29" ht="13.5" customHeight="1">
      <c r="A5" s="108"/>
      <c r="B5" s="326" t="s">
        <v>99</v>
      </c>
      <c r="C5" s="138"/>
      <c r="D5" s="136"/>
      <c r="E5" s="141"/>
      <c r="F5" s="142"/>
      <c r="G5" s="136"/>
      <c r="H5" s="143"/>
      <c r="I5" s="138"/>
      <c r="J5" s="136"/>
      <c r="K5" s="141"/>
      <c r="L5" s="142"/>
      <c r="M5" s="136"/>
      <c r="N5" s="143"/>
      <c r="O5" s="138"/>
      <c r="P5" s="136"/>
      <c r="Q5" s="141"/>
      <c r="R5" s="142"/>
      <c r="S5" s="136"/>
      <c r="T5" s="143"/>
      <c r="U5" s="142"/>
      <c r="V5" s="136"/>
      <c r="W5" s="143"/>
      <c r="X5" s="138"/>
      <c r="Y5" s="136"/>
      <c r="Z5" s="141"/>
      <c r="AA5" s="144"/>
      <c r="AB5" s="136"/>
      <c r="AC5" s="137"/>
    </row>
    <row r="6" spans="1:29" ht="13.5" customHeight="1">
      <c r="A6" s="112"/>
      <c r="B6" s="327" t="s">
        <v>100</v>
      </c>
      <c r="C6" s="161"/>
      <c r="D6" s="162"/>
      <c r="E6" s="163"/>
      <c r="F6" s="164"/>
      <c r="G6" s="162"/>
      <c r="H6" s="165"/>
      <c r="I6" s="161"/>
      <c r="J6" s="162"/>
      <c r="K6" s="163"/>
      <c r="L6" s="164"/>
      <c r="M6" s="162"/>
      <c r="N6" s="165"/>
      <c r="O6" s="161"/>
      <c r="P6" s="162"/>
      <c r="Q6" s="163"/>
      <c r="R6" s="164"/>
      <c r="S6" s="162"/>
      <c r="T6" s="165"/>
      <c r="U6" s="164"/>
      <c r="V6" s="162"/>
      <c r="W6" s="165"/>
      <c r="X6" s="161"/>
      <c r="Y6" s="162"/>
      <c r="Z6" s="163"/>
      <c r="AA6" s="166"/>
      <c r="AB6" s="162"/>
      <c r="AC6" s="167"/>
    </row>
    <row r="7" spans="1:29" s="263" customFormat="1" ht="13.5" customHeight="1">
      <c r="A7" s="96" t="s">
        <v>139</v>
      </c>
      <c r="B7" s="168" t="s">
        <v>101</v>
      </c>
      <c r="C7" s="236">
        <f>SUM(C3:C4)</f>
        <v>0</v>
      </c>
      <c r="D7" s="234">
        <f>SUM(D3:D4)</f>
        <v>0</v>
      </c>
      <c r="E7" s="237">
        <f>SUM(E3:E4)</f>
        <v>0</v>
      </c>
      <c r="F7" s="261">
        <f>SUM(F3:F4)</f>
        <v>0</v>
      </c>
      <c r="G7" s="234">
        <f>SUM(G3:G4)</f>
        <v>0</v>
      </c>
      <c r="H7" s="262">
        <f t="shared" ref="H7" si="0">SUM(H3:H4)</f>
        <v>0</v>
      </c>
      <c r="I7" s="236">
        <f>SUM(I3:I4)</f>
        <v>0</v>
      </c>
      <c r="J7" s="234">
        <f>SUM(J3:J4)</f>
        <v>0</v>
      </c>
      <c r="K7" s="237">
        <f t="shared" ref="K7" si="1">SUM(K3:K4)</f>
        <v>0</v>
      </c>
      <c r="L7" s="261">
        <f>SUM(L3:L4)</f>
        <v>0</v>
      </c>
      <c r="M7" s="234">
        <f>SUM(M3:M4)</f>
        <v>0</v>
      </c>
      <c r="N7" s="262">
        <f t="shared" ref="N7" si="2">SUM(N3:N4)</f>
        <v>0</v>
      </c>
      <c r="O7" s="236">
        <f>SUM(O3:O4)</f>
        <v>0</v>
      </c>
      <c r="P7" s="234">
        <f>SUM(P3:P4)</f>
        <v>0</v>
      </c>
      <c r="Q7" s="237">
        <f t="shared" ref="Q7" si="3">SUM(Q3:Q4)</f>
        <v>0</v>
      </c>
      <c r="R7" s="261">
        <f>SUM(R3:R4)</f>
        <v>0</v>
      </c>
      <c r="S7" s="234">
        <f>SUM(S3:S4)</f>
        <v>0</v>
      </c>
      <c r="T7" s="262">
        <f t="shared" ref="T7" si="4">SUM(T3:T4)</f>
        <v>0</v>
      </c>
      <c r="U7" s="261">
        <f>SUM(U3:U4)</f>
        <v>0</v>
      </c>
      <c r="V7" s="234">
        <f>SUM(V3:V4)</f>
        <v>0</v>
      </c>
      <c r="W7" s="262">
        <f t="shared" ref="W7" si="5">SUM(W3:W4)</f>
        <v>0</v>
      </c>
      <c r="X7" s="236">
        <f>SUM(X3:X4)</f>
        <v>0</v>
      </c>
      <c r="Y7" s="234">
        <f>SUM(Y3:Y4)</f>
        <v>0</v>
      </c>
      <c r="Z7" s="237">
        <f t="shared" ref="Z7" si="6">SUM(Z3:Z4)</f>
        <v>0</v>
      </c>
      <c r="AA7" s="229">
        <f>SUM(AA3:AA4)</f>
        <v>0</v>
      </c>
      <c r="AB7" s="234">
        <f t="shared" ref="AB7:AC7" si="7">SUM(AB3:AB4)</f>
        <v>0</v>
      </c>
      <c r="AC7" s="235">
        <f t="shared" si="7"/>
        <v>0</v>
      </c>
    </row>
    <row r="8" spans="1:29" ht="13.5" customHeight="1">
      <c r="A8" s="113" t="s">
        <v>140</v>
      </c>
      <c r="B8" s="145" t="s">
        <v>135</v>
      </c>
      <c r="C8" s="146"/>
      <c r="D8" s="147"/>
      <c r="E8" s="148"/>
      <c r="F8" s="149"/>
      <c r="G8" s="147"/>
      <c r="H8" s="150"/>
      <c r="I8" s="146"/>
      <c r="J8" s="147"/>
      <c r="K8" s="148"/>
      <c r="L8" s="149"/>
      <c r="M8" s="147"/>
      <c r="N8" s="150"/>
      <c r="O8" s="146"/>
      <c r="P8" s="147"/>
      <c r="Q8" s="148"/>
      <c r="R8" s="149"/>
      <c r="S8" s="147"/>
      <c r="T8" s="150"/>
      <c r="U8" s="149"/>
      <c r="V8" s="147"/>
      <c r="W8" s="150"/>
      <c r="X8" s="146"/>
      <c r="Y8" s="147"/>
      <c r="Z8" s="148"/>
      <c r="AA8" s="151"/>
      <c r="AB8" s="147"/>
      <c r="AC8" s="152"/>
    </row>
    <row r="9" spans="1:29" ht="13.5" customHeight="1">
      <c r="A9" s="106" t="s">
        <v>141</v>
      </c>
      <c r="B9" s="107" t="s">
        <v>102</v>
      </c>
      <c r="C9" s="138"/>
      <c r="D9" s="136"/>
      <c r="E9" s="141"/>
      <c r="F9" s="142"/>
      <c r="G9" s="136"/>
      <c r="H9" s="143"/>
      <c r="I9" s="138"/>
      <c r="J9" s="136"/>
      <c r="K9" s="141"/>
      <c r="L9" s="142"/>
      <c r="M9" s="136"/>
      <c r="N9" s="143"/>
      <c r="O9" s="138"/>
      <c r="P9" s="136"/>
      <c r="Q9" s="141"/>
      <c r="R9" s="142"/>
      <c r="S9" s="136"/>
      <c r="T9" s="143"/>
      <c r="U9" s="142"/>
      <c r="V9" s="136"/>
      <c r="W9" s="143"/>
      <c r="X9" s="138"/>
      <c r="Y9" s="136"/>
      <c r="Z9" s="141"/>
      <c r="AA9" s="144"/>
      <c r="AB9" s="136"/>
      <c r="AC9" s="137"/>
    </row>
    <row r="10" spans="1:29" ht="13.5" customHeight="1">
      <c r="A10" s="112"/>
      <c r="B10" s="327" t="s">
        <v>100</v>
      </c>
      <c r="C10" s="161"/>
      <c r="D10" s="162"/>
      <c r="E10" s="163"/>
      <c r="F10" s="164"/>
      <c r="G10" s="162"/>
      <c r="H10" s="165"/>
      <c r="I10" s="161"/>
      <c r="J10" s="162"/>
      <c r="K10" s="163"/>
      <c r="L10" s="164"/>
      <c r="M10" s="162"/>
      <c r="N10" s="165"/>
      <c r="O10" s="161"/>
      <c r="P10" s="162"/>
      <c r="Q10" s="163"/>
      <c r="R10" s="164"/>
      <c r="S10" s="162"/>
      <c r="T10" s="165"/>
      <c r="U10" s="164"/>
      <c r="V10" s="162"/>
      <c r="W10" s="165"/>
      <c r="X10" s="161"/>
      <c r="Y10" s="162"/>
      <c r="Z10" s="163"/>
      <c r="AA10" s="166"/>
      <c r="AB10" s="162"/>
      <c r="AC10" s="167"/>
    </row>
    <row r="11" spans="1:29" s="263" customFormat="1" ht="13.5" customHeight="1">
      <c r="A11" s="96" t="s">
        <v>142</v>
      </c>
      <c r="B11" s="168" t="s">
        <v>103</v>
      </c>
      <c r="C11" s="236">
        <f>SUM(C8:C9)</f>
        <v>0</v>
      </c>
      <c r="D11" s="234">
        <f>SUM(D8:D9)</f>
        <v>0</v>
      </c>
      <c r="E11" s="237">
        <f>SUM(E8:E9)</f>
        <v>0</v>
      </c>
      <c r="F11" s="261">
        <f>SUM(F8:F9)</f>
        <v>0</v>
      </c>
      <c r="G11" s="234">
        <f>SUM(G8:G9)</f>
        <v>0</v>
      </c>
      <c r="H11" s="262">
        <f t="shared" ref="H11" si="8">SUM(H8:H9)</f>
        <v>0</v>
      </c>
      <c r="I11" s="236">
        <f>SUM(I8:I9)</f>
        <v>0</v>
      </c>
      <c r="J11" s="234">
        <f>SUM(J8:J9)</f>
        <v>0</v>
      </c>
      <c r="K11" s="237">
        <f t="shared" ref="K11" si="9">SUM(K8:K9)</f>
        <v>0</v>
      </c>
      <c r="L11" s="261">
        <f>SUM(L8:L9)</f>
        <v>0</v>
      </c>
      <c r="M11" s="234">
        <f>SUM(M8:M9)</f>
        <v>0</v>
      </c>
      <c r="N11" s="262">
        <f t="shared" ref="N11" si="10">SUM(N8:N9)</f>
        <v>0</v>
      </c>
      <c r="O11" s="236">
        <f>SUM(O8:O9)</f>
        <v>0</v>
      </c>
      <c r="P11" s="234">
        <f>SUM(P8:P9)</f>
        <v>0</v>
      </c>
      <c r="Q11" s="237">
        <f t="shared" ref="Q11" si="11">SUM(Q8:Q9)</f>
        <v>0</v>
      </c>
      <c r="R11" s="261">
        <f>SUM(R8:R9)</f>
        <v>0</v>
      </c>
      <c r="S11" s="234">
        <f>SUM(S8:S9)</f>
        <v>0</v>
      </c>
      <c r="T11" s="262">
        <f t="shared" ref="T11" si="12">SUM(T8:T9)</f>
        <v>0</v>
      </c>
      <c r="U11" s="261">
        <f>SUM(U8:U9)</f>
        <v>0</v>
      </c>
      <c r="V11" s="234">
        <f>SUM(V8:V9)</f>
        <v>0</v>
      </c>
      <c r="W11" s="262">
        <f t="shared" ref="W11" si="13">SUM(W8:W9)</f>
        <v>0</v>
      </c>
      <c r="X11" s="236">
        <f>SUM(X8:X9)</f>
        <v>0</v>
      </c>
      <c r="Y11" s="234">
        <f>SUM(Y8:Y9)</f>
        <v>0</v>
      </c>
      <c r="Z11" s="237">
        <f t="shared" ref="Z11" si="14">SUM(Z8:Z9)</f>
        <v>0</v>
      </c>
      <c r="AA11" s="229">
        <f>SUM(AA8:AA9)</f>
        <v>0</v>
      </c>
      <c r="AB11" s="234">
        <f t="shared" ref="AB11:AC11" si="15">SUM(AB8:AB9)</f>
        <v>0</v>
      </c>
      <c r="AC11" s="235">
        <f t="shared" si="15"/>
        <v>0</v>
      </c>
    </row>
    <row r="12" spans="1:29" ht="13.5" customHeight="1">
      <c r="A12" s="113" t="s">
        <v>143</v>
      </c>
      <c r="B12" s="145" t="s">
        <v>104</v>
      </c>
      <c r="C12" s="146"/>
      <c r="D12" s="147"/>
      <c r="E12" s="148"/>
      <c r="F12" s="149"/>
      <c r="G12" s="147"/>
      <c r="H12" s="150"/>
      <c r="I12" s="146"/>
      <c r="J12" s="147"/>
      <c r="K12" s="148"/>
      <c r="L12" s="149"/>
      <c r="M12" s="147"/>
      <c r="N12" s="150"/>
      <c r="O12" s="146"/>
      <c r="P12" s="147"/>
      <c r="Q12" s="148"/>
      <c r="R12" s="149"/>
      <c r="S12" s="147"/>
      <c r="T12" s="150"/>
      <c r="U12" s="149"/>
      <c r="V12" s="147"/>
      <c r="W12" s="150"/>
      <c r="X12" s="146"/>
      <c r="Y12" s="147"/>
      <c r="Z12" s="148"/>
      <c r="AA12" s="151">
        <f>+C12+F12+I12+L12+O12+R12+U12+X12</f>
        <v>0</v>
      </c>
      <c r="AB12" s="147">
        <f t="shared" ref="AB12:AC20" si="16">+D12+G12+J12+M12+P12+S12+V12+Y12</f>
        <v>0</v>
      </c>
      <c r="AC12" s="152">
        <f t="shared" si="16"/>
        <v>0</v>
      </c>
    </row>
    <row r="13" spans="1:29" ht="13.5" customHeight="1">
      <c r="A13" s="106" t="s">
        <v>144</v>
      </c>
      <c r="B13" s="107" t="s">
        <v>105</v>
      </c>
      <c r="C13" s="138">
        <f>+'[4]3.SZ.TÁBL. SEGÍTŐ SZOLGÁLAT'!$D$13</f>
        <v>0</v>
      </c>
      <c r="D13" s="136">
        <f>+'[5]3.SZ.TÁBL. SEGÍTŐ SZOLGÁLAT'!$E13</f>
        <v>0</v>
      </c>
      <c r="E13" s="141">
        <v>0</v>
      </c>
      <c r="F13" s="142"/>
      <c r="G13" s="136">
        <f>+'[5]3.SZ.TÁBL. SEGÍTŐ SZOLGÁLAT'!$H13</f>
        <v>0</v>
      </c>
      <c r="H13" s="143"/>
      <c r="I13" s="138">
        <f>+'[4]3.SZ.TÁBL. SEGÍTŐ SZOLGÁLAT'!$J$13</f>
        <v>272</v>
      </c>
      <c r="J13" s="136">
        <f>+'[5]3.SZ.TÁBL. SEGÍTŐ SZOLGÁLAT'!$K13</f>
        <v>272</v>
      </c>
      <c r="K13" s="141">
        <v>138</v>
      </c>
      <c r="L13" s="142"/>
      <c r="M13" s="136">
        <f>+'[5]3.SZ.TÁBL. SEGÍTŐ SZOLGÁLAT'!$N13</f>
        <v>289</v>
      </c>
      <c r="N13" s="143">
        <v>289</v>
      </c>
      <c r="O13" s="138">
        <f>+'[4]3.SZ.TÁBL. SEGÍTŐ SZOLGÁLAT'!$P$13</f>
        <v>465</v>
      </c>
      <c r="P13" s="136">
        <f>+'[5]3.SZ.TÁBL. SEGÍTŐ SZOLGÁLAT'!$Q13</f>
        <v>465</v>
      </c>
      <c r="Q13" s="141">
        <v>219</v>
      </c>
      <c r="R13" s="142">
        <f>+'[4]3.SZ.TÁBL. SEGÍTŐ SZOLGÁLAT'!$S$13</f>
        <v>500</v>
      </c>
      <c r="S13" s="136">
        <f>+'[5]3.SZ.TÁBL. SEGÍTŐ SZOLGÁLAT'!$T13</f>
        <v>500</v>
      </c>
      <c r="T13" s="143">
        <v>259</v>
      </c>
      <c r="U13" s="142"/>
      <c r="V13" s="136">
        <f>+'[5]3.SZ.TÁBL. SEGÍTŐ SZOLGÁLAT'!$W13</f>
        <v>0</v>
      </c>
      <c r="W13" s="143"/>
      <c r="X13" s="138"/>
      <c r="Y13" s="136">
        <f>+'[5]3.SZ.TÁBL. SEGÍTŐ SZOLGÁLAT'!$Z13</f>
        <v>0</v>
      </c>
      <c r="Z13" s="141"/>
      <c r="AA13" s="151">
        <f t="shared" ref="AA13:AA20" si="17">+C13+F13+I13+L13+O13+R13+U13+X13</f>
        <v>1237</v>
      </c>
      <c r="AB13" s="136">
        <f t="shared" si="16"/>
        <v>1526</v>
      </c>
      <c r="AC13" s="137">
        <f t="shared" si="16"/>
        <v>905</v>
      </c>
    </row>
    <row r="14" spans="1:29" ht="13.5" customHeight="1">
      <c r="A14" s="106" t="s">
        <v>145</v>
      </c>
      <c r="B14" s="107" t="s">
        <v>106</v>
      </c>
      <c r="C14" s="138"/>
      <c r="D14" s="136">
        <f>+'[5]3.SZ.TÁBL. SEGÍTŐ SZOLGÁLAT'!$E14</f>
        <v>0</v>
      </c>
      <c r="E14" s="141"/>
      <c r="F14" s="142"/>
      <c r="G14" s="136">
        <f>+'[5]3.SZ.TÁBL. SEGÍTŐ SZOLGÁLAT'!$H14</f>
        <v>0</v>
      </c>
      <c r="H14" s="143">
        <v>37</v>
      </c>
      <c r="I14" s="138"/>
      <c r="J14" s="136">
        <f>+'[5]3.SZ.TÁBL. SEGÍTŐ SZOLGÁLAT'!$K14</f>
        <v>0</v>
      </c>
      <c r="K14" s="141">
        <v>9</v>
      </c>
      <c r="L14" s="142"/>
      <c r="M14" s="136">
        <f>+'[5]3.SZ.TÁBL. SEGÍTŐ SZOLGÁLAT'!$N14</f>
        <v>0</v>
      </c>
      <c r="N14" s="143"/>
      <c r="O14" s="138"/>
      <c r="P14" s="136">
        <f>+'[5]3.SZ.TÁBL. SEGÍTŐ SZOLGÁLAT'!$Q14</f>
        <v>0</v>
      </c>
      <c r="Q14" s="141">
        <v>3</v>
      </c>
      <c r="R14" s="142"/>
      <c r="S14" s="136">
        <f>+'[5]3.SZ.TÁBL. SEGÍTŐ SZOLGÁLAT'!$T14</f>
        <v>0</v>
      </c>
      <c r="T14" s="143"/>
      <c r="U14" s="142"/>
      <c r="V14" s="136">
        <f>+'[5]3.SZ.TÁBL. SEGÍTŐ SZOLGÁLAT'!$W14</f>
        <v>0</v>
      </c>
      <c r="W14" s="143"/>
      <c r="X14" s="138"/>
      <c r="Y14" s="136">
        <f>+'[5]3.SZ.TÁBL. SEGÍTŐ SZOLGÁLAT'!$Z14</f>
        <v>0</v>
      </c>
      <c r="Z14" s="141"/>
      <c r="AA14" s="151">
        <f t="shared" si="17"/>
        <v>0</v>
      </c>
      <c r="AB14" s="136">
        <f t="shared" si="16"/>
        <v>0</v>
      </c>
      <c r="AC14" s="137">
        <f t="shared" si="16"/>
        <v>49</v>
      </c>
    </row>
    <row r="15" spans="1:29" ht="13.5" customHeight="1">
      <c r="A15" s="106" t="s">
        <v>146</v>
      </c>
      <c r="B15" s="107" t="s">
        <v>107</v>
      </c>
      <c r="C15" s="138"/>
      <c r="D15" s="136">
        <f>+'[5]3.SZ.TÁBL. SEGÍTŐ SZOLGÁLAT'!$E15</f>
        <v>0</v>
      </c>
      <c r="E15" s="141"/>
      <c r="F15" s="142"/>
      <c r="G15" s="136">
        <f>+'[5]3.SZ.TÁBL. SEGÍTŐ SZOLGÁLAT'!$H15</f>
        <v>0</v>
      </c>
      <c r="H15" s="143"/>
      <c r="I15" s="138"/>
      <c r="J15" s="136">
        <f>+'[5]3.SZ.TÁBL. SEGÍTŐ SZOLGÁLAT'!$K15</f>
        <v>0</v>
      </c>
      <c r="K15" s="141"/>
      <c r="L15" s="142"/>
      <c r="M15" s="136">
        <f>+'[5]3.SZ.TÁBL. SEGÍTŐ SZOLGÁLAT'!$N15</f>
        <v>0</v>
      </c>
      <c r="N15" s="143"/>
      <c r="O15" s="138"/>
      <c r="P15" s="136">
        <f>+'[5]3.SZ.TÁBL. SEGÍTŐ SZOLGÁLAT'!$Q15</f>
        <v>0</v>
      </c>
      <c r="Q15" s="141"/>
      <c r="R15" s="142"/>
      <c r="S15" s="136">
        <f>+'[5]3.SZ.TÁBL. SEGÍTŐ SZOLGÁLAT'!$T15</f>
        <v>0</v>
      </c>
      <c r="T15" s="143"/>
      <c r="U15" s="142"/>
      <c r="V15" s="136">
        <f>+'[5]3.SZ.TÁBL. SEGÍTŐ SZOLGÁLAT'!$W15</f>
        <v>0</v>
      </c>
      <c r="W15" s="143"/>
      <c r="X15" s="138"/>
      <c r="Y15" s="136">
        <f>+'[5]3.SZ.TÁBL. SEGÍTŐ SZOLGÁLAT'!$Z15</f>
        <v>0</v>
      </c>
      <c r="Z15" s="141"/>
      <c r="AA15" s="151">
        <f t="shared" si="17"/>
        <v>0</v>
      </c>
      <c r="AB15" s="136">
        <f t="shared" si="16"/>
        <v>0</v>
      </c>
      <c r="AC15" s="137">
        <f t="shared" si="16"/>
        <v>0</v>
      </c>
    </row>
    <row r="16" spans="1:29" ht="13.5" customHeight="1">
      <c r="A16" s="106" t="s">
        <v>147</v>
      </c>
      <c r="B16" s="107" t="s">
        <v>108</v>
      </c>
      <c r="C16" s="138">
        <f>+'[4]3.SZ.TÁBL. SEGÍTŐ SZOLGÁLAT'!$D$16</f>
        <v>200</v>
      </c>
      <c r="D16" s="136">
        <f>+'[5]3.SZ.TÁBL. SEGÍTŐ SZOLGÁLAT'!$E16</f>
        <v>200</v>
      </c>
      <c r="E16" s="141">
        <v>15</v>
      </c>
      <c r="F16" s="142"/>
      <c r="G16" s="136">
        <f>+'[5]3.SZ.TÁBL. SEGÍTŐ SZOLGÁLAT'!$H16</f>
        <v>0</v>
      </c>
      <c r="H16" s="143"/>
      <c r="I16" s="138">
        <f>+'[4]3.SZ.TÁBL. SEGÍTŐ SZOLGÁLAT'!$J$16</f>
        <v>1800</v>
      </c>
      <c r="J16" s="136">
        <f>+'[5]3.SZ.TÁBL. SEGÍTŐ SZOLGÁLAT'!$K16</f>
        <v>1800</v>
      </c>
      <c r="K16" s="141">
        <v>2624</v>
      </c>
      <c r="L16" s="142"/>
      <c r="M16" s="136">
        <f>+'[5]3.SZ.TÁBL. SEGÍTŐ SZOLGÁLAT'!$N16</f>
        <v>0</v>
      </c>
      <c r="N16" s="143"/>
      <c r="O16" s="138">
        <f>+'[4]3.SZ.TÁBL. SEGÍTŐ SZOLGÁLAT'!$P$16</f>
        <v>1155</v>
      </c>
      <c r="P16" s="136">
        <f>+'[5]3.SZ.TÁBL. SEGÍTŐ SZOLGÁLAT'!$Q16</f>
        <v>1155</v>
      </c>
      <c r="Q16" s="141">
        <v>1053</v>
      </c>
      <c r="R16" s="142"/>
      <c r="S16" s="136">
        <f>+'[5]3.SZ.TÁBL. SEGÍTŐ SZOLGÁLAT'!$T16</f>
        <v>0</v>
      </c>
      <c r="T16" s="143"/>
      <c r="U16" s="142">
        <f>+'[4]3.SZ.TÁBL. SEGÍTŐ SZOLGÁLAT'!$V$16</f>
        <v>5343</v>
      </c>
      <c r="V16" s="136">
        <f>+'[5]3.SZ.TÁBL. SEGÍTŐ SZOLGÁLAT'!$W16</f>
        <v>5343</v>
      </c>
      <c r="W16" s="143">
        <v>3987</v>
      </c>
      <c r="X16" s="138">
        <f>+'[4]3.SZ.TÁBL. SEGÍTŐ SZOLGÁLAT'!$Y$16</f>
        <v>500</v>
      </c>
      <c r="Y16" s="136">
        <f>+'[5]3.SZ.TÁBL. SEGÍTŐ SZOLGÁLAT'!$Z16</f>
        <v>500</v>
      </c>
      <c r="Z16" s="141">
        <v>290</v>
      </c>
      <c r="AA16" s="151">
        <f t="shared" si="17"/>
        <v>8998</v>
      </c>
      <c r="AB16" s="136">
        <f t="shared" si="16"/>
        <v>8998</v>
      </c>
      <c r="AC16" s="137">
        <f>+E16+H16+K16+N16+Q16+T16+W16+Z16</f>
        <v>7969</v>
      </c>
    </row>
    <row r="17" spans="1:32" ht="13.5" customHeight="1">
      <c r="A17" s="106" t="s">
        <v>148</v>
      </c>
      <c r="B17" s="107" t="s">
        <v>109</v>
      </c>
      <c r="C17" s="138"/>
      <c r="D17" s="136">
        <f>+'[5]3.SZ.TÁBL. SEGÍTŐ SZOLGÁLAT'!$E17</f>
        <v>0</v>
      </c>
      <c r="E17" s="141"/>
      <c r="F17" s="142"/>
      <c r="G17" s="136">
        <f>+'[5]3.SZ.TÁBL. SEGÍTŐ SZOLGÁLAT'!$H17</f>
        <v>0</v>
      </c>
      <c r="H17" s="143"/>
      <c r="I17" s="138"/>
      <c r="J17" s="136">
        <f>+'[5]3.SZ.TÁBL. SEGÍTŐ SZOLGÁLAT'!$K17</f>
        <v>0</v>
      </c>
      <c r="K17" s="141"/>
      <c r="L17" s="142"/>
      <c r="M17" s="136">
        <f>+'[5]3.SZ.TÁBL. SEGÍTŐ SZOLGÁLAT'!$N17</f>
        <v>0</v>
      </c>
      <c r="N17" s="143"/>
      <c r="O17" s="138"/>
      <c r="P17" s="136">
        <f>+'[5]3.SZ.TÁBL. SEGÍTŐ SZOLGÁLAT'!$Q17</f>
        <v>0</v>
      </c>
      <c r="Q17" s="141"/>
      <c r="R17" s="142"/>
      <c r="S17" s="136">
        <f>+'[5]3.SZ.TÁBL. SEGÍTŐ SZOLGÁLAT'!$T17</f>
        <v>0</v>
      </c>
      <c r="T17" s="143"/>
      <c r="U17" s="142"/>
      <c r="V17" s="136">
        <f>+'[5]3.SZ.TÁBL. SEGÍTŐ SZOLGÁLAT'!$W17</f>
        <v>0</v>
      </c>
      <c r="W17" s="143"/>
      <c r="X17" s="138"/>
      <c r="Y17" s="136">
        <f>+'[5]3.SZ.TÁBL. SEGÍTŐ SZOLGÁLAT'!$Z17</f>
        <v>0</v>
      </c>
      <c r="Z17" s="141"/>
      <c r="AA17" s="151">
        <f t="shared" si="17"/>
        <v>0</v>
      </c>
      <c r="AB17" s="136">
        <f t="shared" si="16"/>
        <v>0</v>
      </c>
      <c r="AC17" s="137">
        <f t="shared" si="16"/>
        <v>0</v>
      </c>
    </row>
    <row r="18" spans="1:32" ht="13.5" customHeight="1">
      <c r="A18" s="106" t="s">
        <v>149</v>
      </c>
      <c r="B18" s="107" t="s">
        <v>110</v>
      </c>
      <c r="C18" s="138"/>
      <c r="D18" s="136">
        <f>+'[5]3.SZ.TÁBL. SEGÍTŐ SZOLGÁLAT'!$E18</f>
        <v>0</v>
      </c>
      <c r="E18" s="141"/>
      <c r="F18" s="142"/>
      <c r="G18" s="136">
        <f>+'[5]3.SZ.TÁBL. SEGÍTŐ SZOLGÁLAT'!$H18</f>
        <v>0</v>
      </c>
      <c r="H18" s="143"/>
      <c r="I18" s="138"/>
      <c r="J18" s="136">
        <f>+'[5]3.SZ.TÁBL. SEGÍTŐ SZOLGÁLAT'!$K18</f>
        <v>0</v>
      </c>
      <c r="K18" s="141"/>
      <c r="L18" s="142"/>
      <c r="M18" s="136">
        <f>+'[5]3.SZ.TÁBL. SEGÍTŐ SZOLGÁLAT'!$N18</f>
        <v>0</v>
      </c>
      <c r="N18" s="143"/>
      <c r="O18" s="138"/>
      <c r="P18" s="136">
        <f>+'[5]3.SZ.TÁBL. SEGÍTŐ SZOLGÁLAT'!$Q18</f>
        <v>0</v>
      </c>
      <c r="Q18" s="141"/>
      <c r="R18" s="142"/>
      <c r="S18" s="136">
        <f>+'[5]3.SZ.TÁBL. SEGÍTŐ SZOLGÁLAT'!$T18</f>
        <v>0</v>
      </c>
      <c r="T18" s="143"/>
      <c r="U18" s="142"/>
      <c r="V18" s="136">
        <f>+'[5]3.SZ.TÁBL. SEGÍTŐ SZOLGÁLAT'!$W18</f>
        <v>0</v>
      </c>
      <c r="W18" s="143"/>
      <c r="X18" s="138"/>
      <c r="Y18" s="136">
        <f>+'[5]3.SZ.TÁBL. SEGÍTŐ SZOLGÁLAT'!$Z18</f>
        <v>0</v>
      </c>
      <c r="Z18" s="141"/>
      <c r="AA18" s="151">
        <f t="shared" si="17"/>
        <v>0</v>
      </c>
      <c r="AB18" s="136">
        <f t="shared" si="16"/>
        <v>0</v>
      </c>
      <c r="AC18" s="137">
        <f t="shared" si="16"/>
        <v>0</v>
      </c>
    </row>
    <row r="19" spans="1:32" ht="13.5" customHeight="1">
      <c r="A19" s="106" t="s">
        <v>150</v>
      </c>
      <c r="B19" s="107" t="s">
        <v>111</v>
      </c>
      <c r="C19" s="138"/>
      <c r="D19" s="136">
        <f>+'[5]3.SZ.TÁBL. SEGÍTŐ SZOLGÁLAT'!$E19</f>
        <v>0</v>
      </c>
      <c r="E19" s="141"/>
      <c r="F19" s="142"/>
      <c r="G19" s="136">
        <f>+'[5]3.SZ.TÁBL. SEGÍTŐ SZOLGÁLAT'!$H19</f>
        <v>0</v>
      </c>
      <c r="H19" s="143"/>
      <c r="I19" s="138"/>
      <c r="J19" s="136">
        <f>+'[5]3.SZ.TÁBL. SEGÍTŐ SZOLGÁLAT'!$K19</f>
        <v>0</v>
      </c>
      <c r="K19" s="141"/>
      <c r="L19" s="142"/>
      <c r="M19" s="136">
        <f>+'[5]3.SZ.TÁBL. SEGÍTŐ SZOLGÁLAT'!$N19</f>
        <v>0</v>
      </c>
      <c r="N19" s="143"/>
      <c r="O19" s="138"/>
      <c r="P19" s="136">
        <f>+'[5]3.SZ.TÁBL. SEGÍTŐ SZOLGÁLAT'!$Q19</f>
        <v>0</v>
      </c>
      <c r="Q19" s="141"/>
      <c r="R19" s="142"/>
      <c r="S19" s="136">
        <f>+'[5]3.SZ.TÁBL. SEGÍTŐ SZOLGÁLAT'!$T19</f>
        <v>0</v>
      </c>
      <c r="T19" s="143"/>
      <c r="U19" s="142"/>
      <c r="V19" s="136">
        <f>+'[5]3.SZ.TÁBL. SEGÍTŐ SZOLGÁLAT'!$W19</f>
        <v>0</v>
      </c>
      <c r="W19" s="143"/>
      <c r="X19" s="138"/>
      <c r="Y19" s="136">
        <f>+'[5]3.SZ.TÁBL. SEGÍTŐ SZOLGÁLAT'!$Z19</f>
        <v>0</v>
      </c>
      <c r="Z19" s="141"/>
      <c r="AA19" s="151">
        <f t="shared" si="17"/>
        <v>0</v>
      </c>
      <c r="AB19" s="136">
        <f t="shared" si="16"/>
        <v>0</v>
      </c>
      <c r="AC19" s="137">
        <f t="shared" si="16"/>
        <v>0</v>
      </c>
    </row>
    <row r="20" spans="1:32" ht="13.5" customHeight="1">
      <c r="A20" s="114" t="s">
        <v>151</v>
      </c>
      <c r="B20" s="170" t="s">
        <v>112</v>
      </c>
      <c r="C20" s="161"/>
      <c r="D20" s="136">
        <f>+'[5]3.SZ.TÁBL. SEGÍTŐ SZOLGÁLAT'!$E20</f>
        <v>0</v>
      </c>
      <c r="E20" s="163"/>
      <c r="F20" s="164"/>
      <c r="G20" s="136">
        <f>+'[5]3.SZ.TÁBL. SEGÍTŐ SZOLGÁLAT'!$H20</f>
        <v>0</v>
      </c>
      <c r="H20" s="165">
        <v>3</v>
      </c>
      <c r="I20" s="161"/>
      <c r="J20" s="136">
        <f>+'[5]3.SZ.TÁBL. SEGÍTŐ SZOLGÁLAT'!$K20</f>
        <v>0</v>
      </c>
      <c r="K20" s="163"/>
      <c r="L20" s="164"/>
      <c r="M20" s="136">
        <f>+'[5]3.SZ.TÁBL. SEGÍTŐ SZOLGÁLAT'!$N20</f>
        <v>0</v>
      </c>
      <c r="N20" s="165"/>
      <c r="O20" s="161"/>
      <c r="P20" s="136">
        <f>+'[5]3.SZ.TÁBL. SEGÍTŐ SZOLGÁLAT'!$Q20</f>
        <v>0</v>
      </c>
      <c r="Q20" s="163"/>
      <c r="R20" s="164"/>
      <c r="S20" s="136">
        <f>+'[5]3.SZ.TÁBL. SEGÍTŐ SZOLGÁLAT'!$T20</f>
        <v>0</v>
      </c>
      <c r="T20" s="165"/>
      <c r="U20" s="164"/>
      <c r="V20" s="136">
        <f>+'[5]3.SZ.TÁBL. SEGÍTŐ SZOLGÁLAT'!$W20</f>
        <v>0</v>
      </c>
      <c r="W20" s="165"/>
      <c r="X20" s="161"/>
      <c r="Y20" s="136">
        <f>+'[5]3.SZ.TÁBL. SEGÍTŐ SZOLGÁLAT'!$Z20</f>
        <v>0</v>
      </c>
      <c r="Z20" s="163"/>
      <c r="AA20" s="151">
        <f t="shared" si="17"/>
        <v>0</v>
      </c>
      <c r="AB20" s="162">
        <f t="shared" si="16"/>
        <v>0</v>
      </c>
      <c r="AC20" s="167">
        <f t="shared" si="16"/>
        <v>3</v>
      </c>
    </row>
    <row r="21" spans="1:32" s="263" customFormat="1" ht="13.5" customHeight="1">
      <c r="A21" s="96" t="s">
        <v>152</v>
      </c>
      <c r="B21" s="168" t="s">
        <v>113</v>
      </c>
      <c r="C21" s="236">
        <f>SUM(C12:C20)</f>
        <v>200</v>
      </c>
      <c r="D21" s="234">
        <f>SUM(D12:D20)</f>
        <v>200</v>
      </c>
      <c r="E21" s="237">
        <f>SUM(E12:E20)</f>
        <v>15</v>
      </c>
      <c r="F21" s="261">
        <f>SUM(F12:F20)</f>
        <v>0</v>
      </c>
      <c r="G21" s="234">
        <f>SUM(G12:G20)</f>
        <v>0</v>
      </c>
      <c r="H21" s="262">
        <f t="shared" ref="H21" si="18">SUM(H12:H20)</f>
        <v>40</v>
      </c>
      <c r="I21" s="236">
        <f>SUM(I12:I20)</f>
        <v>2072</v>
      </c>
      <c r="J21" s="234">
        <f>SUM(J12:J20)</f>
        <v>2072</v>
      </c>
      <c r="K21" s="237">
        <f t="shared" ref="K21" si="19">SUM(K12:K20)</f>
        <v>2771</v>
      </c>
      <c r="L21" s="261">
        <f>SUM(L12:L20)</f>
        <v>0</v>
      </c>
      <c r="M21" s="234">
        <f>SUM(M12:M20)</f>
        <v>289</v>
      </c>
      <c r="N21" s="262">
        <f t="shared" ref="N21" si="20">SUM(N12:N20)</f>
        <v>289</v>
      </c>
      <c r="O21" s="236">
        <f>SUM(O12:O20)</f>
        <v>1620</v>
      </c>
      <c r="P21" s="234">
        <f>SUM(P12:P20)</f>
        <v>1620</v>
      </c>
      <c r="Q21" s="237">
        <f t="shared" ref="Q21" si="21">SUM(Q12:Q20)</f>
        <v>1275</v>
      </c>
      <c r="R21" s="261">
        <f>SUM(R12:R20)</f>
        <v>500</v>
      </c>
      <c r="S21" s="234">
        <f>SUM(S12:S20)</f>
        <v>500</v>
      </c>
      <c r="T21" s="262">
        <f t="shared" ref="T21" si="22">SUM(T12:T20)</f>
        <v>259</v>
      </c>
      <c r="U21" s="261">
        <f>SUM(U12:U20)</f>
        <v>5343</v>
      </c>
      <c r="V21" s="234">
        <f>SUM(V12:V20)</f>
        <v>5343</v>
      </c>
      <c r="W21" s="262">
        <f t="shared" ref="W21" si="23">SUM(W12:W20)</f>
        <v>3987</v>
      </c>
      <c r="X21" s="236">
        <f>SUM(X12:X20)</f>
        <v>500</v>
      </c>
      <c r="Y21" s="234">
        <f>SUM(Y12:Y20)</f>
        <v>500</v>
      </c>
      <c r="Z21" s="237">
        <f t="shared" ref="Z21" si="24">SUM(Z12:Z20)</f>
        <v>290</v>
      </c>
      <c r="AA21" s="229">
        <f>SUM(AA12:AA20)</f>
        <v>10235</v>
      </c>
      <c r="AB21" s="234">
        <f t="shared" ref="AB21:AC21" si="25">SUM(AB12:AB20)</f>
        <v>10524</v>
      </c>
      <c r="AC21" s="235">
        <f t="shared" si="25"/>
        <v>8926</v>
      </c>
    </row>
    <row r="22" spans="1:32" s="263" customFormat="1" ht="13.5" customHeight="1">
      <c r="A22" s="96" t="s">
        <v>153</v>
      </c>
      <c r="B22" s="168" t="s">
        <v>114</v>
      </c>
      <c r="C22" s="236"/>
      <c r="D22" s="234"/>
      <c r="E22" s="237"/>
      <c r="F22" s="261"/>
      <c r="G22" s="234"/>
      <c r="H22" s="262"/>
      <c r="I22" s="236"/>
      <c r="J22" s="234"/>
      <c r="K22" s="237"/>
      <c r="L22" s="261"/>
      <c r="M22" s="234"/>
      <c r="N22" s="262"/>
      <c r="O22" s="236"/>
      <c r="P22" s="234"/>
      <c r="Q22" s="237"/>
      <c r="R22" s="261"/>
      <c r="S22" s="234"/>
      <c r="T22" s="262"/>
      <c r="U22" s="261"/>
      <c r="V22" s="234"/>
      <c r="W22" s="262"/>
      <c r="X22" s="236"/>
      <c r="Y22" s="234"/>
      <c r="Z22" s="237"/>
      <c r="AA22" s="229"/>
      <c r="AB22" s="234"/>
      <c r="AC22" s="235"/>
    </row>
    <row r="23" spans="1:32" ht="13.5" customHeight="1">
      <c r="A23" s="115" t="s">
        <v>154</v>
      </c>
      <c r="B23" s="171" t="s">
        <v>115</v>
      </c>
      <c r="C23" s="172"/>
      <c r="D23" s="173"/>
      <c r="E23" s="174"/>
      <c r="F23" s="175"/>
      <c r="G23" s="173"/>
      <c r="H23" s="176"/>
      <c r="I23" s="172"/>
      <c r="J23" s="173"/>
      <c r="K23" s="174"/>
      <c r="L23" s="175"/>
      <c r="M23" s="173"/>
      <c r="N23" s="176"/>
      <c r="O23" s="172"/>
      <c r="P23" s="173"/>
      <c r="Q23" s="174"/>
      <c r="R23" s="175"/>
      <c r="S23" s="173"/>
      <c r="T23" s="176"/>
      <c r="U23" s="175"/>
      <c r="V23" s="173"/>
      <c r="W23" s="176"/>
      <c r="X23" s="172"/>
      <c r="Y23" s="173"/>
      <c r="Z23" s="174"/>
      <c r="AA23" s="177"/>
      <c r="AB23" s="173"/>
      <c r="AC23" s="178"/>
    </row>
    <row r="24" spans="1:32" s="263" customFormat="1" ht="13.5" customHeight="1">
      <c r="A24" s="96" t="s">
        <v>155</v>
      </c>
      <c r="B24" s="168" t="s">
        <v>275</v>
      </c>
      <c r="C24" s="236">
        <f>+C23</f>
        <v>0</v>
      </c>
      <c r="D24" s="234">
        <f>+D23</f>
        <v>0</v>
      </c>
      <c r="E24" s="237">
        <f>+E23</f>
        <v>0</v>
      </c>
      <c r="F24" s="261">
        <f>+F23</f>
        <v>0</v>
      </c>
      <c r="G24" s="234">
        <f>+G23</f>
        <v>0</v>
      </c>
      <c r="H24" s="262">
        <f t="shared" ref="H24" si="26">+H23</f>
        <v>0</v>
      </c>
      <c r="I24" s="236">
        <f>+I23</f>
        <v>0</v>
      </c>
      <c r="J24" s="234">
        <f>+J23</f>
        <v>0</v>
      </c>
      <c r="K24" s="237">
        <f t="shared" ref="K24" si="27">+K23</f>
        <v>0</v>
      </c>
      <c r="L24" s="261">
        <f>+L23</f>
        <v>0</v>
      </c>
      <c r="M24" s="234">
        <f>+M23</f>
        <v>0</v>
      </c>
      <c r="N24" s="262">
        <f t="shared" ref="N24" si="28">+N23</f>
        <v>0</v>
      </c>
      <c r="O24" s="236">
        <f>+O23</f>
        <v>0</v>
      </c>
      <c r="P24" s="234">
        <f>+P23</f>
        <v>0</v>
      </c>
      <c r="Q24" s="237">
        <f t="shared" ref="Q24" si="29">+Q23</f>
        <v>0</v>
      </c>
      <c r="R24" s="261">
        <f>+R23</f>
        <v>0</v>
      </c>
      <c r="S24" s="234">
        <f>+S23</f>
        <v>0</v>
      </c>
      <c r="T24" s="262">
        <f t="shared" ref="T24" si="30">+T23</f>
        <v>0</v>
      </c>
      <c r="U24" s="261">
        <f>+U23</f>
        <v>0</v>
      </c>
      <c r="V24" s="234">
        <f>+V23</f>
        <v>0</v>
      </c>
      <c r="W24" s="262">
        <f t="shared" ref="W24" si="31">+W23</f>
        <v>0</v>
      </c>
      <c r="X24" s="236">
        <f>+X23</f>
        <v>0</v>
      </c>
      <c r="Y24" s="234">
        <f>+Y23</f>
        <v>0</v>
      </c>
      <c r="Z24" s="237">
        <f t="shared" ref="Z24" si="32">+Z23</f>
        <v>0</v>
      </c>
      <c r="AA24" s="229">
        <f>+AA23</f>
        <v>0</v>
      </c>
      <c r="AB24" s="234">
        <f t="shared" ref="AB24:AC24" si="33">+AB23</f>
        <v>0</v>
      </c>
      <c r="AC24" s="235">
        <f t="shared" si="33"/>
        <v>0</v>
      </c>
    </row>
    <row r="25" spans="1:32" ht="13.5" customHeight="1">
      <c r="A25" s="115" t="s">
        <v>156</v>
      </c>
      <c r="B25" s="171" t="s">
        <v>116</v>
      </c>
      <c r="C25" s="172"/>
      <c r="D25" s="173"/>
      <c r="E25" s="174"/>
      <c r="F25" s="175"/>
      <c r="G25" s="173"/>
      <c r="H25" s="176"/>
      <c r="I25" s="172"/>
      <c r="J25" s="173"/>
      <c r="K25" s="174"/>
      <c r="L25" s="175"/>
      <c r="M25" s="173"/>
      <c r="N25" s="176"/>
      <c r="O25" s="172"/>
      <c r="P25" s="173"/>
      <c r="Q25" s="174"/>
      <c r="R25" s="175"/>
      <c r="S25" s="173"/>
      <c r="T25" s="176"/>
      <c r="U25" s="175"/>
      <c r="V25" s="173"/>
      <c r="W25" s="176"/>
      <c r="X25" s="172"/>
      <c r="Y25" s="173"/>
      <c r="Z25" s="174"/>
      <c r="AA25" s="177"/>
      <c r="AB25" s="173"/>
      <c r="AC25" s="178"/>
    </row>
    <row r="26" spans="1:32" s="263" customFormat="1" ht="13.5" customHeight="1">
      <c r="A26" s="96" t="s">
        <v>157</v>
      </c>
      <c r="B26" s="168" t="s">
        <v>276</v>
      </c>
      <c r="C26" s="236">
        <f>+C25</f>
        <v>0</v>
      </c>
      <c r="D26" s="234">
        <f>+D25</f>
        <v>0</v>
      </c>
      <c r="E26" s="237">
        <f>+E25</f>
        <v>0</v>
      </c>
      <c r="F26" s="261">
        <f>+F25</f>
        <v>0</v>
      </c>
      <c r="G26" s="234">
        <f>+G25</f>
        <v>0</v>
      </c>
      <c r="H26" s="262">
        <f t="shared" ref="H26" si="34">+H25</f>
        <v>0</v>
      </c>
      <c r="I26" s="236">
        <f>+I25</f>
        <v>0</v>
      </c>
      <c r="J26" s="234">
        <f>+J25</f>
        <v>0</v>
      </c>
      <c r="K26" s="237">
        <f t="shared" ref="K26" si="35">+K25</f>
        <v>0</v>
      </c>
      <c r="L26" s="261">
        <f>+L25</f>
        <v>0</v>
      </c>
      <c r="M26" s="234">
        <f>+M25</f>
        <v>0</v>
      </c>
      <c r="N26" s="262">
        <f t="shared" ref="N26" si="36">+N25</f>
        <v>0</v>
      </c>
      <c r="O26" s="236">
        <f>+O25</f>
        <v>0</v>
      </c>
      <c r="P26" s="234">
        <f>+P25</f>
        <v>0</v>
      </c>
      <c r="Q26" s="237">
        <f t="shared" ref="Q26" si="37">+Q25</f>
        <v>0</v>
      </c>
      <c r="R26" s="261">
        <f>+R25</f>
        <v>0</v>
      </c>
      <c r="S26" s="234">
        <f>+S25</f>
        <v>0</v>
      </c>
      <c r="T26" s="262">
        <f t="shared" ref="T26" si="38">+T25</f>
        <v>0</v>
      </c>
      <c r="U26" s="261">
        <f>+U25</f>
        <v>0</v>
      </c>
      <c r="V26" s="234">
        <f>+V25</f>
        <v>0</v>
      </c>
      <c r="W26" s="262">
        <f t="shared" ref="W26" si="39">+W25</f>
        <v>0</v>
      </c>
      <c r="X26" s="236">
        <f>+X25</f>
        <v>0</v>
      </c>
      <c r="Y26" s="234">
        <f>+Y25</f>
        <v>0</v>
      </c>
      <c r="Z26" s="237">
        <f t="shared" ref="Z26" si="40">+Z25</f>
        <v>0</v>
      </c>
      <c r="AA26" s="229">
        <f>+AA25</f>
        <v>0</v>
      </c>
      <c r="AB26" s="234">
        <f t="shared" ref="AB26:AC26" si="41">+AB25</f>
        <v>0</v>
      </c>
      <c r="AC26" s="235">
        <f t="shared" si="41"/>
        <v>0</v>
      </c>
    </row>
    <row r="27" spans="1:32" s="263" customFormat="1" ht="13.5" customHeight="1">
      <c r="A27" s="96" t="s">
        <v>158</v>
      </c>
      <c r="B27" s="168" t="s">
        <v>117</v>
      </c>
      <c r="C27" s="236">
        <f>+C7+C11+C21+C22+C24+C26</f>
        <v>200</v>
      </c>
      <c r="D27" s="234">
        <f>+D7+D11+D21+D22+D24+D26</f>
        <v>200</v>
      </c>
      <c r="E27" s="237">
        <f>+E7+E11+E21+E22+E24+E26</f>
        <v>15</v>
      </c>
      <c r="F27" s="261">
        <f>+F7+F11+F21+F22+F24+F26</f>
        <v>0</v>
      </c>
      <c r="G27" s="234">
        <f>+G7+G11+G21+G22+G24+G26</f>
        <v>0</v>
      </c>
      <c r="H27" s="262">
        <f t="shared" ref="H27" si="42">+H7+H11+H21+H22+H24+H26</f>
        <v>40</v>
      </c>
      <c r="I27" s="236">
        <f>+I7+I11+I21+I22+I24+I26</f>
        <v>2072</v>
      </c>
      <c r="J27" s="234">
        <f>+J7+J11+J21+J22+J24+J26</f>
        <v>2072</v>
      </c>
      <c r="K27" s="237">
        <f t="shared" ref="K27" si="43">+K7+K11+K21+K22+K24+K26</f>
        <v>2771</v>
      </c>
      <c r="L27" s="261">
        <f>+L7+L11+L21+L22+L24+L26</f>
        <v>0</v>
      </c>
      <c r="M27" s="234">
        <f>+M7+M11+M21+M22+M24+M26</f>
        <v>289</v>
      </c>
      <c r="N27" s="262">
        <f t="shared" ref="N27" si="44">+N7+N11+N21+N22+N24+N26</f>
        <v>289</v>
      </c>
      <c r="O27" s="236">
        <f>+O7+O11+O21+O22+O24+O26</f>
        <v>1620</v>
      </c>
      <c r="P27" s="234">
        <f>+P7+P11+P21+P22+P24+P26</f>
        <v>1620</v>
      </c>
      <c r="Q27" s="237">
        <f t="shared" ref="Q27" si="45">+Q7+Q11+Q21+Q22+Q24+Q26</f>
        <v>1275</v>
      </c>
      <c r="R27" s="261">
        <f>+R7+R11+R21+R22+R24+R26</f>
        <v>500</v>
      </c>
      <c r="S27" s="234">
        <f>+S7+S11+S21+S22+S24+S26</f>
        <v>500</v>
      </c>
      <c r="T27" s="262">
        <f t="shared" ref="T27" si="46">+T7+T11+T21+T22+T24+T26</f>
        <v>259</v>
      </c>
      <c r="U27" s="261">
        <f>+U7+U11+U21+U22+U24+U26</f>
        <v>5343</v>
      </c>
      <c r="V27" s="234">
        <f>+V7+V11+V21+V22+V24+V26</f>
        <v>5343</v>
      </c>
      <c r="W27" s="262">
        <f t="shared" ref="W27" si="47">+W7+W11+W21+W22+W24+W26</f>
        <v>3987</v>
      </c>
      <c r="X27" s="236">
        <f>+X7+X11+X21+X22+X24+X26</f>
        <v>500</v>
      </c>
      <c r="Y27" s="234">
        <f>+Y7+Y11+Y21+Y22+Y24+Y26</f>
        <v>500</v>
      </c>
      <c r="Z27" s="237">
        <f t="shared" ref="Z27" si="48">+Z7+Z11+Z21+Z22+Z24+Z26</f>
        <v>290</v>
      </c>
      <c r="AA27" s="229">
        <f>+AA7+AA11+AA21+AA22+AA24+AA26</f>
        <v>10235</v>
      </c>
      <c r="AB27" s="234">
        <f t="shared" ref="AB27:AC27" si="49">+AB7+AB11+AB21+AB22+AB24+AB26</f>
        <v>10524</v>
      </c>
      <c r="AC27" s="235">
        <f t="shared" si="49"/>
        <v>8926</v>
      </c>
    </row>
    <row r="28" spans="1:32" s="263" customFormat="1" ht="13.5" customHeight="1">
      <c r="A28" s="179" t="s">
        <v>159</v>
      </c>
      <c r="B28" s="168" t="s">
        <v>118</v>
      </c>
      <c r="C28" s="236"/>
      <c r="D28" s="136">
        <f>+'[5]3.SZ.TÁBL. SEGÍTŐ SZOLGÁLAT'!$E28</f>
        <v>0</v>
      </c>
      <c r="E28" s="472">
        <v>0</v>
      </c>
      <c r="F28" s="261"/>
      <c r="G28" s="136">
        <f>+'[5]3.SZ.TÁBL. SEGÍTŐ SZOLGÁLAT'!$H28</f>
        <v>0</v>
      </c>
      <c r="H28" s="473">
        <v>0</v>
      </c>
      <c r="I28" s="236"/>
      <c r="J28" s="136">
        <f>+'[5]3.SZ.TÁBL. SEGÍTŐ SZOLGÁLAT'!$K28</f>
        <v>0</v>
      </c>
      <c r="K28" s="472">
        <v>0</v>
      </c>
      <c r="L28" s="261"/>
      <c r="M28" s="136">
        <f>+'[5]3.SZ.TÁBL. SEGÍTŐ SZOLGÁLAT'!$N28</f>
        <v>0</v>
      </c>
      <c r="N28" s="473">
        <v>0</v>
      </c>
      <c r="O28" s="236"/>
      <c r="P28" s="136">
        <f>+'[5]3.SZ.TÁBL. SEGÍTŐ SZOLGÁLAT'!$Q28</f>
        <v>0</v>
      </c>
      <c r="Q28" s="472">
        <v>0</v>
      </c>
      <c r="R28" s="261"/>
      <c r="S28" s="136">
        <f>+'[5]3.SZ.TÁBL. SEGÍTŐ SZOLGÁLAT'!$T28</f>
        <v>0</v>
      </c>
      <c r="T28" s="473">
        <v>0</v>
      </c>
      <c r="U28" s="261"/>
      <c r="V28" s="136">
        <f>+'[5]3.SZ.TÁBL. SEGÍTŐ SZOLGÁLAT'!$W28</f>
        <v>8</v>
      </c>
      <c r="W28" s="262">
        <v>8</v>
      </c>
      <c r="X28" s="236"/>
      <c r="Y28" s="136">
        <f>+'[5]3.SZ.TÁBL. SEGÍTŐ SZOLGÁLAT'!$Z28</f>
        <v>0</v>
      </c>
      <c r="Z28" s="237"/>
      <c r="AA28" s="465">
        <f t="shared" ref="AA28" si="50">+C28+F28+I28+L28+O28+R28+U28+X28</f>
        <v>0</v>
      </c>
      <c r="AB28" s="466">
        <f t="shared" ref="AB28" si="51">+D28+G28+J28+M28+P28+S28+V28+Y28</f>
        <v>8</v>
      </c>
      <c r="AC28" s="467">
        <f t="shared" ref="AC28" si="52">+E28+H28+K28+N28+Q28+T28+W28+Z28</f>
        <v>8</v>
      </c>
    </row>
    <row r="29" spans="1:32" s="263" customFormat="1" ht="13.5" customHeight="1">
      <c r="A29" s="179" t="s">
        <v>273</v>
      </c>
      <c r="B29" s="168" t="s">
        <v>274</v>
      </c>
      <c r="C29" s="236">
        <f>+SUM(C30:C32)+C40</f>
        <v>2198</v>
      </c>
      <c r="D29" s="234">
        <f t="shared" ref="D29:AC29" si="53">+SUM(D30:D32)+D40</f>
        <v>2114</v>
      </c>
      <c r="E29" s="237">
        <f t="shared" si="53"/>
        <v>1815</v>
      </c>
      <c r="F29" s="261">
        <f t="shared" si="53"/>
        <v>19562</v>
      </c>
      <c r="G29" s="234">
        <f t="shared" ref="G29" si="54">+SUM(G30:G32)+G40</f>
        <v>23416</v>
      </c>
      <c r="H29" s="262">
        <f t="shared" si="53"/>
        <v>17255</v>
      </c>
      <c r="I29" s="236">
        <f t="shared" si="53"/>
        <v>31741</v>
      </c>
      <c r="J29" s="234">
        <f t="shared" si="53"/>
        <v>34672</v>
      </c>
      <c r="K29" s="237">
        <f t="shared" si="53"/>
        <v>24813</v>
      </c>
      <c r="L29" s="261">
        <f t="shared" si="53"/>
        <v>21019</v>
      </c>
      <c r="M29" s="234">
        <f t="shared" ref="M29" si="55">+SUM(M30:M32)+M40</f>
        <v>26474</v>
      </c>
      <c r="N29" s="262">
        <f t="shared" si="53"/>
        <v>20539</v>
      </c>
      <c r="O29" s="236">
        <f t="shared" si="53"/>
        <v>12796</v>
      </c>
      <c r="P29" s="234">
        <f t="shared" si="53"/>
        <v>14866</v>
      </c>
      <c r="Q29" s="237">
        <f t="shared" si="53"/>
        <v>11237</v>
      </c>
      <c r="R29" s="261">
        <f t="shared" si="53"/>
        <v>5766</v>
      </c>
      <c r="S29" s="234">
        <f t="shared" ref="S29" si="56">+SUM(S30:S32)+S40</f>
        <v>6177</v>
      </c>
      <c r="T29" s="262">
        <f t="shared" si="53"/>
        <v>4063</v>
      </c>
      <c r="U29" s="261">
        <f t="shared" si="53"/>
        <v>6297</v>
      </c>
      <c r="V29" s="234">
        <f t="shared" si="53"/>
        <v>7230</v>
      </c>
      <c r="W29" s="262">
        <f t="shared" si="53"/>
        <v>5933</v>
      </c>
      <c r="X29" s="236">
        <f t="shared" si="53"/>
        <v>1448</v>
      </c>
      <c r="Y29" s="234">
        <f t="shared" ref="Y29" si="57">+SUM(Y30:Y32)+Y40</f>
        <v>1337</v>
      </c>
      <c r="Z29" s="237">
        <f t="shared" si="53"/>
        <v>583</v>
      </c>
      <c r="AA29" s="229">
        <f t="shared" si="53"/>
        <v>100827</v>
      </c>
      <c r="AB29" s="234">
        <f t="shared" si="53"/>
        <v>116286</v>
      </c>
      <c r="AC29" s="235">
        <f t="shared" si="53"/>
        <v>86238</v>
      </c>
      <c r="AF29" s="325"/>
    </row>
    <row r="30" spans="1:32" ht="13.5" customHeight="1">
      <c r="A30" s="210"/>
      <c r="B30" s="328" t="s">
        <v>281</v>
      </c>
      <c r="C30" s="202">
        <f>+'[4]3.SZ.TÁBL. SEGÍTŐ SZOLGÁLAT'!$D$30</f>
        <v>491</v>
      </c>
      <c r="D30" s="136">
        <f>+'[5]3.SZ.TÁBL. SEGÍTŐ SZOLGÁLAT'!$E30</f>
        <v>534</v>
      </c>
      <c r="E30" s="204">
        <f>+'6.SZ.TÁBL. SZOCIÁLIS NORMATÍVA'!E8+'6.SZ.TÁBL. SZOCIÁLIS NORMATÍVA'!E26+'6.SZ.TÁBL. SZOCIÁLIS NORMATÍVA'!E23+'6.SZ.TÁBL. SZOCIÁLIS NORMATÍVA'!E35</f>
        <v>450</v>
      </c>
      <c r="F30" s="205">
        <f>+'[4]3.SZ.TÁBL. SEGÍTŐ SZOLGÁLAT'!$G$30</f>
        <v>9900</v>
      </c>
      <c r="G30" s="136">
        <f>+'[5]3.SZ.TÁBL. SEGÍTŐ SZOLGÁLAT'!$H30</f>
        <v>14250</v>
      </c>
      <c r="H30" s="206">
        <f>+'6.SZ.TÁBL. SZOCIÁLIS NORMATÍVA'!E4+'6.SZ.TÁBL. SZOCIÁLIS NORMATÍVA'!E14+'6.SZ.TÁBL. SZOCIÁLIS NORMATÍVA'!E18+'6.SZ.TÁBL. SZOCIÁLIS NORMATÍVA'!E28+'6.SZ.TÁBL. SZOCIÁLIS NORMATÍVA'!E37</f>
        <v>11343</v>
      </c>
      <c r="I30" s="202">
        <f>+'[4]3.SZ.TÁBL. SEGÍTŐ SZOLGÁLAT'!$J$30</f>
        <v>13037</v>
      </c>
      <c r="J30" s="136">
        <f>+'[5]3.SZ.TÁBL. SEGÍTŐ SZOLGÁLAT'!$K30</f>
        <v>23057</v>
      </c>
      <c r="K30" s="204">
        <f>+'6.SZ.TÁBL. SZOCIÁLIS NORMATÍVA'!E7+'6.SZ.TÁBL. SZOCIÁLIS NORMATÍVA'!E19+'6.SZ.TÁBL. SZOCIÁLIS NORMATÍVA'!E29+'6.SZ.TÁBL. SZOCIÁLIS NORMATÍVA'!E6+'6.SZ.TÁBL. SZOCIÁLIS NORMATÍVA'!E38</f>
        <v>18095</v>
      </c>
      <c r="L30" s="205">
        <f>+'[4]3.SZ.TÁBL. SEGÍTŐ SZOLGÁLAT'!$M$30</f>
        <v>15000</v>
      </c>
      <c r="M30" s="136">
        <f>+'[5]3.SZ.TÁBL. SEGÍTŐ SZOLGÁLAT'!$N30</f>
        <v>20709</v>
      </c>
      <c r="N30" s="206">
        <f>+'6.SZ.TÁBL. SZOCIÁLIS NORMATÍVA'!E3+'6.SZ.TÁBL. SZOCIÁLIS NORMATÍVA'!E20+'6.SZ.TÁBL. SZOCIÁLIS NORMATÍVA'!E30+'6.SZ.TÁBL. SZOCIÁLIS NORMATÍVA'!E39</f>
        <v>16441</v>
      </c>
      <c r="O30" s="202">
        <f>+'[4]3.SZ.TÁBL. SEGÍTŐ SZOLGÁLAT'!$P$30</f>
        <v>8940</v>
      </c>
      <c r="P30" s="136">
        <f>+'[5]3.SZ.TÁBL. SEGÍTŐ SZOLGÁLAT'!$Q30</f>
        <v>11646</v>
      </c>
      <c r="Q30" s="204">
        <f>+'6.SZ.TÁBL. SZOCIÁLIS NORMATÍVA'!E11+'6.SZ.TÁBL. SZOCIÁLIS NORMATÍVA'!E21+'6.SZ.TÁBL. SZOCIÁLIS NORMATÍVA'!E31+'6.SZ.TÁBL. SZOCIÁLIS NORMATÍVA'!E40</f>
        <v>9161</v>
      </c>
      <c r="R30" s="205">
        <f>+'[4]3.SZ.TÁBL. SEGÍTŐ SZOLGÁLAT'!$S$30</f>
        <v>2500</v>
      </c>
      <c r="S30" s="136">
        <f>+'[5]3.SZ.TÁBL. SEGÍTŐ SZOLGÁLAT'!$T30</f>
        <v>3165</v>
      </c>
      <c r="T30" s="206">
        <f>+'6.SZ.TÁBL. SZOCIÁLIS NORMATÍVA'!E9+'6.SZ.TÁBL. SZOCIÁLIS NORMATÍVA'!E22+'6.SZ.TÁBL. SZOCIÁLIS NORMATÍVA'!E32+'6.SZ.TÁBL. SZOCIÁLIS NORMATÍVA'!E41</f>
        <v>2473</v>
      </c>
      <c r="U30" s="205">
        <f>+'[4]3.SZ.TÁBL. SEGÍTŐ SZOLGÁLAT'!$V$30</f>
        <v>6297</v>
      </c>
      <c r="V30" s="136">
        <f>+'[5]3.SZ.TÁBL. SEGÍTŐ SZOLGÁLAT'!$W30</f>
        <v>5987</v>
      </c>
      <c r="W30" s="206">
        <f>+'6.SZ.TÁBL. SZOCIÁLIS NORMATÍVA'!E10+'6.SZ.TÁBL. SZOCIÁLIS NORMATÍVA'!E17+'6.SZ.TÁBL. SZOCIÁLIS NORMATÍVA'!E27+'6.SZ.TÁBL. SZOCIÁLIS NORMATÍVA'!E36</f>
        <v>4690</v>
      </c>
      <c r="X30" s="202">
        <f>+'[4]3.SZ.TÁBL. SEGÍTŐ SZOLGÁLAT'!$Y$30</f>
        <v>443</v>
      </c>
      <c r="Y30" s="136">
        <f>+'[5]3.SZ.TÁBL. SEGÍTŐ SZOLGÁLAT'!$Z30</f>
        <v>332</v>
      </c>
      <c r="Z30" s="204">
        <f>+'6.SZ.TÁBL. SZOCIÁLIS NORMATÍVA'!E5</f>
        <v>252</v>
      </c>
      <c r="AA30" s="207">
        <f>+C30+F30+I30+L30+O30+R30+U30+X30</f>
        <v>56608</v>
      </c>
      <c r="AB30" s="203">
        <f t="shared" ref="AB30:AC30" si="58">+D30+G30+J30+M30+P30+S30+V30+Y30</f>
        <v>79680</v>
      </c>
      <c r="AC30" s="208">
        <f t="shared" si="58"/>
        <v>62905</v>
      </c>
    </row>
    <row r="31" spans="1:32" ht="13.5" customHeight="1">
      <c r="A31" s="468"/>
      <c r="B31" s="145" t="s">
        <v>367</v>
      </c>
      <c r="C31" s="146"/>
      <c r="D31" s="136">
        <f>+'[5]3.SZ.TÁBL. SEGÍTŐ SZOLGÁLAT'!$E31</f>
        <v>0</v>
      </c>
      <c r="E31" s="148"/>
      <c r="F31" s="149"/>
      <c r="G31" s="136">
        <f>+'[5]3.SZ.TÁBL. SEGÍTŐ SZOLGÁLAT'!$H31</f>
        <v>13</v>
      </c>
      <c r="H31" s="150">
        <v>13</v>
      </c>
      <c r="I31" s="146"/>
      <c r="J31" s="136">
        <f>+'[5]3.SZ.TÁBL. SEGÍTŐ SZOLGÁLAT'!$K31</f>
        <v>0</v>
      </c>
      <c r="K31" s="148"/>
      <c r="L31" s="149"/>
      <c r="M31" s="136">
        <f>+'[5]3.SZ.TÁBL. SEGÍTŐ SZOLGÁLAT'!$N31</f>
        <v>0</v>
      </c>
      <c r="N31" s="150"/>
      <c r="O31" s="146"/>
      <c r="P31" s="136">
        <f>+'[5]3.SZ.TÁBL. SEGÍTŐ SZOLGÁLAT'!$Q31</f>
        <v>0</v>
      </c>
      <c r="Q31" s="148"/>
      <c r="R31" s="149"/>
      <c r="S31" s="136">
        <f>+'[5]3.SZ.TÁBL. SEGÍTŐ SZOLGÁLAT'!$T31</f>
        <v>0</v>
      </c>
      <c r="T31" s="150"/>
      <c r="U31" s="149"/>
      <c r="V31" s="136">
        <f>+'[5]3.SZ.TÁBL. SEGÍTŐ SZOLGÁLAT'!$W31</f>
        <v>1243</v>
      </c>
      <c r="W31" s="150">
        <v>1243</v>
      </c>
      <c r="X31" s="146"/>
      <c r="Y31" s="136">
        <f>+'[5]3.SZ.TÁBL. SEGÍTŐ SZOLGÁLAT'!$Z31</f>
        <v>0</v>
      </c>
      <c r="Z31" s="148"/>
      <c r="AA31" s="151">
        <f>+C31+F31+I31+L31+O31+R31+U31+X31</f>
        <v>0</v>
      </c>
      <c r="AB31" s="147">
        <f t="shared" ref="AB31" si="59">+D31+G31+J31+M31+P31+S31+V31+Y31</f>
        <v>1256</v>
      </c>
      <c r="AC31" s="152">
        <f t="shared" ref="AC31" si="60">+E31+H31+K31+N31+Q31+T31+W31+Z31</f>
        <v>1256</v>
      </c>
    </row>
    <row r="32" spans="1:32" ht="13.5" customHeight="1">
      <c r="A32" s="211"/>
      <c r="B32" s="107" t="s">
        <v>282</v>
      </c>
      <c r="C32" s="138">
        <f>+SUM(C33:C39)</f>
        <v>1707</v>
      </c>
      <c r="D32" s="136">
        <f>+SUM(D33:D39)</f>
        <v>1580</v>
      </c>
      <c r="E32" s="141">
        <f>+SUM(E33:E39)</f>
        <v>1138</v>
      </c>
      <c r="F32" s="142">
        <f>+SUM(F33:F39)</f>
        <v>9662</v>
      </c>
      <c r="G32" s="136">
        <f>+SUM(G33:G39)</f>
        <v>9153</v>
      </c>
      <c r="H32" s="143">
        <f t="shared" ref="H32" si="61">+SUM(H33:H39)</f>
        <v>6899</v>
      </c>
      <c r="I32" s="138">
        <f>+SUM(I33:I39)</f>
        <v>18704</v>
      </c>
      <c r="J32" s="136">
        <f>+SUM(J33:J39)</f>
        <v>11615</v>
      </c>
      <c r="K32" s="141">
        <f t="shared" ref="K32" si="62">+SUM(K33:K39)</f>
        <v>13355</v>
      </c>
      <c r="L32" s="142">
        <f>+SUM(L33:L39)</f>
        <v>6019</v>
      </c>
      <c r="M32" s="136">
        <f>+SUM(M33:M39)</f>
        <v>5765</v>
      </c>
      <c r="N32" s="143">
        <f t="shared" ref="N32" si="63">+SUM(N33:N39)</f>
        <v>4298</v>
      </c>
      <c r="O32" s="138">
        <f>+SUM(O33:O39)</f>
        <v>3856</v>
      </c>
      <c r="P32" s="136">
        <f>+SUM(P33:P39)</f>
        <v>3220</v>
      </c>
      <c r="Q32" s="141">
        <f t="shared" ref="Q32" si="64">+SUM(Q33:Q39)</f>
        <v>2711</v>
      </c>
      <c r="R32" s="142">
        <f>+SUM(R33:R39)</f>
        <v>3266</v>
      </c>
      <c r="S32" s="136">
        <f>+SUM(S33:S39)</f>
        <v>3012</v>
      </c>
      <c r="T32" s="143">
        <f t="shared" ref="T32" si="65">+SUM(T33:T39)</f>
        <v>2417</v>
      </c>
      <c r="U32" s="142">
        <f>+SUM(U33:U39)</f>
        <v>0</v>
      </c>
      <c r="V32" s="136">
        <f>+SUM(V33:V39)</f>
        <v>0</v>
      </c>
      <c r="W32" s="143">
        <f t="shared" ref="W32" si="66">+SUM(W33:W39)</f>
        <v>0</v>
      </c>
      <c r="X32" s="138">
        <f>+SUM(X33:X39)</f>
        <v>1005</v>
      </c>
      <c r="Y32" s="136">
        <f>+SUM(Y33:Y39)</f>
        <v>1005</v>
      </c>
      <c r="Z32" s="141">
        <f t="shared" ref="Z32" si="67">+SUM(Z33:Z39)</f>
        <v>670</v>
      </c>
      <c r="AA32" s="144">
        <f>+SUM(AA33:AA39)</f>
        <v>44219</v>
      </c>
      <c r="AB32" s="136">
        <f t="shared" ref="AB32:AC32" si="68">+SUM(AB33:AB39)</f>
        <v>35350</v>
      </c>
      <c r="AC32" s="137">
        <f t="shared" si="68"/>
        <v>31488</v>
      </c>
    </row>
    <row r="33" spans="1:29" s="220" customFormat="1" ht="13.5" customHeight="1">
      <c r="A33" s="212"/>
      <c r="B33" s="326" t="s">
        <v>4</v>
      </c>
      <c r="C33" s="213">
        <f>+'[4]3.SZ.TÁBL. SEGÍTŐ SZOLGÁLAT'!$D$32</f>
        <v>0</v>
      </c>
      <c r="D33" s="136">
        <f>+'[5]3.SZ.TÁBL. SEGÍTŐ SZOLGÁLAT'!$E33</f>
        <v>0</v>
      </c>
      <c r="E33" s="215">
        <v>0</v>
      </c>
      <c r="F33" s="216">
        <f>+'[4]3.SZ.TÁBL. SEGÍTŐ SZOLGÁLAT'!$G32</f>
        <v>1424</v>
      </c>
      <c r="G33" s="136">
        <f>+'[5]3.SZ.TÁBL. SEGÍTŐ SZOLGÁLAT'!$H33</f>
        <v>1349</v>
      </c>
      <c r="H33" s="217">
        <v>1054</v>
      </c>
      <c r="I33" s="213">
        <f>+'[4]3.SZ.TÁBL. SEGÍTŐ SZOLGÁLAT'!$J32</f>
        <v>2756</v>
      </c>
      <c r="J33" s="136">
        <f>+'[5]3.SZ.TÁBL. SEGÍTŐ SZOLGÁLAT'!$K33</f>
        <v>1712</v>
      </c>
      <c r="K33" s="215">
        <v>2039</v>
      </c>
      <c r="L33" s="216">
        <f>+'[4]3.SZ.TÁBL. SEGÍTŐ SZOLGÁLAT'!$M32</f>
        <v>887</v>
      </c>
      <c r="M33" s="136">
        <f>+'[5]3.SZ.TÁBL. SEGÍTŐ SZOLGÁLAT'!$N33</f>
        <v>850</v>
      </c>
      <c r="N33" s="217">
        <v>656</v>
      </c>
      <c r="O33" s="213">
        <f>+'[4]3.SZ.TÁBL. SEGÍTŐ SZOLGÁLAT'!$P32</f>
        <v>657</v>
      </c>
      <c r="P33" s="136">
        <f>+'[5]3.SZ.TÁBL. SEGÍTŐ SZOLGÁLAT'!$Q33</f>
        <v>549</v>
      </c>
      <c r="Q33" s="215">
        <v>487</v>
      </c>
      <c r="R33" s="216">
        <f>+'[4]3.SZ.TÁBL. SEGÍTŐ SZOLGÁLAT'!$S$32</f>
        <v>3266</v>
      </c>
      <c r="S33" s="136">
        <f>+'[5]3.SZ.TÁBL. SEGÍTŐ SZOLGÁLAT'!$T33</f>
        <v>3012</v>
      </c>
      <c r="T33" s="217">
        <v>2417</v>
      </c>
      <c r="U33" s="216"/>
      <c r="V33" s="136">
        <f>+'[5]3.SZ.TÁBL. SEGÍTŐ SZOLGÁLAT'!$W33</f>
        <v>0</v>
      </c>
      <c r="W33" s="217"/>
      <c r="X33" s="213"/>
      <c r="Y33" s="136">
        <f>+'[5]3.SZ.TÁBL. SEGÍTŐ SZOLGÁLAT'!$Z33</f>
        <v>0</v>
      </c>
      <c r="Z33" s="215"/>
      <c r="AA33" s="151">
        <f t="shared" ref="AA33:AA39" si="69">+C33+F33+I33+L33+O33+R33+U33+X33</f>
        <v>8990</v>
      </c>
      <c r="AB33" s="136">
        <f t="shared" ref="AB33:AB39" si="70">+D33+G33+J33+M33+P33+S33+V33+Y33</f>
        <v>7472</v>
      </c>
      <c r="AC33" s="137">
        <f t="shared" ref="AC33:AC39" si="71">+E33+H33+K33+N33+Q33+T33+W33+Z33</f>
        <v>6653</v>
      </c>
    </row>
    <row r="34" spans="1:29" s="220" customFormat="1" ht="13.5" customHeight="1">
      <c r="A34" s="212"/>
      <c r="B34" s="326" t="s">
        <v>6</v>
      </c>
      <c r="C34" s="213">
        <f>+'[4]3.SZ.TÁBL. SEGÍTŐ SZOLGÁLAT'!$D$33</f>
        <v>0</v>
      </c>
      <c r="D34" s="136">
        <f>+'[5]3.SZ.TÁBL. SEGÍTŐ SZOLGÁLAT'!$E34</f>
        <v>0</v>
      </c>
      <c r="E34" s="215">
        <v>0</v>
      </c>
      <c r="F34" s="216">
        <f>+'[4]3.SZ.TÁBL. SEGÍTŐ SZOLGÁLAT'!$G33</f>
        <v>648</v>
      </c>
      <c r="G34" s="136">
        <f>+'[5]3.SZ.TÁBL. SEGÍTŐ SZOLGÁLAT'!$H34</f>
        <v>614</v>
      </c>
      <c r="H34" s="217">
        <v>435</v>
      </c>
      <c r="I34" s="213">
        <f>+'[4]3.SZ.TÁBL. SEGÍTŐ SZOLGÁLAT'!$J33</f>
        <v>1255</v>
      </c>
      <c r="J34" s="136">
        <f>+'[5]3.SZ.TÁBL. SEGÍTŐ SZOLGÁLAT'!$K34</f>
        <v>779</v>
      </c>
      <c r="K34" s="215">
        <v>844</v>
      </c>
      <c r="L34" s="216">
        <f>+'[4]3.SZ.TÁBL. SEGÍTŐ SZOLGÁLAT'!$M33</f>
        <v>404</v>
      </c>
      <c r="M34" s="136">
        <f>+'[5]3.SZ.TÁBL. SEGÍTŐ SZOLGÁLAT'!$N34</f>
        <v>387</v>
      </c>
      <c r="N34" s="217">
        <v>272</v>
      </c>
      <c r="O34" s="213">
        <f>+'[4]3.SZ.TÁBL. SEGÍTŐ SZOLGÁLAT'!$P33</f>
        <v>299</v>
      </c>
      <c r="P34" s="136">
        <f>+'[5]3.SZ.TÁBL. SEGÍTŐ SZOLGÁLAT'!$Q34</f>
        <v>250</v>
      </c>
      <c r="Q34" s="215">
        <v>201</v>
      </c>
      <c r="R34" s="216"/>
      <c r="S34" s="136">
        <f>+'[5]3.SZ.TÁBL. SEGÍTŐ SZOLGÁLAT'!$T34</f>
        <v>0</v>
      </c>
      <c r="T34" s="217"/>
      <c r="U34" s="216"/>
      <c r="V34" s="136">
        <f>+'[5]3.SZ.TÁBL. SEGÍTŐ SZOLGÁLAT'!$W34</f>
        <v>0</v>
      </c>
      <c r="W34" s="217"/>
      <c r="X34" s="213"/>
      <c r="Y34" s="136">
        <f>+'[5]3.SZ.TÁBL. SEGÍTŐ SZOLGÁLAT'!$Z34</f>
        <v>0</v>
      </c>
      <c r="Z34" s="215"/>
      <c r="AA34" s="151">
        <f t="shared" si="69"/>
        <v>2606</v>
      </c>
      <c r="AB34" s="136">
        <f t="shared" si="70"/>
        <v>2030</v>
      </c>
      <c r="AC34" s="137">
        <f t="shared" si="71"/>
        <v>1752</v>
      </c>
    </row>
    <row r="35" spans="1:29" s="220" customFormat="1" ht="13.5" customHeight="1">
      <c r="A35" s="212"/>
      <c r="B35" s="326" t="s">
        <v>7</v>
      </c>
      <c r="C35" s="213">
        <f>+'[4]3.SZ.TÁBL. SEGÍTŐ SZOLGÁLAT'!$D$34</f>
        <v>0</v>
      </c>
      <c r="D35" s="136">
        <f>+'[5]3.SZ.TÁBL. SEGÍTŐ SZOLGÁLAT'!$E35</f>
        <v>0</v>
      </c>
      <c r="E35" s="215">
        <v>0</v>
      </c>
      <c r="F35" s="216">
        <f>+'[4]3.SZ.TÁBL. SEGÍTŐ SZOLGÁLAT'!$G34</f>
        <v>560</v>
      </c>
      <c r="G35" s="136">
        <f>+'[5]3.SZ.TÁBL. SEGÍTŐ SZOLGÁLAT'!$H35</f>
        <v>530</v>
      </c>
      <c r="H35" s="217">
        <v>421</v>
      </c>
      <c r="I35" s="213">
        <f>+'[4]3.SZ.TÁBL. SEGÍTŐ SZOLGÁLAT'!$J34</f>
        <v>1084</v>
      </c>
      <c r="J35" s="136">
        <f>+'[5]3.SZ.TÁBL. SEGÍTŐ SZOLGÁLAT'!$K35</f>
        <v>673</v>
      </c>
      <c r="K35" s="215">
        <v>814</v>
      </c>
      <c r="L35" s="216">
        <f>+'[4]3.SZ.TÁBL. SEGÍTŐ SZOLGÁLAT'!$M34</f>
        <v>349</v>
      </c>
      <c r="M35" s="136">
        <f>+'[5]3.SZ.TÁBL. SEGÍTŐ SZOLGÁLAT'!$N35</f>
        <v>334</v>
      </c>
      <c r="N35" s="217">
        <v>262</v>
      </c>
      <c r="O35" s="213">
        <f>+'[4]3.SZ.TÁBL. SEGÍTŐ SZOLGÁLAT'!$P34</f>
        <v>259</v>
      </c>
      <c r="P35" s="136">
        <f>+'[5]3.SZ.TÁBL. SEGÍTŐ SZOLGÁLAT'!$Q35</f>
        <v>216</v>
      </c>
      <c r="Q35" s="215">
        <v>194</v>
      </c>
      <c r="R35" s="216"/>
      <c r="S35" s="136">
        <f>+'[5]3.SZ.TÁBL. SEGÍTŐ SZOLGÁLAT'!$T35</f>
        <v>0</v>
      </c>
      <c r="T35" s="217"/>
      <c r="U35" s="216"/>
      <c r="V35" s="136">
        <f>+'[5]3.SZ.TÁBL. SEGÍTŐ SZOLGÁLAT'!$W35</f>
        <v>0</v>
      </c>
      <c r="W35" s="217"/>
      <c r="X35" s="213"/>
      <c r="Y35" s="136">
        <f>+'[5]3.SZ.TÁBL. SEGÍTŐ SZOLGÁLAT'!$Z35</f>
        <v>0</v>
      </c>
      <c r="Z35" s="215"/>
      <c r="AA35" s="151">
        <f t="shared" si="69"/>
        <v>2252</v>
      </c>
      <c r="AB35" s="136">
        <f t="shared" si="70"/>
        <v>1753</v>
      </c>
      <c r="AC35" s="137">
        <f t="shared" si="71"/>
        <v>1691</v>
      </c>
    </row>
    <row r="36" spans="1:29" s="220" customFormat="1" ht="13.5" customHeight="1">
      <c r="A36" s="212"/>
      <c r="B36" s="326" t="s">
        <v>8</v>
      </c>
      <c r="C36" s="213">
        <f>+'[4]3.SZ.TÁBL. SEGÍTŐ SZOLGÁLAT'!$D$35</f>
        <v>1707</v>
      </c>
      <c r="D36" s="136">
        <f>+'[5]3.SZ.TÁBL. SEGÍTŐ SZOLGÁLAT'!$E36</f>
        <v>1580</v>
      </c>
      <c r="E36" s="215">
        <v>1138</v>
      </c>
      <c r="F36" s="216">
        <f>+'[4]3.SZ.TÁBL. SEGÍTŐ SZOLGÁLAT'!$G35</f>
        <v>2928</v>
      </c>
      <c r="G36" s="136">
        <f>+'[5]3.SZ.TÁBL. SEGÍTŐ SZOLGÁLAT'!$H36</f>
        <v>2774</v>
      </c>
      <c r="H36" s="217">
        <v>1952</v>
      </c>
      <c r="I36" s="213">
        <f>+'[4]3.SZ.TÁBL. SEGÍTŐ SZOLGÁLAT'!$J35</f>
        <v>5667</v>
      </c>
      <c r="J36" s="136">
        <f>+'[5]3.SZ.TÁBL. SEGÍTŐ SZOLGÁLAT'!$K36</f>
        <v>3519</v>
      </c>
      <c r="K36" s="215">
        <v>3778</v>
      </c>
      <c r="L36" s="216">
        <f>+'[4]3.SZ.TÁBL. SEGÍTŐ SZOLGÁLAT'!$M35</f>
        <v>1824</v>
      </c>
      <c r="M36" s="136">
        <f>+'[5]3.SZ.TÁBL. SEGÍTŐ SZOLGÁLAT'!$N36</f>
        <v>1747</v>
      </c>
      <c r="N36" s="217">
        <v>1216</v>
      </c>
      <c r="O36" s="213">
        <f>+'[4]3.SZ.TÁBL. SEGÍTŐ SZOLGÁLAT'!$P35</f>
        <v>1351</v>
      </c>
      <c r="P36" s="136">
        <f>+'[5]3.SZ.TÁBL. SEGÍTŐ SZOLGÁLAT'!$Q36</f>
        <v>1128</v>
      </c>
      <c r="Q36" s="215">
        <v>900</v>
      </c>
      <c r="R36" s="216"/>
      <c r="S36" s="136">
        <f>+'[5]3.SZ.TÁBL. SEGÍTŐ SZOLGÁLAT'!$T36</f>
        <v>0</v>
      </c>
      <c r="T36" s="217"/>
      <c r="U36" s="216"/>
      <c r="V36" s="136">
        <f>+'[5]3.SZ.TÁBL. SEGÍTŐ SZOLGÁLAT'!$W36</f>
        <v>0</v>
      </c>
      <c r="W36" s="217"/>
      <c r="X36" s="213">
        <f>+'[4]3.SZ.TÁBL. SEGÍTŐ SZOLGÁLAT'!$Y$35</f>
        <v>1005</v>
      </c>
      <c r="Y36" s="136">
        <f>+'[5]3.SZ.TÁBL. SEGÍTŐ SZOLGÁLAT'!$Z36</f>
        <v>1005</v>
      </c>
      <c r="Z36" s="215">
        <v>670</v>
      </c>
      <c r="AA36" s="151">
        <f t="shared" si="69"/>
        <v>14482</v>
      </c>
      <c r="AB36" s="136">
        <f t="shared" si="70"/>
        <v>11753</v>
      </c>
      <c r="AC36" s="137">
        <f t="shared" si="71"/>
        <v>9654</v>
      </c>
    </row>
    <row r="37" spans="1:29" s="220" customFormat="1" ht="13.5" customHeight="1">
      <c r="A37" s="212"/>
      <c r="B37" s="326" t="s">
        <v>9</v>
      </c>
      <c r="C37" s="213">
        <f>+'[4]3.SZ.TÁBL. SEGÍTŐ SZOLGÁLAT'!$D$36</f>
        <v>0</v>
      </c>
      <c r="D37" s="136">
        <f>+'[5]3.SZ.TÁBL. SEGÍTŐ SZOLGÁLAT'!$E37</f>
        <v>0</v>
      </c>
      <c r="E37" s="215">
        <v>0</v>
      </c>
      <c r="F37" s="216">
        <f>+'[4]3.SZ.TÁBL. SEGÍTŐ SZOLGÁLAT'!$G36</f>
        <v>1726</v>
      </c>
      <c r="G37" s="136">
        <f>+'[5]3.SZ.TÁBL. SEGÍTŐ SZOLGÁLAT'!$H37</f>
        <v>1635</v>
      </c>
      <c r="H37" s="217">
        <v>1301</v>
      </c>
      <c r="I37" s="213">
        <f>+'[4]3.SZ.TÁBL. SEGÍTŐ SZOLGÁLAT'!$J36</f>
        <v>3341</v>
      </c>
      <c r="J37" s="136">
        <f>+'[5]3.SZ.TÁBL. SEGÍTŐ SZOLGÁLAT'!$K37</f>
        <v>2075</v>
      </c>
      <c r="K37" s="215">
        <v>2518</v>
      </c>
      <c r="L37" s="216">
        <f>+'[4]3.SZ.TÁBL. SEGÍTŐ SZOLGÁLAT'!$M36</f>
        <v>1075</v>
      </c>
      <c r="M37" s="136">
        <f>+'[5]3.SZ.TÁBL. SEGÍTŐ SZOLGÁLAT'!$N37</f>
        <v>1030</v>
      </c>
      <c r="N37" s="217">
        <v>810</v>
      </c>
      <c r="O37" s="213">
        <f>+'[4]3.SZ.TÁBL. SEGÍTŐ SZOLGÁLAT'!$P36</f>
        <v>797</v>
      </c>
      <c r="P37" s="136">
        <f>+'[5]3.SZ.TÁBL. SEGÍTŐ SZOLGÁLAT'!$Q37</f>
        <v>665</v>
      </c>
      <c r="Q37" s="215">
        <v>600</v>
      </c>
      <c r="R37" s="216"/>
      <c r="S37" s="136">
        <f>+'[5]3.SZ.TÁBL. SEGÍTŐ SZOLGÁLAT'!$T37</f>
        <v>0</v>
      </c>
      <c r="T37" s="217"/>
      <c r="U37" s="216"/>
      <c r="V37" s="136">
        <f>+'[5]3.SZ.TÁBL. SEGÍTŐ SZOLGÁLAT'!$W37</f>
        <v>0</v>
      </c>
      <c r="W37" s="217"/>
      <c r="X37" s="213"/>
      <c r="Y37" s="136">
        <f>+'[5]3.SZ.TÁBL. SEGÍTŐ SZOLGÁLAT'!$Z37</f>
        <v>0</v>
      </c>
      <c r="Z37" s="215"/>
      <c r="AA37" s="151">
        <f t="shared" si="69"/>
        <v>6939</v>
      </c>
      <c r="AB37" s="136">
        <f t="shared" si="70"/>
        <v>5405</v>
      </c>
      <c r="AC37" s="137">
        <f t="shared" si="71"/>
        <v>5229</v>
      </c>
    </row>
    <row r="38" spans="1:29" s="220" customFormat="1" ht="13.5" customHeight="1">
      <c r="A38" s="212"/>
      <c r="B38" s="326" t="s">
        <v>10</v>
      </c>
      <c r="C38" s="213">
        <f>+'[4]3.SZ.TÁBL. SEGÍTŐ SZOLGÁLAT'!$D$37</f>
        <v>0</v>
      </c>
      <c r="D38" s="136">
        <f>+'[5]3.SZ.TÁBL. SEGÍTŐ SZOLGÁLAT'!$E38</f>
        <v>0</v>
      </c>
      <c r="E38" s="215">
        <v>0</v>
      </c>
      <c r="F38" s="216">
        <f>+'[4]3.SZ.TÁBL. SEGÍTŐ SZOLGÁLAT'!$G37</f>
        <v>1067</v>
      </c>
      <c r="G38" s="136">
        <f>+'[5]3.SZ.TÁBL. SEGÍTŐ SZOLGÁLAT'!$H38</f>
        <v>1011</v>
      </c>
      <c r="H38" s="217">
        <v>711</v>
      </c>
      <c r="I38" s="213">
        <f>+'[4]3.SZ.TÁBL. SEGÍTŐ SZOLGÁLAT'!$J37</f>
        <v>2066</v>
      </c>
      <c r="J38" s="136">
        <f>+'[5]3.SZ.TÁBL. SEGÍTŐ SZOLGÁLAT'!$K38</f>
        <v>1283</v>
      </c>
      <c r="K38" s="215">
        <v>1377</v>
      </c>
      <c r="L38" s="216">
        <f>+'[4]3.SZ.TÁBL. SEGÍTŐ SZOLGÁLAT'!$M37</f>
        <v>665</v>
      </c>
      <c r="M38" s="136">
        <f>+'[5]3.SZ.TÁBL. SEGÍTŐ SZOLGÁLAT'!$N38</f>
        <v>637</v>
      </c>
      <c r="N38" s="217">
        <v>443</v>
      </c>
      <c r="O38" s="213">
        <f>+'[4]3.SZ.TÁBL. SEGÍTŐ SZOLGÁLAT'!$P37</f>
        <v>493</v>
      </c>
      <c r="P38" s="136">
        <f>+'[5]3.SZ.TÁBL. SEGÍTŐ SZOLGÁLAT'!$Q38</f>
        <v>412</v>
      </c>
      <c r="Q38" s="215">
        <v>329</v>
      </c>
      <c r="R38" s="216"/>
      <c r="S38" s="136">
        <f>+'[5]3.SZ.TÁBL. SEGÍTŐ SZOLGÁLAT'!$T38</f>
        <v>0</v>
      </c>
      <c r="T38" s="217"/>
      <c r="U38" s="216"/>
      <c r="V38" s="136">
        <f>+'[5]3.SZ.TÁBL. SEGÍTŐ SZOLGÁLAT'!$W38</f>
        <v>0</v>
      </c>
      <c r="W38" s="217"/>
      <c r="X38" s="213"/>
      <c r="Y38" s="136">
        <f>+'[5]3.SZ.TÁBL. SEGÍTŐ SZOLGÁLAT'!$Z38</f>
        <v>0</v>
      </c>
      <c r="Z38" s="215"/>
      <c r="AA38" s="151">
        <f t="shared" si="69"/>
        <v>4291</v>
      </c>
      <c r="AB38" s="136">
        <f t="shared" si="70"/>
        <v>3343</v>
      </c>
      <c r="AC38" s="137">
        <f t="shared" si="71"/>
        <v>2860</v>
      </c>
    </row>
    <row r="39" spans="1:29" s="220" customFormat="1" ht="13.5" customHeight="1">
      <c r="A39" s="420"/>
      <c r="B39" s="327" t="s">
        <v>283</v>
      </c>
      <c r="C39" s="421">
        <f>+'[4]3.SZ.TÁBL. SEGÍTŐ SZOLGÁLAT'!$D$38</f>
        <v>0</v>
      </c>
      <c r="D39" s="136">
        <f>+'[5]3.SZ.TÁBL. SEGÍTŐ SZOLGÁLAT'!$E39</f>
        <v>0</v>
      </c>
      <c r="E39" s="233">
        <v>0</v>
      </c>
      <c r="F39" s="216">
        <f>+'[4]3.SZ.TÁBL. SEGÍTŐ SZOLGÁLAT'!$G38</f>
        <v>1309</v>
      </c>
      <c r="G39" s="136">
        <f>+'[5]3.SZ.TÁBL. SEGÍTŐ SZOLGÁLAT'!$H39</f>
        <v>1240</v>
      </c>
      <c r="H39" s="423">
        <v>1025</v>
      </c>
      <c r="I39" s="213">
        <f>+'[4]3.SZ.TÁBL. SEGÍTŐ SZOLGÁLAT'!$J38</f>
        <v>2535</v>
      </c>
      <c r="J39" s="136">
        <f>+'[5]3.SZ.TÁBL. SEGÍTŐ SZOLGÁLAT'!$K39</f>
        <v>1574</v>
      </c>
      <c r="K39" s="233">
        <v>1985</v>
      </c>
      <c r="L39" s="216">
        <f>+'[4]3.SZ.TÁBL. SEGÍTŐ SZOLGÁLAT'!$M38</f>
        <v>815</v>
      </c>
      <c r="M39" s="136">
        <f>+'[5]3.SZ.TÁBL. SEGÍTŐ SZOLGÁLAT'!$N39</f>
        <v>780</v>
      </c>
      <c r="N39" s="423">
        <v>639</v>
      </c>
      <c r="O39" s="213">
        <f>+'[4]3.SZ.TÁBL. SEGÍTŐ SZOLGÁLAT'!$P38</f>
        <v>0</v>
      </c>
      <c r="P39" s="136">
        <f>+'[5]3.SZ.TÁBL. SEGÍTŐ SZOLGÁLAT'!$Q39</f>
        <v>0</v>
      </c>
      <c r="Q39" s="233"/>
      <c r="R39" s="422"/>
      <c r="S39" s="136">
        <f>+'[5]3.SZ.TÁBL. SEGÍTŐ SZOLGÁLAT'!$T39</f>
        <v>0</v>
      </c>
      <c r="T39" s="423"/>
      <c r="U39" s="422"/>
      <c r="V39" s="136">
        <f>+'[5]3.SZ.TÁBL. SEGÍTŐ SZOLGÁLAT'!$W39</f>
        <v>0</v>
      </c>
      <c r="W39" s="423"/>
      <c r="X39" s="421"/>
      <c r="Y39" s="136">
        <f>+'[5]3.SZ.TÁBL. SEGÍTŐ SZOLGÁLAT'!$Z39</f>
        <v>0</v>
      </c>
      <c r="Z39" s="233"/>
      <c r="AA39" s="177">
        <f t="shared" si="69"/>
        <v>4659</v>
      </c>
      <c r="AB39" s="162">
        <f t="shared" si="70"/>
        <v>3594</v>
      </c>
      <c r="AC39" s="167">
        <f t="shared" si="71"/>
        <v>3649</v>
      </c>
    </row>
    <row r="40" spans="1:29" s="220" customFormat="1" ht="13.5" customHeight="1">
      <c r="A40" s="221"/>
      <c r="B40" s="122" t="s">
        <v>372</v>
      </c>
      <c r="C40" s="222"/>
      <c r="D40" s="196"/>
      <c r="E40" s="224">
        <v>227</v>
      </c>
      <c r="F40" s="469"/>
      <c r="G40" s="196"/>
      <c r="H40" s="470">
        <v>-1000</v>
      </c>
      <c r="I40" s="222"/>
      <c r="J40" s="196"/>
      <c r="K40" s="224">
        <v>-6637</v>
      </c>
      <c r="L40" s="469"/>
      <c r="M40" s="196"/>
      <c r="N40" s="470">
        <v>-200</v>
      </c>
      <c r="O40" s="222"/>
      <c r="P40" s="196"/>
      <c r="Q40" s="224">
        <v>-635</v>
      </c>
      <c r="R40" s="469"/>
      <c r="S40" s="196"/>
      <c r="T40" s="470">
        <v>-827</v>
      </c>
      <c r="U40" s="469"/>
      <c r="V40" s="196"/>
      <c r="W40" s="470"/>
      <c r="X40" s="222"/>
      <c r="Y40" s="196"/>
      <c r="Z40" s="224">
        <v>-339</v>
      </c>
      <c r="AA40" s="471">
        <f t="shared" ref="AA40" si="72">+C40+F40+I40+L40+O40+R40+U40+X40</f>
        <v>0</v>
      </c>
      <c r="AB40" s="196">
        <f t="shared" ref="AB40:AC40" si="73">+D40+G40+J40+M40+P40+S40+V40+Y40</f>
        <v>0</v>
      </c>
      <c r="AC40" s="197">
        <f t="shared" si="73"/>
        <v>-9411</v>
      </c>
    </row>
    <row r="41" spans="1:29" s="263" customFormat="1" ht="13.5" customHeight="1" thickBot="1">
      <c r="A41" s="227" t="s">
        <v>160</v>
      </c>
      <c r="B41" s="209" t="s">
        <v>119</v>
      </c>
      <c r="C41" s="276">
        <f>SUM(C28:C29)</f>
        <v>2198</v>
      </c>
      <c r="D41" s="239">
        <f>SUM(D28:D29)</f>
        <v>2114</v>
      </c>
      <c r="E41" s="241">
        <f>SUM(E28:E29)</f>
        <v>1815</v>
      </c>
      <c r="F41" s="276">
        <f>SUM(F28:F29)</f>
        <v>19562</v>
      </c>
      <c r="G41" s="239">
        <f>SUM(G28:G29)</f>
        <v>23416</v>
      </c>
      <c r="H41" s="424">
        <f t="shared" ref="H41" si="74">SUM(H28:H29)</f>
        <v>17255</v>
      </c>
      <c r="I41" s="425">
        <f>SUM(I28:I29)</f>
        <v>31741</v>
      </c>
      <c r="J41" s="239">
        <f>SUM(J28:J29)</f>
        <v>34672</v>
      </c>
      <c r="K41" s="241">
        <f t="shared" ref="K41" si="75">SUM(K28:K29)</f>
        <v>24813</v>
      </c>
      <c r="L41" s="276">
        <f>SUM(L28:L29)</f>
        <v>21019</v>
      </c>
      <c r="M41" s="239">
        <f>SUM(M28:M29)</f>
        <v>26474</v>
      </c>
      <c r="N41" s="424">
        <f t="shared" ref="N41" si="76">SUM(N28:N29)</f>
        <v>20539</v>
      </c>
      <c r="O41" s="425">
        <f>SUM(O28:O29)</f>
        <v>12796</v>
      </c>
      <c r="P41" s="239">
        <f>SUM(P28:P29)</f>
        <v>14866</v>
      </c>
      <c r="Q41" s="241">
        <f t="shared" ref="Q41" si="77">SUM(Q28:Q29)</f>
        <v>11237</v>
      </c>
      <c r="R41" s="276">
        <f>SUM(R28:R29)</f>
        <v>5766</v>
      </c>
      <c r="S41" s="239">
        <f>SUM(S28:S29)</f>
        <v>6177</v>
      </c>
      <c r="T41" s="424">
        <f t="shared" ref="T41" si="78">SUM(T28:T29)</f>
        <v>4063</v>
      </c>
      <c r="U41" s="276">
        <f>SUM(U28:U29)</f>
        <v>6297</v>
      </c>
      <c r="V41" s="239">
        <f>SUM(V28:V29)</f>
        <v>7238</v>
      </c>
      <c r="W41" s="424">
        <f t="shared" ref="W41" si="79">SUM(W28:W29)</f>
        <v>5941</v>
      </c>
      <c r="X41" s="425">
        <f>SUM(X28:X29)</f>
        <v>1448</v>
      </c>
      <c r="Y41" s="239">
        <f>SUM(Y28:Y29)</f>
        <v>1337</v>
      </c>
      <c r="Z41" s="241">
        <f t="shared" ref="Z41" si="80">SUM(Z28:Z29)</f>
        <v>583</v>
      </c>
      <c r="AA41" s="238">
        <f>SUM(AA28:AA29)</f>
        <v>100827</v>
      </c>
      <c r="AB41" s="239">
        <f t="shared" ref="AB41:AC41" si="81">SUM(AB28:AB29)</f>
        <v>116294</v>
      </c>
      <c r="AC41" s="240">
        <f t="shared" si="81"/>
        <v>86246</v>
      </c>
    </row>
    <row r="42" spans="1:29" s="263" customFormat="1" ht="13.5" customHeight="1" thickBot="1">
      <c r="A42" s="708" t="s">
        <v>0</v>
      </c>
      <c r="B42" s="709"/>
      <c r="C42" s="245">
        <f>+C27+C41</f>
        <v>2398</v>
      </c>
      <c r="D42" s="243">
        <f>+D27+D41</f>
        <v>2314</v>
      </c>
      <c r="E42" s="246">
        <f>+E27+E41</f>
        <v>1830</v>
      </c>
      <c r="F42" s="266">
        <f>+F27+F41</f>
        <v>19562</v>
      </c>
      <c r="G42" s="243">
        <f>+G27+G41</f>
        <v>23416</v>
      </c>
      <c r="H42" s="267">
        <f t="shared" ref="H42" si="82">+H27+H41</f>
        <v>17295</v>
      </c>
      <c r="I42" s="245">
        <f>+I27+I41</f>
        <v>33813</v>
      </c>
      <c r="J42" s="243">
        <f>+J27+J41</f>
        <v>36744</v>
      </c>
      <c r="K42" s="246">
        <f t="shared" ref="K42" si="83">+K27+K41</f>
        <v>27584</v>
      </c>
      <c r="L42" s="266">
        <f>+L27+L41</f>
        <v>21019</v>
      </c>
      <c r="M42" s="243">
        <f>+M27+M41</f>
        <v>26763</v>
      </c>
      <c r="N42" s="267">
        <f t="shared" ref="N42" si="84">+N27+N41</f>
        <v>20828</v>
      </c>
      <c r="O42" s="245">
        <f>+O27+O41</f>
        <v>14416</v>
      </c>
      <c r="P42" s="243">
        <f>+P27+P41</f>
        <v>16486</v>
      </c>
      <c r="Q42" s="246">
        <f t="shared" ref="Q42" si="85">+Q27+Q41</f>
        <v>12512</v>
      </c>
      <c r="R42" s="266">
        <f>+R27+R41</f>
        <v>6266</v>
      </c>
      <c r="S42" s="243">
        <f>+S27+S41</f>
        <v>6677</v>
      </c>
      <c r="T42" s="267">
        <f t="shared" ref="T42" si="86">+T27+T41</f>
        <v>4322</v>
      </c>
      <c r="U42" s="266">
        <f>+U27+U41</f>
        <v>11640</v>
      </c>
      <c r="V42" s="243">
        <f>+V27+V41</f>
        <v>12581</v>
      </c>
      <c r="W42" s="267">
        <f t="shared" ref="W42" si="87">+W27+W41</f>
        <v>9928</v>
      </c>
      <c r="X42" s="245">
        <f>+X27+X41</f>
        <v>1948</v>
      </c>
      <c r="Y42" s="243">
        <f>+Y27+Y41</f>
        <v>1837</v>
      </c>
      <c r="Z42" s="246">
        <f t="shared" ref="Z42" si="88">+Z27+Z41</f>
        <v>873</v>
      </c>
      <c r="AA42" s="242">
        <f>+AA27+AA41</f>
        <v>111062</v>
      </c>
      <c r="AB42" s="243">
        <f t="shared" ref="AB42:AC42" si="89">+AB27+AB41</f>
        <v>126818</v>
      </c>
      <c r="AC42" s="244">
        <f t="shared" si="89"/>
        <v>95172</v>
      </c>
    </row>
    <row r="43" spans="1:29" ht="13.5" customHeight="1">
      <c r="A43" s="128" t="s">
        <v>178</v>
      </c>
      <c r="B43" s="180" t="s">
        <v>179</v>
      </c>
      <c r="C43" s="146">
        <f>+'[4]3.SZ.TÁBL. SEGÍTŐ SZOLGÁLAT'!$D$41</f>
        <v>1016</v>
      </c>
      <c r="D43" s="136">
        <f>+'[5]3.SZ.TÁBL. SEGÍTŐ SZOLGÁLAT'!$E42</f>
        <v>904</v>
      </c>
      <c r="E43" s="148">
        <v>988</v>
      </c>
      <c r="F43" s="268">
        <f>+'[4]3.SZ.TÁBL. SEGÍTŐ SZOLGÁLAT'!$G41</f>
        <v>11103</v>
      </c>
      <c r="G43" s="136">
        <f>+'[5]3.SZ.TÁBL. SEGÍTŐ SZOLGÁLAT'!$H42</f>
        <v>13935</v>
      </c>
      <c r="H43" s="150">
        <v>10464</v>
      </c>
      <c r="I43" s="268">
        <f>+'[4]3.SZ.TÁBL. SEGÍTŐ SZOLGÁLAT'!$J$41</f>
        <v>23326</v>
      </c>
      <c r="J43" s="136">
        <f>+'[5]3.SZ.TÁBL. SEGÍTŐ SZOLGÁLAT'!$K42</f>
        <v>25186</v>
      </c>
      <c r="K43" s="148">
        <v>18097</v>
      </c>
      <c r="L43" s="268">
        <f>+'[4]3.SZ.TÁBL. SEGÍTŐ SZOLGÁLAT'!$M41</f>
        <v>12832</v>
      </c>
      <c r="M43" s="136">
        <f>+'[5]3.SZ.TÁBL. SEGÍTŐ SZOLGÁLAT'!$N42</f>
        <v>16666</v>
      </c>
      <c r="N43" s="150">
        <v>13487</v>
      </c>
      <c r="O43" s="268">
        <f>+'[4]3.SZ.TÁBL. SEGÍTŐ SZOLGÁLAT'!$P$41</f>
        <v>7594</v>
      </c>
      <c r="P43" s="136">
        <f>+'[5]3.SZ.TÁBL. SEGÍTŐ SZOLGÁLAT'!$Q42</f>
        <v>8844</v>
      </c>
      <c r="Q43" s="148">
        <v>6925</v>
      </c>
      <c r="R43" s="268">
        <f>+'[4]3.SZ.TÁBL. SEGÍTŐ SZOLGÁLAT'!$S$41</f>
        <v>2143</v>
      </c>
      <c r="S43" s="136">
        <f>+'[5]3.SZ.TÁBL. SEGÍTŐ SZOLGÁLAT'!$T42</f>
        <v>2406</v>
      </c>
      <c r="T43" s="150">
        <v>1860</v>
      </c>
      <c r="U43" s="268">
        <f>+'[4]3.SZ.TÁBL. SEGÍTŐ SZOLGÁLAT'!$V$41</f>
        <v>8068</v>
      </c>
      <c r="V43" s="136">
        <f>+'[5]3.SZ.TÁBL. SEGÍTŐ SZOLGÁLAT'!$W42</f>
        <v>7365</v>
      </c>
      <c r="W43" s="150">
        <v>4569</v>
      </c>
      <c r="X43" s="418">
        <f>+'[6]Segítő Szolgálat'!$I17</f>
        <v>0</v>
      </c>
      <c r="Y43" s="136">
        <f>+'[5]3.SZ.TÁBL. SEGÍTŐ SZOLGÁLAT'!$Z42</f>
        <v>0</v>
      </c>
      <c r="Z43" s="148"/>
      <c r="AA43" s="151">
        <f t="shared" ref="AA43:AA56" si="90">+C43+F43+I43+L43+O43+R43+U43+X43</f>
        <v>66082</v>
      </c>
      <c r="AB43" s="147">
        <f t="shared" ref="AB43:AB56" si="91">+D43+G43+J43+M43+P43+S43+V43+Y43</f>
        <v>75306</v>
      </c>
      <c r="AC43" s="152">
        <f t="shared" ref="AC43:AC56" si="92">+E43+H43+K43+N43+Q43+T43+W43+Z43</f>
        <v>56390</v>
      </c>
    </row>
    <row r="44" spans="1:29" ht="13.5" customHeight="1">
      <c r="A44" s="129" t="s">
        <v>180</v>
      </c>
      <c r="B44" s="139" t="s">
        <v>181</v>
      </c>
      <c r="C44" s="146">
        <f>+'[6]Segítő Szolgálat'!$B18</f>
        <v>0</v>
      </c>
      <c r="D44" s="136">
        <f>+'[5]3.SZ.TÁBL. SEGÍTŐ SZOLGÁLAT'!$E43</f>
        <v>0</v>
      </c>
      <c r="E44" s="141"/>
      <c r="F44" s="142">
        <f>+'[4]3.SZ.TÁBL. SEGÍTŐ SZOLGÁLAT'!$G42</f>
        <v>0</v>
      </c>
      <c r="G44" s="136">
        <f>+'[5]3.SZ.TÁBL. SEGÍTŐ SZOLGÁLAT'!$H43</f>
        <v>0</v>
      </c>
      <c r="H44" s="143"/>
      <c r="I44" s="149">
        <f>+'[6]Segítő Szolgálat'!$D18</f>
        <v>0</v>
      </c>
      <c r="J44" s="136">
        <f>+'[5]3.SZ.TÁBL. SEGÍTŐ SZOLGÁLAT'!$K43</f>
        <v>0</v>
      </c>
      <c r="K44" s="141"/>
      <c r="L44" s="142">
        <f>+'[4]3.SZ.TÁBL. SEGÍTŐ SZOLGÁLAT'!$M42</f>
        <v>0</v>
      </c>
      <c r="M44" s="136">
        <f>+'[5]3.SZ.TÁBL. SEGÍTŐ SZOLGÁLAT'!$N43</f>
        <v>0</v>
      </c>
      <c r="N44" s="143"/>
      <c r="O44" s="149">
        <f>+'[6]Segítő Szolgálat'!$F18</f>
        <v>0</v>
      </c>
      <c r="P44" s="136">
        <f>+'[5]3.SZ.TÁBL. SEGÍTŐ SZOLGÁLAT'!$Q43</f>
        <v>0</v>
      </c>
      <c r="Q44" s="141"/>
      <c r="R44" s="149">
        <f>+'[6]Segítő Szolgálat'!$G18</f>
        <v>0</v>
      </c>
      <c r="S44" s="136">
        <f>+'[5]3.SZ.TÁBL. SEGÍTŐ SZOLGÁLAT'!$T43</f>
        <v>0</v>
      </c>
      <c r="T44" s="143"/>
      <c r="U44" s="149">
        <f>+'[6]Segítő Szolgálat'!$H18</f>
        <v>0</v>
      </c>
      <c r="V44" s="136">
        <f>+'[5]3.SZ.TÁBL. SEGÍTŐ SZOLGÁLAT'!$W43</f>
        <v>0</v>
      </c>
      <c r="W44" s="143"/>
      <c r="X44" s="146">
        <f>+'[6]Segítő Szolgálat'!$I18</f>
        <v>0</v>
      </c>
      <c r="Y44" s="136">
        <f>+'[5]3.SZ.TÁBL. SEGÍTŐ SZOLGÁLAT'!$Z43</f>
        <v>0</v>
      </c>
      <c r="Z44" s="141"/>
      <c r="AA44" s="151">
        <f t="shared" si="90"/>
        <v>0</v>
      </c>
      <c r="AB44" s="136">
        <f t="shared" si="91"/>
        <v>0</v>
      </c>
      <c r="AC44" s="137">
        <f t="shared" si="92"/>
        <v>0</v>
      </c>
    </row>
    <row r="45" spans="1:29" ht="13.5" customHeight="1">
      <c r="A45" s="129" t="s">
        <v>182</v>
      </c>
      <c r="B45" s="139" t="s">
        <v>183</v>
      </c>
      <c r="C45" s="146">
        <f>+'[6]Segítő Szolgálat'!$B19</f>
        <v>0</v>
      </c>
      <c r="D45" s="136">
        <f>+'[5]3.SZ.TÁBL. SEGÍTŐ SZOLGÁLAT'!$E44</f>
        <v>0</v>
      </c>
      <c r="E45" s="141"/>
      <c r="F45" s="142">
        <f>+'[4]3.SZ.TÁBL. SEGÍTŐ SZOLGÁLAT'!$G43</f>
        <v>0</v>
      </c>
      <c r="G45" s="136">
        <f>+'[5]3.SZ.TÁBL. SEGÍTŐ SZOLGÁLAT'!$H44</f>
        <v>0</v>
      </c>
      <c r="H45" s="143"/>
      <c r="I45" s="149">
        <f>+'[6]Segítő Szolgálat'!$D19</f>
        <v>0</v>
      </c>
      <c r="J45" s="136">
        <f>+'[5]3.SZ.TÁBL. SEGÍTŐ SZOLGÁLAT'!$K44</f>
        <v>0</v>
      </c>
      <c r="K45" s="141"/>
      <c r="L45" s="142">
        <f>+'[4]3.SZ.TÁBL. SEGÍTŐ SZOLGÁLAT'!$M43</f>
        <v>0</v>
      </c>
      <c r="M45" s="136">
        <f>+'[5]3.SZ.TÁBL. SEGÍTŐ SZOLGÁLAT'!$N44</f>
        <v>0</v>
      </c>
      <c r="N45" s="143"/>
      <c r="O45" s="149">
        <f>+'[6]Segítő Szolgálat'!$F19</f>
        <v>0</v>
      </c>
      <c r="P45" s="136">
        <f>+'[5]3.SZ.TÁBL. SEGÍTŐ SZOLGÁLAT'!$Q44</f>
        <v>0</v>
      </c>
      <c r="Q45" s="141"/>
      <c r="R45" s="149">
        <f>+'[6]Segítő Szolgálat'!$G19</f>
        <v>0</v>
      </c>
      <c r="S45" s="136">
        <f>+'[5]3.SZ.TÁBL. SEGÍTŐ SZOLGÁLAT'!$T44</f>
        <v>0</v>
      </c>
      <c r="T45" s="143"/>
      <c r="U45" s="149">
        <f>+'[6]Segítő Szolgálat'!$H19</f>
        <v>0</v>
      </c>
      <c r="V45" s="136">
        <f>+'[5]3.SZ.TÁBL. SEGÍTŐ SZOLGÁLAT'!$W44</f>
        <v>0</v>
      </c>
      <c r="W45" s="143"/>
      <c r="X45" s="146">
        <f>+'[6]Segítő Szolgálat'!$I19</f>
        <v>0</v>
      </c>
      <c r="Y45" s="136">
        <f>+'[5]3.SZ.TÁBL. SEGÍTŐ SZOLGÁLAT'!$Z44</f>
        <v>0</v>
      </c>
      <c r="Z45" s="141"/>
      <c r="AA45" s="151">
        <f t="shared" si="90"/>
        <v>0</v>
      </c>
      <c r="AB45" s="136">
        <f t="shared" si="91"/>
        <v>0</v>
      </c>
      <c r="AC45" s="137">
        <f t="shared" si="92"/>
        <v>0</v>
      </c>
    </row>
    <row r="46" spans="1:29" ht="13.5" customHeight="1">
      <c r="A46" s="129" t="s">
        <v>184</v>
      </c>
      <c r="B46" s="139" t="s">
        <v>185</v>
      </c>
      <c r="C46" s="146">
        <f>+'[6]Segítő Szolgálat'!$B20</f>
        <v>0</v>
      </c>
      <c r="D46" s="136">
        <f>+'[5]3.SZ.TÁBL. SEGÍTŐ SZOLGÁLAT'!$E45</f>
        <v>0</v>
      </c>
      <c r="E46" s="141"/>
      <c r="F46" s="142">
        <f>+'[4]3.SZ.TÁBL. SEGÍTŐ SZOLGÁLAT'!$G44</f>
        <v>663</v>
      </c>
      <c r="G46" s="136">
        <f>+'[5]3.SZ.TÁBL. SEGÍTŐ SZOLGÁLAT'!$H45</f>
        <v>633</v>
      </c>
      <c r="H46" s="143">
        <v>245</v>
      </c>
      <c r="I46" s="149">
        <f>+'[4]3.SZ.TÁBL. SEGÍTŐ SZOLGÁLAT'!$J$44</f>
        <v>100</v>
      </c>
      <c r="J46" s="136">
        <f>+'[5]3.SZ.TÁBL. SEGÍTŐ SZOLGÁLAT'!$K45</f>
        <v>100</v>
      </c>
      <c r="K46" s="141">
        <v>55</v>
      </c>
      <c r="L46" s="142">
        <f>+'[4]3.SZ.TÁBL. SEGÍTŐ SZOLGÁLAT'!$M44</f>
        <v>0</v>
      </c>
      <c r="M46" s="136">
        <f>+'[5]3.SZ.TÁBL. SEGÍTŐ SZOLGÁLAT'!$N45</f>
        <v>287</v>
      </c>
      <c r="N46" s="143">
        <v>287</v>
      </c>
      <c r="O46" s="149">
        <f>+'[4]3.SZ.TÁBL. SEGÍTŐ SZOLGÁLAT'!$P$44</f>
        <v>100</v>
      </c>
      <c r="P46" s="136">
        <f>+'[5]3.SZ.TÁBL. SEGÍTŐ SZOLGÁLAT'!$Q45</f>
        <v>100</v>
      </c>
      <c r="Q46" s="141"/>
      <c r="R46" s="149">
        <f>+'[6]Segítő Szolgálat'!$G20</f>
        <v>0</v>
      </c>
      <c r="S46" s="136">
        <f>+'[5]3.SZ.TÁBL. SEGÍTŐ SZOLGÁLAT'!$T45</f>
        <v>0</v>
      </c>
      <c r="T46" s="143"/>
      <c r="U46" s="149">
        <f>+'[4]3.SZ.TÁBL. SEGÍTŐ SZOLGÁLAT'!$V$44</f>
        <v>40</v>
      </c>
      <c r="V46" s="136">
        <f>+'[5]3.SZ.TÁBL. SEGÍTŐ SZOLGÁLAT'!$W45</f>
        <v>40</v>
      </c>
      <c r="W46" s="143">
        <v>0</v>
      </c>
      <c r="X46" s="146">
        <f>+'[6]Segítő Szolgálat'!$I20</f>
        <v>0</v>
      </c>
      <c r="Y46" s="136">
        <f>+'[5]3.SZ.TÁBL. SEGÍTŐ SZOLGÁLAT'!$Z45</f>
        <v>0</v>
      </c>
      <c r="Z46" s="141"/>
      <c r="AA46" s="151">
        <f t="shared" si="90"/>
        <v>903</v>
      </c>
      <c r="AB46" s="136">
        <f t="shared" si="91"/>
        <v>1160</v>
      </c>
      <c r="AC46" s="137">
        <f t="shared" si="92"/>
        <v>587</v>
      </c>
    </row>
    <row r="47" spans="1:29" ht="13.5" customHeight="1">
      <c r="A47" s="129" t="s">
        <v>186</v>
      </c>
      <c r="B47" s="139" t="s">
        <v>187</v>
      </c>
      <c r="C47" s="146">
        <f>+'[6]Segítő Szolgálat'!$B21</f>
        <v>0</v>
      </c>
      <c r="D47" s="136">
        <f>+'[5]3.SZ.TÁBL. SEGÍTŐ SZOLGÁLAT'!$E46</f>
        <v>0</v>
      </c>
      <c r="E47" s="141"/>
      <c r="F47" s="142">
        <f>+'[4]3.SZ.TÁBL. SEGÍTŐ SZOLGÁLAT'!$G45</f>
        <v>0</v>
      </c>
      <c r="G47" s="136">
        <f>+'[5]3.SZ.TÁBL. SEGÍTŐ SZOLGÁLAT'!$H46</f>
        <v>0</v>
      </c>
      <c r="H47" s="143"/>
      <c r="I47" s="149">
        <f>+'[6]Segítő Szolgálat'!$D21</f>
        <v>0</v>
      </c>
      <c r="J47" s="136">
        <f>+'[5]3.SZ.TÁBL. SEGÍTŐ SZOLGÁLAT'!$K46</f>
        <v>0</v>
      </c>
      <c r="K47" s="141"/>
      <c r="L47" s="142">
        <f>+'[4]3.SZ.TÁBL. SEGÍTŐ SZOLGÁLAT'!$M45</f>
        <v>0</v>
      </c>
      <c r="M47" s="136">
        <f>+'[5]3.SZ.TÁBL. SEGÍTŐ SZOLGÁLAT'!$N46</f>
        <v>0</v>
      </c>
      <c r="N47" s="143"/>
      <c r="O47" s="149">
        <f>+'[6]Segítő Szolgálat'!$F21</f>
        <v>0</v>
      </c>
      <c r="P47" s="136">
        <f>+'[5]3.SZ.TÁBL. SEGÍTŐ SZOLGÁLAT'!$Q46</f>
        <v>0</v>
      </c>
      <c r="Q47" s="141"/>
      <c r="R47" s="149">
        <f>+'[6]Segítő Szolgálat'!$G21</f>
        <v>0</v>
      </c>
      <c r="S47" s="136">
        <f>+'[5]3.SZ.TÁBL. SEGÍTŐ SZOLGÁLAT'!$T46</f>
        <v>0</v>
      </c>
      <c r="T47" s="143"/>
      <c r="U47" s="149">
        <f>+'[6]Segítő Szolgálat'!$H21</f>
        <v>0</v>
      </c>
      <c r="V47" s="136">
        <f>+'[5]3.SZ.TÁBL. SEGÍTŐ SZOLGÁLAT'!$W46</f>
        <v>0</v>
      </c>
      <c r="W47" s="143"/>
      <c r="X47" s="146">
        <f>+'[6]Segítő Szolgálat'!$I21</f>
        <v>0</v>
      </c>
      <c r="Y47" s="136">
        <f>+'[5]3.SZ.TÁBL. SEGÍTŐ SZOLGÁLAT'!$Z46</f>
        <v>0</v>
      </c>
      <c r="Z47" s="141"/>
      <c r="AA47" s="151">
        <f t="shared" si="90"/>
        <v>0</v>
      </c>
      <c r="AB47" s="136">
        <f t="shared" si="91"/>
        <v>0</v>
      </c>
      <c r="AC47" s="137">
        <f t="shared" si="92"/>
        <v>0</v>
      </c>
    </row>
    <row r="48" spans="1:29" ht="13.5" customHeight="1">
      <c r="A48" s="129" t="s">
        <v>188</v>
      </c>
      <c r="B48" s="139" t="s">
        <v>1</v>
      </c>
      <c r="C48" s="146">
        <f>+'[6]Segítő Szolgálat'!$B22</f>
        <v>0</v>
      </c>
      <c r="D48" s="136">
        <f>+'[5]3.SZ.TÁBL. SEGÍTŐ SZOLGÁLAT'!$E47</f>
        <v>0</v>
      </c>
      <c r="E48" s="141"/>
      <c r="F48" s="142">
        <f>+'[4]3.SZ.TÁBL. SEGÍTŐ SZOLGÁLAT'!$G46</f>
        <v>0</v>
      </c>
      <c r="G48" s="136">
        <f>+'[5]3.SZ.TÁBL. SEGÍTŐ SZOLGÁLAT'!$H47</f>
        <v>0</v>
      </c>
      <c r="H48" s="143"/>
      <c r="I48" s="149">
        <f>+'[6]Segítő Szolgálat'!$D22</f>
        <v>0</v>
      </c>
      <c r="J48" s="136">
        <f>+'[5]3.SZ.TÁBL. SEGÍTŐ SZOLGÁLAT'!$K47</f>
        <v>0</v>
      </c>
      <c r="K48" s="141"/>
      <c r="L48" s="142">
        <f>+'[4]3.SZ.TÁBL. SEGÍTŐ SZOLGÁLAT'!$M46</f>
        <v>313</v>
      </c>
      <c r="M48" s="136">
        <f>+'[5]3.SZ.TÁBL. SEGÍTŐ SZOLGÁLAT'!$N47</f>
        <v>314</v>
      </c>
      <c r="N48" s="143">
        <v>314</v>
      </c>
      <c r="O48" s="149">
        <f>+'[6]Segítő Szolgálat'!$F22</f>
        <v>0</v>
      </c>
      <c r="P48" s="136">
        <f>+'[5]3.SZ.TÁBL. SEGÍTŐ SZOLGÁLAT'!$Q47</f>
        <v>0</v>
      </c>
      <c r="Q48" s="141"/>
      <c r="R48" s="149">
        <f>+'[6]Segítő Szolgálat'!$G22</f>
        <v>0</v>
      </c>
      <c r="S48" s="136">
        <f>+'[5]3.SZ.TÁBL. SEGÍTŐ SZOLGÁLAT'!$T47</f>
        <v>0</v>
      </c>
      <c r="T48" s="143"/>
      <c r="U48" s="149">
        <f>+'[4]3.SZ.TÁBL. SEGÍTŐ SZOLGÁLAT'!$V$46</f>
        <v>313</v>
      </c>
      <c r="V48" s="136">
        <f>+'[5]3.SZ.TÁBL. SEGÍTŐ SZOLGÁLAT'!$W47</f>
        <v>314</v>
      </c>
      <c r="W48" s="143">
        <v>313</v>
      </c>
      <c r="X48" s="146">
        <f>+'[6]Segítő Szolgálat'!$I22</f>
        <v>0</v>
      </c>
      <c r="Y48" s="136">
        <f>+'[5]3.SZ.TÁBL. SEGÍTŐ SZOLGÁLAT'!$Z47</f>
        <v>0</v>
      </c>
      <c r="Z48" s="141"/>
      <c r="AA48" s="151">
        <f t="shared" si="90"/>
        <v>626</v>
      </c>
      <c r="AB48" s="136">
        <f t="shared" si="91"/>
        <v>628</v>
      </c>
      <c r="AC48" s="137">
        <f t="shared" si="92"/>
        <v>627</v>
      </c>
    </row>
    <row r="49" spans="1:29" ht="13.5" customHeight="1">
      <c r="A49" s="129" t="s">
        <v>189</v>
      </c>
      <c r="B49" s="139" t="s">
        <v>190</v>
      </c>
      <c r="C49" s="146">
        <f>+'[4]3.SZ.TÁBL. SEGÍTŐ SZOLGÁLAT'!$D$47</f>
        <v>35</v>
      </c>
      <c r="D49" s="136">
        <f>+'[5]3.SZ.TÁBL. SEGÍTŐ SZOLGÁLAT'!$E48</f>
        <v>35</v>
      </c>
      <c r="E49" s="141">
        <v>20</v>
      </c>
      <c r="F49" s="142">
        <f>+'[4]3.SZ.TÁBL. SEGÍTŐ SZOLGÁLAT'!$G47</f>
        <v>240</v>
      </c>
      <c r="G49" s="136">
        <f>+'[5]3.SZ.TÁBL. SEGÍTŐ SZOLGÁLAT'!$H48</f>
        <v>240</v>
      </c>
      <c r="H49" s="143">
        <v>160</v>
      </c>
      <c r="I49" s="149">
        <f>+'[4]3.SZ.TÁBL. SEGÍTŐ SZOLGÁLAT'!$J$47</f>
        <v>720</v>
      </c>
      <c r="J49" s="136">
        <f>+'[5]3.SZ.TÁBL. SEGÍTŐ SZOLGÁLAT'!$K48</f>
        <v>720</v>
      </c>
      <c r="K49" s="141">
        <v>445</v>
      </c>
      <c r="L49" s="142">
        <f>+'[4]3.SZ.TÁBL. SEGÍTŐ SZOLGÁLAT'!$M47</f>
        <v>330</v>
      </c>
      <c r="M49" s="136">
        <f>+'[5]3.SZ.TÁBL. SEGÍTŐ SZOLGÁLAT'!$N48</f>
        <v>330</v>
      </c>
      <c r="N49" s="143">
        <v>220</v>
      </c>
      <c r="O49" s="149">
        <f>+'[4]3.SZ.TÁBL. SEGÍTŐ SZOLGÁLAT'!$P$47</f>
        <v>210</v>
      </c>
      <c r="P49" s="136">
        <f>+'[5]3.SZ.TÁBL. SEGÍTŐ SZOLGÁLAT'!$Q48</f>
        <v>210</v>
      </c>
      <c r="Q49" s="141">
        <v>140</v>
      </c>
      <c r="R49" s="149">
        <f>+'[4]3.SZ.TÁBL. SEGÍTŐ SZOLGÁLAT'!$S$47</f>
        <v>60</v>
      </c>
      <c r="S49" s="136">
        <f>+'[5]3.SZ.TÁBL. SEGÍTŐ SZOLGÁLAT'!$T48</f>
        <v>60</v>
      </c>
      <c r="T49" s="143">
        <v>40</v>
      </c>
      <c r="U49" s="149">
        <f>+'[4]3.SZ.TÁBL. SEGÍTŐ SZOLGÁLAT'!$V$47</f>
        <v>240</v>
      </c>
      <c r="V49" s="136">
        <f>+'[5]3.SZ.TÁBL. SEGÍTŐ SZOLGÁLAT'!$W48</f>
        <v>240</v>
      </c>
      <c r="W49" s="143">
        <v>100</v>
      </c>
      <c r="X49" s="146">
        <f>+'[6]Segítő Szolgálat'!$I23</f>
        <v>0</v>
      </c>
      <c r="Y49" s="136">
        <f>+'[5]3.SZ.TÁBL. SEGÍTŐ SZOLGÁLAT'!$Z48</f>
        <v>0</v>
      </c>
      <c r="Z49" s="141"/>
      <c r="AA49" s="151">
        <f t="shared" si="90"/>
        <v>1835</v>
      </c>
      <c r="AB49" s="136">
        <f t="shared" si="91"/>
        <v>1835</v>
      </c>
      <c r="AC49" s="137">
        <f t="shared" si="92"/>
        <v>1125</v>
      </c>
    </row>
    <row r="50" spans="1:29" ht="13.5" customHeight="1">
      <c r="A50" s="129" t="s">
        <v>191</v>
      </c>
      <c r="B50" s="139" t="s">
        <v>192</v>
      </c>
      <c r="C50" s="146">
        <f>+'[6]Segítő Szolgálat'!$B24</f>
        <v>0</v>
      </c>
      <c r="D50" s="136">
        <f>+'[5]3.SZ.TÁBL. SEGÍTŐ SZOLGÁLAT'!$E49</f>
        <v>0</v>
      </c>
      <c r="E50" s="141"/>
      <c r="F50" s="142">
        <f>+'[4]3.SZ.TÁBL. SEGÍTŐ SZOLGÁLAT'!$G48</f>
        <v>0</v>
      </c>
      <c r="G50" s="136">
        <f>+'[5]3.SZ.TÁBL. SEGÍTŐ SZOLGÁLAT'!$H49</f>
        <v>0</v>
      </c>
      <c r="H50" s="143"/>
      <c r="I50" s="149">
        <f>+'[6]Segítő Szolgálat'!$D24</f>
        <v>0</v>
      </c>
      <c r="J50" s="136">
        <f>+'[5]3.SZ.TÁBL. SEGÍTŐ SZOLGÁLAT'!$K49</f>
        <v>0</v>
      </c>
      <c r="K50" s="141"/>
      <c r="L50" s="142">
        <f>+'[4]3.SZ.TÁBL. SEGÍTŐ SZOLGÁLAT'!$M48</f>
        <v>0</v>
      </c>
      <c r="M50" s="136">
        <f>+'[5]3.SZ.TÁBL. SEGÍTŐ SZOLGÁLAT'!$N49</f>
        <v>0</v>
      </c>
      <c r="N50" s="143"/>
      <c r="O50" s="149">
        <f>+'[6]Segítő Szolgálat'!$F24</f>
        <v>0</v>
      </c>
      <c r="P50" s="136">
        <f>+'[5]3.SZ.TÁBL. SEGÍTŐ SZOLGÁLAT'!$Q49</f>
        <v>0</v>
      </c>
      <c r="Q50" s="141"/>
      <c r="R50" s="149">
        <f>+'[6]Segítő Szolgálat'!$G24</f>
        <v>0</v>
      </c>
      <c r="S50" s="136">
        <f>+'[5]3.SZ.TÁBL. SEGÍTŐ SZOLGÁLAT'!$T49</f>
        <v>0</v>
      </c>
      <c r="T50" s="143"/>
      <c r="U50" s="149">
        <f>+'[6]Segítő Szolgálat'!$H24</f>
        <v>0</v>
      </c>
      <c r="V50" s="136">
        <f>+'[5]3.SZ.TÁBL. SEGÍTŐ SZOLGÁLAT'!$W49</f>
        <v>0</v>
      </c>
      <c r="W50" s="143"/>
      <c r="X50" s="146">
        <f>+'[6]Segítő Szolgálat'!$I24</f>
        <v>0</v>
      </c>
      <c r="Y50" s="136">
        <f>+'[5]3.SZ.TÁBL. SEGÍTŐ SZOLGÁLAT'!$Z49</f>
        <v>0</v>
      </c>
      <c r="Z50" s="141"/>
      <c r="AA50" s="151">
        <f t="shared" si="90"/>
        <v>0</v>
      </c>
      <c r="AB50" s="136">
        <f t="shared" si="91"/>
        <v>0</v>
      </c>
      <c r="AC50" s="137">
        <f t="shared" si="92"/>
        <v>0</v>
      </c>
    </row>
    <row r="51" spans="1:29" ht="13.5" customHeight="1">
      <c r="A51" s="129" t="s">
        <v>193</v>
      </c>
      <c r="B51" s="139" t="s">
        <v>2</v>
      </c>
      <c r="C51" s="146">
        <f>+'[4]3.SZ.TÁBL. SEGÍTŐ SZOLGÁLAT'!$D$49</f>
        <v>30</v>
      </c>
      <c r="D51" s="136">
        <f>+'[5]3.SZ.TÁBL. SEGÍTŐ SZOLGÁLAT'!$E50</f>
        <v>30</v>
      </c>
      <c r="E51" s="141"/>
      <c r="F51" s="142">
        <f>+'[4]3.SZ.TÁBL. SEGÍTŐ SZOLGÁLAT'!$G49</f>
        <v>98</v>
      </c>
      <c r="G51" s="136">
        <f>+'[5]3.SZ.TÁBL. SEGÍTŐ SZOLGÁLAT'!$H50</f>
        <v>98</v>
      </c>
      <c r="H51" s="143">
        <v>18</v>
      </c>
      <c r="I51" s="149">
        <f>+'[4]3.SZ.TÁBL. SEGÍTŐ SZOLGÁLAT'!$J$49</f>
        <v>60</v>
      </c>
      <c r="J51" s="136">
        <f>+'[5]3.SZ.TÁBL. SEGÍTŐ SZOLGÁLAT'!$K50</f>
        <v>60</v>
      </c>
      <c r="K51" s="141">
        <v>28</v>
      </c>
      <c r="L51" s="142">
        <f>+'[4]3.SZ.TÁBL. SEGÍTŐ SZOLGÁLAT'!$M49</f>
        <v>168</v>
      </c>
      <c r="M51" s="136">
        <f>+'[5]3.SZ.TÁBL. SEGÍTŐ SZOLGÁLAT'!$N50</f>
        <v>168</v>
      </c>
      <c r="N51" s="143">
        <v>68</v>
      </c>
      <c r="O51" s="149">
        <f>+'[4]3.SZ.TÁBL. SEGÍTŐ SZOLGÁLAT'!$P$49</f>
        <v>243</v>
      </c>
      <c r="P51" s="136">
        <f>+'[5]3.SZ.TÁBL. SEGÍTŐ SZOLGÁLAT'!$Q50</f>
        <v>243</v>
      </c>
      <c r="Q51" s="141">
        <v>160</v>
      </c>
      <c r="R51" s="149">
        <f>+'[6]Segítő Szolgálat'!$G25</f>
        <v>0</v>
      </c>
      <c r="S51" s="136">
        <f>+'[5]3.SZ.TÁBL. SEGÍTŐ SZOLGÁLAT'!$T50</f>
        <v>0</v>
      </c>
      <c r="T51" s="143"/>
      <c r="U51" s="149">
        <f>+'[4]3.SZ.TÁBL. SEGÍTŐ SZOLGÁLAT'!$V$49</f>
        <v>12</v>
      </c>
      <c r="V51" s="136">
        <f>+'[5]3.SZ.TÁBL. SEGÍTŐ SZOLGÁLAT'!$W50</f>
        <v>12</v>
      </c>
      <c r="W51" s="143">
        <v>6</v>
      </c>
      <c r="X51" s="146">
        <f>+'[6]Segítő Szolgálat'!$I25</f>
        <v>0</v>
      </c>
      <c r="Y51" s="136">
        <f>+'[5]3.SZ.TÁBL. SEGÍTŐ SZOLGÁLAT'!$Z50</f>
        <v>0</v>
      </c>
      <c r="Z51" s="141"/>
      <c r="AA51" s="151">
        <f t="shared" si="90"/>
        <v>611</v>
      </c>
      <c r="AB51" s="136">
        <f t="shared" si="91"/>
        <v>611</v>
      </c>
      <c r="AC51" s="137">
        <f t="shared" si="92"/>
        <v>280</v>
      </c>
    </row>
    <row r="52" spans="1:29" ht="13.5" customHeight="1">
      <c r="A52" s="129" t="s">
        <v>194</v>
      </c>
      <c r="B52" s="139" t="s">
        <v>195</v>
      </c>
      <c r="C52" s="146">
        <f>+'[6]Segítő Szolgálat'!$B26</f>
        <v>0</v>
      </c>
      <c r="D52" s="136">
        <f>+'[5]3.SZ.TÁBL. SEGÍTŐ SZOLGÁLAT'!$E51</f>
        <v>0</v>
      </c>
      <c r="E52" s="141"/>
      <c r="F52" s="142">
        <f>+'[4]3.SZ.TÁBL. SEGÍTŐ SZOLGÁLAT'!$G50</f>
        <v>0</v>
      </c>
      <c r="G52" s="136">
        <f>+'[5]3.SZ.TÁBL. SEGÍTŐ SZOLGÁLAT'!$H51</f>
        <v>0</v>
      </c>
      <c r="H52" s="143"/>
      <c r="I52" s="149">
        <f>+'[6]Segítő Szolgálat'!$D26</f>
        <v>0</v>
      </c>
      <c r="J52" s="136">
        <f>+'[5]3.SZ.TÁBL. SEGÍTŐ SZOLGÁLAT'!$K51</f>
        <v>0</v>
      </c>
      <c r="K52" s="141"/>
      <c r="L52" s="142">
        <f>+'[4]3.SZ.TÁBL. SEGÍTŐ SZOLGÁLAT'!$M50</f>
        <v>0</v>
      </c>
      <c r="M52" s="136">
        <f>+'[5]3.SZ.TÁBL. SEGÍTŐ SZOLGÁLAT'!$N51</f>
        <v>0</v>
      </c>
      <c r="N52" s="143"/>
      <c r="O52" s="149">
        <f>+'[6]Segítő Szolgálat'!$F26</f>
        <v>0</v>
      </c>
      <c r="P52" s="136">
        <f>+'[5]3.SZ.TÁBL. SEGÍTŐ SZOLGÁLAT'!$Q51</f>
        <v>0</v>
      </c>
      <c r="Q52" s="141"/>
      <c r="R52" s="149">
        <f>+'[6]Segítő Szolgálat'!$G26</f>
        <v>0</v>
      </c>
      <c r="S52" s="136">
        <f>+'[5]3.SZ.TÁBL. SEGÍTŐ SZOLGÁLAT'!$T51</f>
        <v>0</v>
      </c>
      <c r="T52" s="143"/>
      <c r="U52" s="149">
        <f>+'[6]Segítő Szolgálat'!$H26</f>
        <v>0</v>
      </c>
      <c r="V52" s="136">
        <f>+'[5]3.SZ.TÁBL. SEGÍTŐ SZOLGÁLAT'!$W51</f>
        <v>0</v>
      </c>
      <c r="W52" s="143"/>
      <c r="X52" s="146">
        <f>+'[6]Segítő Szolgálat'!$I26</f>
        <v>0</v>
      </c>
      <c r="Y52" s="136">
        <f>+'[5]3.SZ.TÁBL. SEGÍTŐ SZOLGÁLAT'!$Z51</f>
        <v>0</v>
      </c>
      <c r="Z52" s="141"/>
      <c r="AA52" s="151">
        <f t="shared" si="90"/>
        <v>0</v>
      </c>
      <c r="AB52" s="136">
        <f t="shared" si="91"/>
        <v>0</v>
      </c>
      <c r="AC52" s="137">
        <f t="shared" si="92"/>
        <v>0</v>
      </c>
    </row>
    <row r="53" spans="1:29" ht="13.5" customHeight="1">
      <c r="A53" s="129" t="s">
        <v>196</v>
      </c>
      <c r="B53" s="139" t="s">
        <v>197</v>
      </c>
      <c r="C53" s="146">
        <f>+'[6]Segítő Szolgálat'!$B27</f>
        <v>0</v>
      </c>
      <c r="D53" s="136">
        <f>+'[5]3.SZ.TÁBL. SEGÍTŐ SZOLGÁLAT'!$E52</f>
        <v>0</v>
      </c>
      <c r="E53" s="141"/>
      <c r="F53" s="142">
        <f>+'[4]3.SZ.TÁBL. SEGÍTŐ SZOLGÁLAT'!$G51</f>
        <v>0</v>
      </c>
      <c r="G53" s="136">
        <f>+'[5]3.SZ.TÁBL. SEGÍTŐ SZOLGÁLAT'!$H52</f>
        <v>0</v>
      </c>
      <c r="H53" s="143"/>
      <c r="I53" s="149">
        <f>+'[6]Segítő Szolgálat'!$D27</f>
        <v>0</v>
      </c>
      <c r="J53" s="136">
        <f>+'[5]3.SZ.TÁBL. SEGÍTŐ SZOLGÁLAT'!$K52</f>
        <v>0</v>
      </c>
      <c r="K53" s="141"/>
      <c r="L53" s="142">
        <f>+'[4]3.SZ.TÁBL. SEGÍTŐ SZOLGÁLAT'!$M51</f>
        <v>0</v>
      </c>
      <c r="M53" s="136">
        <f>+'[5]3.SZ.TÁBL. SEGÍTŐ SZOLGÁLAT'!$N52</f>
        <v>0</v>
      </c>
      <c r="N53" s="143"/>
      <c r="O53" s="149">
        <f>+'[6]Segítő Szolgálat'!$F27</f>
        <v>0</v>
      </c>
      <c r="P53" s="136">
        <f>+'[5]3.SZ.TÁBL. SEGÍTŐ SZOLGÁLAT'!$Q52</f>
        <v>0</v>
      </c>
      <c r="Q53" s="141"/>
      <c r="R53" s="149">
        <f>+'[6]Segítő Szolgálat'!$G27</f>
        <v>0</v>
      </c>
      <c r="S53" s="136">
        <f>+'[5]3.SZ.TÁBL. SEGÍTŐ SZOLGÁLAT'!$T52</f>
        <v>0</v>
      </c>
      <c r="T53" s="143"/>
      <c r="U53" s="149">
        <f>+'[6]Segítő Szolgálat'!$H27</f>
        <v>0</v>
      </c>
      <c r="V53" s="136">
        <f>+'[5]3.SZ.TÁBL. SEGÍTŐ SZOLGÁLAT'!$W52</f>
        <v>0</v>
      </c>
      <c r="W53" s="143"/>
      <c r="X53" s="146">
        <f>+'[6]Segítő Szolgálat'!$I27</f>
        <v>0</v>
      </c>
      <c r="Y53" s="136">
        <f>+'[5]3.SZ.TÁBL. SEGÍTŐ SZOLGÁLAT'!$Z52</f>
        <v>0</v>
      </c>
      <c r="Z53" s="141"/>
      <c r="AA53" s="151">
        <f t="shared" si="90"/>
        <v>0</v>
      </c>
      <c r="AB53" s="136">
        <f t="shared" si="91"/>
        <v>0</v>
      </c>
      <c r="AC53" s="137">
        <f t="shared" si="92"/>
        <v>0</v>
      </c>
    </row>
    <row r="54" spans="1:29" ht="13.5" customHeight="1">
      <c r="A54" s="129" t="s">
        <v>198</v>
      </c>
      <c r="B54" s="139" t="s">
        <v>199</v>
      </c>
      <c r="C54" s="146">
        <f>+'[6]Segítő Szolgálat'!$B28</f>
        <v>0</v>
      </c>
      <c r="D54" s="136">
        <f>+'[5]3.SZ.TÁBL. SEGÍTŐ SZOLGÁLAT'!$E53</f>
        <v>0</v>
      </c>
      <c r="E54" s="141"/>
      <c r="F54" s="142">
        <f>+'[4]3.SZ.TÁBL. SEGÍTŐ SZOLGÁLAT'!$G52</f>
        <v>0</v>
      </c>
      <c r="G54" s="136">
        <f>+'[5]3.SZ.TÁBL. SEGÍTŐ SZOLGÁLAT'!$H53</f>
        <v>0</v>
      </c>
      <c r="H54" s="143"/>
      <c r="I54" s="149">
        <f>+'[6]Segítő Szolgálat'!$D28</f>
        <v>0</v>
      </c>
      <c r="J54" s="136">
        <f>+'[5]3.SZ.TÁBL. SEGÍTŐ SZOLGÁLAT'!$K53</f>
        <v>0</v>
      </c>
      <c r="K54" s="141"/>
      <c r="L54" s="142">
        <f>+'[4]3.SZ.TÁBL. SEGÍTŐ SZOLGÁLAT'!$M52</f>
        <v>0</v>
      </c>
      <c r="M54" s="136">
        <f>+'[5]3.SZ.TÁBL. SEGÍTŐ SZOLGÁLAT'!$N53</f>
        <v>0</v>
      </c>
      <c r="N54" s="143"/>
      <c r="O54" s="149">
        <f>+'[6]Segítő Szolgálat'!$F28</f>
        <v>0</v>
      </c>
      <c r="P54" s="136">
        <f>+'[5]3.SZ.TÁBL. SEGÍTŐ SZOLGÁLAT'!$Q53</f>
        <v>0</v>
      </c>
      <c r="Q54" s="141"/>
      <c r="R54" s="149">
        <f>+'[6]Segítő Szolgálat'!$G28</f>
        <v>0</v>
      </c>
      <c r="S54" s="136">
        <f>+'[5]3.SZ.TÁBL. SEGÍTŐ SZOLGÁLAT'!$T53</f>
        <v>0</v>
      </c>
      <c r="T54" s="143"/>
      <c r="U54" s="149">
        <f>+'[6]Segítő Szolgálat'!$H28</f>
        <v>0</v>
      </c>
      <c r="V54" s="136">
        <f>+'[5]3.SZ.TÁBL. SEGÍTŐ SZOLGÁLAT'!$W53</f>
        <v>0</v>
      </c>
      <c r="W54" s="143"/>
      <c r="X54" s="146">
        <f>+'[6]Segítő Szolgálat'!$I28</f>
        <v>0</v>
      </c>
      <c r="Y54" s="136">
        <f>+'[5]3.SZ.TÁBL. SEGÍTŐ SZOLGÁLAT'!$Z53</f>
        <v>0</v>
      </c>
      <c r="Z54" s="141"/>
      <c r="AA54" s="151">
        <f t="shared" si="90"/>
        <v>0</v>
      </c>
      <c r="AB54" s="136">
        <f t="shared" si="91"/>
        <v>0</v>
      </c>
      <c r="AC54" s="137">
        <f t="shared" si="92"/>
        <v>0</v>
      </c>
    </row>
    <row r="55" spans="1:29" ht="13.5" customHeight="1">
      <c r="A55" s="129" t="s">
        <v>200</v>
      </c>
      <c r="B55" s="139" t="s">
        <v>201</v>
      </c>
      <c r="C55" s="146">
        <f>+'[6]Segítő Szolgálat'!$B29</f>
        <v>0</v>
      </c>
      <c r="D55" s="136">
        <f>+'[5]3.SZ.TÁBL. SEGÍTŐ SZOLGÁLAT'!$E54</f>
        <v>43</v>
      </c>
      <c r="E55" s="141">
        <v>43</v>
      </c>
      <c r="F55" s="142">
        <f>+'[4]3.SZ.TÁBL. SEGÍTŐ SZOLGÁLAT'!$G53</f>
        <v>0</v>
      </c>
      <c r="G55" s="136">
        <f>+'[5]3.SZ.TÁBL. SEGÍTŐ SZOLGÁLAT'!$H54</f>
        <v>231</v>
      </c>
      <c r="H55" s="143">
        <v>231</v>
      </c>
      <c r="I55" s="149">
        <f>+'[6]Segítő Szolgálat'!$D29</f>
        <v>0</v>
      </c>
      <c r="J55" s="136">
        <f>+'[5]3.SZ.TÁBL. SEGÍTŐ SZOLGÁLAT'!$K54</f>
        <v>531</v>
      </c>
      <c r="K55" s="141">
        <v>532</v>
      </c>
      <c r="L55" s="142">
        <f>+'[4]3.SZ.TÁBL. SEGÍTŐ SZOLGÁLAT'!$M53</f>
        <v>0</v>
      </c>
      <c r="M55" s="136">
        <f>+'[5]3.SZ.TÁBL. SEGÍTŐ SZOLGÁLAT'!$N54</f>
        <v>360</v>
      </c>
      <c r="N55" s="143">
        <v>361</v>
      </c>
      <c r="O55" s="149">
        <f>+'[6]Segítő Szolgálat'!$F29</f>
        <v>0</v>
      </c>
      <c r="P55" s="136">
        <f>+'[5]3.SZ.TÁBL. SEGÍTŐ SZOLGÁLAT'!$Q54</f>
        <v>306</v>
      </c>
      <c r="Q55" s="141">
        <v>305</v>
      </c>
      <c r="R55" s="149">
        <f>+'[6]Segítő Szolgálat'!$G29</f>
        <v>0</v>
      </c>
      <c r="S55" s="136">
        <f>+'[5]3.SZ.TÁBL. SEGÍTŐ SZOLGÁLAT'!$T54</f>
        <v>71</v>
      </c>
      <c r="T55" s="143">
        <v>69</v>
      </c>
      <c r="U55" s="149">
        <f>+'[6]Segítő Szolgálat'!$H29</f>
        <v>0</v>
      </c>
      <c r="V55" s="136">
        <f>+'[5]3.SZ.TÁBL. SEGÍTŐ SZOLGÁLAT'!$W54</f>
        <v>30</v>
      </c>
      <c r="W55" s="143">
        <v>30</v>
      </c>
      <c r="X55" s="146">
        <f>+'[6]Segítő Szolgálat'!$I29</f>
        <v>0</v>
      </c>
      <c r="Y55" s="136">
        <f>+'[5]3.SZ.TÁBL. SEGÍTŐ SZOLGÁLAT'!$Z54</f>
        <v>0</v>
      </c>
      <c r="Z55" s="141"/>
      <c r="AA55" s="151">
        <f t="shared" si="90"/>
        <v>0</v>
      </c>
      <c r="AB55" s="136">
        <f t="shared" si="91"/>
        <v>1572</v>
      </c>
      <c r="AC55" s="137">
        <f t="shared" si="92"/>
        <v>1571</v>
      </c>
    </row>
    <row r="56" spans="1:29" ht="13.5" customHeight="1">
      <c r="A56" s="130" t="s">
        <v>200</v>
      </c>
      <c r="B56" s="181" t="s">
        <v>202</v>
      </c>
      <c r="C56" s="146">
        <f>+'[6]Segítő Szolgálat'!$B30</f>
        <v>0</v>
      </c>
      <c r="D56" s="136">
        <f>+'[5]3.SZ.TÁBL. SEGÍTŐ SZOLGÁLAT'!$E55</f>
        <v>0</v>
      </c>
      <c r="E56" s="163"/>
      <c r="F56" s="149">
        <f>+'[6]Segítő Szolgálat'!$C30</f>
        <v>0</v>
      </c>
      <c r="G56" s="136">
        <f>+'[5]3.SZ.TÁBL. SEGÍTŐ SZOLGÁLAT'!$H55</f>
        <v>0</v>
      </c>
      <c r="H56" s="165"/>
      <c r="I56" s="149">
        <f>+'[6]Segítő Szolgálat'!$D30</f>
        <v>0</v>
      </c>
      <c r="J56" s="136">
        <f>+'[5]3.SZ.TÁBL. SEGÍTŐ SZOLGÁLAT'!$K55</f>
        <v>0</v>
      </c>
      <c r="K56" s="163"/>
      <c r="L56" s="149">
        <f>+'[6]Segítő Szolgálat'!$E30</f>
        <v>0</v>
      </c>
      <c r="M56" s="136">
        <f>+'[5]3.SZ.TÁBL. SEGÍTŐ SZOLGÁLAT'!$N55</f>
        <v>0</v>
      </c>
      <c r="N56" s="165"/>
      <c r="O56" s="149">
        <f>+'[6]Segítő Szolgálat'!$F30</f>
        <v>0</v>
      </c>
      <c r="P56" s="136">
        <f>+'[5]3.SZ.TÁBL. SEGÍTŐ SZOLGÁLAT'!$Q55</f>
        <v>0</v>
      </c>
      <c r="Q56" s="163"/>
      <c r="R56" s="149">
        <f>+'[6]Segítő Szolgálat'!$G30</f>
        <v>0</v>
      </c>
      <c r="S56" s="136">
        <f>+'[5]3.SZ.TÁBL. SEGÍTŐ SZOLGÁLAT'!$T55</f>
        <v>0</v>
      </c>
      <c r="T56" s="165"/>
      <c r="U56" s="149">
        <f>+'[6]Segítő Szolgálat'!$H30</f>
        <v>0</v>
      </c>
      <c r="V56" s="136">
        <f>+'[5]3.SZ.TÁBL. SEGÍTŐ SZOLGÁLAT'!$W55</f>
        <v>0</v>
      </c>
      <c r="W56" s="165"/>
      <c r="X56" s="146">
        <f>+'[6]Segítő Szolgálat'!$I30</f>
        <v>0</v>
      </c>
      <c r="Y56" s="136">
        <f>+'[5]3.SZ.TÁBL. SEGÍTŐ SZOLGÁLAT'!$Z55</f>
        <v>0</v>
      </c>
      <c r="Z56" s="163"/>
      <c r="AA56" s="151">
        <f t="shared" si="90"/>
        <v>0</v>
      </c>
      <c r="AB56" s="162">
        <f t="shared" si="91"/>
        <v>0</v>
      </c>
      <c r="AC56" s="167">
        <f t="shared" si="92"/>
        <v>0</v>
      </c>
    </row>
    <row r="57" spans="1:29" s="263" customFormat="1" ht="13.5" customHeight="1">
      <c r="A57" s="131" t="s">
        <v>162</v>
      </c>
      <c r="B57" s="182" t="s">
        <v>120</v>
      </c>
      <c r="C57" s="236">
        <f>+SUM(C43:C55)</f>
        <v>1081</v>
      </c>
      <c r="D57" s="234">
        <f>+SUM(D43:D55)</f>
        <v>1012</v>
      </c>
      <c r="E57" s="237">
        <f>+SUM(E43:E55)</f>
        <v>1051</v>
      </c>
      <c r="F57" s="261">
        <f>+SUM(F43:F55)</f>
        <v>12104</v>
      </c>
      <c r="G57" s="234">
        <f>+SUM(G43:G55)</f>
        <v>15137</v>
      </c>
      <c r="H57" s="262">
        <f t="shared" ref="H57" si="93">+SUM(H43:H55)</f>
        <v>11118</v>
      </c>
      <c r="I57" s="261">
        <f>+SUM(I43:I55)</f>
        <v>24206</v>
      </c>
      <c r="J57" s="234">
        <f>+SUM(J43:J55)</f>
        <v>26597</v>
      </c>
      <c r="K57" s="237">
        <f t="shared" ref="K57" si="94">+SUM(K43:K55)</f>
        <v>19157</v>
      </c>
      <c r="L57" s="261">
        <f>+SUM(L43:L55)</f>
        <v>13643</v>
      </c>
      <c r="M57" s="234">
        <f>+SUM(M43:M55)</f>
        <v>18125</v>
      </c>
      <c r="N57" s="262">
        <f t="shared" ref="N57" si="95">+SUM(N43:N55)</f>
        <v>14737</v>
      </c>
      <c r="O57" s="261">
        <f>+SUM(O43:O55)</f>
        <v>8147</v>
      </c>
      <c r="P57" s="234">
        <f>+SUM(P43:P55)</f>
        <v>9703</v>
      </c>
      <c r="Q57" s="237">
        <f t="shared" ref="Q57" si="96">+SUM(Q43:Q55)</f>
        <v>7530</v>
      </c>
      <c r="R57" s="261">
        <f>+SUM(R43:R55)</f>
        <v>2203</v>
      </c>
      <c r="S57" s="234">
        <f>+SUM(S43:S55)</f>
        <v>2537</v>
      </c>
      <c r="T57" s="262">
        <f t="shared" ref="T57" si="97">+SUM(T43:T55)</f>
        <v>1969</v>
      </c>
      <c r="U57" s="261">
        <f>+SUM(U43:U55)</f>
        <v>8673</v>
      </c>
      <c r="V57" s="234">
        <f>+SUM(V43:V55)</f>
        <v>8001</v>
      </c>
      <c r="W57" s="262">
        <f t="shared" ref="W57" si="98">+SUM(W43:W55)</f>
        <v>5018</v>
      </c>
      <c r="X57" s="236">
        <f>+SUM(X43:X55)</f>
        <v>0</v>
      </c>
      <c r="Y57" s="234">
        <f>+SUM(Y43:Y55)</f>
        <v>0</v>
      </c>
      <c r="Z57" s="237">
        <f t="shared" ref="Z57" si="99">+SUM(Z43:Z55)</f>
        <v>0</v>
      </c>
      <c r="AA57" s="229">
        <f>+SUM(AA43:AA55)</f>
        <v>70057</v>
      </c>
      <c r="AB57" s="234">
        <f t="shared" ref="AB57:AC57" si="100">+SUM(AB43:AB55)</f>
        <v>81112</v>
      </c>
      <c r="AC57" s="235">
        <f t="shared" si="100"/>
        <v>60580</v>
      </c>
    </row>
    <row r="58" spans="1:29" ht="13.5" customHeight="1">
      <c r="A58" s="128" t="s">
        <v>203</v>
      </c>
      <c r="B58" s="180" t="s">
        <v>204</v>
      </c>
      <c r="C58" s="146">
        <f>+'[6]Segítő Szolgálat'!$B32</f>
        <v>0</v>
      </c>
      <c r="D58" s="136">
        <f>+'[5]3.SZ.TÁBL. SEGÍTŐ SZOLGÁLAT'!$E57</f>
        <v>0</v>
      </c>
      <c r="E58" s="148"/>
      <c r="F58" s="149">
        <f>+'[6]Segítő Szolgálat'!$C32</f>
        <v>0</v>
      </c>
      <c r="G58" s="136">
        <f>+'[5]3.SZ.TÁBL. SEGÍTŐ SZOLGÁLAT'!$H57</f>
        <v>0</v>
      </c>
      <c r="H58" s="150"/>
      <c r="I58" s="149">
        <f>+'[6]Segítő Szolgálat'!$D32</f>
        <v>0</v>
      </c>
      <c r="J58" s="136">
        <f>+'[5]3.SZ.TÁBL. SEGÍTŐ SZOLGÁLAT'!$K57</f>
        <v>0</v>
      </c>
      <c r="K58" s="148"/>
      <c r="L58" s="149">
        <f>+'[6]Segítő Szolgálat'!$E32</f>
        <v>0</v>
      </c>
      <c r="M58" s="136">
        <f>+'[5]3.SZ.TÁBL. SEGÍTŐ SZOLGÁLAT'!$N57</f>
        <v>0</v>
      </c>
      <c r="N58" s="150"/>
      <c r="O58" s="149">
        <f>+'[6]Segítő Szolgálat'!$F32</f>
        <v>0</v>
      </c>
      <c r="P58" s="136">
        <f>+'[5]3.SZ.TÁBL. SEGÍTŐ SZOLGÁLAT'!$Q57</f>
        <v>0</v>
      </c>
      <c r="Q58" s="148"/>
      <c r="R58" s="149">
        <f>+'[6]Segítő Szolgálat'!$G32</f>
        <v>0</v>
      </c>
      <c r="S58" s="136">
        <f>+'[5]3.SZ.TÁBL. SEGÍTŐ SZOLGÁLAT'!$T57</f>
        <v>0</v>
      </c>
      <c r="T58" s="150"/>
      <c r="U58" s="149">
        <f>+'[6]Segítő Szolgálat'!$H32</f>
        <v>0</v>
      </c>
      <c r="V58" s="136">
        <f>+'[5]3.SZ.TÁBL. SEGÍTŐ SZOLGÁLAT'!$W57</f>
        <v>0</v>
      </c>
      <c r="W58" s="150"/>
      <c r="X58" s="146">
        <f>+'[6]Segítő Szolgálat'!$I32</f>
        <v>0</v>
      </c>
      <c r="Y58" s="136">
        <f>+'[5]3.SZ.TÁBL. SEGÍTŐ SZOLGÁLAT'!$Z57</f>
        <v>0</v>
      </c>
      <c r="Z58" s="148"/>
      <c r="AA58" s="151">
        <f t="shared" ref="AA58:AA60" si="101">+C58+F58+I58+L58+O58+R58+U58+X58</f>
        <v>0</v>
      </c>
      <c r="AB58" s="147">
        <f t="shared" ref="AB58:AB60" si="102">+D58+G58+J58+M58+P58+S58+V58+Y58</f>
        <v>0</v>
      </c>
      <c r="AC58" s="152">
        <f t="shared" ref="AC58:AC60" si="103">+E58+H58+K58+N58+Q58+T58+W58+Z58</f>
        <v>0</v>
      </c>
    </row>
    <row r="59" spans="1:29" ht="24" customHeight="1">
      <c r="A59" s="129" t="s">
        <v>205</v>
      </c>
      <c r="B59" s="139" t="s">
        <v>206</v>
      </c>
      <c r="C59" s="146">
        <f>+'[6]Segítő Szolgálat'!$B33</f>
        <v>0</v>
      </c>
      <c r="D59" s="136">
        <f>+'[5]3.SZ.TÁBL. SEGÍTŐ SZOLGÁLAT'!$E58</f>
        <v>0</v>
      </c>
      <c r="E59" s="141"/>
      <c r="F59" s="149">
        <f>+'[4]3.SZ.TÁBL. SEGÍTŐ SZOLGÁLAT'!$G$57</f>
        <v>150</v>
      </c>
      <c r="G59" s="136">
        <f>+'[5]3.SZ.TÁBL. SEGÍTŐ SZOLGÁLAT'!$H58</f>
        <v>270</v>
      </c>
      <c r="H59" s="143">
        <v>270</v>
      </c>
      <c r="I59" s="149">
        <f>+'[4]3.SZ.TÁBL. SEGÍTŐ SZOLGÁLAT'!$J$57</f>
        <v>100</v>
      </c>
      <c r="J59" s="136">
        <f>+'[5]3.SZ.TÁBL. SEGÍTŐ SZOLGÁLAT'!$K58</f>
        <v>100</v>
      </c>
      <c r="K59" s="141"/>
      <c r="L59" s="149">
        <f>+'[4]3.SZ.TÁBL. SEGÍTŐ SZOLGÁLAT'!$M$57</f>
        <v>150</v>
      </c>
      <c r="M59" s="136">
        <f>+'[5]3.SZ.TÁBL. SEGÍTŐ SZOLGÁLAT'!$N58</f>
        <v>130</v>
      </c>
      <c r="N59" s="143"/>
      <c r="O59" s="149">
        <f>+'[6]Segítő Szolgálat'!$F33</f>
        <v>0</v>
      </c>
      <c r="P59" s="136">
        <f>+'[5]3.SZ.TÁBL. SEGÍTŐ SZOLGÁLAT'!$Q58</f>
        <v>137</v>
      </c>
      <c r="Q59" s="141">
        <v>137</v>
      </c>
      <c r="R59" s="149">
        <f>+'[4]3.SZ.TÁBL. SEGÍTŐ SZOLGÁLAT'!$S$57</f>
        <v>150</v>
      </c>
      <c r="S59" s="136">
        <f>+'[5]3.SZ.TÁBL. SEGÍTŐ SZOLGÁLAT'!$T58</f>
        <v>150</v>
      </c>
      <c r="T59" s="143">
        <v>76</v>
      </c>
      <c r="U59" s="149">
        <f>+'[6]Segítő Szolgálat'!$H33</f>
        <v>0</v>
      </c>
      <c r="V59" s="136">
        <f>+'[5]3.SZ.TÁBL. SEGÍTŐ SZOLGÁLAT'!$W58</f>
        <v>0</v>
      </c>
      <c r="W59" s="143"/>
      <c r="X59" s="146">
        <f>+'[6]Segítő Szolgálat'!$I33</f>
        <v>0</v>
      </c>
      <c r="Y59" s="136">
        <f>+'[5]3.SZ.TÁBL. SEGÍTŐ SZOLGÁLAT'!$Z58</f>
        <v>0</v>
      </c>
      <c r="Z59" s="141"/>
      <c r="AA59" s="151">
        <f t="shared" si="101"/>
        <v>550</v>
      </c>
      <c r="AB59" s="136">
        <f t="shared" si="102"/>
        <v>787</v>
      </c>
      <c r="AC59" s="137">
        <f t="shared" si="103"/>
        <v>483</v>
      </c>
    </row>
    <row r="60" spans="1:29" ht="13.5" customHeight="1">
      <c r="A60" s="130" t="s">
        <v>207</v>
      </c>
      <c r="B60" s="181" t="s">
        <v>208</v>
      </c>
      <c r="C60" s="146">
        <f>+'[6]Segítő Szolgálat'!$B34</f>
        <v>0</v>
      </c>
      <c r="D60" s="136">
        <f>+'[5]3.SZ.TÁBL. SEGÍTŐ SZOLGÁLAT'!$E59</f>
        <v>0</v>
      </c>
      <c r="E60" s="163"/>
      <c r="F60" s="149">
        <f>+'[4]3.SZ.TÁBL. SEGÍTŐ SZOLGÁLAT'!$G$58</f>
        <v>25</v>
      </c>
      <c r="G60" s="136">
        <f>+'[5]3.SZ.TÁBL. SEGÍTŐ SZOLGÁLAT'!$H59</f>
        <v>25</v>
      </c>
      <c r="H60" s="165">
        <v>14</v>
      </c>
      <c r="I60" s="149">
        <f>+'[4]3.SZ.TÁBL. SEGÍTŐ SZOLGÁLAT'!$J$58</f>
        <v>15</v>
      </c>
      <c r="J60" s="136">
        <f>+'[5]3.SZ.TÁBL. SEGÍTŐ SZOLGÁLAT'!$K59</f>
        <v>15</v>
      </c>
      <c r="K60" s="163"/>
      <c r="L60" s="149">
        <f>+'[4]3.SZ.TÁBL. SEGÍTŐ SZOLGÁLAT'!$M$58</f>
        <v>25</v>
      </c>
      <c r="M60" s="136">
        <f>+'[5]3.SZ.TÁBL. SEGÍTŐ SZOLGÁLAT'!$N59</f>
        <v>25</v>
      </c>
      <c r="N60" s="165">
        <v>14</v>
      </c>
      <c r="O60" s="149">
        <f>+'[4]3.SZ.TÁBL. SEGÍTŐ SZOLGÁLAT'!$P$58</f>
        <v>10</v>
      </c>
      <c r="P60" s="136">
        <f>+'[5]3.SZ.TÁBL. SEGÍTŐ SZOLGÁLAT'!$Q59</f>
        <v>10</v>
      </c>
      <c r="Q60" s="163"/>
      <c r="R60" s="149">
        <f>+'[6]Segítő Szolgálat'!$G34</f>
        <v>0</v>
      </c>
      <c r="S60" s="136">
        <f>+'[5]3.SZ.TÁBL. SEGÍTŐ SZOLGÁLAT'!$T59</f>
        <v>0</v>
      </c>
      <c r="T60" s="165"/>
      <c r="U60" s="149">
        <f>+'[6]Segítő Szolgálat'!$H34</f>
        <v>0</v>
      </c>
      <c r="V60" s="136">
        <f>+'[5]3.SZ.TÁBL. SEGÍTŐ SZOLGÁLAT'!$W59</f>
        <v>0</v>
      </c>
      <c r="W60" s="165"/>
      <c r="X60" s="146">
        <f>+'[6]Segítő Szolgálat'!$I34</f>
        <v>0</v>
      </c>
      <c r="Y60" s="136">
        <f>+'[5]3.SZ.TÁBL. SEGÍTŐ SZOLGÁLAT'!$Z59</f>
        <v>0</v>
      </c>
      <c r="Z60" s="163"/>
      <c r="AA60" s="151">
        <f t="shared" si="101"/>
        <v>75</v>
      </c>
      <c r="AB60" s="162">
        <f t="shared" si="102"/>
        <v>75</v>
      </c>
      <c r="AC60" s="167">
        <f t="shared" si="103"/>
        <v>28</v>
      </c>
    </row>
    <row r="61" spans="1:29" s="263" customFormat="1" ht="13.5" customHeight="1">
      <c r="A61" s="131" t="s">
        <v>163</v>
      </c>
      <c r="B61" s="182" t="s">
        <v>121</v>
      </c>
      <c r="C61" s="236">
        <f>SUM(C58:C60)</f>
        <v>0</v>
      </c>
      <c r="D61" s="234">
        <f>SUM(D58:D60)</f>
        <v>0</v>
      </c>
      <c r="E61" s="237">
        <f>SUM(E58:E60)</f>
        <v>0</v>
      </c>
      <c r="F61" s="261">
        <f>SUM(F58:F60)</f>
        <v>175</v>
      </c>
      <c r="G61" s="234">
        <f>SUM(G58:G60)</f>
        <v>295</v>
      </c>
      <c r="H61" s="262">
        <f t="shared" ref="H61" si="104">SUM(H58:H60)</f>
        <v>284</v>
      </c>
      <c r="I61" s="261">
        <f>SUM(I58:I60)</f>
        <v>115</v>
      </c>
      <c r="J61" s="234">
        <f>SUM(J58:J60)</f>
        <v>115</v>
      </c>
      <c r="K61" s="237">
        <f t="shared" ref="K61" si="105">SUM(K58:K60)</f>
        <v>0</v>
      </c>
      <c r="L61" s="261">
        <f>SUM(L58:L60)</f>
        <v>175</v>
      </c>
      <c r="M61" s="234">
        <f>SUM(M58:M60)</f>
        <v>155</v>
      </c>
      <c r="N61" s="262">
        <f t="shared" ref="N61" si="106">SUM(N58:N60)</f>
        <v>14</v>
      </c>
      <c r="O61" s="261">
        <f>SUM(O58:O60)</f>
        <v>10</v>
      </c>
      <c r="P61" s="234">
        <f>SUM(P58:P60)</f>
        <v>147</v>
      </c>
      <c r="Q61" s="237">
        <f t="shared" ref="Q61" si="107">SUM(Q58:Q60)</f>
        <v>137</v>
      </c>
      <c r="R61" s="261">
        <f>SUM(R58:R60)</f>
        <v>150</v>
      </c>
      <c r="S61" s="234">
        <f>SUM(S58:S60)</f>
        <v>150</v>
      </c>
      <c r="T61" s="262">
        <f t="shared" ref="T61" si="108">SUM(T58:T60)</f>
        <v>76</v>
      </c>
      <c r="U61" s="261">
        <f>SUM(U58:U60)</f>
        <v>0</v>
      </c>
      <c r="V61" s="234">
        <f>SUM(V58:V60)</f>
        <v>0</v>
      </c>
      <c r="W61" s="262">
        <f t="shared" ref="W61" si="109">SUM(W58:W60)</f>
        <v>0</v>
      </c>
      <c r="X61" s="236">
        <f>SUM(X58:X60)</f>
        <v>0</v>
      </c>
      <c r="Y61" s="234">
        <f>SUM(Y58:Y60)</f>
        <v>0</v>
      </c>
      <c r="Z61" s="237">
        <f t="shared" ref="Z61" si="110">SUM(Z58:Z60)</f>
        <v>0</v>
      </c>
      <c r="AA61" s="229">
        <f>SUM(AA58:AA60)</f>
        <v>625</v>
      </c>
      <c r="AB61" s="234">
        <f t="shared" ref="AB61:AC61" si="111">SUM(AB58:AB60)</f>
        <v>862</v>
      </c>
      <c r="AC61" s="235">
        <f t="shared" si="111"/>
        <v>511</v>
      </c>
    </row>
    <row r="62" spans="1:29" s="263" customFormat="1" ht="13.5" customHeight="1">
      <c r="A62" s="131" t="s">
        <v>164</v>
      </c>
      <c r="B62" s="182" t="s">
        <v>122</v>
      </c>
      <c r="C62" s="236">
        <f>+C57+C61</f>
        <v>1081</v>
      </c>
      <c r="D62" s="234">
        <f>+D57+D61</f>
        <v>1012</v>
      </c>
      <c r="E62" s="237">
        <f>+E57+E61</f>
        <v>1051</v>
      </c>
      <c r="F62" s="261">
        <f>+F57+F61</f>
        <v>12279</v>
      </c>
      <c r="G62" s="234">
        <f>+G57+G61</f>
        <v>15432</v>
      </c>
      <c r="H62" s="262">
        <f t="shared" ref="H62" si="112">+H57+H61</f>
        <v>11402</v>
      </c>
      <c r="I62" s="261">
        <f>+I57+I61</f>
        <v>24321</v>
      </c>
      <c r="J62" s="234">
        <f>+J57+J61</f>
        <v>26712</v>
      </c>
      <c r="K62" s="237">
        <f t="shared" ref="K62" si="113">+K57+K61</f>
        <v>19157</v>
      </c>
      <c r="L62" s="261">
        <f>+L57+L61</f>
        <v>13818</v>
      </c>
      <c r="M62" s="234">
        <f>+M57+M61</f>
        <v>18280</v>
      </c>
      <c r="N62" s="262">
        <f t="shared" ref="N62" si="114">+N57+N61</f>
        <v>14751</v>
      </c>
      <c r="O62" s="261">
        <f>+O57+O61</f>
        <v>8157</v>
      </c>
      <c r="P62" s="234">
        <f>+P57+P61</f>
        <v>9850</v>
      </c>
      <c r="Q62" s="237">
        <f t="shared" ref="Q62" si="115">+Q57+Q61</f>
        <v>7667</v>
      </c>
      <c r="R62" s="261">
        <f>+R57+R61</f>
        <v>2353</v>
      </c>
      <c r="S62" s="234">
        <f>+S57+S61</f>
        <v>2687</v>
      </c>
      <c r="T62" s="262">
        <f t="shared" ref="T62" si="116">+T57+T61</f>
        <v>2045</v>
      </c>
      <c r="U62" s="261">
        <f>+U57+U61</f>
        <v>8673</v>
      </c>
      <c r="V62" s="234">
        <f>+V57+V61</f>
        <v>8001</v>
      </c>
      <c r="W62" s="262">
        <f t="shared" ref="W62" si="117">+W57+W61</f>
        <v>5018</v>
      </c>
      <c r="X62" s="236">
        <f>+X57+X61</f>
        <v>0</v>
      </c>
      <c r="Y62" s="234">
        <f>+Y57+Y61</f>
        <v>0</v>
      </c>
      <c r="Z62" s="237">
        <f t="shared" ref="Z62" si="118">+Z57+Z61</f>
        <v>0</v>
      </c>
      <c r="AA62" s="229">
        <f>+AA57+AA61</f>
        <v>70682</v>
      </c>
      <c r="AB62" s="234">
        <f t="shared" ref="AB62:AC62" si="119">+AB57+AB61</f>
        <v>81974</v>
      </c>
      <c r="AC62" s="235">
        <f t="shared" si="119"/>
        <v>61091</v>
      </c>
    </row>
    <row r="63" spans="1:29" s="263" customFormat="1" ht="13.5" customHeight="1">
      <c r="A63" s="131" t="s">
        <v>165</v>
      </c>
      <c r="B63" s="182" t="s">
        <v>123</v>
      </c>
      <c r="C63" s="261">
        <f t="shared" ref="C63:AC63" si="120">+SUM(C64:C68)</f>
        <v>273</v>
      </c>
      <c r="D63" s="234">
        <f t="shared" si="120"/>
        <v>258</v>
      </c>
      <c r="E63" s="237">
        <f t="shared" si="120"/>
        <v>251</v>
      </c>
      <c r="F63" s="261">
        <f t="shared" si="120"/>
        <v>2961</v>
      </c>
      <c r="G63" s="234">
        <f t="shared" si="120"/>
        <v>3662</v>
      </c>
      <c r="H63" s="262">
        <f t="shared" si="120"/>
        <v>3147</v>
      </c>
      <c r="I63" s="261">
        <f t="shared" si="120"/>
        <v>6431</v>
      </c>
      <c r="J63" s="234">
        <f t="shared" si="120"/>
        <v>6971</v>
      </c>
      <c r="K63" s="237">
        <f t="shared" si="120"/>
        <v>5096</v>
      </c>
      <c r="L63" s="261">
        <f t="shared" si="120"/>
        <v>3405</v>
      </c>
      <c r="M63" s="234">
        <f t="shared" si="120"/>
        <v>4398</v>
      </c>
      <c r="N63" s="262">
        <f t="shared" si="120"/>
        <v>3587</v>
      </c>
      <c r="O63" s="261">
        <f t="shared" si="120"/>
        <v>2019</v>
      </c>
      <c r="P63" s="234">
        <f t="shared" si="120"/>
        <v>2396</v>
      </c>
      <c r="Q63" s="237">
        <f t="shared" si="120"/>
        <v>1894</v>
      </c>
      <c r="R63" s="261">
        <f t="shared" si="120"/>
        <v>565</v>
      </c>
      <c r="S63" s="234">
        <f t="shared" si="120"/>
        <v>642</v>
      </c>
      <c r="T63" s="262">
        <f t="shared" si="120"/>
        <v>511</v>
      </c>
      <c r="U63" s="261">
        <f t="shared" si="120"/>
        <v>2068</v>
      </c>
      <c r="V63" s="234">
        <f t="shared" si="120"/>
        <v>1922</v>
      </c>
      <c r="W63" s="262">
        <f t="shared" si="120"/>
        <v>1213</v>
      </c>
      <c r="X63" s="236">
        <f t="shared" si="120"/>
        <v>0</v>
      </c>
      <c r="Y63" s="234">
        <f t="shared" si="120"/>
        <v>0</v>
      </c>
      <c r="Z63" s="237">
        <f t="shared" si="120"/>
        <v>0</v>
      </c>
      <c r="AA63" s="229">
        <f t="shared" si="120"/>
        <v>17722</v>
      </c>
      <c r="AB63" s="234">
        <f t="shared" si="120"/>
        <v>20249</v>
      </c>
      <c r="AC63" s="235">
        <f t="shared" si="120"/>
        <v>15699</v>
      </c>
    </row>
    <row r="64" spans="1:29" ht="13.5" customHeight="1">
      <c r="A64" s="132" t="s">
        <v>165</v>
      </c>
      <c r="B64" s="183" t="s">
        <v>267</v>
      </c>
      <c r="C64" s="146">
        <f>+'[4]3.SZ.TÁBL. SEGÍTŐ SZOLGÁLAT'!$D$62</f>
        <v>224</v>
      </c>
      <c r="D64" s="136">
        <f>+'[5]3.SZ.TÁBL. SEGÍTŐ SZOLGÁLAT'!$E63</f>
        <v>209</v>
      </c>
      <c r="E64" s="148">
        <v>237</v>
      </c>
      <c r="F64" s="149">
        <f>+'[4]3.SZ.TÁBL. SEGÍTŐ SZOLGÁLAT'!$G62</f>
        <v>2588</v>
      </c>
      <c r="G64" s="136">
        <f>+'[5]3.SZ.TÁBL. SEGÍTŐ SZOLGÁLAT'!$H63</f>
        <v>3289</v>
      </c>
      <c r="H64" s="150">
        <v>2892</v>
      </c>
      <c r="I64" s="149">
        <f>+'[4]3.SZ.TÁBL. SEGÍTŐ SZOLGÁLAT'!$J$62</f>
        <v>5154</v>
      </c>
      <c r="J64" s="136">
        <f>+'[5]3.SZ.TÁBL. SEGÍTŐ SZOLGÁLAT'!$K63</f>
        <v>5694</v>
      </c>
      <c r="K64" s="148">
        <v>4211</v>
      </c>
      <c r="L64" s="149">
        <f>+'[4]3.SZ.TÁBL. SEGÍTŐ SZOLGÁLAT'!$M$62</f>
        <v>2892</v>
      </c>
      <c r="M64" s="136">
        <f>+'[5]3.SZ.TÁBL. SEGÍTŐ SZOLGÁLAT'!$N63</f>
        <v>3885</v>
      </c>
      <c r="N64" s="150">
        <v>3230</v>
      </c>
      <c r="O64" s="149">
        <f>+'[4]3.SZ.TÁBL. SEGÍTŐ SZOLGÁLAT'!$P$62</f>
        <v>1693</v>
      </c>
      <c r="P64" s="136">
        <f>+'[5]3.SZ.TÁBL. SEGÍTŐ SZOLGÁLAT'!$Q63</f>
        <v>2070</v>
      </c>
      <c r="Q64" s="148">
        <v>1653</v>
      </c>
      <c r="R64" s="149">
        <f>+'[4]3.SZ.TÁBL. SEGÍTŐ SZOLGÁLAT'!$S$62</f>
        <v>472</v>
      </c>
      <c r="S64" s="136">
        <f>+'[5]3.SZ.TÁBL. SEGÍTŐ SZOLGÁLAT'!$T63</f>
        <v>549</v>
      </c>
      <c r="T64" s="150">
        <v>445</v>
      </c>
      <c r="U64" s="149">
        <f>+'[4]3.SZ.TÁBL. SEGÍTŐ SZOLGÁLAT'!$V$62</f>
        <v>1853</v>
      </c>
      <c r="V64" s="136">
        <f>+'[5]3.SZ.TÁBL. SEGÍTŐ SZOLGÁLAT'!$W63</f>
        <v>1707</v>
      </c>
      <c r="W64" s="150">
        <v>1096</v>
      </c>
      <c r="X64" s="146">
        <f>+'[6]Segítő Szolgálat'!$I38</f>
        <v>0</v>
      </c>
      <c r="Y64" s="136">
        <f>+'[5]3.SZ.TÁBL. SEGÍTŐ SZOLGÁLAT'!$Z63</f>
        <v>0</v>
      </c>
      <c r="Z64" s="148"/>
      <c r="AA64" s="151">
        <f t="shared" ref="AA64:AA71" si="121">+C64+F64+I64+L64+O64+R64+U64+X64</f>
        <v>14876</v>
      </c>
      <c r="AB64" s="147">
        <f t="shared" ref="AB64:AB71" si="122">+D64+G64+J64+M64+P64+S64+V64+Y64</f>
        <v>17403</v>
      </c>
      <c r="AC64" s="152">
        <f t="shared" ref="AC64:AC71" si="123">+E64+H64+K64+N64+Q64+T64+W64+Z64</f>
        <v>13764</v>
      </c>
    </row>
    <row r="65" spans="1:29" ht="13.5" customHeight="1">
      <c r="A65" s="133" t="s">
        <v>165</v>
      </c>
      <c r="B65" s="140" t="s">
        <v>268</v>
      </c>
      <c r="C65" s="138">
        <f>+'[4]3.SZ.TÁBL. SEGÍTŐ SZOLGÁLAT'!$D$63</f>
        <v>32</v>
      </c>
      <c r="D65" s="136">
        <f>+'[5]3.SZ.TÁBL. SEGÍTŐ SZOLGÁLAT'!$E64</f>
        <v>32</v>
      </c>
      <c r="E65" s="141">
        <v>0</v>
      </c>
      <c r="F65" s="149">
        <f>+'[4]3.SZ.TÁBL. SEGÍTŐ SZOLGÁLAT'!$G$63</f>
        <v>253</v>
      </c>
      <c r="G65" s="136">
        <f>+'[5]3.SZ.TÁBL. SEGÍTŐ SZOLGÁLAT'!$H64</f>
        <v>253</v>
      </c>
      <c r="H65" s="143">
        <v>207</v>
      </c>
      <c r="I65" s="142">
        <f>+'[4]3.SZ.TÁBL. SEGÍTŐ SZOLGÁLAT'!$J$63</f>
        <v>917</v>
      </c>
      <c r="J65" s="136">
        <f>+'[5]3.SZ.TÁBL. SEGÍTŐ SZOLGÁLAT'!$K64</f>
        <v>917</v>
      </c>
      <c r="K65" s="141">
        <v>733</v>
      </c>
      <c r="L65" s="142">
        <f>+'[4]3.SZ.TÁBL. SEGÍTŐ SZOLGÁLAT'!$M$63</f>
        <v>348</v>
      </c>
      <c r="M65" s="136">
        <f>+'[5]3.SZ.TÁBL. SEGÍTŐ SZOLGÁLAT'!$N64</f>
        <v>348</v>
      </c>
      <c r="N65" s="143">
        <v>258</v>
      </c>
      <c r="O65" s="142">
        <f>+'[4]3.SZ.TÁBL. SEGÍTŐ SZOLGÁLAT'!$P$63</f>
        <v>221</v>
      </c>
      <c r="P65" s="136">
        <f>+'[5]3.SZ.TÁBL. SEGÍTŐ SZOLGÁLAT'!$Q64</f>
        <v>221</v>
      </c>
      <c r="Q65" s="141">
        <v>186</v>
      </c>
      <c r="R65" s="142">
        <f>+'[4]3.SZ.TÁBL. SEGÍTŐ SZOLGÁLAT'!$S$63</f>
        <v>63</v>
      </c>
      <c r="S65" s="136">
        <f>+'[5]3.SZ.TÁBL. SEGÍTŐ SZOLGÁLAT'!$T64</f>
        <v>63</v>
      </c>
      <c r="T65" s="143">
        <v>52</v>
      </c>
      <c r="U65" s="142">
        <f>+'[4]3.SZ.TÁBL. SEGÍTŐ SZOLGÁLAT'!$V$63</f>
        <v>95</v>
      </c>
      <c r="V65" s="136">
        <f>+'[5]3.SZ.TÁBL. SEGÍTŐ SZOLGÁLAT'!$W64</f>
        <v>95</v>
      </c>
      <c r="W65" s="143">
        <v>103</v>
      </c>
      <c r="X65" s="138">
        <f>+'[6]Segítő Szolgálat'!$I39</f>
        <v>0</v>
      </c>
      <c r="Y65" s="136">
        <f>+'[5]3.SZ.TÁBL. SEGÍTŐ SZOLGÁLAT'!$Z64</f>
        <v>0</v>
      </c>
      <c r="Z65" s="141"/>
      <c r="AA65" s="151">
        <f t="shared" si="121"/>
        <v>1929</v>
      </c>
      <c r="AB65" s="136">
        <f t="shared" si="122"/>
        <v>1929</v>
      </c>
      <c r="AC65" s="137">
        <f t="shared" si="123"/>
        <v>1539</v>
      </c>
    </row>
    <row r="66" spans="1:29" ht="13.5" customHeight="1">
      <c r="A66" s="133" t="s">
        <v>165</v>
      </c>
      <c r="B66" s="140" t="s">
        <v>269</v>
      </c>
      <c r="C66" s="138">
        <f>+'[4]3.SZ.TÁBL. SEGÍTŐ SZOLGÁLAT'!$D$64</f>
        <v>11</v>
      </c>
      <c r="D66" s="136">
        <f>+'[5]3.SZ.TÁBL. SEGÍTŐ SZOLGÁLAT'!$E65</f>
        <v>11</v>
      </c>
      <c r="E66" s="141">
        <v>7</v>
      </c>
      <c r="F66" s="149">
        <f>+'[4]3.SZ.TÁBL. SEGÍTŐ SZOLGÁLAT'!$G$64</f>
        <v>77</v>
      </c>
      <c r="G66" s="136">
        <f>+'[5]3.SZ.TÁBL. SEGÍTŐ SZOLGÁLAT'!$H65</f>
        <v>77</v>
      </c>
      <c r="H66" s="143">
        <v>24</v>
      </c>
      <c r="I66" s="142">
        <f>+'[4]3.SZ.TÁBL. SEGÍTŐ SZOLGÁLAT'!$J$64</f>
        <v>231</v>
      </c>
      <c r="J66" s="136">
        <f>+'[5]3.SZ.TÁBL. SEGÍTŐ SZOLGÁLAT'!$K65</f>
        <v>231</v>
      </c>
      <c r="K66" s="141">
        <v>73</v>
      </c>
      <c r="L66" s="142">
        <f>+'[4]3.SZ.TÁBL. SEGÍTŐ SZOLGÁLAT'!$M$64</f>
        <v>106</v>
      </c>
      <c r="M66" s="136">
        <f>+'[5]3.SZ.TÁBL. SEGÍTŐ SZOLGÁLAT'!$N65</f>
        <v>106</v>
      </c>
      <c r="N66" s="143">
        <v>48</v>
      </c>
      <c r="O66" s="142">
        <f>+'[4]3.SZ.TÁBL. SEGÍTŐ SZOLGÁLAT'!$P$64</f>
        <v>67</v>
      </c>
      <c r="P66" s="136">
        <f>+'[5]3.SZ.TÁBL. SEGÍTŐ SZOLGÁLAT'!$Q65</f>
        <v>67</v>
      </c>
      <c r="Q66" s="141">
        <v>27</v>
      </c>
      <c r="R66" s="142">
        <f>+'[4]3.SZ.TÁBL. SEGÍTŐ SZOLGÁLAT'!$S$64</f>
        <v>19</v>
      </c>
      <c r="S66" s="136">
        <f>+'[5]3.SZ.TÁBL. SEGÍTŐ SZOLGÁLAT'!$T65</f>
        <v>19</v>
      </c>
      <c r="T66" s="143">
        <v>7</v>
      </c>
      <c r="U66" s="142">
        <f>+'[4]3.SZ.TÁBL. SEGÍTŐ SZOLGÁLAT'!$V$64</f>
        <v>77</v>
      </c>
      <c r="V66" s="136">
        <f>+'[5]3.SZ.TÁBL. SEGÍTŐ SZOLGÁLAT'!$W65</f>
        <v>77</v>
      </c>
      <c r="W66" s="143">
        <v>7</v>
      </c>
      <c r="X66" s="138">
        <f>+'[6]Segítő Szolgálat'!$I40</f>
        <v>0</v>
      </c>
      <c r="Y66" s="136">
        <f>+'[5]3.SZ.TÁBL. SEGÍTŐ SZOLGÁLAT'!$Z65</f>
        <v>0</v>
      </c>
      <c r="Z66" s="141"/>
      <c r="AA66" s="151">
        <f t="shared" si="121"/>
        <v>588</v>
      </c>
      <c r="AB66" s="136">
        <f t="shared" si="122"/>
        <v>588</v>
      </c>
      <c r="AC66" s="137">
        <f t="shared" si="123"/>
        <v>193</v>
      </c>
    </row>
    <row r="67" spans="1:29" ht="13.5" customHeight="1">
      <c r="A67" s="133" t="s">
        <v>165</v>
      </c>
      <c r="B67" s="140" t="s">
        <v>370</v>
      </c>
      <c r="C67" s="138"/>
      <c r="D67" s="136">
        <f>+'[5]3.SZ.TÁBL. SEGÍTŐ SZOLGÁLAT'!$E66</f>
        <v>0</v>
      </c>
      <c r="E67" s="141"/>
      <c r="F67" s="149">
        <f>+'[4]3.SZ.TÁBL. SEGÍTŐ SZOLGÁLAT'!$G65</f>
        <v>0</v>
      </c>
      <c r="G67" s="136">
        <f>+'[5]3.SZ.TÁBL. SEGÍTŐ SZOLGÁLAT'!$H66</f>
        <v>0</v>
      </c>
      <c r="H67" s="143"/>
      <c r="I67" s="142"/>
      <c r="J67" s="136">
        <f>+'[5]3.SZ.TÁBL. SEGÍTŐ SZOLGÁLAT'!$K66</f>
        <v>0</v>
      </c>
      <c r="K67" s="141"/>
      <c r="L67" s="142"/>
      <c r="M67" s="136">
        <f>+'[5]3.SZ.TÁBL. SEGÍTŐ SZOLGÁLAT'!$N66</f>
        <v>0</v>
      </c>
      <c r="N67" s="143"/>
      <c r="O67" s="142"/>
      <c r="P67" s="136">
        <f>+'[5]3.SZ.TÁBL. SEGÍTŐ SZOLGÁLAT'!$Q66</f>
        <v>0</v>
      </c>
      <c r="Q67" s="141"/>
      <c r="R67" s="142"/>
      <c r="S67" s="136">
        <f>+'[5]3.SZ.TÁBL. SEGÍTŐ SZOLGÁLAT'!$T66</f>
        <v>0</v>
      </c>
      <c r="T67" s="143">
        <v>0</v>
      </c>
      <c r="U67" s="142"/>
      <c r="V67" s="136">
        <f>+'[5]3.SZ.TÁBL. SEGÍTŐ SZOLGÁLAT'!$W66</f>
        <v>0</v>
      </c>
      <c r="W67" s="143"/>
      <c r="X67" s="138"/>
      <c r="Y67" s="136">
        <f>+'[5]3.SZ.TÁBL. SEGÍTŐ SZOLGÁLAT'!$Z66</f>
        <v>0</v>
      </c>
      <c r="Z67" s="141"/>
      <c r="AA67" s="151"/>
      <c r="AB67" s="136"/>
      <c r="AC67" s="137">
        <f t="shared" si="123"/>
        <v>0</v>
      </c>
    </row>
    <row r="68" spans="1:29" ht="13.5" customHeight="1">
      <c r="A68" s="133" t="s">
        <v>165</v>
      </c>
      <c r="B68" s="140" t="s">
        <v>270</v>
      </c>
      <c r="C68" s="138">
        <f>+'[4]3.SZ.TÁBL. SEGÍTŐ SZOLGÁLAT'!$D$66</f>
        <v>6</v>
      </c>
      <c r="D68" s="136">
        <f>+'[5]3.SZ.TÁBL. SEGÍTŐ SZOLGÁLAT'!$E67</f>
        <v>6</v>
      </c>
      <c r="E68" s="141">
        <v>7</v>
      </c>
      <c r="F68" s="149">
        <f>+'[4]3.SZ.TÁBL. SEGÍTŐ SZOLGÁLAT'!$G$66</f>
        <v>43</v>
      </c>
      <c r="G68" s="136">
        <f>+'[5]3.SZ.TÁBL. SEGÍTŐ SZOLGÁLAT'!$H67</f>
        <v>43</v>
      </c>
      <c r="H68" s="143">
        <v>24</v>
      </c>
      <c r="I68" s="142">
        <f>+'[4]3.SZ.TÁBL. SEGÍTŐ SZOLGÁLAT'!$J$66</f>
        <v>129</v>
      </c>
      <c r="J68" s="136">
        <f>+'[5]3.SZ.TÁBL. SEGÍTŐ SZOLGÁLAT'!$K67</f>
        <v>129</v>
      </c>
      <c r="K68" s="141">
        <v>79</v>
      </c>
      <c r="L68" s="142">
        <f>+'[4]3.SZ.TÁBL. SEGÍTŐ SZOLGÁLAT'!$M$66</f>
        <v>59</v>
      </c>
      <c r="M68" s="136">
        <f>+'[5]3.SZ.TÁBL. SEGÍTŐ SZOLGÁLAT'!$N67</f>
        <v>59</v>
      </c>
      <c r="N68" s="143">
        <v>51</v>
      </c>
      <c r="O68" s="142">
        <f>+'[4]3.SZ.TÁBL. SEGÍTŐ SZOLGÁLAT'!$P$66</f>
        <v>38</v>
      </c>
      <c r="P68" s="136">
        <f>+'[5]3.SZ.TÁBL. SEGÍTŐ SZOLGÁLAT'!$Q67</f>
        <v>38</v>
      </c>
      <c r="Q68" s="141">
        <v>28</v>
      </c>
      <c r="R68" s="142">
        <f>+'[4]3.SZ.TÁBL. SEGÍTŐ SZOLGÁLAT'!$S$66</f>
        <v>11</v>
      </c>
      <c r="S68" s="136">
        <f>+'[5]3.SZ.TÁBL. SEGÍTŐ SZOLGÁLAT'!$T67</f>
        <v>11</v>
      </c>
      <c r="T68" s="143">
        <v>7</v>
      </c>
      <c r="U68" s="142">
        <f>+'[4]3.SZ.TÁBL. SEGÍTŐ SZOLGÁLAT'!$V$66</f>
        <v>43</v>
      </c>
      <c r="V68" s="136">
        <f>+'[5]3.SZ.TÁBL. SEGÍTŐ SZOLGÁLAT'!$W67</f>
        <v>43</v>
      </c>
      <c r="W68" s="143">
        <v>7</v>
      </c>
      <c r="X68" s="138">
        <f>+'[6]Segítő Szolgálat'!$I42</f>
        <v>0</v>
      </c>
      <c r="Y68" s="136">
        <f>+'[5]3.SZ.TÁBL. SEGÍTŐ SZOLGÁLAT'!$Z67</f>
        <v>0</v>
      </c>
      <c r="Z68" s="141"/>
      <c r="AA68" s="151">
        <f t="shared" si="121"/>
        <v>329</v>
      </c>
      <c r="AB68" s="136">
        <f t="shared" si="122"/>
        <v>329</v>
      </c>
      <c r="AC68" s="137">
        <f t="shared" si="123"/>
        <v>203</v>
      </c>
    </row>
    <row r="69" spans="1:29" ht="13.5" customHeight="1">
      <c r="A69" s="128" t="s">
        <v>209</v>
      </c>
      <c r="B69" s="180" t="s">
        <v>210</v>
      </c>
      <c r="C69" s="146">
        <f>+'[4]3.SZ.TÁBL. SEGÍTŐ SZOLGÁLAT'!$D$67</f>
        <v>25</v>
      </c>
      <c r="D69" s="136">
        <f>+'[5]3.SZ.TÁBL. SEGÍTŐ SZOLGÁLAT'!$E68</f>
        <v>26</v>
      </c>
      <c r="E69" s="148">
        <v>26</v>
      </c>
      <c r="F69" s="142">
        <f>+'[4]3.SZ.TÁBL. SEGÍTŐ SZOLGÁLAT'!$G$67</f>
        <v>25</v>
      </c>
      <c r="G69" s="136">
        <f>+'[5]3.SZ.TÁBL. SEGÍTŐ SZOLGÁLAT'!$H68</f>
        <v>33</v>
      </c>
      <c r="H69" s="150">
        <v>33</v>
      </c>
      <c r="I69" s="142">
        <f>+[7]Sheet!$I$10</f>
        <v>0</v>
      </c>
      <c r="J69" s="136">
        <f>+'[5]3.SZ.TÁBL. SEGÍTŐ SZOLGÁLAT'!$K68</f>
        <v>0</v>
      </c>
      <c r="K69" s="148"/>
      <c r="L69" s="142">
        <f>+'[4]3.SZ.TÁBL. SEGÍTŐ SZOLGÁLAT'!$M$67</f>
        <v>18</v>
      </c>
      <c r="M69" s="136">
        <f>+'[5]3.SZ.TÁBL. SEGÍTŐ SZOLGÁLAT'!$N68</f>
        <v>28</v>
      </c>
      <c r="N69" s="150">
        <v>21</v>
      </c>
      <c r="O69" s="142"/>
      <c r="P69" s="136">
        <f>+'[5]3.SZ.TÁBL. SEGÍTŐ SZOLGÁLAT'!$Q68</f>
        <v>0</v>
      </c>
      <c r="Q69" s="148"/>
      <c r="R69" s="142"/>
      <c r="S69" s="136">
        <f>+'[5]3.SZ.TÁBL. SEGÍTŐ SZOLGÁLAT'!$T68</f>
        <v>0</v>
      </c>
      <c r="T69" s="150"/>
      <c r="U69" s="142">
        <f>+'[4]3.SZ.TÁBL. SEGÍTŐ SZOLGÁLAT'!$V$67</f>
        <v>30</v>
      </c>
      <c r="V69" s="136">
        <f>+'[5]3.SZ.TÁBL. SEGÍTŐ SZOLGÁLAT'!$W68</f>
        <v>31</v>
      </c>
      <c r="W69" s="150">
        <v>31</v>
      </c>
      <c r="X69" s="138"/>
      <c r="Y69" s="136">
        <f>+'[5]3.SZ.TÁBL. SEGÍTŐ SZOLGÁLAT'!$Z68</f>
        <v>0</v>
      </c>
      <c r="Z69" s="148"/>
      <c r="AA69" s="151">
        <f t="shared" si="121"/>
        <v>98</v>
      </c>
      <c r="AB69" s="147">
        <f t="shared" si="122"/>
        <v>118</v>
      </c>
      <c r="AC69" s="152">
        <f t="shared" si="123"/>
        <v>111</v>
      </c>
    </row>
    <row r="70" spans="1:29" ht="15.75" customHeight="1">
      <c r="A70" s="129" t="s">
        <v>211</v>
      </c>
      <c r="B70" s="139" t="s">
        <v>347</v>
      </c>
      <c r="C70" s="138">
        <f>+'[4]3.SZ.TÁBL. SEGÍTŐ SZOLGÁLAT'!$D$68</f>
        <v>27</v>
      </c>
      <c r="D70" s="136">
        <f>+'[5]3.SZ.TÁBL. SEGÍTŐ SZOLGÁLAT'!$E69</f>
        <v>34</v>
      </c>
      <c r="E70" s="141">
        <v>34</v>
      </c>
      <c r="F70" s="142">
        <f>+'[4]3.SZ.TÁBL. SEGÍTŐ SZOLGÁLAT'!$G$68</f>
        <v>300</v>
      </c>
      <c r="G70" s="136">
        <f>+'[5]3.SZ.TÁBL. SEGÍTŐ SZOLGÁLAT'!$H69</f>
        <v>292</v>
      </c>
      <c r="H70" s="143">
        <v>232</v>
      </c>
      <c r="I70" s="142">
        <f>+'[4]3.SZ.TÁBL. SEGÍTŐ SZOLGÁLAT'!$J$68</f>
        <v>525</v>
      </c>
      <c r="J70" s="136">
        <f>+'[5]3.SZ.TÁBL. SEGÍTŐ SZOLGÁLAT'!$K69</f>
        <v>525</v>
      </c>
      <c r="K70" s="141">
        <v>349</v>
      </c>
      <c r="L70" s="142">
        <f>+'[4]3.SZ.TÁBL. SEGÍTŐ SZOLGÁLAT'!$M$68</f>
        <v>70</v>
      </c>
      <c r="M70" s="136">
        <f>+'[5]3.SZ.TÁBL. SEGÍTŐ SZOLGÁLAT'!$N69</f>
        <v>89</v>
      </c>
      <c r="N70" s="143">
        <v>89</v>
      </c>
      <c r="O70" s="142">
        <f>+'[4]3.SZ.TÁBL. SEGÍTŐ SZOLGÁLAT'!$P$68</f>
        <v>1175</v>
      </c>
      <c r="P70" s="136">
        <f>+'[5]3.SZ.TÁBL. SEGÍTŐ SZOLGÁLAT'!$Q69</f>
        <v>992</v>
      </c>
      <c r="Q70" s="141">
        <v>640</v>
      </c>
      <c r="R70" s="142">
        <f>+'[4]3.SZ.TÁBL. SEGÍTŐ SZOLGÁLAT'!$S$68</f>
        <v>1322</v>
      </c>
      <c r="S70" s="136">
        <f>+'[5]3.SZ.TÁBL. SEGÍTŐ SZOLGÁLAT'!$T69</f>
        <v>1322</v>
      </c>
      <c r="T70" s="143">
        <v>587</v>
      </c>
      <c r="U70" s="142">
        <f>+'[4]3.SZ.TÁBL. SEGÍTŐ SZOLGÁLAT'!$V$68</f>
        <v>90</v>
      </c>
      <c r="V70" s="136">
        <f>+'[5]3.SZ.TÁBL. SEGÍTŐ SZOLGÁLAT'!$W69</f>
        <v>122</v>
      </c>
      <c r="W70" s="143">
        <v>101</v>
      </c>
      <c r="X70" s="138">
        <f>+'[4]3.SZ.TÁBL. SEGÍTŐ SZOLGÁLAT'!$Y$68</f>
        <v>5</v>
      </c>
      <c r="Y70" s="136">
        <f>+'[5]3.SZ.TÁBL. SEGÍTŐ SZOLGÁLAT'!$Z69</f>
        <v>5</v>
      </c>
      <c r="Z70" s="141">
        <v>0</v>
      </c>
      <c r="AA70" s="151">
        <f t="shared" si="121"/>
        <v>3514</v>
      </c>
      <c r="AB70" s="136">
        <f t="shared" si="122"/>
        <v>3381</v>
      </c>
      <c r="AC70" s="137">
        <f t="shared" si="123"/>
        <v>2032</v>
      </c>
    </row>
    <row r="71" spans="1:29" ht="13.5" customHeight="1">
      <c r="A71" s="130" t="s">
        <v>213</v>
      </c>
      <c r="B71" s="181" t="s">
        <v>214</v>
      </c>
      <c r="C71" s="161"/>
      <c r="D71" s="136">
        <f>+'[5]3.SZ.TÁBL. SEGÍTŐ SZOLGÁLAT'!$E70</f>
        <v>0</v>
      </c>
      <c r="E71" s="163"/>
      <c r="F71" s="164"/>
      <c r="G71" s="136">
        <f>+'[5]3.SZ.TÁBL. SEGÍTŐ SZOLGÁLAT'!$H70</f>
        <v>0</v>
      </c>
      <c r="H71" s="165"/>
      <c r="I71" s="161"/>
      <c r="J71" s="136">
        <f>+'[5]3.SZ.TÁBL. SEGÍTŐ SZOLGÁLAT'!$K70</f>
        <v>0</v>
      </c>
      <c r="K71" s="163"/>
      <c r="L71" s="164"/>
      <c r="M71" s="136">
        <f>+'[5]3.SZ.TÁBL. SEGÍTŐ SZOLGÁLAT'!$N70</f>
        <v>0</v>
      </c>
      <c r="N71" s="165"/>
      <c r="O71" s="161"/>
      <c r="P71" s="136">
        <f>+'[5]3.SZ.TÁBL. SEGÍTŐ SZOLGÁLAT'!$Q70</f>
        <v>0</v>
      </c>
      <c r="Q71" s="163"/>
      <c r="R71" s="164"/>
      <c r="S71" s="136">
        <f>+'[5]3.SZ.TÁBL. SEGÍTŐ SZOLGÁLAT'!$T70</f>
        <v>0</v>
      </c>
      <c r="T71" s="165"/>
      <c r="U71" s="164"/>
      <c r="V71" s="136">
        <f>+'[5]3.SZ.TÁBL. SEGÍTŐ SZOLGÁLAT'!$W70</f>
        <v>0</v>
      </c>
      <c r="W71" s="165"/>
      <c r="X71" s="161"/>
      <c r="Y71" s="136">
        <f>+'[5]3.SZ.TÁBL. SEGÍTŐ SZOLGÁLAT'!$Z70</f>
        <v>0</v>
      </c>
      <c r="Z71" s="163"/>
      <c r="AA71" s="151">
        <f t="shared" si="121"/>
        <v>0</v>
      </c>
      <c r="AB71" s="162">
        <f t="shared" si="122"/>
        <v>0</v>
      </c>
      <c r="AC71" s="167">
        <f t="shared" si="123"/>
        <v>0</v>
      </c>
    </row>
    <row r="72" spans="1:29" s="263" customFormat="1" ht="13.5" customHeight="1">
      <c r="A72" s="131" t="s">
        <v>166</v>
      </c>
      <c r="B72" s="182" t="s">
        <v>124</v>
      </c>
      <c r="C72" s="236">
        <f>SUM(C69:C71)</f>
        <v>52</v>
      </c>
      <c r="D72" s="234">
        <f>SUM(D69:D71)</f>
        <v>60</v>
      </c>
      <c r="E72" s="237">
        <f>SUM(E69:E71)</f>
        <v>60</v>
      </c>
      <c r="F72" s="261">
        <f>SUM(F69:F71)</f>
        <v>325</v>
      </c>
      <c r="G72" s="234">
        <f>SUM(G69:G71)</f>
        <v>325</v>
      </c>
      <c r="H72" s="262">
        <f t="shared" ref="H72" si="124">SUM(H69:H71)</f>
        <v>265</v>
      </c>
      <c r="I72" s="236">
        <f>SUM(I69:I71)</f>
        <v>525</v>
      </c>
      <c r="J72" s="234">
        <f>SUM(J69:J71)</f>
        <v>525</v>
      </c>
      <c r="K72" s="237">
        <f t="shared" ref="K72" si="125">SUM(K69:K71)</f>
        <v>349</v>
      </c>
      <c r="L72" s="261">
        <f>SUM(L69:L71)</f>
        <v>88</v>
      </c>
      <c r="M72" s="234">
        <f>SUM(M69:M71)</f>
        <v>117</v>
      </c>
      <c r="N72" s="262">
        <f t="shared" ref="N72" si="126">SUM(N69:N71)</f>
        <v>110</v>
      </c>
      <c r="O72" s="236">
        <f>SUM(O69:O71)</f>
        <v>1175</v>
      </c>
      <c r="P72" s="234">
        <f>SUM(P69:P71)</f>
        <v>992</v>
      </c>
      <c r="Q72" s="237">
        <f t="shared" ref="Q72" si="127">SUM(Q69:Q71)</f>
        <v>640</v>
      </c>
      <c r="R72" s="261">
        <f>SUM(R69:R71)</f>
        <v>1322</v>
      </c>
      <c r="S72" s="234">
        <f>SUM(S69:S71)</f>
        <v>1322</v>
      </c>
      <c r="T72" s="262">
        <f t="shared" ref="T72" si="128">SUM(T69:T71)</f>
        <v>587</v>
      </c>
      <c r="U72" s="261">
        <f>SUM(U69:U71)</f>
        <v>120</v>
      </c>
      <c r="V72" s="234">
        <f>SUM(V69:V71)</f>
        <v>153</v>
      </c>
      <c r="W72" s="262">
        <f t="shared" ref="W72" si="129">SUM(W69:W71)</f>
        <v>132</v>
      </c>
      <c r="X72" s="236">
        <f>SUM(X69:X71)</f>
        <v>5</v>
      </c>
      <c r="Y72" s="234">
        <f>SUM(Y69:Y71)</f>
        <v>5</v>
      </c>
      <c r="Z72" s="237">
        <f t="shared" ref="Z72" si="130">SUM(Z69:Z71)</f>
        <v>0</v>
      </c>
      <c r="AA72" s="229">
        <f>SUM(AA69:AA71)</f>
        <v>3612</v>
      </c>
      <c r="AB72" s="234">
        <f t="shared" ref="AB72:AC72" si="131">SUM(AB69:AB71)</f>
        <v>3499</v>
      </c>
      <c r="AC72" s="235">
        <f t="shared" si="131"/>
        <v>2143</v>
      </c>
    </row>
    <row r="73" spans="1:29" ht="13.5" customHeight="1">
      <c r="A73" s="128" t="s">
        <v>215</v>
      </c>
      <c r="B73" s="180" t="s">
        <v>216</v>
      </c>
      <c r="C73" s="146"/>
      <c r="D73" s="136">
        <f>+'[5]3.SZ.TÁBL. SEGÍTŐ SZOLGÁLAT'!$E72</f>
        <v>16</v>
      </c>
      <c r="E73" s="148">
        <v>16</v>
      </c>
      <c r="F73" s="205"/>
      <c r="G73" s="136">
        <f>+'[5]3.SZ.TÁBL. SEGÍTŐ SZOLGÁLAT'!$H72</f>
        <v>31</v>
      </c>
      <c r="H73" s="150">
        <v>30</v>
      </c>
      <c r="I73" s="146"/>
      <c r="J73" s="136">
        <f>+'[5]3.SZ.TÁBL. SEGÍTŐ SZOLGÁLAT'!$K72</f>
        <v>11</v>
      </c>
      <c r="K73" s="148">
        <v>11</v>
      </c>
      <c r="L73" s="205">
        <f>+'[4]3.SZ.TÁBL. SEGÍTŐ SZOLGÁLAT'!$M$71</f>
        <v>300</v>
      </c>
      <c r="M73" s="136">
        <f>+'[5]3.SZ.TÁBL. SEGÍTŐ SZOLGÁLAT'!$N72</f>
        <v>322</v>
      </c>
      <c r="N73" s="150">
        <v>246</v>
      </c>
      <c r="O73" s="205"/>
      <c r="P73" s="136">
        <f>+'[5]3.SZ.TÁBL. SEGÍTŐ SZOLGÁLAT'!$Q72</f>
        <v>22</v>
      </c>
      <c r="Q73" s="148">
        <v>22</v>
      </c>
      <c r="R73" s="205"/>
      <c r="S73" s="136">
        <f>+'[5]3.SZ.TÁBL. SEGÍTŐ SZOLGÁLAT'!$T72</f>
        <v>0</v>
      </c>
      <c r="T73" s="150"/>
      <c r="U73" s="205"/>
      <c r="V73" s="136">
        <f>+'[5]3.SZ.TÁBL. SEGÍTŐ SZOLGÁLAT'!$W72</f>
        <v>16</v>
      </c>
      <c r="W73" s="150">
        <v>16</v>
      </c>
      <c r="X73" s="202"/>
      <c r="Y73" s="136">
        <f>+'[5]3.SZ.TÁBL. SEGÍTŐ SZOLGÁLAT'!$Z72</f>
        <v>0</v>
      </c>
      <c r="Z73" s="148"/>
      <c r="AA73" s="151">
        <f t="shared" ref="AA73:AA74" si="132">+C73+F73+I73+L73+O73+R73+U73+X73</f>
        <v>300</v>
      </c>
      <c r="AB73" s="147">
        <f t="shared" ref="AB73:AB74" si="133">+D73+G73+J73+M73+P73+S73+V73+Y73</f>
        <v>418</v>
      </c>
      <c r="AC73" s="152">
        <f t="shared" ref="AC73:AC74" si="134">+E73+H73+K73+N73+Q73+T73+W73+Z73</f>
        <v>341</v>
      </c>
    </row>
    <row r="74" spans="1:29" ht="13.5" customHeight="1">
      <c r="A74" s="130" t="s">
        <v>217</v>
      </c>
      <c r="B74" s="181" t="s">
        <v>218</v>
      </c>
      <c r="C74" s="161">
        <f>+'[4]3.SZ.TÁBL. SEGÍTŐ SZOLGÁLAT'!$D$72</f>
        <v>47</v>
      </c>
      <c r="D74" s="136">
        <f>+'[5]3.SZ.TÁBL. SEGÍTŐ SZOLGÁLAT'!$E73</f>
        <v>31</v>
      </c>
      <c r="E74" s="163">
        <v>22</v>
      </c>
      <c r="F74" s="200">
        <f>+'[4]3.SZ.TÁBL. SEGÍTŐ SZOLGÁLAT'!$G$72</f>
        <v>200</v>
      </c>
      <c r="G74" s="136">
        <f>+'[5]3.SZ.TÁBL. SEGÍTŐ SZOLGÁLAT'!$H73</f>
        <v>169</v>
      </c>
      <c r="H74" s="165">
        <v>47</v>
      </c>
      <c r="I74" s="161">
        <f>+'[4]3.SZ.TÁBL. SEGÍTŐ SZOLGÁLAT'!$J$72</f>
        <v>90</v>
      </c>
      <c r="J74" s="136">
        <f>+'[5]3.SZ.TÁBL. SEGÍTŐ SZOLGÁLAT'!$K73</f>
        <v>79</v>
      </c>
      <c r="K74" s="163">
        <v>35</v>
      </c>
      <c r="L74" s="200">
        <f>+'[4]3.SZ.TÁBL. SEGÍTŐ SZOLGÁLAT'!$M$72</f>
        <v>190</v>
      </c>
      <c r="M74" s="136">
        <f>+'[5]3.SZ.TÁBL. SEGÍTŐ SZOLGÁLAT'!$N73</f>
        <v>140</v>
      </c>
      <c r="N74" s="165">
        <v>76</v>
      </c>
      <c r="O74" s="200">
        <f>+'[4]3.SZ.TÁBL. SEGÍTŐ SZOLGÁLAT'!$P$72</f>
        <v>90</v>
      </c>
      <c r="P74" s="136">
        <f>+'[5]3.SZ.TÁBL. SEGÍTŐ SZOLGÁLAT'!$Q73</f>
        <v>68</v>
      </c>
      <c r="Q74" s="163">
        <v>40</v>
      </c>
      <c r="R74" s="200">
        <f>+'[4]3.SZ.TÁBL. SEGÍTŐ SZOLGÁLAT'!$S$72</f>
        <v>12</v>
      </c>
      <c r="S74" s="136">
        <f>+'[5]3.SZ.TÁBL. SEGÍTŐ SZOLGÁLAT'!$T73</f>
        <v>12</v>
      </c>
      <c r="T74" s="165">
        <v>0</v>
      </c>
      <c r="U74" s="200">
        <f>+'[4]3.SZ.TÁBL. SEGÍTŐ SZOLGÁLAT'!$V$72</f>
        <v>150</v>
      </c>
      <c r="V74" s="136">
        <f>+'[5]3.SZ.TÁBL. SEGÍTŐ SZOLGÁLAT'!$W73</f>
        <v>134</v>
      </c>
      <c r="W74" s="165">
        <v>22</v>
      </c>
      <c r="X74" s="198">
        <f>+'[4]3.SZ.TÁBL. SEGÍTŐ SZOLGÁLAT'!$Y$72</f>
        <v>29</v>
      </c>
      <c r="Y74" s="136">
        <f>+'[5]3.SZ.TÁBL. SEGÍTŐ SZOLGÁLAT'!$Z73</f>
        <v>29</v>
      </c>
      <c r="Z74" s="163"/>
      <c r="AA74" s="151">
        <f t="shared" si="132"/>
        <v>808</v>
      </c>
      <c r="AB74" s="162">
        <f t="shared" si="133"/>
        <v>662</v>
      </c>
      <c r="AC74" s="167">
        <f t="shared" si="134"/>
        <v>242</v>
      </c>
    </row>
    <row r="75" spans="1:29" s="263" customFormat="1" ht="13.5" customHeight="1">
      <c r="A75" s="131" t="s">
        <v>167</v>
      </c>
      <c r="B75" s="182" t="s">
        <v>125</v>
      </c>
      <c r="C75" s="236">
        <f>SUM(C73:C74)</f>
        <v>47</v>
      </c>
      <c r="D75" s="234">
        <f>SUM(D73:D74)</f>
        <v>47</v>
      </c>
      <c r="E75" s="237">
        <f>SUM(E73:E74)</f>
        <v>38</v>
      </c>
      <c r="F75" s="261">
        <f>SUM(F73:F74)</f>
        <v>200</v>
      </c>
      <c r="G75" s="234">
        <f>SUM(G73:G74)</f>
        <v>200</v>
      </c>
      <c r="H75" s="262">
        <f t="shared" ref="H75" si="135">SUM(H73:H74)</f>
        <v>77</v>
      </c>
      <c r="I75" s="236">
        <f>SUM(I73:I74)</f>
        <v>90</v>
      </c>
      <c r="J75" s="234">
        <f>SUM(J73:J74)</f>
        <v>90</v>
      </c>
      <c r="K75" s="237">
        <f t="shared" ref="K75" si="136">SUM(K73:K74)</f>
        <v>46</v>
      </c>
      <c r="L75" s="261">
        <f>SUM(L73:L74)</f>
        <v>490</v>
      </c>
      <c r="M75" s="234">
        <f>SUM(M73:M74)</f>
        <v>462</v>
      </c>
      <c r="N75" s="262">
        <f t="shared" ref="N75" si="137">SUM(N73:N74)</f>
        <v>322</v>
      </c>
      <c r="O75" s="236">
        <f>SUM(O73:O74)</f>
        <v>90</v>
      </c>
      <c r="P75" s="234">
        <f>SUM(P73:P74)</f>
        <v>90</v>
      </c>
      <c r="Q75" s="237">
        <f t="shared" ref="Q75" si="138">SUM(Q73:Q74)</f>
        <v>62</v>
      </c>
      <c r="R75" s="261">
        <f>SUM(R73:R74)</f>
        <v>12</v>
      </c>
      <c r="S75" s="234">
        <f>SUM(S73:S74)</f>
        <v>12</v>
      </c>
      <c r="T75" s="262">
        <f t="shared" ref="T75" si="139">SUM(T73:T74)</f>
        <v>0</v>
      </c>
      <c r="U75" s="261">
        <f>SUM(U73:U74)</f>
        <v>150</v>
      </c>
      <c r="V75" s="234">
        <f>SUM(V73:V74)</f>
        <v>150</v>
      </c>
      <c r="W75" s="262">
        <f t="shared" ref="W75" si="140">SUM(W73:W74)</f>
        <v>38</v>
      </c>
      <c r="X75" s="236">
        <f>SUM(X73:X74)</f>
        <v>29</v>
      </c>
      <c r="Y75" s="234">
        <f>SUM(Y73:Y74)</f>
        <v>29</v>
      </c>
      <c r="Z75" s="237">
        <f t="shared" ref="Z75" si="141">SUM(Z73:Z74)</f>
        <v>0</v>
      </c>
      <c r="AA75" s="229">
        <f>SUM(AA73:AA74)</f>
        <v>1108</v>
      </c>
      <c r="AB75" s="234">
        <f t="shared" ref="AB75:AC75" si="142">SUM(AB73:AB74)</f>
        <v>1080</v>
      </c>
      <c r="AC75" s="235">
        <f t="shared" si="142"/>
        <v>583</v>
      </c>
    </row>
    <row r="76" spans="1:29" ht="13.5" customHeight="1">
      <c r="A76" s="128" t="s">
        <v>219</v>
      </c>
      <c r="B76" s="180" t="s">
        <v>220</v>
      </c>
      <c r="C76" s="205">
        <f>+'[4]3.SZ.TÁBL. SEGÍTŐ SZOLGÁLAT'!$D$74</f>
        <v>273</v>
      </c>
      <c r="D76" s="136">
        <f>+'[5]3.SZ.TÁBL. SEGÍTŐ SZOLGÁLAT'!$E75</f>
        <v>273</v>
      </c>
      <c r="E76" s="148">
        <v>111</v>
      </c>
      <c r="F76" s="205">
        <f>+'[4]3.SZ.TÁBL. SEGÍTŐ SZOLGÁLAT'!$G74</f>
        <v>444</v>
      </c>
      <c r="G76" s="136">
        <f>+'[5]3.SZ.TÁBL. SEGÍTŐ SZOLGÁLAT'!$H75</f>
        <v>444</v>
      </c>
      <c r="H76" s="150">
        <v>177</v>
      </c>
      <c r="I76" s="205">
        <f>+'[4]3.SZ.TÁBL. SEGÍTŐ SZOLGÁLAT'!$J74</f>
        <v>563</v>
      </c>
      <c r="J76" s="136">
        <f>+'[5]3.SZ.TÁBL. SEGÍTŐ SZOLGÁLAT'!$K75</f>
        <v>563</v>
      </c>
      <c r="K76" s="148">
        <v>233</v>
      </c>
      <c r="L76" s="205">
        <f>+'[4]3.SZ.TÁBL. SEGÍTŐ SZOLGÁLAT'!$M$74</f>
        <v>434</v>
      </c>
      <c r="M76" s="136">
        <f>+'[5]3.SZ.TÁBL. SEGÍTŐ SZOLGÁLAT'!$N75</f>
        <v>434</v>
      </c>
      <c r="N76" s="150">
        <v>177</v>
      </c>
      <c r="O76" s="146">
        <f>+'[4]3.SZ.TÁBL. SEGÍTŐ SZOLGÁLAT'!$P$74</f>
        <v>563</v>
      </c>
      <c r="P76" s="136">
        <f>+'[5]3.SZ.TÁBL. SEGÍTŐ SZOLGÁLAT'!$Q75</f>
        <v>563</v>
      </c>
      <c r="Q76" s="148">
        <v>211</v>
      </c>
      <c r="R76" s="205"/>
      <c r="S76" s="136">
        <f>+'[5]3.SZ.TÁBL. SEGÍTŐ SZOLGÁLAT'!$T75</f>
        <v>0</v>
      </c>
      <c r="T76" s="150"/>
      <c r="U76" s="149">
        <f>+'[4]3.SZ.TÁBL. SEGÍTŐ SZOLGÁLAT'!$V$74</f>
        <v>228</v>
      </c>
      <c r="V76" s="136">
        <f>+'[5]3.SZ.TÁBL. SEGÍTŐ SZOLGÁLAT'!$W75</f>
        <v>228</v>
      </c>
      <c r="W76" s="150">
        <v>55</v>
      </c>
      <c r="X76" s="146"/>
      <c r="Y76" s="136">
        <f>+'[5]3.SZ.TÁBL. SEGÍTŐ SZOLGÁLAT'!$Z75</f>
        <v>0</v>
      </c>
      <c r="Z76" s="148"/>
      <c r="AA76" s="151">
        <f t="shared" ref="AA76:AA79" si="143">+C76+F76+I76+L76+O76+R76+U76+X76</f>
        <v>2505</v>
      </c>
      <c r="AB76" s="147">
        <f t="shared" ref="AB76:AB79" si="144">+D76+G76+J76+M76+P76+S76+V76+Y76</f>
        <v>2505</v>
      </c>
      <c r="AC76" s="152">
        <f t="shared" ref="AC76:AC79" si="145">+E76+H76+K76+N76+Q76+T76+W76+Z76</f>
        <v>964</v>
      </c>
    </row>
    <row r="77" spans="1:29" ht="13.5" customHeight="1">
      <c r="A77" s="129" t="s">
        <v>221</v>
      </c>
      <c r="B77" s="139" t="s">
        <v>3</v>
      </c>
      <c r="C77" s="142">
        <f>+'[4]3.SZ.TÁBL. SEGÍTŐ SZOLGÁLAT'!$D$75</f>
        <v>60</v>
      </c>
      <c r="D77" s="136">
        <f>+'[5]3.SZ.TÁBL. SEGÍTŐ SZOLGÁLAT'!$E76</f>
        <v>52</v>
      </c>
      <c r="E77" s="141">
        <v>6</v>
      </c>
      <c r="F77" s="205">
        <f>+'[4]3.SZ.TÁBL. SEGÍTŐ SZOLGÁLAT'!$G75</f>
        <v>0</v>
      </c>
      <c r="G77" s="136">
        <f>+'[5]3.SZ.TÁBL. SEGÍTŐ SZOLGÁLAT'!$H76</f>
        <v>0</v>
      </c>
      <c r="H77" s="143"/>
      <c r="I77" s="205">
        <f>+'[4]3.SZ.TÁBL. SEGÍTŐ SZOLGÁLAT'!$J75</f>
        <v>0</v>
      </c>
      <c r="J77" s="136">
        <f>+'[5]3.SZ.TÁBL. SEGÍTŐ SZOLGÁLAT'!$K76</f>
        <v>0</v>
      </c>
      <c r="K77" s="141"/>
      <c r="L77" s="142"/>
      <c r="M77" s="136">
        <f>+'[5]3.SZ.TÁBL. SEGÍTŐ SZOLGÁLAT'!$N76</f>
        <v>136</v>
      </c>
      <c r="N77" s="143">
        <v>136</v>
      </c>
      <c r="O77" s="138"/>
      <c r="P77" s="136">
        <f>+'[5]3.SZ.TÁBL. SEGÍTŐ SZOLGÁLAT'!$Q76</f>
        <v>0</v>
      </c>
      <c r="Q77" s="141"/>
      <c r="R77" s="142"/>
      <c r="S77" s="136">
        <f>+'[5]3.SZ.TÁBL. SEGÍTŐ SZOLGÁLAT'!$T76</f>
        <v>0</v>
      </c>
      <c r="T77" s="143"/>
      <c r="U77" s="142"/>
      <c r="V77" s="136">
        <f>+'[5]3.SZ.TÁBL. SEGÍTŐ SZOLGÁLAT'!$W76</f>
        <v>0</v>
      </c>
      <c r="W77" s="143"/>
      <c r="X77" s="138">
        <f>+'[4]3.SZ.TÁBL. SEGÍTŐ SZOLGÁLAT'!$Y$75</f>
        <v>1500</v>
      </c>
      <c r="Y77" s="136">
        <f>+'[5]3.SZ.TÁBL. SEGÍTŐ SZOLGÁLAT'!$Z76</f>
        <v>1413</v>
      </c>
      <c r="Z77" s="141">
        <v>627</v>
      </c>
      <c r="AA77" s="151">
        <f t="shared" si="143"/>
        <v>1560</v>
      </c>
      <c r="AB77" s="136">
        <f t="shared" si="144"/>
        <v>1601</v>
      </c>
      <c r="AC77" s="137">
        <f t="shared" si="145"/>
        <v>769</v>
      </c>
    </row>
    <row r="78" spans="1:29" ht="13.5" customHeight="1">
      <c r="A78" s="129" t="s">
        <v>222</v>
      </c>
      <c r="B78" s="139" t="s">
        <v>223</v>
      </c>
      <c r="C78" s="142"/>
      <c r="D78" s="136">
        <f>+'[5]3.SZ.TÁBL. SEGÍTŐ SZOLGÁLAT'!$E77</f>
        <v>0</v>
      </c>
      <c r="E78" s="141"/>
      <c r="F78" s="205">
        <f>+'[4]3.SZ.TÁBL. SEGÍTŐ SZOLGÁLAT'!$G76</f>
        <v>0</v>
      </c>
      <c r="G78" s="136">
        <f>+'[5]3.SZ.TÁBL. SEGÍTŐ SZOLGÁLAT'!$H77</f>
        <v>0</v>
      </c>
      <c r="H78" s="143"/>
      <c r="I78" s="205">
        <f>+'[4]3.SZ.TÁBL. SEGÍTŐ SZOLGÁLAT'!$J76</f>
        <v>0</v>
      </c>
      <c r="J78" s="136">
        <f>+'[5]3.SZ.TÁBL. SEGÍTŐ SZOLGÁLAT'!$K77</f>
        <v>0</v>
      </c>
      <c r="K78" s="141"/>
      <c r="L78" s="142"/>
      <c r="M78" s="136">
        <f>+'[5]3.SZ.TÁBL. SEGÍTŐ SZOLGÁLAT'!$N77</f>
        <v>0</v>
      </c>
      <c r="N78" s="143"/>
      <c r="O78" s="138"/>
      <c r="P78" s="136">
        <f>+'[5]3.SZ.TÁBL. SEGÍTŐ SZOLGÁLAT'!$Q77</f>
        <v>0</v>
      </c>
      <c r="Q78" s="141"/>
      <c r="R78" s="142"/>
      <c r="S78" s="136">
        <f>+'[5]3.SZ.TÁBL. SEGÍTŐ SZOLGÁLAT'!$T77</f>
        <v>0</v>
      </c>
      <c r="T78" s="143"/>
      <c r="U78" s="142"/>
      <c r="V78" s="136">
        <f>+'[5]3.SZ.TÁBL. SEGÍTŐ SZOLGÁLAT'!$W77</f>
        <v>0</v>
      </c>
      <c r="W78" s="143"/>
      <c r="X78" s="138"/>
      <c r="Y78" s="136">
        <f>+'[5]3.SZ.TÁBL. SEGÍTŐ SZOLGÁLAT'!$Z77</f>
        <v>0</v>
      </c>
      <c r="Z78" s="141"/>
      <c r="AA78" s="151">
        <f t="shared" si="143"/>
        <v>0</v>
      </c>
      <c r="AB78" s="136">
        <f t="shared" si="144"/>
        <v>0</v>
      </c>
      <c r="AC78" s="137">
        <f t="shared" si="145"/>
        <v>0</v>
      </c>
    </row>
    <row r="79" spans="1:29" ht="13.5" customHeight="1">
      <c r="A79" s="129" t="s">
        <v>224</v>
      </c>
      <c r="B79" s="139" t="s">
        <v>225</v>
      </c>
      <c r="C79" s="142">
        <f>+'[4]3.SZ.TÁBL. SEGÍTŐ SZOLGÁLAT'!$D$77</f>
        <v>10</v>
      </c>
      <c r="D79" s="136">
        <f>+'[5]3.SZ.TÁBL. SEGÍTŐ SZOLGÁLAT'!$E78</f>
        <v>10</v>
      </c>
      <c r="E79" s="141">
        <v>9</v>
      </c>
      <c r="F79" s="205">
        <f>+'[4]3.SZ.TÁBL. SEGÍTŐ SZOLGÁLAT'!$G77</f>
        <v>200</v>
      </c>
      <c r="G79" s="136">
        <f>+'[5]3.SZ.TÁBL. SEGÍTŐ SZOLGÁLAT'!$H78</f>
        <v>200</v>
      </c>
      <c r="H79" s="143">
        <v>113</v>
      </c>
      <c r="I79" s="205">
        <f>+'[4]3.SZ.TÁBL. SEGÍTŐ SZOLGÁLAT'!$J77</f>
        <v>350</v>
      </c>
      <c r="J79" s="136">
        <f>+'[5]3.SZ.TÁBL. SEGÍTŐ SZOLGÁLAT'!$K78</f>
        <v>350</v>
      </c>
      <c r="K79" s="141">
        <v>232</v>
      </c>
      <c r="L79" s="142"/>
      <c r="M79" s="136">
        <f>+'[5]3.SZ.TÁBL. SEGÍTŐ SZOLGÁLAT'!$N78</f>
        <v>0</v>
      </c>
      <c r="N79" s="143"/>
      <c r="O79" s="138">
        <f>+'[4]3.SZ.TÁBL. SEGÍTŐ SZOLGÁLAT'!$P$77</f>
        <v>500</v>
      </c>
      <c r="P79" s="136">
        <f>+'[5]3.SZ.TÁBL. SEGÍTŐ SZOLGÁLAT'!$Q78</f>
        <v>500</v>
      </c>
      <c r="Q79" s="141">
        <v>463</v>
      </c>
      <c r="R79" s="142">
        <f>+'[4]3.SZ.TÁBL. SEGÍTŐ SZOLGÁLAT'!$S$77</f>
        <v>1000</v>
      </c>
      <c r="S79" s="136">
        <f>+'[5]3.SZ.TÁBL. SEGÍTŐ SZOLGÁLAT'!$T78</f>
        <v>1000</v>
      </c>
      <c r="T79" s="143">
        <v>434</v>
      </c>
      <c r="U79" s="142"/>
      <c r="V79" s="136">
        <f>+'[5]3.SZ.TÁBL. SEGÍTŐ SZOLGÁLAT'!$W78</f>
        <v>0</v>
      </c>
      <c r="W79" s="143"/>
      <c r="X79" s="138"/>
      <c r="Y79" s="136">
        <f>+'[5]3.SZ.TÁBL. SEGÍTŐ SZOLGÁLAT'!$Z78</f>
        <v>0</v>
      </c>
      <c r="Z79" s="141"/>
      <c r="AA79" s="151">
        <f t="shared" si="143"/>
        <v>2060</v>
      </c>
      <c r="AB79" s="136">
        <f t="shared" si="144"/>
        <v>2060</v>
      </c>
      <c r="AC79" s="137">
        <f t="shared" si="145"/>
        <v>1251</v>
      </c>
    </row>
    <row r="80" spans="1:29" ht="13.5" customHeight="1">
      <c r="A80" s="129" t="s">
        <v>226</v>
      </c>
      <c r="B80" s="139" t="s">
        <v>227</v>
      </c>
      <c r="C80" s="142"/>
      <c r="D80" s="136">
        <f>+'[5]3.SZ.TÁBL. SEGÍTŐ SZOLGÁLAT'!$E79</f>
        <v>0</v>
      </c>
      <c r="E80" s="141"/>
      <c r="F80" s="142"/>
      <c r="G80" s="136">
        <f>+'[5]3.SZ.TÁBL. SEGÍTŐ SZOLGÁLAT'!$H79</f>
        <v>0</v>
      </c>
      <c r="H80" s="143">
        <f>H82</f>
        <v>0</v>
      </c>
      <c r="I80" s="142"/>
      <c r="J80" s="136">
        <f>+'[5]3.SZ.TÁBL. SEGÍTŐ SZOLGÁLAT'!$K79</f>
        <v>0</v>
      </c>
      <c r="K80" s="141">
        <f>K82</f>
        <v>0</v>
      </c>
      <c r="L80" s="142"/>
      <c r="M80" s="136">
        <f>+'[5]3.SZ.TÁBL. SEGÍTŐ SZOLGÁLAT'!$N79</f>
        <v>0</v>
      </c>
      <c r="N80" s="143"/>
      <c r="O80" s="138"/>
      <c r="P80" s="136">
        <f>+'[5]3.SZ.TÁBL. SEGÍTŐ SZOLGÁLAT'!$Q79</f>
        <v>0</v>
      </c>
      <c r="Q80" s="141">
        <f>Q82</f>
        <v>0</v>
      </c>
      <c r="R80" s="142"/>
      <c r="S80" s="136">
        <f>+'[5]3.SZ.TÁBL. SEGÍTŐ SZOLGÁLAT'!$T79</f>
        <v>0</v>
      </c>
      <c r="T80" s="143"/>
      <c r="U80" s="142"/>
      <c r="V80" s="136">
        <f>+'[5]3.SZ.TÁBL. SEGÍTŐ SZOLGÁLAT'!$W79</f>
        <v>0</v>
      </c>
      <c r="W80" s="143"/>
      <c r="X80" s="138"/>
      <c r="Y80" s="136">
        <f>+'[5]3.SZ.TÁBL. SEGÍTŐ SZOLGÁLAT'!$Z79</f>
        <v>0</v>
      </c>
      <c r="Z80" s="141"/>
      <c r="AA80" s="144">
        <f>+SUM(AA81:AA82)</f>
        <v>0</v>
      </c>
      <c r="AB80" s="136">
        <f t="shared" ref="AB80:AC80" si="146">+SUM(AB81:AB82)</f>
        <v>0</v>
      </c>
      <c r="AC80" s="137">
        <f t="shared" si="146"/>
        <v>0</v>
      </c>
    </row>
    <row r="81" spans="1:29" ht="13.5" customHeight="1">
      <c r="A81" s="133" t="s">
        <v>226</v>
      </c>
      <c r="B81" s="140" t="s">
        <v>271</v>
      </c>
      <c r="C81" s="142"/>
      <c r="D81" s="136">
        <f>+'[5]3.SZ.TÁBL. SEGÍTŐ SZOLGÁLAT'!$E80</f>
        <v>0</v>
      </c>
      <c r="E81" s="141"/>
      <c r="F81" s="142"/>
      <c r="G81" s="136">
        <f>+'[5]3.SZ.TÁBL. SEGÍTŐ SZOLGÁLAT'!$H80</f>
        <v>0</v>
      </c>
      <c r="H81" s="143"/>
      <c r="I81" s="142"/>
      <c r="J81" s="136">
        <f>+'[5]3.SZ.TÁBL. SEGÍTŐ SZOLGÁLAT'!$K80</f>
        <v>0</v>
      </c>
      <c r="K81" s="141"/>
      <c r="L81" s="142"/>
      <c r="M81" s="136">
        <f>+'[5]3.SZ.TÁBL. SEGÍTŐ SZOLGÁLAT'!$N80</f>
        <v>0</v>
      </c>
      <c r="N81" s="143"/>
      <c r="O81" s="138"/>
      <c r="P81" s="136">
        <f>+'[5]3.SZ.TÁBL. SEGÍTŐ SZOLGÁLAT'!$Q80</f>
        <v>0</v>
      </c>
      <c r="Q81" s="141"/>
      <c r="R81" s="142"/>
      <c r="S81" s="136">
        <f>+'[5]3.SZ.TÁBL. SEGÍTŐ SZOLGÁLAT'!$T80</f>
        <v>0</v>
      </c>
      <c r="T81" s="143"/>
      <c r="U81" s="142"/>
      <c r="V81" s="136">
        <f>+'[5]3.SZ.TÁBL. SEGÍTŐ SZOLGÁLAT'!$W80</f>
        <v>0</v>
      </c>
      <c r="W81" s="143"/>
      <c r="X81" s="138"/>
      <c r="Y81" s="136">
        <f>+'[5]3.SZ.TÁBL. SEGÍTŐ SZOLGÁLAT'!$Z80</f>
        <v>0</v>
      </c>
      <c r="Z81" s="141"/>
      <c r="AA81" s="151">
        <f t="shared" ref="AA81:AA84" si="147">+C81+F81+I81+L81+O81+R81+U81+X81</f>
        <v>0</v>
      </c>
      <c r="AB81" s="136">
        <f t="shared" ref="AB81:AB84" si="148">+D81+G81+J81+M81+P81+S81+V81+Y81</f>
        <v>0</v>
      </c>
      <c r="AC81" s="137">
        <f t="shared" ref="AC81:AC84" si="149">+E81+H81+K81+N81+Q81+T81+W81+Z81</f>
        <v>0</v>
      </c>
    </row>
    <row r="82" spans="1:29" ht="13.5" customHeight="1">
      <c r="A82" s="133" t="s">
        <v>226</v>
      </c>
      <c r="B82" s="140" t="s">
        <v>272</v>
      </c>
      <c r="C82" s="142"/>
      <c r="D82" s="136">
        <f>+'[5]3.SZ.TÁBL. SEGÍTŐ SZOLGÁLAT'!$E81</f>
        <v>0</v>
      </c>
      <c r="E82" s="141"/>
      <c r="F82" s="142"/>
      <c r="G82" s="136">
        <f>+'[5]3.SZ.TÁBL. SEGÍTŐ SZOLGÁLAT'!$H81</f>
        <v>0</v>
      </c>
      <c r="H82" s="143">
        <v>0</v>
      </c>
      <c r="I82" s="142"/>
      <c r="J82" s="136">
        <f>+'[5]3.SZ.TÁBL. SEGÍTŐ SZOLGÁLAT'!$K81</f>
        <v>0</v>
      </c>
      <c r="K82" s="141">
        <v>0</v>
      </c>
      <c r="L82" s="142"/>
      <c r="M82" s="136">
        <f>+'[5]3.SZ.TÁBL. SEGÍTŐ SZOLGÁLAT'!$N81</f>
        <v>0</v>
      </c>
      <c r="N82" s="143"/>
      <c r="O82" s="138"/>
      <c r="P82" s="136">
        <f>+'[5]3.SZ.TÁBL. SEGÍTŐ SZOLGÁLAT'!$Q81</f>
        <v>0</v>
      </c>
      <c r="Q82" s="141">
        <v>0</v>
      </c>
      <c r="R82" s="142"/>
      <c r="S82" s="136">
        <f>+'[5]3.SZ.TÁBL. SEGÍTŐ SZOLGÁLAT'!$T81</f>
        <v>0</v>
      </c>
      <c r="T82" s="143"/>
      <c r="U82" s="142"/>
      <c r="V82" s="136">
        <f>+'[5]3.SZ.TÁBL. SEGÍTŐ SZOLGÁLAT'!$W81</f>
        <v>0</v>
      </c>
      <c r="W82" s="143"/>
      <c r="X82" s="138"/>
      <c r="Y82" s="136">
        <f>+'[5]3.SZ.TÁBL. SEGÍTŐ SZOLGÁLAT'!$Z81</f>
        <v>0</v>
      </c>
      <c r="Z82" s="141"/>
      <c r="AA82" s="151">
        <f t="shared" si="147"/>
        <v>0</v>
      </c>
      <c r="AB82" s="136">
        <f t="shared" si="148"/>
        <v>0</v>
      </c>
      <c r="AC82" s="137">
        <f t="shared" si="149"/>
        <v>0</v>
      </c>
    </row>
    <row r="83" spans="1:29" ht="13.5" customHeight="1">
      <c r="A83" s="129" t="s">
        <v>228</v>
      </c>
      <c r="B83" s="139" t="s">
        <v>229</v>
      </c>
      <c r="C83" s="142"/>
      <c r="D83" s="136">
        <f>+'[5]3.SZ.TÁBL. SEGÍTŐ SZOLGÁLAT'!$E82</f>
        <v>0</v>
      </c>
      <c r="E83" s="141"/>
      <c r="F83" s="142">
        <f>+'[4]3.SZ.TÁBL. SEGÍTŐ SZOLGÁLAT'!$G$81</f>
        <v>900</v>
      </c>
      <c r="G83" s="136">
        <f>+'[5]3.SZ.TÁBL. SEGÍTŐ SZOLGÁLAT'!$H82</f>
        <v>900</v>
      </c>
      <c r="H83" s="143">
        <v>669</v>
      </c>
      <c r="I83" s="142"/>
      <c r="J83" s="136">
        <f>+'[5]3.SZ.TÁBL. SEGÍTŐ SZOLGÁLAT'!$K82</f>
        <v>0</v>
      </c>
      <c r="K83" s="141">
        <v>0</v>
      </c>
      <c r="L83" s="142">
        <f>+'[4]3.SZ.TÁBL. SEGÍTŐ SZOLGÁLAT'!$M$81</f>
        <v>1100</v>
      </c>
      <c r="M83" s="136">
        <f>+'[5]3.SZ.TÁBL. SEGÍTŐ SZOLGÁLAT'!$N82</f>
        <v>1100</v>
      </c>
      <c r="N83" s="143">
        <v>665</v>
      </c>
      <c r="O83" s="138">
        <f>+'[4]3.SZ.TÁBL. SEGÍTŐ SZOLGÁLAT'!$P$81</f>
        <v>65</v>
      </c>
      <c r="P83" s="136">
        <f>+'[5]3.SZ.TÁBL. SEGÍTŐ SZOLGÁLAT'!$Q82</f>
        <v>65</v>
      </c>
      <c r="Q83" s="141">
        <v>10</v>
      </c>
      <c r="R83" s="142"/>
      <c r="S83" s="136">
        <f>+'[5]3.SZ.TÁBL. SEGÍTŐ SZOLGÁLAT'!$T82</f>
        <v>0</v>
      </c>
      <c r="T83" s="143"/>
      <c r="U83" s="142"/>
      <c r="V83" s="136">
        <f>+'[5]3.SZ.TÁBL. SEGÍTŐ SZOLGÁLAT'!$W82</f>
        <v>4</v>
      </c>
      <c r="W83" s="143">
        <v>4</v>
      </c>
      <c r="X83" s="138"/>
      <c r="Y83" s="136">
        <f>+'[5]3.SZ.TÁBL. SEGÍTŐ SZOLGÁLAT'!$Z82</f>
        <v>0</v>
      </c>
      <c r="Z83" s="141"/>
      <c r="AA83" s="151">
        <f t="shared" si="147"/>
        <v>2065</v>
      </c>
      <c r="AB83" s="136">
        <f t="shared" si="148"/>
        <v>2069</v>
      </c>
      <c r="AC83" s="137">
        <f t="shared" si="149"/>
        <v>1348</v>
      </c>
    </row>
    <row r="84" spans="1:29" ht="13.5" customHeight="1">
      <c r="A84" s="130" t="s">
        <v>230</v>
      </c>
      <c r="B84" s="181" t="s">
        <v>346</v>
      </c>
      <c r="C84" s="200">
        <f>+'[4]3.SZ.TÁBL. SEGÍTŐ SZOLGÁLAT'!$D$82</f>
        <v>380</v>
      </c>
      <c r="D84" s="136">
        <f>+'[5]3.SZ.TÁBL. SEGÍTŐ SZOLGÁLAT'!$E83</f>
        <v>380</v>
      </c>
      <c r="E84" s="163">
        <v>200</v>
      </c>
      <c r="F84" s="200">
        <f>+'[4]3.SZ.TÁBL. SEGÍTŐ SZOLGÁLAT'!$G$82</f>
        <v>1320</v>
      </c>
      <c r="G84" s="136">
        <f>+'[5]3.SZ.TÁBL. SEGÍTŐ SZOLGÁLAT'!$H83</f>
        <v>1337</v>
      </c>
      <c r="H84" s="165">
        <v>831</v>
      </c>
      <c r="I84" s="200">
        <f>+'[4]3.SZ.TÁBL. SEGÍTŐ SZOLGÁLAT'!$J$82</f>
        <v>780</v>
      </c>
      <c r="J84" s="136">
        <f>+'[5]3.SZ.TÁBL. SEGÍTŐ SZOLGÁLAT'!$K83</f>
        <v>798</v>
      </c>
      <c r="K84" s="163">
        <v>574</v>
      </c>
      <c r="L84" s="200">
        <f>+'[4]3.SZ.TÁBL. SEGÍTŐ SZOLGÁLAT'!$M$82</f>
        <v>645</v>
      </c>
      <c r="M84" s="136">
        <f>+'[5]3.SZ.TÁBL. SEGÍTŐ SZOLGÁLAT'!$N83</f>
        <v>722</v>
      </c>
      <c r="N84" s="165">
        <v>479</v>
      </c>
      <c r="O84" s="161">
        <f>+'[4]3.SZ.TÁBL. SEGÍTŐ SZOLGÁLAT'!$P$82</f>
        <v>713</v>
      </c>
      <c r="P84" s="136">
        <f>+'[5]3.SZ.TÁBL. SEGÍTŐ SZOLGÁLAT'!$Q83</f>
        <v>750</v>
      </c>
      <c r="Q84" s="163">
        <v>556</v>
      </c>
      <c r="R84" s="200">
        <f>+'[4]3.SZ.TÁBL. SEGÍTŐ SZOLGÁLAT'!$S$82</f>
        <v>50</v>
      </c>
      <c r="S84" s="136">
        <f>+'[5]3.SZ.TÁBL. SEGÍTŐ SZOLGÁLAT'!$T83</f>
        <v>299</v>
      </c>
      <c r="T84" s="165">
        <v>251</v>
      </c>
      <c r="U84" s="164">
        <f>+'[4]3.SZ.TÁBL. SEGÍTŐ SZOLGÁLAT'!$V$82</f>
        <v>210</v>
      </c>
      <c r="V84" s="136">
        <f>+'[5]3.SZ.TÁBL. SEGÍTŐ SZOLGÁLAT'!$W83</f>
        <v>192</v>
      </c>
      <c r="W84" s="165">
        <v>118</v>
      </c>
      <c r="X84" s="161"/>
      <c r="Y84" s="136">
        <f>+'[5]3.SZ.TÁBL. SEGÍTŐ SZOLGÁLAT'!$Z83</f>
        <v>0</v>
      </c>
      <c r="Z84" s="163"/>
      <c r="AA84" s="151">
        <f t="shared" si="147"/>
        <v>4098</v>
      </c>
      <c r="AB84" s="162">
        <f t="shared" si="148"/>
        <v>4478</v>
      </c>
      <c r="AC84" s="167">
        <f t="shared" si="149"/>
        <v>3009</v>
      </c>
    </row>
    <row r="85" spans="1:29" s="263" customFormat="1" ht="13.5" customHeight="1">
      <c r="A85" s="131" t="s">
        <v>168</v>
      </c>
      <c r="B85" s="182" t="s">
        <v>126</v>
      </c>
      <c r="C85" s="236">
        <f>+SUM(C76:C80,C83:C84)</f>
        <v>723</v>
      </c>
      <c r="D85" s="234">
        <f>+SUM(D76:D80,D83:D84)</f>
        <v>715</v>
      </c>
      <c r="E85" s="237">
        <f>+SUM(E76:E80,E83:E84)</f>
        <v>326</v>
      </c>
      <c r="F85" s="261">
        <f>+SUM(F76:F80,F83:F84)</f>
        <v>2864</v>
      </c>
      <c r="G85" s="234">
        <f>+SUM(G76:G80,G83:G84)</f>
        <v>2881</v>
      </c>
      <c r="H85" s="262">
        <f t="shared" ref="H85" si="150">+SUM(H76:H80,H83:H84)</f>
        <v>1790</v>
      </c>
      <c r="I85" s="236">
        <f>+SUM(I76:I80,I83:I84)</f>
        <v>1693</v>
      </c>
      <c r="J85" s="234">
        <f>+SUM(J76:J80,J83:J84)</f>
        <v>1711</v>
      </c>
      <c r="K85" s="237">
        <f t="shared" ref="K85" si="151">+SUM(K76:K80,K83:K84)</f>
        <v>1039</v>
      </c>
      <c r="L85" s="261">
        <f>+SUM(L76:L80,L83:L84)</f>
        <v>2179</v>
      </c>
      <c r="M85" s="234">
        <f>+SUM(M76:M80,M83:M84)</f>
        <v>2392</v>
      </c>
      <c r="N85" s="262">
        <f t="shared" ref="N85" si="152">+SUM(N76:N80,N83:N84)</f>
        <v>1457</v>
      </c>
      <c r="O85" s="236">
        <f>+SUM(O76:O80,O83:O84)</f>
        <v>1841</v>
      </c>
      <c r="P85" s="234">
        <f>+SUM(P76:P80,P83:P84)</f>
        <v>1878</v>
      </c>
      <c r="Q85" s="237">
        <f t="shared" ref="Q85" si="153">+SUM(Q76:Q80,Q83:Q84)</f>
        <v>1240</v>
      </c>
      <c r="R85" s="261">
        <f>+SUM(R76:R80,R83:R84)</f>
        <v>1050</v>
      </c>
      <c r="S85" s="234">
        <f>+SUM(S76:S80,S83:S84)</f>
        <v>1299</v>
      </c>
      <c r="T85" s="262">
        <f t="shared" ref="T85" si="154">+SUM(T76:T80,T83:T84)</f>
        <v>685</v>
      </c>
      <c r="U85" s="261">
        <f>+SUM(U76:U80,U83:U84)</f>
        <v>438</v>
      </c>
      <c r="V85" s="234">
        <f>+SUM(V76:V80,V83:V84)</f>
        <v>424</v>
      </c>
      <c r="W85" s="262">
        <f t="shared" ref="W85" si="155">+SUM(W76:W80,W83:W84)</f>
        <v>177</v>
      </c>
      <c r="X85" s="236">
        <f>+SUM(X76:X80,X83:X84)</f>
        <v>1500</v>
      </c>
      <c r="Y85" s="234">
        <f>+SUM(Y76:Y80,Y83:Y84)</f>
        <v>1413</v>
      </c>
      <c r="Z85" s="237">
        <f t="shared" ref="Z85" si="156">+SUM(Z76:Z80,Z83:Z84)</f>
        <v>627</v>
      </c>
      <c r="AA85" s="229">
        <f>+SUM(AA76:AA80,AA83:AA84)</f>
        <v>12288</v>
      </c>
      <c r="AB85" s="234">
        <f t="shared" ref="AB85:AC85" si="157">+SUM(AB76:AB80,AB83:AB84)</f>
        <v>12713</v>
      </c>
      <c r="AC85" s="235">
        <f t="shared" si="157"/>
        <v>7341</v>
      </c>
    </row>
    <row r="86" spans="1:29" ht="13.5" customHeight="1">
      <c r="A86" s="128" t="s">
        <v>232</v>
      </c>
      <c r="B86" s="180" t="s">
        <v>233</v>
      </c>
      <c r="C86" s="146">
        <f>+'[4]3.SZ.TÁBL. SEGÍTŐ SZOLGÁLAT'!$D$84</f>
        <v>0</v>
      </c>
      <c r="D86" s="136">
        <f>+'[5]3.SZ.TÁBL. SEGÍTŐ SZOLGÁLAT'!$E85</f>
        <v>0</v>
      </c>
      <c r="E86" s="148"/>
      <c r="F86" s="149">
        <f>+'[4]3.SZ.TÁBL. SEGÍTŐ SZOLGÁLAT'!$G$84</f>
        <v>150</v>
      </c>
      <c r="G86" s="136">
        <f>+'[5]3.SZ.TÁBL. SEGÍTŐ SZOLGÁLAT'!$H85</f>
        <v>150</v>
      </c>
      <c r="H86" s="150">
        <v>88</v>
      </c>
      <c r="I86" s="146">
        <f>+'[4]3.SZ.TÁBL. SEGÍTŐ SZOLGÁLAT'!$J$84</f>
        <v>60</v>
      </c>
      <c r="J86" s="136">
        <f>+'[5]3.SZ.TÁBL. SEGÍTŐ SZOLGÁLAT'!$K85</f>
        <v>60</v>
      </c>
      <c r="K86" s="148">
        <v>38</v>
      </c>
      <c r="L86" s="149">
        <f>+'[4]3.SZ.TÁBL. SEGÍTŐ SZOLGÁLAT'!$M$84</f>
        <v>295</v>
      </c>
      <c r="M86" s="136">
        <f>+'[5]3.SZ.TÁBL. SEGÍTŐ SZOLGÁLAT'!$N85</f>
        <v>306</v>
      </c>
      <c r="N86" s="150">
        <v>306</v>
      </c>
      <c r="O86" s="146">
        <f>+'[4]3.SZ.TÁBL. SEGÍTŐ SZOLGÁLAT'!$P$84</f>
        <v>75</v>
      </c>
      <c r="P86" s="136">
        <f>+'[5]3.SZ.TÁBL. SEGÍTŐ SZOLGÁLAT'!$Q85</f>
        <v>114</v>
      </c>
      <c r="Q86" s="148">
        <v>114</v>
      </c>
      <c r="R86" s="149"/>
      <c r="S86" s="136">
        <f>+'[5]3.SZ.TÁBL. SEGÍTŐ SZOLGÁLAT'!$T85</f>
        <v>0</v>
      </c>
      <c r="T86" s="150"/>
      <c r="U86" s="149">
        <f>+'[4]3.SZ.TÁBL. SEGÍTŐ SZOLGÁLAT'!$V$84</f>
        <v>0</v>
      </c>
      <c r="V86" s="136">
        <f>+'[5]3.SZ.TÁBL. SEGÍTŐ SZOLGÁLAT'!$W85</f>
        <v>21</v>
      </c>
      <c r="W86" s="150">
        <v>21</v>
      </c>
      <c r="X86" s="146"/>
      <c r="Y86" s="136">
        <f>+'[5]3.SZ.TÁBL. SEGÍTŐ SZOLGÁLAT'!$Z85</f>
        <v>0</v>
      </c>
      <c r="Z86" s="148"/>
      <c r="AA86" s="151">
        <f t="shared" ref="AA86:AA87" si="158">+C86+F86+I86+L86+O86+R86+U86+X86</f>
        <v>580</v>
      </c>
      <c r="AB86" s="147">
        <f t="shared" ref="AB86:AB87" si="159">+D86+G86+J86+M86+P86+S86+V86+Y86</f>
        <v>651</v>
      </c>
      <c r="AC86" s="152">
        <f t="shared" ref="AC86:AC87" si="160">+E86+H86+K86+N86+Q86+T86+W86+Z86</f>
        <v>567</v>
      </c>
    </row>
    <row r="87" spans="1:29" ht="13.5" customHeight="1">
      <c r="A87" s="130" t="s">
        <v>234</v>
      </c>
      <c r="B87" s="181" t="s">
        <v>235</v>
      </c>
      <c r="C87" s="161"/>
      <c r="D87" s="136">
        <f>+'[5]3.SZ.TÁBL. SEGÍTŐ SZOLGÁLAT'!$E86</f>
        <v>0</v>
      </c>
      <c r="E87" s="163"/>
      <c r="F87" s="164"/>
      <c r="G87" s="136">
        <f>+'[5]3.SZ.TÁBL. SEGÍTŐ SZOLGÁLAT'!$H86</f>
        <v>0</v>
      </c>
      <c r="H87" s="165"/>
      <c r="I87" s="161"/>
      <c r="J87" s="136">
        <f>+'[5]3.SZ.TÁBL. SEGÍTŐ SZOLGÁLAT'!$K86</f>
        <v>0</v>
      </c>
      <c r="K87" s="163"/>
      <c r="L87" s="164"/>
      <c r="M87" s="136">
        <f>+'[5]3.SZ.TÁBL. SEGÍTŐ SZOLGÁLAT'!$N86</f>
        <v>0</v>
      </c>
      <c r="N87" s="165"/>
      <c r="O87" s="161"/>
      <c r="P87" s="136">
        <f>+'[5]3.SZ.TÁBL. SEGÍTŐ SZOLGÁLAT'!$Q86</f>
        <v>0</v>
      </c>
      <c r="Q87" s="163"/>
      <c r="R87" s="164"/>
      <c r="S87" s="136">
        <f>+'[5]3.SZ.TÁBL. SEGÍTŐ SZOLGÁLAT'!$T86</f>
        <v>0</v>
      </c>
      <c r="T87" s="165"/>
      <c r="U87" s="164"/>
      <c r="V87" s="136">
        <f>+'[5]3.SZ.TÁBL. SEGÍTŐ SZOLGÁLAT'!$W86</f>
        <v>0</v>
      </c>
      <c r="W87" s="165"/>
      <c r="X87" s="161"/>
      <c r="Y87" s="136">
        <f>+'[5]3.SZ.TÁBL. SEGÍTŐ SZOLGÁLAT'!$Z86</f>
        <v>0</v>
      </c>
      <c r="Z87" s="163"/>
      <c r="AA87" s="151">
        <f t="shared" si="158"/>
        <v>0</v>
      </c>
      <c r="AB87" s="162">
        <f t="shared" si="159"/>
        <v>0</v>
      </c>
      <c r="AC87" s="167">
        <f t="shared" si="160"/>
        <v>0</v>
      </c>
    </row>
    <row r="88" spans="1:29" s="263" customFormat="1" ht="13.5" customHeight="1">
      <c r="A88" s="131" t="s">
        <v>169</v>
      </c>
      <c r="B88" s="182" t="s">
        <v>127</v>
      </c>
      <c r="C88" s="236">
        <f>+SUM(C86:C87)</f>
        <v>0</v>
      </c>
      <c r="D88" s="234">
        <f>+SUM(D86:D87)</f>
        <v>0</v>
      </c>
      <c r="E88" s="237">
        <f>+SUM(E86:E87)</f>
        <v>0</v>
      </c>
      <c r="F88" s="261">
        <f>+SUM(F86:F87)</f>
        <v>150</v>
      </c>
      <c r="G88" s="234">
        <f>+SUM(G86:G87)</f>
        <v>150</v>
      </c>
      <c r="H88" s="262">
        <f t="shared" ref="H88" si="161">+SUM(H86:H87)</f>
        <v>88</v>
      </c>
      <c r="I88" s="236">
        <f>+SUM(I86:I87)</f>
        <v>60</v>
      </c>
      <c r="J88" s="234">
        <f>+SUM(J86:J87)</f>
        <v>60</v>
      </c>
      <c r="K88" s="237">
        <f t="shared" ref="K88" si="162">+SUM(K86:K87)</f>
        <v>38</v>
      </c>
      <c r="L88" s="261">
        <f>+SUM(L86:L87)</f>
        <v>295</v>
      </c>
      <c r="M88" s="234">
        <f>+SUM(M86:M87)</f>
        <v>306</v>
      </c>
      <c r="N88" s="262">
        <f t="shared" ref="N88" si="163">+SUM(N86:N87)</f>
        <v>306</v>
      </c>
      <c r="O88" s="236">
        <f>+SUM(O86:O87)</f>
        <v>75</v>
      </c>
      <c r="P88" s="234">
        <f>+SUM(P86:P87)</f>
        <v>114</v>
      </c>
      <c r="Q88" s="237">
        <f t="shared" ref="Q88" si="164">+SUM(Q86:Q87)</f>
        <v>114</v>
      </c>
      <c r="R88" s="261">
        <f>+SUM(R86:R87)</f>
        <v>0</v>
      </c>
      <c r="S88" s="234">
        <f>+SUM(S86:S87)</f>
        <v>0</v>
      </c>
      <c r="T88" s="262">
        <f t="shared" ref="T88" si="165">+SUM(T86:T87)</f>
        <v>0</v>
      </c>
      <c r="U88" s="261">
        <f>+SUM(U86:U87)</f>
        <v>0</v>
      </c>
      <c r="V88" s="234">
        <f>+SUM(V86:V87)</f>
        <v>21</v>
      </c>
      <c r="W88" s="262">
        <f t="shared" ref="W88" si="166">+SUM(W86:W87)</f>
        <v>21</v>
      </c>
      <c r="X88" s="236">
        <f>+SUM(X86:X87)</f>
        <v>0</v>
      </c>
      <c r="Y88" s="234">
        <f>+SUM(Y86:Y87)</f>
        <v>0</v>
      </c>
      <c r="Z88" s="237">
        <f t="shared" ref="Z88" si="167">+SUM(Z86:Z87)</f>
        <v>0</v>
      </c>
      <c r="AA88" s="229">
        <f>+SUM(AA86:AA87)</f>
        <v>580</v>
      </c>
      <c r="AB88" s="234">
        <f t="shared" ref="AB88:AC88" si="168">+SUM(AB86:AB87)</f>
        <v>651</v>
      </c>
      <c r="AC88" s="235">
        <f t="shared" si="168"/>
        <v>567</v>
      </c>
    </row>
    <row r="89" spans="1:29" ht="13.5" customHeight="1">
      <c r="A89" s="128" t="s">
        <v>236</v>
      </c>
      <c r="B89" s="180" t="s">
        <v>237</v>
      </c>
      <c r="C89" s="146">
        <f>+'[4]3.SZ.TÁBL. SEGÍTŐ SZOLGÁLAT'!$D$87</f>
        <v>222</v>
      </c>
      <c r="D89" s="136">
        <f>+'[5]3.SZ.TÁBL. SEGÍTŐ SZOLGÁLAT'!$E88</f>
        <v>222</v>
      </c>
      <c r="E89" s="148">
        <v>104</v>
      </c>
      <c r="F89" s="149">
        <f>+'[4]3.SZ.TÁBL. SEGÍTŐ SZOLGÁLAT'!$G$87</f>
        <v>753</v>
      </c>
      <c r="G89" s="136">
        <f>+'[5]3.SZ.TÁBL. SEGÍTŐ SZOLGÁLAT'!$H88</f>
        <v>753</v>
      </c>
      <c r="H89" s="150">
        <v>289</v>
      </c>
      <c r="I89" s="146">
        <f>+'[4]3.SZ.TÁBL. SEGÍTŐ SZOLGÁLAT'!$J$87</f>
        <v>623</v>
      </c>
      <c r="J89" s="136">
        <f>+'[5]3.SZ.TÁBL. SEGÍTŐ SZOLGÁLAT'!$K88</f>
        <v>623</v>
      </c>
      <c r="K89" s="148">
        <v>372</v>
      </c>
      <c r="L89" s="149">
        <f>+'[4]3.SZ.TÁBL. SEGÍTŐ SZOLGÁLAT'!$M$87</f>
        <v>744</v>
      </c>
      <c r="M89" s="136">
        <f>+'[5]3.SZ.TÁBL. SEGÍTŐ SZOLGÁLAT'!$N88</f>
        <v>808</v>
      </c>
      <c r="N89" s="150">
        <v>250</v>
      </c>
      <c r="O89" s="146">
        <f>+'[4]3.SZ.TÁBL. SEGÍTŐ SZOLGÁLAT'!$P$87</f>
        <v>839</v>
      </c>
      <c r="P89" s="136">
        <f>+'[5]3.SZ.TÁBL. SEGÍTŐ SZOLGÁLAT'!$Q88</f>
        <v>790</v>
      </c>
      <c r="Q89" s="148">
        <v>505</v>
      </c>
      <c r="R89" s="149">
        <f>+'[4]3.SZ.TÁBL. SEGÍTŐ SZOLGÁLAT'!$S$87</f>
        <v>644</v>
      </c>
      <c r="S89" s="136">
        <f>+'[5]3.SZ.TÁBL. SEGÍTŐ SZOLGÁLAT'!$T88</f>
        <v>644</v>
      </c>
      <c r="T89" s="150">
        <v>276</v>
      </c>
      <c r="U89" s="149">
        <f>+'[4]3.SZ.TÁBL. SEGÍTŐ SZOLGÁLAT'!$V$87</f>
        <v>191</v>
      </c>
      <c r="V89" s="136">
        <f>+'[5]3.SZ.TÁBL. SEGÍTŐ SZOLGÁLAT'!$W88</f>
        <v>191</v>
      </c>
      <c r="W89" s="150">
        <v>89</v>
      </c>
      <c r="X89" s="146">
        <f>+'[4]3.SZ.TÁBL. SEGÍTŐ SZOLGÁLAT'!$Y$87</f>
        <v>414</v>
      </c>
      <c r="Y89" s="136">
        <f>+'[5]3.SZ.TÁBL. SEGÍTŐ SZOLGÁLAT'!$Z88</f>
        <v>390</v>
      </c>
      <c r="Z89" s="148">
        <v>170</v>
      </c>
      <c r="AA89" s="151">
        <f t="shared" ref="AA89:AA93" si="169">+C89+F89+I89+L89+O89+R89+U89+X89</f>
        <v>4430</v>
      </c>
      <c r="AB89" s="147">
        <f t="shared" ref="AB89:AB93" si="170">+D89+G89+J89+M89+P89+S89+V89+Y89</f>
        <v>4421</v>
      </c>
      <c r="AC89" s="152">
        <f t="shared" ref="AC89:AC93" si="171">+E89+H89+K89+N89+Q89+T89+W89+Z89</f>
        <v>2055</v>
      </c>
    </row>
    <row r="90" spans="1:29" ht="13.5" customHeight="1">
      <c r="A90" s="129" t="s">
        <v>238</v>
      </c>
      <c r="B90" s="139" t="s">
        <v>239</v>
      </c>
      <c r="C90" s="138"/>
      <c r="D90" s="136">
        <f>+'[5]3.SZ.TÁBL. SEGÍTŐ SZOLGÁLAT'!$E89</f>
        <v>0</v>
      </c>
      <c r="E90" s="141"/>
      <c r="F90" s="142"/>
      <c r="G90" s="136">
        <f>+'[5]3.SZ.TÁBL. SEGÍTŐ SZOLGÁLAT'!$H89</f>
        <v>0</v>
      </c>
      <c r="H90" s="143"/>
      <c r="I90" s="138"/>
      <c r="J90" s="136">
        <f>+'[5]3.SZ.TÁBL. SEGÍTŐ SZOLGÁLAT'!$K89</f>
        <v>0</v>
      </c>
      <c r="K90" s="141"/>
      <c r="L90" s="142"/>
      <c r="M90" s="136">
        <f>+'[5]3.SZ.TÁBL. SEGÍTŐ SZOLGÁLAT'!$N89</f>
        <v>0</v>
      </c>
      <c r="N90" s="143"/>
      <c r="O90" s="138"/>
      <c r="P90" s="136">
        <f>+'[5]3.SZ.TÁBL. SEGÍTŐ SZOLGÁLAT'!$Q89</f>
        <v>0</v>
      </c>
      <c r="Q90" s="141"/>
      <c r="R90" s="142"/>
      <c r="S90" s="136">
        <f>+'[5]3.SZ.TÁBL. SEGÍTŐ SZOLGÁLAT'!$T89</f>
        <v>0</v>
      </c>
      <c r="T90" s="143"/>
      <c r="U90" s="142"/>
      <c r="V90" s="136">
        <f>+'[5]3.SZ.TÁBL. SEGÍTŐ SZOLGÁLAT'!$W89</f>
        <v>0</v>
      </c>
      <c r="W90" s="143"/>
      <c r="X90" s="138"/>
      <c r="Y90" s="136">
        <f>+'[5]3.SZ.TÁBL. SEGÍTŐ SZOLGÁLAT'!$Z89</f>
        <v>0</v>
      </c>
      <c r="Z90" s="141"/>
      <c r="AA90" s="151">
        <f t="shared" si="169"/>
        <v>0</v>
      </c>
      <c r="AB90" s="136">
        <f t="shared" si="170"/>
        <v>0</v>
      </c>
      <c r="AC90" s="137">
        <f t="shared" si="171"/>
        <v>0</v>
      </c>
    </row>
    <row r="91" spans="1:29" ht="13.5" customHeight="1">
      <c r="A91" s="129" t="s">
        <v>240</v>
      </c>
      <c r="B91" s="139" t="s">
        <v>241</v>
      </c>
      <c r="C91" s="138"/>
      <c r="D91" s="136">
        <f>+'[5]3.SZ.TÁBL. SEGÍTŐ SZOLGÁLAT'!$E90</f>
        <v>0</v>
      </c>
      <c r="E91" s="141"/>
      <c r="F91" s="142"/>
      <c r="G91" s="136">
        <f>+'[5]3.SZ.TÁBL. SEGÍTŐ SZOLGÁLAT'!$H90</f>
        <v>0</v>
      </c>
      <c r="H91" s="143"/>
      <c r="I91" s="138"/>
      <c r="J91" s="136">
        <f>+'[5]3.SZ.TÁBL. SEGÍTŐ SZOLGÁLAT'!$K90</f>
        <v>0</v>
      </c>
      <c r="K91" s="141"/>
      <c r="L91" s="142"/>
      <c r="M91" s="136">
        <f>+'[5]3.SZ.TÁBL. SEGÍTŐ SZOLGÁLAT'!$N90</f>
        <v>0</v>
      </c>
      <c r="N91" s="143"/>
      <c r="O91" s="138"/>
      <c r="P91" s="136">
        <f>+'[5]3.SZ.TÁBL. SEGÍTŐ SZOLGÁLAT'!$Q90</f>
        <v>0</v>
      </c>
      <c r="Q91" s="141"/>
      <c r="R91" s="142"/>
      <c r="S91" s="136">
        <f>+'[5]3.SZ.TÁBL. SEGÍTŐ SZOLGÁLAT'!$T90</f>
        <v>0</v>
      </c>
      <c r="T91" s="143"/>
      <c r="U91" s="142"/>
      <c r="V91" s="136">
        <f>+'[5]3.SZ.TÁBL. SEGÍTŐ SZOLGÁLAT'!$W90</f>
        <v>0</v>
      </c>
      <c r="W91" s="143"/>
      <c r="X91" s="138"/>
      <c r="Y91" s="136">
        <f>+'[5]3.SZ.TÁBL. SEGÍTŐ SZOLGÁLAT'!$Z90</f>
        <v>0</v>
      </c>
      <c r="Z91" s="141"/>
      <c r="AA91" s="151">
        <f t="shared" si="169"/>
        <v>0</v>
      </c>
      <c r="AB91" s="136">
        <f t="shared" si="170"/>
        <v>0</v>
      </c>
      <c r="AC91" s="137">
        <f t="shared" si="171"/>
        <v>0</v>
      </c>
    </row>
    <row r="92" spans="1:29" ht="13.5" customHeight="1">
      <c r="A92" s="129" t="s">
        <v>242</v>
      </c>
      <c r="B92" s="139" t="s">
        <v>243</v>
      </c>
      <c r="C92" s="138"/>
      <c r="D92" s="136">
        <f>+'[5]3.SZ.TÁBL. SEGÍTŐ SZOLGÁLAT'!$E91</f>
        <v>0</v>
      </c>
      <c r="E92" s="141"/>
      <c r="F92" s="142"/>
      <c r="G92" s="136">
        <f>+'[5]3.SZ.TÁBL. SEGÍTŐ SZOLGÁLAT'!$H91</f>
        <v>0</v>
      </c>
      <c r="H92" s="143"/>
      <c r="I92" s="138"/>
      <c r="J92" s="136">
        <f>+'[5]3.SZ.TÁBL. SEGÍTŐ SZOLGÁLAT'!$K91</f>
        <v>0</v>
      </c>
      <c r="K92" s="141"/>
      <c r="L92" s="142"/>
      <c r="M92" s="136">
        <f>+'[5]3.SZ.TÁBL. SEGÍTŐ SZOLGÁLAT'!$N91</f>
        <v>0</v>
      </c>
      <c r="N92" s="143"/>
      <c r="O92" s="138"/>
      <c r="P92" s="136">
        <f>+'[5]3.SZ.TÁBL. SEGÍTŐ SZOLGÁLAT'!$Q91</f>
        <v>0</v>
      </c>
      <c r="Q92" s="141"/>
      <c r="R92" s="142"/>
      <c r="S92" s="136">
        <f>+'[5]3.SZ.TÁBL. SEGÍTŐ SZOLGÁLAT'!$T91</f>
        <v>0</v>
      </c>
      <c r="T92" s="143"/>
      <c r="U92" s="142"/>
      <c r="V92" s="136">
        <f>+'[5]3.SZ.TÁBL. SEGÍTŐ SZOLGÁLAT'!$W91</f>
        <v>0</v>
      </c>
      <c r="W92" s="143"/>
      <c r="X92" s="138"/>
      <c r="Y92" s="136">
        <f>+'[5]3.SZ.TÁBL. SEGÍTŐ SZOLGÁLAT'!$Z91</f>
        <v>0</v>
      </c>
      <c r="Z92" s="141"/>
      <c r="AA92" s="151">
        <f t="shared" si="169"/>
        <v>0</v>
      </c>
      <c r="AB92" s="136">
        <f t="shared" si="170"/>
        <v>0</v>
      </c>
      <c r="AC92" s="137">
        <f t="shared" si="171"/>
        <v>0</v>
      </c>
    </row>
    <row r="93" spans="1:29" ht="13.5" customHeight="1">
      <c r="A93" s="130" t="s">
        <v>244</v>
      </c>
      <c r="B93" s="181" t="s">
        <v>363</v>
      </c>
      <c r="C93" s="161">
        <f>+'[4]3.SZ.TÁBL. SEGÍTŐ SZOLGÁLAT'!$D$91</f>
        <v>0</v>
      </c>
      <c r="D93" s="136">
        <f>+'[5]3.SZ.TÁBL. SEGÍTŐ SZOLGÁLAT'!$E92</f>
        <v>0</v>
      </c>
      <c r="E93" s="163">
        <v>0</v>
      </c>
      <c r="F93" s="164">
        <f>+'[4]3.SZ.TÁBL. SEGÍTŐ SZOLGÁLAT'!$G$91</f>
        <v>30</v>
      </c>
      <c r="G93" s="136">
        <f>+'[5]3.SZ.TÁBL. SEGÍTŐ SZOLGÁLAT'!$H92</f>
        <v>13</v>
      </c>
      <c r="H93" s="165">
        <v>13</v>
      </c>
      <c r="I93" s="161">
        <f>+'[4]3.SZ.TÁBL. SEGÍTŐ SZOLGÁLAT'!$J$91</f>
        <v>70</v>
      </c>
      <c r="J93" s="136">
        <f>+'[5]3.SZ.TÁBL. SEGÍTŐ SZOLGÁLAT'!$K92</f>
        <v>52</v>
      </c>
      <c r="K93" s="163">
        <v>4</v>
      </c>
      <c r="L93" s="164"/>
      <c r="M93" s="136">
        <f>+'[5]3.SZ.TÁBL. SEGÍTŐ SZOLGÁLAT'!$N92</f>
        <v>0</v>
      </c>
      <c r="N93" s="165"/>
      <c r="O93" s="161">
        <f>+'[4]3.SZ.TÁBL. SEGÍTŐ SZOLGÁLAT'!$P$91</f>
        <v>220</v>
      </c>
      <c r="P93" s="136">
        <f>+'[5]3.SZ.TÁBL. SEGÍTŐ SZOLGÁLAT'!$Q92</f>
        <v>144</v>
      </c>
      <c r="Q93" s="163">
        <v>16</v>
      </c>
      <c r="R93" s="164">
        <f>+'[4]3.SZ.TÁBL. SEGÍTŐ SZOLGÁLAT'!$S$91</f>
        <v>320</v>
      </c>
      <c r="S93" s="136">
        <f>+'[5]3.SZ.TÁBL. SEGÍTŐ SZOLGÁLAT'!$T92</f>
        <v>71</v>
      </c>
      <c r="T93" s="165">
        <v>34</v>
      </c>
      <c r="U93" s="164"/>
      <c r="V93" s="136">
        <f>+'[5]3.SZ.TÁBL. SEGÍTŐ SZOLGÁLAT'!$W92</f>
        <v>0</v>
      </c>
      <c r="W93" s="165"/>
      <c r="X93" s="161"/>
      <c r="Y93" s="136">
        <f>+'[5]3.SZ.TÁBL. SEGÍTŐ SZOLGÁLAT'!$Z92</f>
        <v>0</v>
      </c>
      <c r="Z93" s="163"/>
      <c r="AA93" s="151">
        <f t="shared" si="169"/>
        <v>640</v>
      </c>
      <c r="AB93" s="162">
        <f t="shared" si="170"/>
        <v>280</v>
      </c>
      <c r="AC93" s="167">
        <f t="shared" si="171"/>
        <v>67</v>
      </c>
    </row>
    <row r="94" spans="1:29" s="263" customFormat="1" ht="13.5" customHeight="1">
      <c r="A94" s="131" t="s">
        <v>170</v>
      </c>
      <c r="B94" s="182" t="s">
        <v>128</v>
      </c>
      <c r="C94" s="236">
        <f>SUM(C89:C93)</f>
        <v>222</v>
      </c>
      <c r="D94" s="234">
        <f>SUM(D89:D93)</f>
        <v>222</v>
      </c>
      <c r="E94" s="237">
        <f>SUM(E89:E93)</f>
        <v>104</v>
      </c>
      <c r="F94" s="261">
        <f>SUM(F89:F93)</f>
        <v>783</v>
      </c>
      <c r="G94" s="234">
        <f>SUM(G89:G93)</f>
        <v>766</v>
      </c>
      <c r="H94" s="262">
        <f t="shared" ref="H94" si="172">SUM(H89:H93)</f>
        <v>302</v>
      </c>
      <c r="I94" s="236">
        <f>SUM(I89:I93)</f>
        <v>693</v>
      </c>
      <c r="J94" s="234">
        <f>SUM(J89:J93)</f>
        <v>675</v>
      </c>
      <c r="K94" s="237">
        <f t="shared" ref="K94" si="173">SUM(K89:K93)</f>
        <v>376</v>
      </c>
      <c r="L94" s="261">
        <f>SUM(L89:L93)</f>
        <v>744</v>
      </c>
      <c r="M94" s="234">
        <f>SUM(M89:M93)</f>
        <v>808</v>
      </c>
      <c r="N94" s="262">
        <f t="shared" ref="N94" si="174">SUM(N89:N93)</f>
        <v>250</v>
      </c>
      <c r="O94" s="236">
        <f>SUM(O89:O93)</f>
        <v>1059</v>
      </c>
      <c r="P94" s="234">
        <f>SUM(P89:P93)</f>
        <v>934</v>
      </c>
      <c r="Q94" s="237">
        <f t="shared" ref="Q94" si="175">SUM(Q89:Q93)</f>
        <v>521</v>
      </c>
      <c r="R94" s="261">
        <f>SUM(R89:R93)</f>
        <v>964</v>
      </c>
      <c r="S94" s="234">
        <f>SUM(S89:S93)</f>
        <v>715</v>
      </c>
      <c r="T94" s="262">
        <f t="shared" ref="T94" si="176">SUM(T89:T93)</f>
        <v>310</v>
      </c>
      <c r="U94" s="261">
        <f>SUM(U89:U93)</f>
        <v>191</v>
      </c>
      <c r="V94" s="234">
        <f>SUM(V89:V93)</f>
        <v>191</v>
      </c>
      <c r="W94" s="262">
        <f t="shared" ref="W94" si="177">SUM(W89:W93)</f>
        <v>89</v>
      </c>
      <c r="X94" s="236">
        <f>SUM(X89:X93)</f>
        <v>414</v>
      </c>
      <c r="Y94" s="234">
        <f>SUM(Y89:Y93)</f>
        <v>390</v>
      </c>
      <c r="Z94" s="237">
        <f t="shared" ref="Z94" si="178">SUM(Z89:Z93)</f>
        <v>170</v>
      </c>
      <c r="AA94" s="229">
        <f>SUM(AA89:AA93)</f>
        <v>5070</v>
      </c>
      <c r="AB94" s="234">
        <f t="shared" ref="AB94:AC94" si="179">SUM(AB89:AB93)</f>
        <v>4701</v>
      </c>
      <c r="AC94" s="235">
        <f t="shared" si="179"/>
        <v>2122</v>
      </c>
    </row>
    <row r="95" spans="1:29" s="263" customFormat="1" ht="13.5" customHeight="1">
      <c r="A95" s="131" t="s">
        <v>171</v>
      </c>
      <c r="B95" s="182" t="s">
        <v>129</v>
      </c>
      <c r="C95" s="236">
        <f>+C72+C75+C85+C88+C94</f>
        <v>1044</v>
      </c>
      <c r="D95" s="234">
        <f>+D72+D75+D85+D88+D94</f>
        <v>1044</v>
      </c>
      <c r="E95" s="237">
        <f>+E72+E75+E85+E88+E94</f>
        <v>528</v>
      </c>
      <c r="F95" s="261">
        <f>+F72+F75+F85+F88+F94</f>
        <v>4322</v>
      </c>
      <c r="G95" s="234">
        <f>+G72+G75+G85+G88+G94</f>
        <v>4322</v>
      </c>
      <c r="H95" s="262">
        <f t="shared" ref="H95" si="180">+H72+H75+H85+H88+H94</f>
        <v>2522</v>
      </c>
      <c r="I95" s="236">
        <f>+I72+I75+I85+I88+I94</f>
        <v>3061</v>
      </c>
      <c r="J95" s="234">
        <f>+J72+J75+J85+J88+J94</f>
        <v>3061</v>
      </c>
      <c r="K95" s="237">
        <f t="shared" ref="K95" si="181">+K72+K75+K85+K88+K94</f>
        <v>1848</v>
      </c>
      <c r="L95" s="261">
        <f>+L72+L75+L85+L88+L94</f>
        <v>3796</v>
      </c>
      <c r="M95" s="234">
        <f>+M72+M75+M85+M88+M94</f>
        <v>4085</v>
      </c>
      <c r="N95" s="262">
        <f t="shared" ref="N95" si="182">+N72+N75+N85+N88+N94</f>
        <v>2445</v>
      </c>
      <c r="O95" s="236">
        <f>+O72+O75+O85+O88+O94</f>
        <v>4240</v>
      </c>
      <c r="P95" s="234">
        <f>+P72+P75+P85+P88+P94</f>
        <v>4008</v>
      </c>
      <c r="Q95" s="237">
        <f t="shared" ref="Q95" si="183">+Q72+Q75+Q85+Q88+Q94</f>
        <v>2577</v>
      </c>
      <c r="R95" s="261">
        <f>+R72+R75+R85+R88+R94</f>
        <v>3348</v>
      </c>
      <c r="S95" s="234">
        <f>+S72+S75+S85+S88+S94</f>
        <v>3348</v>
      </c>
      <c r="T95" s="262">
        <f t="shared" ref="T95" si="184">+T72+T75+T85+T88+T94</f>
        <v>1582</v>
      </c>
      <c r="U95" s="261">
        <f>+U72+U75+U85+U88+U94</f>
        <v>899</v>
      </c>
      <c r="V95" s="234">
        <f>+V72+V75+V85+V88+V94</f>
        <v>939</v>
      </c>
      <c r="W95" s="262">
        <f t="shared" ref="W95" si="185">+W72+W75+W85+W88+W94</f>
        <v>457</v>
      </c>
      <c r="X95" s="236">
        <f>+X72+X75+X85+X88+X94</f>
        <v>1948</v>
      </c>
      <c r="Y95" s="234">
        <f>+Y72+Y75+Y85+Y88+Y94</f>
        <v>1837</v>
      </c>
      <c r="Z95" s="237">
        <f t="shared" ref="Z95" si="186">+Z72+Z75+Z85+Z88+Z94</f>
        <v>797</v>
      </c>
      <c r="AA95" s="229">
        <f>+AA72+AA75+AA85+AA88+AA94</f>
        <v>22658</v>
      </c>
      <c r="AB95" s="234">
        <f t="shared" ref="AB95:AC95" si="187">+AB72+AB75+AB85+AB88+AB94</f>
        <v>22644</v>
      </c>
      <c r="AC95" s="235">
        <f t="shared" si="187"/>
        <v>12756</v>
      </c>
    </row>
    <row r="96" spans="1:29" ht="13.5" customHeight="1">
      <c r="A96" s="128" t="s">
        <v>291</v>
      </c>
      <c r="B96" s="258" t="s">
        <v>292</v>
      </c>
      <c r="C96" s="146">
        <f>+C97</f>
        <v>0</v>
      </c>
      <c r="D96" s="136">
        <f>+'[5]3.SZ.TÁBL. SEGÍTŐ SZOLGÁLAT'!$E95</f>
        <v>0</v>
      </c>
      <c r="E96" s="148">
        <f>+E97</f>
        <v>0</v>
      </c>
      <c r="F96" s="149">
        <f>+F97</f>
        <v>0</v>
      </c>
      <c r="G96" s="136">
        <f>+'[5]3.SZ.TÁBL. SEGÍTŐ SZOLGÁLAT'!$H95</f>
        <v>0</v>
      </c>
      <c r="H96" s="150">
        <f t="shared" ref="H96" si="188">+H97</f>
        <v>0</v>
      </c>
      <c r="I96" s="146">
        <f>+I97</f>
        <v>0</v>
      </c>
      <c r="J96" s="136">
        <f>+'[5]3.SZ.TÁBL. SEGÍTŐ SZOLGÁLAT'!$K95</f>
        <v>0</v>
      </c>
      <c r="K96" s="148">
        <f t="shared" ref="K96" si="189">+K97</f>
        <v>0</v>
      </c>
      <c r="L96" s="149">
        <f>+L97</f>
        <v>0</v>
      </c>
      <c r="M96" s="136">
        <f>+'[5]3.SZ.TÁBL. SEGÍTŐ SZOLGÁLAT'!$N95</f>
        <v>0</v>
      </c>
      <c r="N96" s="150">
        <f t="shared" ref="N96" si="190">+N97</f>
        <v>0</v>
      </c>
      <c r="O96" s="146">
        <f>+O97</f>
        <v>0</v>
      </c>
      <c r="P96" s="136">
        <f>+'[5]3.SZ.TÁBL. SEGÍTŐ SZOLGÁLAT'!$Q95</f>
        <v>0</v>
      </c>
      <c r="Q96" s="148">
        <f t="shared" ref="Q96" si="191">+Q97</f>
        <v>0</v>
      </c>
      <c r="R96" s="149">
        <f>+R97</f>
        <v>0</v>
      </c>
      <c r="S96" s="136">
        <f>+'[5]3.SZ.TÁBL. SEGÍTŐ SZOLGÁLAT'!$T95</f>
        <v>0</v>
      </c>
      <c r="T96" s="150">
        <f t="shared" ref="T96" si="192">+T97</f>
        <v>0</v>
      </c>
      <c r="U96" s="149">
        <f>+U97</f>
        <v>0</v>
      </c>
      <c r="V96" s="136">
        <f>+'[5]3.SZ.TÁBL. SEGÍTŐ SZOLGÁLAT'!$W95</f>
        <v>0</v>
      </c>
      <c r="W96" s="150">
        <f t="shared" ref="W96" si="193">+W97</f>
        <v>0</v>
      </c>
      <c r="X96" s="146"/>
      <c r="Y96" s="136">
        <f>+'[5]3.SZ.TÁBL. SEGÍTŐ SZOLGÁLAT'!$Z95</f>
        <v>0</v>
      </c>
      <c r="Z96" s="148">
        <f t="shared" ref="Z96" si="194">+Z97</f>
        <v>0</v>
      </c>
      <c r="AA96" s="151">
        <f t="shared" ref="AA96:AA98" si="195">+C96+F96+I96+L96+O96+R96+U96+X96</f>
        <v>0</v>
      </c>
      <c r="AB96" s="147">
        <f t="shared" ref="AB96:AB98" si="196">+D96+G96+J96+M96+P96+S96+V96+Y96</f>
        <v>0</v>
      </c>
      <c r="AC96" s="152">
        <f t="shared" ref="AC96:AC98" si="197">+E96+H96+K96+N96+Q96+T96+W96+Z96</f>
        <v>0</v>
      </c>
    </row>
    <row r="97" spans="1:29" ht="13.5" customHeight="1">
      <c r="A97" s="134" t="s">
        <v>291</v>
      </c>
      <c r="B97" s="184" t="s">
        <v>100</v>
      </c>
      <c r="C97" s="161"/>
      <c r="D97" s="136">
        <f>+'[5]3.SZ.TÁBL. SEGÍTŐ SZOLGÁLAT'!$E96</f>
        <v>0</v>
      </c>
      <c r="E97" s="163"/>
      <c r="F97" s="164"/>
      <c r="G97" s="136">
        <f>+'[5]3.SZ.TÁBL. SEGÍTŐ SZOLGÁLAT'!$H96</f>
        <v>0</v>
      </c>
      <c r="H97" s="165"/>
      <c r="I97" s="161"/>
      <c r="J97" s="136">
        <f>+'[5]3.SZ.TÁBL. SEGÍTŐ SZOLGÁLAT'!$K96</f>
        <v>0</v>
      </c>
      <c r="K97" s="163">
        <v>0</v>
      </c>
      <c r="L97" s="164"/>
      <c r="M97" s="136">
        <f>+'[5]3.SZ.TÁBL. SEGÍTŐ SZOLGÁLAT'!$N96</f>
        <v>0</v>
      </c>
      <c r="N97" s="165"/>
      <c r="O97" s="161"/>
      <c r="P97" s="136">
        <f>+'[5]3.SZ.TÁBL. SEGÍTŐ SZOLGÁLAT'!$Q96</f>
        <v>0</v>
      </c>
      <c r="Q97" s="163"/>
      <c r="R97" s="164"/>
      <c r="S97" s="136">
        <f>+'[5]3.SZ.TÁBL. SEGÍTŐ SZOLGÁLAT'!$T96</f>
        <v>0</v>
      </c>
      <c r="T97" s="165"/>
      <c r="U97" s="164"/>
      <c r="V97" s="136">
        <f>+'[5]3.SZ.TÁBL. SEGÍTŐ SZOLGÁLAT'!$W96</f>
        <v>0</v>
      </c>
      <c r="W97" s="165"/>
      <c r="X97" s="161"/>
      <c r="Y97" s="136">
        <f>+'[5]3.SZ.TÁBL. SEGÍTŐ SZOLGÁLAT'!$Z96</f>
        <v>0</v>
      </c>
      <c r="Z97" s="163"/>
      <c r="AA97" s="151">
        <f t="shared" si="195"/>
        <v>0</v>
      </c>
      <c r="AB97" s="162">
        <f t="shared" si="196"/>
        <v>0</v>
      </c>
      <c r="AC97" s="167">
        <f t="shared" si="197"/>
        <v>0</v>
      </c>
    </row>
    <row r="98" spans="1:29" ht="13.5" customHeight="1">
      <c r="A98" s="257" t="s">
        <v>293</v>
      </c>
      <c r="B98" s="259" t="s">
        <v>294</v>
      </c>
      <c r="C98" s="198"/>
      <c r="D98" s="136">
        <f>+'[5]3.SZ.TÁBL. SEGÍTŐ SZOLGÁLAT'!$E97</f>
        <v>0</v>
      </c>
      <c r="E98" s="199"/>
      <c r="F98" s="200"/>
      <c r="G98" s="136">
        <f>+'[5]3.SZ.TÁBL. SEGÍTŐ SZOLGÁLAT'!$H97</f>
        <v>0</v>
      </c>
      <c r="H98" s="201"/>
      <c r="I98" s="198"/>
      <c r="J98" s="136">
        <f>+'[5]3.SZ.TÁBL. SEGÍTŐ SZOLGÁLAT'!$K97</f>
        <v>0</v>
      </c>
      <c r="K98" s="199"/>
      <c r="L98" s="200"/>
      <c r="M98" s="136">
        <f>+'[5]3.SZ.TÁBL. SEGÍTŐ SZOLGÁLAT'!$N97</f>
        <v>0</v>
      </c>
      <c r="N98" s="201"/>
      <c r="O98" s="198"/>
      <c r="P98" s="136">
        <f>+'[5]3.SZ.TÁBL. SEGÍTŐ SZOLGÁLAT'!$Q97</f>
        <v>0</v>
      </c>
      <c r="Q98" s="199"/>
      <c r="R98" s="200"/>
      <c r="S98" s="136">
        <f>+'[5]3.SZ.TÁBL. SEGÍTŐ SZOLGÁLAT'!$T97</f>
        <v>0</v>
      </c>
      <c r="T98" s="201"/>
      <c r="U98" s="200"/>
      <c r="V98" s="136">
        <f>+'[5]3.SZ.TÁBL. SEGÍTŐ SZOLGÁLAT'!$W97</f>
        <v>0</v>
      </c>
      <c r="W98" s="201"/>
      <c r="X98" s="198"/>
      <c r="Y98" s="136">
        <f>+'[5]3.SZ.TÁBL. SEGÍTŐ SZOLGÁLAT'!$Z97</f>
        <v>0</v>
      </c>
      <c r="Z98" s="199"/>
      <c r="AA98" s="151">
        <f t="shared" si="195"/>
        <v>0</v>
      </c>
      <c r="AB98" s="196">
        <f t="shared" si="196"/>
        <v>0</v>
      </c>
      <c r="AC98" s="197">
        <f t="shared" si="197"/>
        <v>0</v>
      </c>
    </row>
    <row r="99" spans="1:29" s="263" customFormat="1" ht="13.5" customHeight="1">
      <c r="A99" s="131" t="s">
        <v>172</v>
      </c>
      <c r="B99" s="182" t="s">
        <v>130</v>
      </c>
      <c r="C99" s="236">
        <f>+C96+C98</f>
        <v>0</v>
      </c>
      <c r="D99" s="234">
        <f>+D96+D98</f>
        <v>0</v>
      </c>
      <c r="E99" s="237">
        <f>+E96+E98</f>
        <v>0</v>
      </c>
      <c r="F99" s="261">
        <f>+F96+F98</f>
        <v>0</v>
      </c>
      <c r="G99" s="234">
        <f>+G96+G98</f>
        <v>0</v>
      </c>
      <c r="H99" s="262">
        <f t="shared" ref="H99" si="198">+H96+H98</f>
        <v>0</v>
      </c>
      <c r="I99" s="236">
        <f>+I96+I98</f>
        <v>0</v>
      </c>
      <c r="J99" s="234">
        <f>+J96+J98</f>
        <v>0</v>
      </c>
      <c r="K99" s="237">
        <f t="shared" ref="K99" si="199">+K96+K98</f>
        <v>0</v>
      </c>
      <c r="L99" s="261">
        <f>+L96+L98</f>
        <v>0</v>
      </c>
      <c r="M99" s="234">
        <f>+M96+M98</f>
        <v>0</v>
      </c>
      <c r="N99" s="262">
        <f t="shared" ref="N99" si="200">+N96+N98</f>
        <v>0</v>
      </c>
      <c r="O99" s="236">
        <f>+O96+O98</f>
        <v>0</v>
      </c>
      <c r="P99" s="234">
        <f>+P96+P98</f>
        <v>0</v>
      </c>
      <c r="Q99" s="237">
        <f t="shared" ref="Q99" si="201">+Q96+Q98</f>
        <v>0</v>
      </c>
      <c r="R99" s="261">
        <f>+R96+R98</f>
        <v>0</v>
      </c>
      <c r="S99" s="234">
        <f>+S96+S98</f>
        <v>0</v>
      </c>
      <c r="T99" s="262">
        <f t="shared" ref="T99" si="202">+T96+T98</f>
        <v>0</v>
      </c>
      <c r="U99" s="261">
        <f>+U96+U98</f>
        <v>0</v>
      </c>
      <c r="V99" s="234">
        <f>+V96+V98</f>
        <v>0</v>
      </c>
      <c r="W99" s="262">
        <f t="shared" ref="W99" si="203">+W96+W98</f>
        <v>0</v>
      </c>
      <c r="X99" s="236">
        <f>+X96+X98</f>
        <v>0</v>
      </c>
      <c r="Y99" s="234">
        <f>+Y96+Y98</f>
        <v>0</v>
      </c>
      <c r="Z99" s="237">
        <f t="shared" ref="Z99" si="204">+Z96+Z98</f>
        <v>0</v>
      </c>
      <c r="AA99" s="229">
        <f>+AA96+AA98</f>
        <v>0</v>
      </c>
      <c r="AB99" s="234">
        <f t="shared" ref="AB99:AC99" si="205">+AB96+AB98</f>
        <v>0</v>
      </c>
      <c r="AC99" s="235">
        <f t="shared" si="205"/>
        <v>0</v>
      </c>
    </row>
    <row r="100" spans="1:29" ht="13.5" customHeight="1">
      <c r="A100" s="128" t="s">
        <v>245</v>
      </c>
      <c r="B100" s="180" t="s">
        <v>246</v>
      </c>
      <c r="C100" s="146"/>
      <c r="D100" s="136">
        <f>+'[5]3.SZ.TÁBL. SEGÍTŐ SZOLGÁLAT'!$E99</f>
        <v>0</v>
      </c>
      <c r="E100" s="148"/>
      <c r="F100" s="149"/>
      <c r="G100" s="136">
        <f>+'[5]3.SZ.TÁBL. SEGÍTŐ SZOLGÁLAT'!$H99</f>
        <v>0</v>
      </c>
      <c r="H100" s="150"/>
      <c r="I100" s="146"/>
      <c r="J100" s="136">
        <f>+'[5]3.SZ.TÁBL. SEGÍTŐ SZOLGÁLAT'!$K99</f>
        <v>0</v>
      </c>
      <c r="K100" s="148"/>
      <c r="L100" s="149"/>
      <c r="M100" s="136">
        <f>+'[5]3.SZ.TÁBL. SEGÍTŐ SZOLGÁLAT'!$N99</f>
        <v>0</v>
      </c>
      <c r="N100" s="150"/>
      <c r="O100" s="146"/>
      <c r="P100" s="136">
        <f>+'[5]3.SZ.TÁBL. SEGÍTŐ SZOLGÁLAT'!$Q99</f>
        <v>0</v>
      </c>
      <c r="Q100" s="148"/>
      <c r="R100" s="149"/>
      <c r="S100" s="136">
        <f>+'[5]3.SZ.TÁBL. SEGÍTŐ SZOLGÁLAT'!$T99</f>
        <v>0</v>
      </c>
      <c r="T100" s="150"/>
      <c r="U100" s="149"/>
      <c r="V100" s="136">
        <f>+'[5]3.SZ.TÁBL. SEGÍTŐ SZOLGÁLAT'!$W99</f>
        <v>0</v>
      </c>
      <c r="W100" s="150"/>
      <c r="X100" s="146"/>
      <c r="Y100" s="136">
        <f>+'[5]3.SZ.TÁBL. SEGÍTŐ SZOLGÁLAT'!$Z99</f>
        <v>0</v>
      </c>
      <c r="Z100" s="148"/>
      <c r="AA100" s="151">
        <f t="shared" ref="AA100:AA106" si="206">+C100+F100+I100+L100+O100+R100+U100+X100</f>
        <v>0</v>
      </c>
      <c r="AB100" s="147">
        <f t="shared" ref="AB100:AB106" si="207">+D100+G100+J100+M100+P100+S100+V100+Y100</f>
        <v>0</v>
      </c>
      <c r="AC100" s="152">
        <f t="shared" ref="AC100:AC106" si="208">+E100+H100+K100+N100+Q100+T100+W100+Z100</f>
        <v>0</v>
      </c>
    </row>
    <row r="101" spans="1:29" ht="13.5" customHeight="1">
      <c r="A101" s="129" t="s">
        <v>247</v>
      </c>
      <c r="B101" s="139" t="s">
        <v>248</v>
      </c>
      <c r="C101" s="138"/>
      <c r="D101" s="136">
        <f>+'[5]3.SZ.TÁBL. SEGÍTŐ SZOLGÁLAT'!$E100</f>
        <v>0</v>
      </c>
      <c r="E101" s="141"/>
      <c r="F101" s="142"/>
      <c r="G101" s="136">
        <f>+'[5]3.SZ.TÁBL. SEGÍTŐ SZOLGÁLAT'!$H100</f>
        <v>0</v>
      </c>
      <c r="H101" s="143"/>
      <c r="I101" s="138"/>
      <c r="J101" s="136">
        <f>+'[5]3.SZ.TÁBL. SEGÍTŐ SZOLGÁLAT'!$K100</f>
        <v>0</v>
      </c>
      <c r="K101" s="141"/>
      <c r="L101" s="142"/>
      <c r="M101" s="136">
        <f>+'[5]3.SZ.TÁBL. SEGÍTŐ SZOLGÁLAT'!$N100</f>
        <v>0</v>
      </c>
      <c r="N101" s="143"/>
      <c r="O101" s="138"/>
      <c r="P101" s="136">
        <f>+'[5]3.SZ.TÁBL. SEGÍTŐ SZOLGÁLAT'!$Q100</f>
        <v>0</v>
      </c>
      <c r="Q101" s="141"/>
      <c r="R101" s="142"/>
      <c r="S101" s="136">
        <f>+'[5]3.SZ.TÁBL. SEGÍTŐ SZOLGÁLAT'!$T100</f>
        <v>0</v>
      </c>
      <c r="T101" s="143"/>
      <c r="U101" s="142"/>
      <c r="V101" s="136">
        <f>+'[5]3.SZ.TÁBL. SEGÍTŐ SZOLGÁLAT'!$W100</f>
        <v>0</v>
      </c>
      <c r="W101" s="143"/>
      <c r="X101" s="138"/>
      <c r="Y101" s="136">
        <f>+'[5]3.SZ.TÁBL. SEGÍTŐ SZOLGÁLAT'!$Z100</f>
        <v>0</v>
      </c>
      <c r="Z101" s="141"/>
      <c r="AA101" s="151">
        <f t="shared" si="206"/>
        <v>0</v>
      </c>
      <c r="AB101" s="136">
        <f t="shared" si="207"/>
        <v>0</v>
      </c>
      <c r="AC101" s="137">
        <f t="shared" si="208"/>
        <v>0</v>
      </c>
    </row>
    <row r="102" spans="1:29" ht="13.5" customHeight="1">
      <c r="A102" s="129" t="s">
        <v>249</v>
      </c>
      <c r="B102" s="139" t="s">
        <v>250</v>
      </c>
      <c r="C102" s="138"/>
      <c r="D102" s="136">
        <f>+'[5]3.SZ.TÁBL. SEGÍTŐ SZOLGÁLAT'!$E101</f>
        <v>0</v>
      </c>
      <c r="E102" s="141"/>
      <c r="F102" s="142">
        <f>+'[4]3.SZ.TÁBL. SEGÍTŐ SZOLGÁLAT'!$G$102</f>
        <v>0</v>
      </c>
      <c r="G102" s="136">
        <f>+'[5]3.SZ.TÁBL. SEGÍTŐ SZOLGÁLAT'!$H101</f>
        <v>0</v>
      </c>
      <c r="H102" s="143">
        <v>0</v>
      </c>
      <c r="I102" s="138"/>
      <c r="J102" s="136">
        <f>+'[5]3.SZ.TÁBL. SEGÍTŐ SZOLGÁLAT'!$K101</f>
        <v>0</v>
      </c>
      <c r="K102" s="141"/>
      <c r="L102" s="142"/>
      <c r="M102" s="136">
        <f>+'[5]3.SZ.TÁBL. SEGÍTŐ SZOLGÁLAT'!$N101</f>
        <v>0</v>
      </c>
      <c r="N102" s="143"/>
      <c r="O102" s="138"/>
      <c r="P102" s="136">
        <f>+'[5]3.SZ.TÁBL. SEGÍTŐ SZOLGÁLAT'!$Q101</f>
        <v>0</v>
      </c>
      <c r="Q102" s="141"/>
      <c r="R102" s="142"/>
      <c r="S102" s="136">
        <f>+'[5]3.SZ.TÁBL. SEGÍTŐ SZOLGÁLAT'!$T101</f>
        <v>0</v>
      </c>
      <c r="T102" s="143"/>
      <c r="U102" s="142"/>
      <c r="V102" s="136">
        <f>+'[5]3.SZ.TÁBL. SEGÍTŐ SZOLGÁLAT'!$W101</f>
        <v>0</v>
      </c>
      <c r="W102" s="143"/>
      <c r="X102" s="138"/>
      <c r="Y102" s="136">
        <f>+'[5]3.SZ.TÁBL. SEGÍTŐ SZOLGÁLAT'!$Z101</f>
        <v>0</v>
      </c>
      <c r="Z102" s="141"/>
      <c r="AA102" s="151">
        <f t="shared" si="206"/>
        <v>0</v>
      </c>
      <c r="AB102" s="136">
        <f t="shared" si="207"/>
        <v>0</v>
      </c>
      <c r="AC102" s="137">
        <f t="shared" si="208"/>
        <v>0</v>
      </c>
    </row>
    <row r="103" spans="1:29" ht="13.5" customHeight="1">
      <c r="A103" s="129" t="s">
        <v>251</v>
      </c>
      <c r="B103" s="139" t="s">
        <v>252</v>
      </c>
      <c r="C103" s="138"/>
      <c r="D103" s="136">
        <f>+'[5]3.SZ.TÁBL. SEGÍTŐ SZOLGÁLAT'!$E102</f>
        <v>0</v>
      </c>
      <c r="E103" s="141"/>
      <c r="F103" s="142">
        <f>+'[4]3.SZ.TÁBL. SEGÍTŐ SZOLGÁLAT'!$G$103</f>
        <v>0</v>
      </c>
      <c r="G103" s="136">
        <f>+'[5]3.SZ.TÁBL. SEGÍTŐ SZOLGÁLAT'!$H102</f>
        <v>0</v>
      </c>
      <c r="H103" s="143">
        <v>0</v>
      </c>
      <c r="I103" s="138"/>
      <c r="J103" s="136">
        <f>+'[5]3.SZ.TÁBL. SEGÍTŐ SZOLGÁLAT'!$K102</f>
        <v>0</v>
      </c>
      <c r="K103" s="141"/>
      <c r="L103" s="142"/>
      <c r="M103" s="136">
        <f>+'[5]3.SZ.TÁBL. SEGÍTŐ SZOLGÁLAT'!$N102</f>
        <v>0</v>
      </c>
      <c r="N103" s="143"/>
      <c r="O103" s="138"/>
      <c r="P103" s="136">
        <f>+'[5]3.SZ.TÁBL. SEGÍTŐ SZOLGÁLAT'!$Q102</f>
        <v>183</v>
      </c>
      <c r="Q103" s="141">
        <v>183</v>
      </c>
      <c r="R103" s="142"/>
      <c r="S103" s="136">
        <f>+'[5]3.SZ.TÁBL. SEGÍTŐ SZOLGÁLAT'!$T102</f>
        <v>0</v>
      </c>
      <c r="T103" s="143"/>
      <c r="U103" s="142"/>
      <c r="V103" s="136">
        <f>+'[5]3.SZ.TÁBL. SEGÍTŐ SZOLGÁLAT'!$W102</f>
        <v>1345</v>
      </c>
      <c r="W103" s="143">
        <v>888</v>
      </c>
      <c r="X103" s="138"/>
      <c r="Y103" s="136">
        <f>+'[5]3.SZ.TÁBL. SEGÍTŐ SZOLGÁLAT'!$Z102</f>
        <v>0</v>
      </c>
      <c r="Z103" s="141"/>
      <c r="AA103" s="151">
        <f t="shared" si="206"/>
        <v>0</v>
      </c>
      <c r="AB103" s="136">
        <f t="shared" si="207"/>
        <v>1528</v>
      </c>
      <c r="AC103" s="137">
        <f t="shared" si="208"/>
        <v>1071</v>
      </c>
    </row>
    <row r="104" spans="1:29" ht="13.5" customHeight="1">
      <c r="A104" s="129" t="s">
        <v>253</v>
      </c>
      <c r="B104" s="139" t="s">
        <v>254</v>
      </c>
      <c r="C104" s="138"/>
      <c r="D104" s="136">
        <f>+'[5]3.SZ.TÁBL. SEGÍTŐ SZOLGÁLAT'!$E103</f>
        <v>0</v>
      </c>
      <c r="E104" s="141"/>
      <c r="F104" s="142"/>
      <c r="G104" s="136">
        <f>+'[5]3.SZ.TÁBL. SEGÍTŐ SZOLGÁLAT'!$H103</f>
        <v>0</v>
      </c>
      <c r="H104" s="143"/>
      <c r="I104" s="138"/>
      <c r="J104" s="136">
        <f>+'[5]3.SZ.TÁBL. SEGÍTŐ SZOLGÁLAT'!$K103</f>
        <v>0</v>
      </c>
      <c r="K104" s="141"/>
      <c r="L104" s="142"/>
      <c r="M104" s="136">
        <f>+'[5]3.SZ.TÁBL. SEGÍTŐ SZOLGÁLAT'!$N103</f>
        <v>0</v>
      </c>
      <c r="N104" s="143"/>
      <c r="O104" s="138"/>
      <c r="P104" s="136">
        <f>+'[5]3.SZ.TÁBL. SEGÍTŐ SZOLGÁLAT'!$Q103</f>
        <v>0</v>
      </c>
      <c r="Q104" s="141"/>
      <c r="R104" s="142"/>
      <c r="S104" s="136">
        <f>+'[5]3.SZ.TÁBL. SEGÍTŐ SZOLGÁLAT'!$T103</f>
        <v>0</v>
      </c>
      <c r="T104" s="143"/>
      <c r="U104" s="142"/>
      <c r="V104" s="136">
        <f>+'[5]3.SZ.TÁBL. SEGÍTŐ SZOLGÁLAT'!$W103</f>
        <v>0</v>
      </c>
      <c r="W104" s="143"/>
      <c r="X104" s="138"/>
      <c r="Y104" s="136">
        <f>+'[5]3.SZ.TÁBL. SEGÍTŐ SZOLGÁLAT'!$Z103</f>
        <v>0</v>
      </c>
      <c r="Z104" s="141"/>
      <c r="AA104" s="151">
        <f t="shared" si="206"/>
        <v>0</v>
      </c>
      <c r="AB104" s="136">
        <f t="shared" si="207"/>
        <v>0</v>
      </c>
      <c r="AC104" s="137">
        <f t="shared" si="208"/>
        <v>0</v>
      </c>
    </row>
    <row r="105" spans="1:29" ht="13.5" customHeight="1">
      <c r="A105" s="129" t="s">
        <v>255</v>
      </c>
      <c r="B105" s="139" t="s">
        <v>256</v>
      </c>
      <c r="C105" s="138"/>
      <c r="D105" s="136">
        <f>+'[5]3.SZ.TÁBL. SEGÍTŐ SZOLGÁLAT'!$E104</f>
        <v>0</v>
      </c>
      <c r="E105" s="141"/>
      <c r="F105" s="142"/>
      <c r="G105" s="136">
        <f>+'[5]3.SZ.TÁBL. SEGÍTŐ SZOLGÁLAT'!$H104</f>
        <v>0</v>
      </c>
      <c r="H105" s="143"/>
      <c r="I105" s="138"/>
      <c r="J105" s="136">
        <f>+'[5]3.SZ.TÁBL. SEGÍTŐ SZOLGÁLAT'!$K104</f>
        <v>0</v>
      </c>
      <c r="K105" s="141"/>
      <c r="L105" s="142"/>
      <c r="M105" s="136">
        <f>+'[5]3.SZ.TÁBL. SEGÍTŐ SZOLGÁLAT'!$N104</f>
        <v>0</v>
      </c>
      <c r="N105" s="143"/>
      <c r="O105" s="138"/>
      <c r="P105" s="136">
        <f>+'[5]3.SZ.TÁBL. SEGÍTŐ SZOLGÁLAT'!$Q104</f>
        <v>0</v>
      </c>
      <c r="Q105" s="141"/>
      <c r="R105" s="142"/>
      <c r="S105" s="136">
        <f>+'[5]3.SZ.TÁBL. SEGÍTŐ SZOLGÁLAT'!$T104</f>
        <v>0</v>
      </c>
      <c r="T105" s="143"/>
      <c r="U105" s="142"/>
      <c r="V105" s="136">
        <f>+'[5]3.SZ.TÁBL. SEGÍTŐ SZOLGÁLAT'!$W104</f>
        <v>0</v>
      </c>
      <c r="W105" s="143"/>
      <c r="X105" s="138"/>
      <c r="Y105" s="136">
        <f>+'[5]3.SZ.TÁBL. SEGÍTŐ SZOLGÁLAT'!$Z104</f>
        <v>0</v>
      </c>
      <c r="Z105" s="141"/>
      <c r="AA105" s="151">
        <f t="shared" si="206"/>
        <v>0</v>
      </c>
      <c r="AB105" s="136">
        <f t="shared" si="207"/>
        <v>0</v>
      </c>
      <c r="AC105" s="137">
        <f t="shared" si="208"/>
        <v>0</v>
      </c>
    </row>
    <row r="106" spans="1:29" ht="13.5" customHeight="1">
      <c r="A106" s="130" t="s">
        <v>257</v>
      </c>
      <c r="B106" s="181" t="s">
        <v>258</v>
      </c>
      <c r="C106" s="161"/>
      <c r="D106" s="136">
        <f>+'[5]3.SZ.TÁBL. SEGÍTŐ SZOLGÁLAT'!$E105</f>
        <v>0</v>
      </c>
      <c r="E106" s="163"/>
      <c r="F106" s="164">
        <f>+'[4]3.SZ.TÁBL. SEGÍTŐ SZOLGÁLAT'!$G$106</f>
        <v>0</v>
      </c>
      <c r="G106" s="136">
        <f>+'[5]3.SZ.TÁBL. SEGÍTŐ SZOLGÁLAT'!$H105</f>
        <v>0</v>
      </c>
      <c r="H106" s="165">
        <v>0</v>
      </c>
      <c r="I106" s="161"/>
      <c r="J106" s="136">
        <f>+'[5]3.SZ.TÁBL. SEGÍTŐ SZOLGÁLAT'!$K105</f>
        <v>0</v>
      </c>
      <c r="K106" s="163"/>
      <c r="L106" s="164"/>
      <c r="M106" s="136">
        <f>+'[5]3.SZ.TÁBL. SEGÍTŐ SZOLGÁLAT'!$N105</f>
        <v>0</v>
      </c>
      <c r="N106" s="165"/>
      <c r="O106" s="161"/>
      <c r="P106" s="136">
        <f>+'[5]3.SZ.TÁBL. SEGÍTŐ SZOLGÁLAT'!$Q105</f>
        <v>49</v>
      </c>
      <c r="Q106" s="163">
        <v>49</v>
      </c>
      <c r="R106" s="164"/>
      <c r="S106" s="136">
        <f>+'[5]3.SZ.TÁBL. SEGÍTŐ SZOLGÁLAT'!$T105</f>
        <v>0</v>
      </c>
      <c r="T106" s="165"/>
      <c r="U106" s="164"/>
      <c r="V106" s="136">
        <f>+'[5]3.SZ.TÁBL. SEGÍTŐ SZOLGÁLAT'!$W105</f>
        <v>374</v>
      </c>
      <c r="W106" s="165">
        <v>240</v>
      </c>
      <c r="X106" s="161"/>
      <c r="Y106" s="136">
        <f>+'[5]3.SZ.TÁBL. SEGÍTŐ SZOLGÁLAT'!$Z105</f>
        <v>0</v>
      </c>
      <c r="Z106" s="163"/>
      <c r="AA106" s="151">
        <f t="shared" si="206"/>
        <v>0</v>
      </c>
      <c r="AB106" s="162">
        <f t="shared" si="207"/>
        <v>423</v>
      </c>
      <c r="AC106" s="167">
        <f t="shared" si="208"/>
        <v>289</v>
      </c>
    </row>
    <row r="107" spans="1:29" s="263" customFormat="1" ht="13.5" customHeight="1">
      <c r="A107" s="131" t="s">
        <v>173</v>
      </c>
      <c r="B107" s="182" t="s">
        <v>85</v>
      </c>
      <c r="C107" s="236">
        <f>SUM(C100:C106)</f>
        <v>0</v>
      </c>
      <c r="D107" s="234">
        <f>SUM(D100:D106)</f>
        <v>0</v>
      </c>
      <c r="E107" s="237">
        <f>SUM(E100:E106)</f>
        <v>0</v>
      </c>
      <c r="F107" s="261">
        <f>SUM(F100:F106)</f>
        <v>0</v>
      </c>
      <c r="G107" s="234">
        <f>SUM(G100:G106)</f>
        <v>0</v>
      </c>
      <c r="H107" s="262">
        <f t="shared" ref="H107" si="209">SUM(H100:H106)</f>
        <v>0</v>
      </c>
      <c r="I107" s="236">
        <f>SUM(I100:I106)</f>
        <v>0</v>
      </c>
      <c r="J107" s="234">
        <f>SUM(J100:J106)</f>
        <v>0</v>
      </c>
      <c r="K107" s="237">
        <f t="shared" ref="K107" si="210">SUM(K100:K106)</f>
        <v>0</v>
      </c>
      <c r="L107" s="261">
        <f>SUM(L100:L106)</f>
        <v>0</v>
      </c>
      <c r="M107" s="234">
        <f>SUM(M100:M106)</f>
        <v>0</v>
      </c>
      <c r="N107" s="262">
        <f t="shared" ref="N107" si="211">SUM(N100:N106)</f>
        <v>0</v>
      </c>
      <c r="O107" s="236">
        <f>SUM(O100:O106)</f>
        <v>0</v>
      </c>
      <c r="P107" s="234">
        <f>SUM(P100:P106)</f>
        <v>232</v>
      </c>
      <c r="Q107" s="237">
        <f t="shared" ref="Q107" si="212">SUM(Q100:Q106)</f>
        <v>232</v>
      </c>
      <c r="R107" s="261">
        <f>SUM(R100:R106)</f>
        <v>0</v>
      </c>
      <c r="S107" s="234">
        <f>SUM(S100:S106)</f>
        <v>0</v>
      </c>
      <c r="T107" s="262">
        <f t="shared" ref="T107" si="213">SUM(T100:T106)</f>
        <v>0</v>
      </c>
      <c r="U107" s="261">
        <f>SUM(U100:U106)</f>
        <v>0</v>
      </c>
      <c r="V107" s="234">
        <f>SUM(V100:V106)</f>
        <v>1719</v>
      </c>
      <c r="W107" s="262">
        <f t="shared" ref="W107" si="214">SUM(W100:W106)</f>
        <v>1128</v>
      </c>
      <c r="X107" s="236">
        <f>SUM(X100:X106)</f>
        <v>0</v>
      </c>
      <c r="Y107" s="234">
        <f>SUM(Y100:Y106)</f>
        <v>0</v>
      </c>
      <c r="Z107" s="237">
        <f t="shared" ref="Z107" si="215">SUM(Z100:Z106)</f>
        <v>0</v>
      </c>
      <c r="AA107" s="229">
        <f>SUM(AA100:AA106)</f>
        <v>0</v>
      </c>
      <c r="AB107" s="234">
        <f t="shared" ref="AB107:AC107" si="216">SUM(AB100:AB106)</f>
        <v>1951</v>
      </c>
      <c r="AC107" s="235">
        <f t="shared" si="216"/>
        <v>1360</v>
      </c>
    </row>
    <row r="108" spans="1:29" ht="13.5" customHeight="1">
      <c r="A108" s="128" t="s">
        <v>259</v>
      </c>
      <c r="B108" s="180" t="s">
        <v>260</v>
      </c>
      <c r="C108" s="146"/>
      <c r="D108" s="136">
        <f>+'[5]3.SZ.TÁBL. SEGÍTŐ SZOLGÁLAT'!$E107</f>
        <v>0</v>
      </c>
      <c r="E108" s="148"/>
      <c r="F108" s="149"/>
      <c r="G108" s="136">
        <f>+'[5]3.SZ.TÁBL. SEGÍTŐ SZOLGÁLAT'!$H107</f>
        <v>0</v>
      </c>
      <c r="H108" s="150"/>
      <c r="I108" s="146"/>
      <c r="J108" s="136">
        <f>+'[5]3.SZ.TÁBL. SEGÍTŐ SZOLGÁLAT'!$K107</f>
        <v>0</v>
      </c>
      <c r="K108" s="148"/>
      <c r="L108" s="149"/>
      <c r="M108" s="136">
        <f>+'[5]3.SZ.TÁBL. SEGÍTŐ SZOLGÁLAT'!$N107</f>
        <v>0</v>
      </c>
      <c r="N108" s="150"/>
      <c r="O108" s="146"/>
      <c r="P108" s="136">
        <f>+'[5]3.SZ.TÁBL. SEGÍTŐ SZOLGÁLAT'!$Q107</f>
        <v>0</v>
      </c>
      <c r="Q108" s="148"/>
      <c r="R108" s="149"/>
      <c r="S108" s="136">
        <f>+'[5]3.SZ.TÁBL. SEGÍTŐ SZOLGÁLAT'!$T107</f>
        <v>0</v>
      </c>
      <c r="T108" s="150"/>
      <c r="U108" s="149"/>
      <c r="V108" s="136">
        <f>+'[5]3.SZ.TÁBL. SEGÍTŐ SZOLGÁLAT'!$W107</f>
        <v>0</v>
      </c>
      <c r="W108" s="150"/>
      <c r="X108" s="146"/>
      <c r="Y108" s="136">
        <f>+'[5]3.SZ.TÁBL. SEGÍTŐ SZOLGÁLAT'!$Z107</f>
        <v>0</v>
      </c>
      <c r="Z108" s="148"/>
      <c r="AA108" s="151">
        <f t="shared" ref="AA108:AA111" si="217">+C108+F108+I108+L108+O108+R108+U108+X108</f>
        <v>0</v>
      </c>
      <c r="AB108" s="147">
        <f t="shared" ref="AB108:AB111" si="218">+D108+G108+J108+M108+P108+S108+V108+Y108</f>
        <v>0</v>
      </c>
      <c r="AC108" s="152">
        <f t="shared" ref="AC108:AC111" si="219">+E108+H108+K108+N108+Q108+T108+W108+Z108</f>
        <v>0</v>
      </c>
    </row>
    <row r="109" spans="1:29" ht="13.5" customHeight="1">
      <c r="A109" s="129" t="s">
        <v>261</v>
      </c>
      <c r="B109" s="139" t="s">
        <v>262</v>
      </c>
      <c r="C109" s="138"/>
      <c r="D109" s="136">
        <f>+'[5]3.SZ.TÁBL. SEGÍTŐ SZOLGÁLAT'!$E108</f>
        <v>0</v>
      </c>
      <c r="E109" s="141"/>
      <c r="F109" s="142"/>
      <c r="G109" s="136">
        <f>+'[5]3.SZ.TÁBL. SEGÍTŐ SZOLGÁLAT'!$H108</f>
        <v>0</v>
      </c>
      <c r="H109" s="143"/>
      <c r="I109" s="138"/>
      <c r="J109" s="136">
        <f>+'[5]3.SZ.TÁBL. SEGÍTŐ SZOLGÁLAT'!$K108</f>
        <v>0</v>
      </c>
      <c r="K109" s="141"/>
      <c r="L109" s="142"/>
      <c r="M109" s="136">
        <f>+'[5]3.SZ.TÁBL. SEGÍTŐ SZOLGÁLAT'!$N108</f>
        <v>0</v>
      </c>
      <c r="N109" s="143"/>
      <c r="O109" s="138"/>
      <c r="P109" s="136">
        <f>+'[5]3.SZ.TÁBL. SEGÍTŐ SZOLGÁLAT'!$Q108</f>
        <v>0</v>
      </c>
      <c r="Q109" s="141"/>
      <c r="R109" s="142"/>
      <c r="S109" s="136">
        <f>+'[5]3.SZ.TÁBL. SEGÍTŐ SZOLGÁLAT'!$T108</f>
        <v>0</v>
      </c>
      <c r="T109" s="143"/>
      <c r="U109" s="142"/>
      <c r="V109" s="136">
        <f>+'[5]3.SZ.TÁBL. SEGÍTŐ SZOLGÁLAT'!$W108</f>
        <v>0</v>
      </c>
      <c r="W109" s="143"/>
      <c r="X109" s="138"/>
      <c r="Y109" s="136">
        <f>+'[5]3.SZ.TÁBL. SEGÍTŐ SZOLGÁLAT'!$Z108</f>
        <v>0</v>
      </c>
      <c r="Z109" s="141"/>
      <c r="AA109" s="151">
        <f t="shared" si="217"/>
        <v>0</v>
      </c>
      <c r="AB109" s="136">
        <f t="shared" si="218"/>
        <v>0</v>
      </c>
      <c r="AC109" s="137">
        <f t="shared" si="219"/>
        <v>0</v>
      </c>
    </row>
    <row r="110" spans="1:29" ht="13.5" customHeight="1">
      <c r="A110" s="129" t="s">
        <v>263</v>
      </c>
      <c r="B110" s="139" t="s">
        <v>264</v>
      </c>
      <c r="C110" s="138"/>
      <c r="D110" s="136">
        <f>+'[5]3.SZ.TÁBL. SEGÍTŐ SZOLGÁLAT'!$E109</f>
        <v>0</v>
      </c>
      <c r="E110" s="141"/>
      <c r="F110" s="142"/>
      <c r="G110" s="136">
        <f>+'[5]3.SZ.TÁBL. SEGÍTŐ SZOLGÁLAT'!$H109</f>
        <v>0</v>
      </c>
      <c r="H110" s="143"/>
      <c r="I110" s="138"/>
      <c r="J110" s="136">
        <f>+'[5]3.SZ.TÁBL. SEGÍTŐ SZOLGÁLAT'!$K109</f>
        <v>0</v>
      </c>
      <c r="K110" s="141"/>
      <c r="L110" s="142"/>
      <c r="M110" s="136">
        <f>+'[5]3.SZ.TÁBL. SEGÍTŐ SZOLGÁLAT'!$N109</f>
        <v>0</v>
      </c>
      <c r="N110" s="143"/>
      <c r="O110" s="138"/>
      <c r="P110" s="136">
        <f>+'[5]3.SZ.TÁBL. SEGÍTŐ SZOLGÁLAT'!$Q109</f>
        <v>0</v>
      </c>
      <c r="Q110" s="141"/>
      <c r="R110" s="142"/>
      <c r="S110" s="136">
        <f>+'[5]3.SZ.TÁBL. SEGÍTŐ SZOLGÁLAT'!$T109</f>
        <v>0</v>
      </c>
      <c r="T110" s="143"/>
      <c r="U110" s="142"/>
      <c r="V110" s="136">
        <f>+'[5]3.SZ.TÁBL. SEGÍTŐ SZOLGÁLAT'!$W109</f>
        <v>0</v>
      </c>
      <c r="W110" s="143"/>
      <c r="X110" s="138"/>
      <c r="Y110" s="136">
        <f>+'[5]3.SZ.TÁBL. SEGÍTŐ SZOLGÁLAT'!$Z109</f>
        <v>0</v>
      </c>
      <c r="Z110" s="141"/>
      <c r="AA110" s="151">
        <f t="shared" si="217"/>
        <v>0</v>
      </c>
      <c r="AB110" s="136">
        <f t="shared" si="218"/>
        <v>0</v>
      </c>
      <c r="AC110" s="137">
        <f t="shared" si="219"/>
        <v>0</v>
      </c>
    </row>
    <row r="111" spans="1:29" ht="13.5" customHeight="1">
      <c r="A111" s="130" t="s">
        <v>265</v>
      </c>
      <c r="B111" s="181" t="s">
        <v>266</v>
      </c>
      <c r="C111" s="161"/>
      <c r="D111" s="136">
        <f>+'[5]3.SZ.TÁBL. SEGÍTŐ SZOLGÁLAT'!$E110</f>
        <v>0</v>
      </c>
      <c r="E111" s="163"/>
      <c r="F111" s="164"/>
      <c r="G111" s="136">
        <f>+'[5]3.SZ.TÁBL. SEGÍTŐ SZOLGÁLAT'!$H110</f>
        <v>0</v>
      </c>
      <c r="H111" s="165"/>
      <c r="I111" s="161"/>
      <c r="J111" s="136">
        <f>+'[5]3.SZ.TÁBL. SEGÍTŐ SZOLGÁLAT'!$K110</f>
        <v>0</v>
      </c>
      <c r="K111" s="163"/>
      <c r="L111" s="164"/>
      <c r="M111" s="136">
        <f>+'[5]3.SZ.TÁBL. SEGÍTŐ SZOLGÁLAT'!$N110</f>
        <v>0</v>
      </c>
      <c r="N111" s="165"/>
      <c r="O111" s="161"/>
      <c r="P111" s="136">
        <f>+'[5]3.SZ.TÁBL. SEGÍTŐ SZOLGÁLAT'!$Q110</f>
        <v>0</v>
      </c>
      <c r="Q111" s="163"/>
      <c r="R111" s="164"/>
      <c r="S111" s="136">
        <f>+'[5]3.SZ.TÁBL. SEGÍTŐ SZOLGÁLAT'!$T110</f>
        <v>0</v>
      </c>
      <c r="T111" s="165"/>
      <c r="U111" s="164"/>
      <c r="V111" s="136">
        <f>+'[5]3.SZ.TÁBL. SEGÍTŐ SZOLGÁLAT'!$W110</f>
        <v>0</v>
      </c>
      <c r="W111" s="165"/>
      <c r="X111" s="161"/>
      <c r="Y111" s="136">
        <f>+'[5]3.SZ.TÁBL. SEGÍTŐ SZOLGÁLAT'!$Z110</f>
        <v>0</v>
      </c>
      <c r="Z111" s="163"/>
      <c r="AA111" s="151">
        <f t="shared" si="217"/>
        <v>0</v>
      </c>
      <c r="AB111" s="162">
        <f t="shared" si="218"/>
        <v>0</v>
      </c>
      <c r="AC111" s="167">
        <f t="shared" si="219"/>
        <v>0</v>
      </c>
    </row>
    <row r="112" spans="1:29" s="263" customFormat="1" ht="13.5" customHeight="1">
      <c r="A112" s="131" t="s">
        <v>174</v>
      </c>
      <c r="B112" s="182" t="s">
        <v>131</v>
      </c>
      <c r="C112" s="236">
        <f>SUM(C108:C111)</f>
        <v>0</v>
      </c>
      <c r="D112" s="234">
        <f>SUM(D108:D111)</f>
        <v>0</v>
      </c>
      <c r="E112" s="237">
        <f>SUM(E108:E111)</f>
        <v>0</v>
      </c>
      <c r="F112" s="261">
        <f>SUM(F108:F111)</f>
        <v>0</v>
      </c>
      <c r="G112" s="234">
        <f>SUM(G108:G111)</f>
        <v>0</v>
      </c>
      <c r="H112" s="262">
        <f t="shared" ref="H112" si="220">SUM(H108:H111)</f>
        <v>0</v>
      </c>
      <c r="I112" s="236">
        <f>SUM(I108:I111)</f>
        <v>0</v>
      </c>
      <c r="J112" s="234">
        <f>SUM(J108:J111)</f>
        <v>0</v>
      </c>
      <c r="K112" s="237">
        <f t="shared" ref="K112" si="221">SUM(K108:K111)</f>
        <v>0</v>
      </c>
      <c r="L112" s="261">
        <f>SUM(L108:L111)</f>
        <v>0</v>
      </c>
      <c r="M112" s="234">
        <f>SUM(M108:M111)</f>
        <v>0</v>
      </c>
      <c r="N112" s="262">
        <f t="shared" ref="N112" si="222">SUM(N108:N111)</f>
        <v>0</v>
      </c>
      <c r="O112" s="236">
        <f>SUM(O108:O111)</f>
        <v>0</v>
      </c>
      <c r="P112" s="234">
        <f>SUM(P108:P111)</f>
        <v>0</v>
      </c>
      <c r="Q112" s="237">
        <f t="shared" ref="Q112" si="223">SUM(Q108:Q111)</f>
        <v>0</v>
      </c>
      <c r="R112" s="261">
        <f>SUM(R108:R111)</f>
        <v>0</v>
      </c>
      <c r="S112" s="234">
        <f>SUM(S108:S111)</f>
        <v>0</v>
      </c>
      <c r="T112" s="262">
        <f t="shared" ref="T112" si="224">SUM(T108:T111)</f>
        <v>0</v>
      </c>
      <c r="U112" s="261">
        <f>SUM(U108:U111)</f>
        <v>0</v>
      </c>
      <c r="V112" s="234">
        <f>SUM(V108:V111)</f>
        <v>0</v>
      </c>
      <c r="W112" s="262">
        <f t="shared" ref="W112" si="225">SUM(W108:W111)</f>
        <v>0</v>
      </c>
      <c r="X112" s="236">
        <f>SUM(X108:X111)</f>
        <v>0</v>
      </c>
      <c r="Y112" s="234">
        <f>SUM(Y108:Y111)</f>
        <v>0</v>
      </c>
      <c r="Z112" s="237">
        <f t="shared" ref="Z112" si="226">SUM(Z108:Z111)</f>
        <v>0</v>
      </c>
      <c r="AA112" s="229">
        <f>SUM(AA108:AA111)</f>
        <v>0</v>
      </c>
      <c r="AB112" s="234">
        <f t="shared" ref="AB112:AC112" si="227">SUM(AB108:AB111)</f>
        <v>0</v>
      </c>
      <c r="AC112" s="235">
        <f t="shared" si="227"/>
        <v>0</v>
      </c>
    </row>
    <row r="113" spans="1:29" s="263" customFormat="1" ht="13.5" customHeight="1">
      <c r="A113" s="131" t="s">
        <v>175</v>
      </c>
      <c r="B113" s="182" t="s">
        <v>132</v>
      </c>
      <c r="C113" s="236"/>
      <c r="D113" s="136">
        <f>+'[5]3.SZ.TÁBL. SEGÍTŐ SZOLGÁLAT'!$E112</f>
        <v>0</v>
      </c>
      <c r="E113" s="237"/>
      <c r="F113" s="261"/>
      <c r="G113" s="136">
        <f>+'[5]3.SZ.TÁBL. SEGÍTŐ SZOLGÁLAT'!$H112</f>
        <v>0</v>
      </c>
      <c r="H113" s="262"/>
      <c r="I113" s="236"/>
      <c r="J113" s="136">
        <f>+'[5]3.SZ.TÁBL. SEGÍTŐ SZOLGÁLAT'!$K112</f>
        <v>0</v>
      </c>
      <c r="K113" s="237"/>
      <c r="L113" s="261"/>
      <c r="M113" s="136">
        <f>+'[5]3.SZ.TÁBL. SEGÍTŐ SZOLGÁLAT'!$N112</f>
        <v>0</v>
      </c>
      <c r="N113" s="262"/>
      <c r="O113" s="236"/>
      <c r="P113" s="136">
        <f>+'[5]3.SZ.TÁBL. SEGÍTŐ SZOLGÁLAT'!$Q112</f>
        <v>0</v>
      </c>
      <c r="Q113" s="237"/>
      <c r="R113" s="261"/>
      <c r="S113" s="136">
        <f>+'[5]3.SZ.TÁBL. SEGÍTŐ SZOLGÁLAT'!$T112</f>
        <v>0</v>
      </c>
      <c r="T113" s="262"/>
      <c r="U113" s="261"/>
      <c r="V113" s="136">
        <f>+'[5]3.SZ.TÁBL. SEGÍTŐ SZOLGÁLAT'!$W112</f>
        <v>0</v>
      </c>
      <c r="W113" s="262"/>
      <c r="X113" s="236"/>
      <c r="Y113" s="136">
        <f>+'[5]3.SZ.TÁBL. SEGÍTŐ SZOLGÁLAT'!$Z112</f>
        <v>0</v>
      </c>
      <c r="Z113" s="237"/>
      <c r="AA113" s="151">
        <f t="shared" ref="AA113" si="228">+C113+F113+I113+L113+O113+R113+U113+X113</f>
        <v>0</v>
      </c>
      <c r="AB113" s="463">
        <f t="shared" ref="AB113" si="229">+D113+G113+J113+M113+P113+S113+V113+Y113</f>
        <v>0</v>
      </c>
      <c r="AC113" s="464">
        <f t="shared" ref="AC113" si="230">+E113+H113+K113+N113+Q113+T113+W113+Z113</f>
        <v>0</v>
      </c>
    </row>
    <row r="114" spans="1:29" s="263" customFormat="1" ht="13.5" customHeight="1">
      <c r="A114" s="135" t="s">
        <v>176</v>
      </c>
      <c r="B114" s="182" t="s">
        <v>133</v>
      </c>
      <c r="C114" s="236">
        <f t="shared" ref="C114:AC114" si="231">+C62+C63+C95+C99+C107+C112+C113</f>
        <v>2398</v>
      </c>
      <c r="D114" s="234">
        <f t="shared" si="231"/>
        <v>2314</v>
      </c>
      <c r="E114" s="237">
        <f t="shared" si="231"/>
        <v>1830</v>
      </c>
      <c r="F114" s="261">
        <f t="shared" si="231"/>
        <v>19562</v>
      </c>
      <c r="G114" s="234">
        <f t="shared" si="231"/>
        <v>23416</v>
      </c>
      <c r="H114" s="262">
        <f t="shared" si="231"/>
        <v>17071</v>
      </c>
      <c r="I114" s="236">
        <f t="shared" si="231"/>
        <v>33813</v>
      </c>
      <c r="J114" s="234">
        <f t="shared" si="231"/>
        <v>36744</v>
      </c>
      <c r="K114" s="237">
        <f t="shared" si="231"/>
        <v>26101</v>
      </c>
      <c r="L114" s="261">
        <f t="shared" si="231"/>
        <v>21019</v>
      </c>
      <c r="M114" s="234">
        <f t="shared" si="231"/>
        <v>26763</v>
      </c>
      <c r="N114" s="262">
        <f t="shared" si="231"/>
        <v>20783</v>
      </c>
      <c r="O114" s="236">
        <f t="shared" si="231"/>
        <v>14416</v>
      </c>
      <c r="P114" s="234">
        <f t="shared" si="231"/>
        <v>16486</v>
      </c>
      <c r="Q114" s="237">
        <f t="shared" si="231"/>
        <v>12370</v>
      </c>
      <c r="R114" s="261">
        <f t="shared" si="231"/>
        <v>6266</v>
      </c>
      <c r="S114" s="234">
        <f t="shared" si="231"/>
        <v>6677</v>
      </c>
      <c r="T114" s="262">
        <f t="shared" si="231"/>
        <v>4138</v>
      </c>
      <c r="U114" s="261">
        <f t="shared" si="231"/>
        <v>11640</v>
      </c>
      <c r="V114" s="234">
        <f t="shared" si="231"/>
        <v>12581</v>
      </c>
      <c r="W114" s="262">
        <f t="shared" si="231"/>
        <v>7816</v>
      </c>
      <c r="X114" s="236">
        <f t="shared" si="231"/>
        <v>1948</v>
      </c>
      <c r="Y114" s="234">
        <f t="shared" si="231"/>
        <v>1837</v>
      </c>
      <c r="Z114" s="237">
        <f t="shared" si="231"/>
        <v>797</v>
      </c>
      <c r="AA114" s="229">
        <f t="shared" si="231"/>
        <v>111062</v>
      </c>
      <c r="AB114" s="234">
        <f t="shared" si="231"/>
        <v>126818</v>
      </c>
      <c r="AC114" s="235">
        <f t="shared" si="231"/>
        <v>90906</v>
      </c>
    </row>
    <row r="115" spans="1:29" s="263" customFormat="1" ht="13.5" customHeight="1" thickBot="1">
      <c r="A115" s="185" t="s">
        <v>177</v>
      </c>
      <c r="B115" s="186" t="s">
        <v>134</v>
      </c>
      <c r="C115" s="254"/>
      <c r="D115" s="252"/>
      <c r="E115" s="255"/>
      <c r="F115" s="264"/>
      <c r="G115" s="252"/>
      <c r="H115" s="265"/>
      <c r="I115" s="254"/>
      <c r="J115" s="252"/>
      <c r="K115" s="255"/>
      <c r="L115" s="264"/>
      <c r="M115" s="252"/>
      <c r="N115" s="265"/>
      <c r="O115" s="254"/>
      <c r="P115" s="252"/>
      <c r="Q115" s="255"/>
      <c r="R115" s="264"/>
      <c r="S115" s="252"/>
      <c r="T115" s="265"/>
      <c r="U115" s="264"/>
      <c r="V115" s="252"/>
      <c r="W115" s="265"/>
      <c r="X115" s="254"/>
      <c r="Y115" s="252"/>
      <c r="Z115" s="255"/>
      <c r="AA115" s="151">
        <f t="shared" ref="AA115" si="232">+C115+F115+I115+L115+O115+R115+U115+X115</f>
        <v>0</v>
      </c>
      <c r="AB115" s="173">
        <f t="shared" ref="AB115" si="233">+D115+G115+J115+M115+P115+S115+V115+Y115</f>
        <v>0</v>
      </c>
      <c r="AC115" s="178">
        <f t="shared" ref="AC115" si="234">+E115+H115+K115+N115+Q115+T115+W115+Z115</f>
        <v>0</v>
      </c>
    </row>
    <row r="116" spans="1:29" s="263" customFormat="1" ht="13.5" customHeight="1" thickBot="1">
      <c r="A116" s="710" t="s">
        <v>278</v>
      </c>
      <c r="B116" s="735"/>
      <c r="C116" s="245">
        <f>+SUM(C114:C115)</f>
        <v>2398</v>
      </c>
      <c r="D116" s="243">
        <f>+SUM(D114:D115)</f>
        <v>2314</v>
      </c>
      <c r="E116" s="246">
        <f>+SUM(E114:E115)</f>
        <v>1830</v>
      </c>
      <c r="F116" s="266">
        <f>+SUM(F114:F115)</f>
        <v>19562</v>
      </c>
      <c r="G116" s="243">
        <f>+SUM(G114:G115)</f>
        <v>23416</v>
      </c>
      <c r="H116" s="267">
        <f t="shared" ref="H116" si="235">+SUM(H114:H115)</f>
        <v>17071</v>
      </c>
      <c r="I116" s="245">
        <f>+SUM(I114:I115)</f>
        <v>33813</v>
      </c>
      <c r="J116" s="243">
        <f>+SUM(J114:J115)</f>
        <v>36744</v>
      </c>
      <c r="K116" s="246">
        <f t="shared" ref="K116" si="236">+SUM(K114:K115)</f>
        <v>26101</v>
      </c>
      <c r="L116" s="266">
        <f>+SUM(L114:L115)</f>
        <v>21019</v>
      </c>
      <c r="M116" s="243">
        <f>+SUM(M114:M115)</f>
        <v>26763</v>
      </c>
      <c r="N116" s="267">
        <f t="shared" ref="N116" si="237">+SUM(N114:N115)</f>
        <v>20783</v>
      </c>
      <c r="O116" s="245">
        <f>+SUM(O114:O115)</f>
        <v>14416</v>
      </c>
      <c r="P116" s="243">
        <f>+SUM(P114:P115)</f>
        <v>16486</v>
      </c>
      <c r="Q116" s="246">
        <f t="shared" ref="Q116" si="238">+SUM(Q114:Q115)</f>
        <v>12370</v>
      </c>
      <c r="R116" s="266">
        <f>+SUM(R114:R115)</f>
        <v>6266</v>
      </c>
      <c r="S116" s="243">
        <f>+SUM(S114:S115)</f>
        <v>6677</v>
      </c>
      <c r="T116" s="267">
        <f t="shared" ref="T116" si="239">+SUM(T114:T115)</f>
        <v>4138</v>
      </c>
      <c r="U116" s="266">
        <f>+SUM(U114:U115)</f>
        <v>11640</v>
      </c>
      <c r="V116" s="243">
        <f>+SUM(V114:V115)</f>
        <v>12581</v>
      </c>
      <c r="W116" s="267">
        <f t="shared" ref="W116" si="240">+SUM(W114:W115)</f>
        <v>7816</v>
      </c>
      <c r="X116" s="245">
        <f>+SUM(X114:X115)</f>
        <v>1948</v>
      </c>
      <c r="Y116" s="243">
        <f>+SUM(Y114:Y115)</f>
        <v>1837</v>
      </c>
      <c r="Z116" s="246">
        <f t="shared" ref="Z116" si="241">+SUM(Z114:Z115)</f>
        <v>797</v>
      </c>
      <c r="AA116" s="242">
        <f>+SUM(AA114:AA115)</f>
        <v>111062</v>
      </c>
      <c r="AB116" s="243">
        <f t="shared" ref="AB116:AC116" si="242">+SUM(AB114:AB115)</f>
        <v>126818</v>
      </c>
      <c r="AC116" s="244">
        <f t="shared" si="242"/>
        <v>90906</v>
      </c>
    </row>
    <row r="117" spans="1:29" ht="13.5" customHeight="1" thickBot="1">
      <c r="N117" s="28"/>
      <c r="T117" s="28"/>
      <c r="W117" s="28"/>
      <c r="Z117" s="28"/>
    </row>
    <row r="118" spans="1:29" s="263" customFormat="1" ht="13.5" customHeight="1" thickBot="1">
      <c r="A118" s="708" t="s">
        <v>295</v>
      </c>
      <c r="B118" s="709"/>
      <c r="C118" s="266">
        <f t="shared" ref="C118:AC118" si="243">+C42-C116</f>
        <v>0</v>
      </c>
      <c r="D118" s="243">
        <f t="shared" si="243"/>
        <v>0</v>
      </c>
      <c r="E118" s="267">
        <f t="shared" si="243"/>
        <v>0</v>
      </c>
      <c r="F118" s="266">
        <f t="shared" si="243"/>
        <v>0</v>
      </c>
      <c r="G118" s="243">
        <f t="shared" si="243"/>
        <v>0</v>
      </c>
      <c r="H118" s="267">
        <f t="shared" si="243"/>
        <v>224</v>
      </c>
      <c r="I118" s="266">
        <f t="shared" si="243"/>
        <v>0</v>
      </c>
      <c r="J118" s="243">
        <f t="shared" si="243"/>
        <v>0</v>
      </c>
      <c r="K118" s="267">
        <f t="shared" si="243"/>
        <v>1483</v>
      </c>
      <c r="L118" s="266">
        <f t="shared" si="243"/>
        <v>0</v>
      </c>
      <c r="M118" s="243">
        <f t="shared" si="243"/>
        <v>0</v>
      </c>
      <c r="N118" s="267">
        <f t="shared" si="243"/>
        <v>45</v>
      </c>
      <c r="O118" s="266">
        <f t="shared" si="243"/>
        <v>0</v>
      </c>
      <c r="P118" s="243">
        <f t="shared" si="243"/>
        <v>0</v>
      </c>
      <c r="Q118" s="267">
        <f t="shared" si="243"/>
        <v>142</v>
      </c>
      <c r="R118" s="266">
        <f t="shared" si="243"/>
        <v>0</v>
      </c>
      <c r="S118" s="243">
        <f t="shared" si="243"/>
        <v>0</v>
      </c>
      <c r="T118" s="267">
        <f t="shared" si="243"/>
        <v>184</v>
      </c>
      <c r="U118" s="266">
        <f t="shared" si="243"/>
        <v>0</v>
      </c>
      <c r="V118" s="243">
        <f t="shared" si="243"/>
        <v>0</v>
      </c>
      <c r="W118" s="267">
        <f t="shared" si="243"/>
        <v>2112</v>
      </c>
      <c r="X118" s="266">
        <f t="shared" si="243"/>
        <v>0</v>
      </c>
      <c r="Y118" s="243">
        <f t="shared" si="243"/>
        <v>0</v>
      </c>
      <c r="Z118" s="267">
        <f t="shared" si="243"/>
        <v>76</v>
      </c>
      <c r="AA118" s="266">
        <f t="shared" si="243"/>
        <v>0</v>
      </c>
      <c r="AB118" s="243">
        <f t="shared" si="243"/>
        <v>0</v>
      </c>
      <c r="AC118" s="267">
        <f t="shared" si="243"/>
        <v>4266</v>
      </c>
    </row>
    <row r="119" spans="1:29" ht="13.5" customHeight="1"/>
    <row r="120" spans="1:29" ht="13.5" customHeight="1"/>
    <row r="121" spans="1:29" ht="13.5" customHeight="1">
      <c r="B121" s="27" t="s">
        <v>289</v>
      </c>
      <c r="C121" s="272">
        <f>+(C72+C75+C85)*0.27</f>
        <v>221.94000000000003</v>
      </c>
      <c r="F121" s="272">
        <f>+(F72+F75+F85)*0.27</f>
        <v>915.03000000000009</v>
      </c>
      <c r="I121" s="272">
        <f>+(I72+I75+I85)*0.27</f>
        <v>623.16000000000008</v>
      </c>
      <c r="J121" s="29"/>
      <c r="K121" s="29"/>
      <c r="L121" s="272">
        <f>+(L72+L75+L85)*0.27</f>
        <v>744.3900000000001</v>
      </c>
      <c r="M121" s="29"/>
      <c r="O121" s="272">
        <f>+(O72+O75+O85)*0.27</f>
        <v>838.62</v>
      </c>
      <c r="R121" s="272">
        <f>+(R72+R75+R85)*0.27</f>
        <v>643.68000000000006</v>
      </c>
      <c r="S121" s="29"/>
      <c r="U121" s="272">
        <f>+(U72+U75+U85)*0.27</f>
        <v>191.16000000000003</v>
      </c>
      <c r="V121" s="2"/>
      <c r="W121" s="2"/>
      <c r="X121" s="272">
        <f>+(X72+X75+X85)*0.27</f>
        <v>414.18</v>
      </c>
      <c r="Y121" s="2"/>
      <c r="Z121" s="2"/>
      <c r="AA121" s="2"/>
      <c r="AB121" s="2"/>
      <c r="AC121" s="2"/>
    </row>
    <row r="122" spans="1:29" ht="13.5" customHeight="1">
      <c r="B122" s="27" t="s">
        <v>285</v>
      </c>
      <c r="C122" s="269">
        <v>543</v>
      </c>
      <c r="D122" s="269"/>
      <c r="E122" s="269"/>
      <c r="F122" s="269">
        <v>566</v>
      </c>
      <c r="G122" s="269"/>
      <c r="H122" s="269"/>
      <c r="I122" s="269">
        <v>436</v>
      </c>
      <c r="J122" s="269"/>
      <c r="K122" s="269"/>
      <c r="L122" s="269">
        <v>824</v>
      </c>
      <c r="M122" s="269"/>
      <c r="N122" s="269"/>
      <c r="O122" s="269">
        <v>678</v>
      </c>
      <c r="P122" s="269"/>
      <c r="Q122" s="269"/>
      <c r="R122" s="269">
        <v>476</v>
      </c>
      <c r="S122" s="269"/>
      <c r="T122" s="269"/>
      <c r="U122" s="329">
        <v>66</v>
      </c>
      <c r="V122" s="329"/>
      <c r="W122" s="329"/>
      <c r="X122" s="329">
        <v>66</v>
      </c>
      <c r="Y122" s="329"/>
      <c r="Z122" s="329"/>
      <c r="AA122" s="329"/>
      <c r="AB122" s="329"/>
      <c r="AC122" s="329"/>
    </row>
    <row r="123" spans="1:29" ht="15" customHeight="1"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A123" s="269"/>
      <c r="AB123" s="269"/>
      <c r="AC123" s="269"/>
    </row>
    <row r="126" spans="1:29" ht="15" customHeight="1">
      <c r="B126" s="27" t="s">
        <v>338</v>
      </c>
      <c r="C126" s="28">
        <v>496</v>
      </c>
      <c r="E126" s="270"/>
      <c r="W126" s="270"/>
      <c r="Z126" s="270"/>
    </row>
    <row r="127" spans="1:29" ht="15" customHeight="1">
      <c r="B127" s="27" t="s">
        <v>4</v>
      </c>
      <c r="C127" s="28">
        <v>1</v>
      </c>
      <c r="D127" s="271">
        <f>+C127/$C$134</f>
        <v>0.1</v>
      </c>
      <c r="E127" s="272">
        <f>+$C$126*$D127</f>
        <v>49.6</v>
      </c>
      <c r="F127" s="28">
        <v>50</v>
      </c>
      <c r="V127" s="271"/>
      <c r="W127" s="272"/>
      <c r="Y127" s="271"/>
      <c r="Z127" s="272"/>
    </row>
    <row r="128" spans="1:29" ht="15" customHeight="1">
      <c r="B128" s="27" t="s">
        <v>6</v>
      </c>
      <c r="C128" s="28">
        <v>0</v>
      </c>
      <c r="D128" s="271">
        <f t="shared" ref="D128:D132" si="244">+C128/$C$134</f>
        <v>0</v>
      </c>
      <c r="E128" s="272">
        <f t="shared" ref="E128:E132" si="245">+$C$126*$D128</f>
        <v>0</v>
      </c>
      <c r="V128" s="271"/>
      <c r="W128" s="272"/>
      <c r="Y128" s="271"/>
      <c r="Z128" s="272"/>
    </row>
    <row r="129" spans="2:27" ht="15" customHeight="1">
      <c r="B129" s="27" t="s">
        <v>7</v>
      </c>
      <c r="C129" s="28">
        <v>1</v>
      </c>
      <c r="D129" s="271">
        <f t="shared" si="244"/>
        <v>0.1</v>
      </c>
      <c r="E129" s="272">
        <f t="shared" si="245"/>
        <v>49.6</v>
      </c>
      <c r="F129" s="28">
        <v>50</v>
      </c>
      <c r="V129" s="271"/>
      <c r="W129" s="272"/>
      <c r="Y129" s="271"/>
      <c r="Z129" s="272"/>
    </row>
    <row r="130" spans="2:27" ht="15" customHeight="1">
      <c r="B130" s="27" t="s">
        <v>8</v>
      </c>
      <c r="C130" s="28">
        <v>7</v>
      </c>
      <c r="D130" s="271">
        <f t="shared" si="244"/>
        <v>0.7</v>
      </c>
      <c r="E130" s="272">
        <f t="shared" si="245"/>
        <v>347.2</v>
      </c>
      <c r="F130" s="28">
        <v>346</v>
      </c>
      <c r="V130" s="271"/>
      <c r="W130" s="272"/>
      <c r="X130" s="28">
        <v>695</v>
      </c>
      <c r="Y130" s="271"/>
      <c r="Z130" s="272"/>
    </row>
    <row r="131" spans="2:27" ht="15" customHeight="1">
      <c r="B131" s="27" t="s">
        <v>9</v>
      </c>
      <c r="C131" s="28">
        <v>1</v>
      </c>
      <c r="D131" s="271">
        <f t="shared" si="244"/>
        <v>0.1</v>
      </c>
      <c r="E131" s="272">
        <f t="shared" si="245"/>
        <v>49.6</v>
      </c>
      <c r="F131" s="28">
        <v>50</v>
      </c>
      <c r="V131" s="271"/>
      <c r="W131" s="272"/>
      <c r="Y131" s="271"/>
      <c r="Z131" s="272"/>
    </row>
    <row r="132" spans="2:27" ht="15" customHeight="1">
      <c r="B132" s="27" t="s">
        <v>10</v>
      </c>
      <c r="C132" s="28">
        <v>0</v>
      </c>
      <c r="D132" s="271">
        <f t="shared" si="244"/>
        <v>0</v>
      </c>
      <c r="E132" s="272">
        <f t="shared" si="245"/>
        <v>0</v>
      </c>
      <c r="V132" s="271"/>
      <c r="W132" s="272"/>
      <c r="Y132" s="271"/>
      <c r="Z132" s="272"/>
    </row>
    <row r="133" spans="2:27" ht="15" customHeight="1">
      <c r="B133" s="27" t="s">
        <v>283</v>
      </c>
      <c r="D133" s="271"/>
      <c r="E133" s="272"/>
      <c r="V133" s="271"/>
      <c r="W133" s="272"/>
      <c r="Y133" s="271"/>
      <c r="Z133" s="272"/>
    </row>
    <row r="134" spans="2:27" ht="15" customHeight="1">
      <c r="C134" s="28">
        <f>SUM(C127:C133)</f>
        <v>10</v>
      </c>
      <c r="D134" s="275">
        <f>SUM(D127:D133)</f>
        <v>0.99999999999999989</v>
      </c>
      <c r="E134" s="272">
        <f>SUM(E127:E133)</f>
        <v>496</v>
      </c>
      <c r="F134" s="272">
        <f>SUM(F127:F133)</f>
        <v>496</v>
      </c>
      <c r="U134" s="28">
        <f t="shared" ref="U134:AA134" si="246">SUM(U127:U133)</f>
        <v>0</v>
      </c>
      <c r="V134" s="340"/>
      <c r="W134" s="272"/>
      <c r="X134" s="28">
        <f t="shared" si="246"/>
        <v>695</v>
      </c>
      <c r="Y134" s="340"/>
      <c r="Z134" s="272"/>
      <c r="AA134" s="272">
        <f t="shared" si="246"/>
        <v>0</v>
      </c>
    </row>
    <row r="135" spans="2:27" ht="15" customHeight="1">
      <c r="E135" s="273"/>
    </row>
    <row r="136" spans="2:27" ht="15" customHeight="1">
      <c r="B136" s="27" t="s">
        <v>297</v>
      </c>
      <c r="F136" s="28">
        <v>7571</v>
      </c>
      <c r="I136" s="28">
        <v>10005</v>
      </c>
      <c r="L136" s="28">
        <v>6610</v>
      </c>
      <c r="O136" s="28">
        <v>2762</v>
      </c>
    </row>
    <row r="137" spans="2:27" ht="15" customHeight="1">
      <c r="B137" s="30" t="s">
        <v>4</v>
      </c>
      <c r="C137" s="274">
        <v>2759</v>
      </c>
      <c r="D137" s="271">
        <f>+C137/$C$144</f>
        <v>0.14780885031608271</v>
      </c>
      <c r="F137" s="272">
        <f>+$F$136*D137</f>
        <v>1119.0608057430622</v>
      </c>
      <c r="G137" s="28">
        <v>1119</v>
      </c>
      <c r="I137" s="272">
        <f>+$I$136*D137</f>
        <v>1478.8275474124075</v>
      </c>
      <c r="J137" s="28">
        <v>1479</v>
      </c>
      <c r="L137" s="272">
        <f>+$L$136*D137</f>
        <v>977.0165005893067</v>
      </c>
      <c r="M137" s="28">
        <v>977</v>
      </c>
      <c r="O137" s="272">
        <f>+$O$136*D147</f>
        <v>471.76115891784804</v>
      </c>
      <c r="P137" s="28">
        <v>472</v>
      </c>
      <c r="R137" s="28">
        <v>2821</v>
      </c>
    </row>
    <row r="138" spans="2:27" ht="15" customHeight="1">
      <c r="B138" s="30" t="s">
        <v>6</v>
      </c>
      <c r="C138" s="274">
        <v>1255</v>
      </c>
      <c r="D138" s="271">
        <f t="shared" ref="D138:D143" si="247">+C138/$C$144</f>
        <v>6.7234544090860382E-2</v>
      </c>
      <c r="F138" s="272">
        <f t="shared" ref="F138:F143" si="248">+$F$136*D138</f>
        <v>509.03273331190394</v>
      </c>
      <c r="G138" s="28">
        <v>509</v>
      </c>
      <c r="I138" s="272">
        <f t="shared" ref="I138:I143" si="249">+$I$136*D138</f>
        <v>672.68161362905812</v>
      </c>
      <c r="J138" s="28">
        <v>673</v>
      </c>
      <c r="L138" s="272">
        <f t="shared" ref="L138:L143" si="250">+$L$136*D138</f>
        <v>444.42033644058711</v>
      </c>
      <c r="M138" s="28">
        <v>444</v>
      </c>
      <c r="O138" s="272">
        <f t="shared" ref="O138:O142" si="251">+$O$136*D148</f>
        <v>214.59233578901751</v>
      </c>
      <c r="P138" s="28">
        <v>215</v>
      </c>
    </row>
    <row r="139" spans="2:27" ht="15" customHeight="1">
      <c r="B139" s="30" t="s">
        <v>7</v>
      </c>
      <c r="C139" s="274">
        <v>1080</v>
      </c>
      <c r="D139" s="271">
        <f t="shared" si="247"/>
        <v>5.7859209257473482E-2</v>
      </c>
      <c r="F139" s="272">
        <f t="shared" si="248"/>
        <v>438.05207328833171</v>
      </c>
      <c r="G139" s="28">
        <v>438</v>
      </c>
      <c r="I139" s="272">
        <f t="shared" si="249"/>
        <v>578.88138862102221</v>
      </c>
      <c r="J139" s="28">
        <v>579</v>
      </c>
      <c r="L139" s="272">
        <f t="shared" si="250"/>
        <v>382.44937319189972</v>
      </c>
      <c r="M139" s="28">
        <v>382</v>
      </c>
      <c r="O139" s="272">
        <f t="shared" si="251"/>
        <v>184.66910171485173</v>
      </c>
      <c r="P139" s="28">
        <v>185</v>
      </c>
    </row>
    <row r="140" spans="2:27" ht="15" customHeight="1">
      <c r="B140" s="30" t="s">
        <v>8</v>
      </c>
      <c r="C140" s="274">
        <v>5635</v>
      </c>
      <c r="D140" s="271">
        <f t="shared" si="247"/>
        <v>0.30188578163505841</v>
      </c>
      <c r="F140" s="272">
        <f t="shared" si="248"/>
        <v>2285.577252759027</v>
      </c>
      <c r="G140" s="28">
        <v>2286</v>
      </c>
      <c r="I140" s="272">
        <f t="shared" si="249"/>
        <v>3020.3672452587593</v>
      </c>
      <c r="J140" s="28">
        <v>3020</v>
      </c>
      <c r="L140" s="272">
        <f t="shared" si="250"/>
        <v>1995.4650166077361</v>
      </c>
      <c r="M140" s="28">
        <v>1996</v>
      </c>
      <c r="O140" s="272">
        <f t="shared" si="251"/>
        <v>963.52813718813832</v>
      </c>
      <c r="P140" s="28">
        <v>963</v>
      </c>
    </row>
    <row r="141" spans="2:27" ht="15" customHeight="1">
      <c r="B141" s="30" t="s">
        <v>9</v>
      </c>
      <c r="C141" s="274">
        <v>3371</v>
      </c>
      <c r="D141" s="271">
        <f t="shared" si="247"/>
        <v>0.18059573556198436</v>
      </c>
      <c r="F141" s="272">
        <f t="shared" si="248"/>
        <v>1367.2903139397836</v>
      </c>
      <c r="G141" s="28">
        <v>1367</v>
      </c>
      <c r="I141" s="272">
        <f t="shared" si="249"/>
        <v>1806.8603342976535</v>
      </c>
      <c r="J141" s="28">
        <v>1807</v>
      </c>
      <c r="L141" s="272">
        <f t="shared" si="250"/>
        <v>1193.7378120647165</v>
      </c>
      <c r="M141" s="28">
        <v>1194</v>
      </c>
      <c r="O141" s="272">
        <f t="shared" si="251"/>
        <v>576.40698322293076</v>
      </c>
      <c r="P141" s="28">
        <v>576</v>
      </c>
    </row>
    <row r="142" spans="2:27" ht="15" customHeight="1">
      <c r="B142" s="30" t="s">
        <v>10</v>
      </c>
      <c r="C142" s="274">
        <v>2053</v>
      </c>
      <c r="D142" s="271">
        <f t="shared" si="247"/>
        <v>0.10998607093110468</v>
      </c>
      <c r="E142" s="2"/>
      <c r="F142" s="272">
        <f t="shared" si="248"/>
        <v>832.70454301939355</v>
      </c>
      <c r="G142" s="28">
        <v>833</v>
      </c>
      <c r="I142" s="272">
        <f t="shared" si="249"/>
        <v>1100.4106396657023</v>
      </c>
      <c r="J142" s="28">
        <v>1100</v>
      </c>
      <c r="L142" s="272">
        <f t="shared" si="250"/>
        <v>727.00792885460191</v>
      </c>
      <c r="M142" s="28">
        <v>727</v>
      </c>
      <c r="O142" s="272">
        <f t="shared" si="251"/>
        <v>351.04228316721355</v>
      </c>
      <c r="P142" s="28">
        <v>351</v>
      </c>
    </row>
    <row r="143" spans="2:27" ht="15" customHeight="1">
      <c r="B143" s="30" t="s">
        <v>283</v>
      </c>
      <c r="C143" s="274">
        <v>2513</v>
      </c>
      <c r="D143" s="271">
        <f t="shared" si="247"/>
        <v>0.13462980820743597</v>
      </c>
      <c r="E143" s="2"/>
      <c r="F143" s="272">
        <f t="shared" si="248"/>
        <v>1019.2822779384977</v>
      </c>
      <c r="G143" s="28">
        <v>1019</v>
      </c>
      <c r="I143" s="272">
        <f t="shared" si="249"/>
        <v>1346.9712311153969</v>
      </c>
      <c r="J143" s="28">
        <v>1347</v>
      </c>
      <c r="L143" s="272">
        <f t="shared" si="250"/>
        <v>889.90303225115179</v>
      </c>
      <c r="M143" s="28">
        <v>890</v>
      </c>
      <c r="O143" s="272"/>
    </row>
    <row r="144" spans="2:27" ht="15" customHeight="1">
      <c r="B144" s="30"/>
      <c r="C144" s="19">
        <f>SUM(C137:C143)</f>
        <v>18666</v>
      </c>
      <c r="D144" s="275">
        <f>SUM(D137:D143)</f>
        <v>1</v>
      </c>
      <c r="E144" s="2"/>
      <c r="F144" s="272">
        <f>SUM(F137:F143)</f>
        <v>7571.0000000000009</v>
      </c>
      <c r="G144" s="272">
        <f>SUM(G137:G143)</f>
        <v>7571</v>
      </c>
      <c r="I144" s="272">
        <f>SUM(I137:I143)</f>
        <v>10005</v>
      </c>
      <c r="J144" s="272">
        <f>SUM(J137:J143)</f>
        <v>10005</v>
      </c>
      <c r="L144" s="272">
        <f>SUM(L137:L143)</f>
        <v>6610</v>
      </c>
      <c r="M144" s="272">
        <f>SUM(M137:M143)</f>
        <v>6610</v>
      </c>
      <c r="O144" s="272">
        <f>SUM(O137:O143)</f>
        <v>2762</v>
      </c>
      <c r="P144" s="272">
        <f>SUM(P137:P143)</f>
        <v>2762</v>
      </c>
    </row>
    <row r="146" spans="2:7" ht="15" customHeight="1">
      <c r="B146" s="27" t="s">
        <v>297</v>
      </c>
    </row>
    <row r="147" spans="2:7" ht="15" customHeight="1">
      <c r="B147" s="30" t="s">
        <v>4</v>
      </c>
      <c r="C147" s="274">
        <v>2759</v>
      </c>
      <c r="D147" s="271">
        <f>+C147/$C$153</f>
        <v>0.17080418498111805</v>
      </c>
    </row>
    <row r="148" spans="2:7" ht="15" customHeight="1">
      <c r="B148" s="30" t="s">
        <v>6</v>
      </c>
      <c r="C148" s="274">
        <v>1255</v>
      </c>
      <c r="D148" s="271">
        <f t="shared" ref="D148:D152" si="252">+C148/$C$153</f>
        <v>7.7694545904785486E-2</v>
      </c>
      <c r="F148" s="330"/>
      <c r="G148" s="330"/>
    </row>
    <row r="149" spans="2:7" ht="15" customHeight="1">
      <c r="B149" s="30" t="s">
        <v>7</v>
      </c>
      <c r="C149" s="274">
        <v>1080</v>
      </c>
      <c r="D149" s="271">
        <f t="shared" si="252"/>
        <v>6.6860645081409029E-2</v>
      </c>
      <c r="F149" s="331"/>
      <c r="G149" s="331"/>
    </row>
    <row r="150" spans="2:7" ht="15" customHeight="1">
      <c r="B150" s="30" t="s">
        <v>8</v>
      </c>
      <c r="C150" s="274">
        <v>5635</v>
      </c>
      <c r="D150" s="271">
        <f t="shared" si="252"/>
        <v>0.34885160651272207</v>
      </c>
      <c r="F150" s="330"/>
      <c r="G150" s="330"/>
    </row>
    <row r="151" spans="2:7" ht="15" customHeight="1">
      <c r="B151" s="30" t="s">
        <v>9</v>
      </c>
      <c r="C151" s="274">
        <v>3371</v>
      </c>
      <c r="D151" s="271">
        <f t="shared" si="252"/>
        <v>0.20869188386058318</v>
      </c>
      <c r="F151" s="331"/>
      <c r="G151" s="331"/>
    </row>
    <row r="152" spans="2:7" ht="15" customHeight="1">
      <c r="B152" s="30" t="s">
        <v>10</v>
      </c>
      <c r="C152" s="274">
        <v>2053</v>
      </c>
      <c r="D152" s="271">
        <f t="shared" si="252"/>
        <v>0.12709713365938216</v>
      </c>
      <c r="F152" s="330"/>
      <c r="G152" s="330"/>
    </row>
    <row r="153" spans="2:7" ht="15" customHeight="1">
      <c r="B153" s="30"/>
      <c r="C153" s="19">
        <f>SUM(C147:C152)</f>
        <v>16153</v>
      </c>
      <c r="D153" s="275">
        <f>SUM(D147:D152)</f>
        <v>0.99999999999999989</v>
      </c>
      <c r="F153" s="331"/>
      <c r="G153" s="331"/>
    </row>
    <row r="154" spans="2:7" ht="15" customHeight="1">
      <c r="F154" s="330"/>
      <c r="G154" s="330"/>
    </row>
    <row r="155" spans="2:7" ht="15" customHeight="1">
      <c r="F155" s="331"/>
      <c r="G155" s="331"/>
    </row>
    <row r="156" spans="2:7" ht="15" customHeight="1">
      <c r="F156" s="330"/>
      <c r="G156" s="330"/>
    </row>
    <row r="157" spans="2:7" ht="15" customHeight="1">
      <c r="F157" s="331"/>
      <c r="G157" s="331"/>
    </row>
    <row r="158" spans="2:7" ht="15" customHeight="1">
      <c r="F158" s="330"/>
      <c r="G158" s="330"/>
    </row>
    <row r="159" spans="2:7" ht="15" customHeight="1">
      <c r="F159" s="331"/>
      <c r="G159" s="331"/>
    </row>
    <row r="160" spans="2:7" ht="15" customHeight="1">
      <c r="F160" s="330"/>
      <c r="G160" s="330"/>
    </row>
    <row r="161" spans="6:7" ht="15" customHeight="1">
      <c r="F161" s="331"/>
      <c r="G161" s="331"/>
    </row>
    <row r="162" spans="6:7" ht="15" customHeight="1">
      <c r="F162" s="330"/>
      <c r="G162" s="330"/>
    </row>
  </sheetData>
  <mergeCells count="14">
    <mergeCell ref="A118:B118"/>
    <mergeCell ref="A116:B116"/>
    <mergeCell ref="O1:Q1"/>
    <mergeCell ref="I1:K1"/>
    <mergeCell ref="AA1:AC1"/>
    <mergeCell ref="R1:T1"/>
    <mergeCell ref="X1:Z1"/>
    <mergeCell ref="L1:N1"/>
    <mergeCell ref="A1:A2"/>
    <mergeCell ref="B1:B2"/>
    <mergeCell ref="A42:B42"/>
    <mergeCell ref="F1:H1"/>
    <mergeCell ref="C1:E1"/>
    <mergeCell ref="U1:W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Roman,Félkövér"&amp;16 2017. ÉVI I-III. NEGYEDÉVI BESZÁMOLÓ&amp;R3. sz. táblázat
SEGÍTŐ SZOLGÁLAT
Adatok: eFt</oddHeader>
    <oddFooter>&amp;L&amp;F&amp;R&amp;P</oddFooter>
  </headerFooter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W128"/>
  <sheetViews>
    <sheetView zoomScaleSheetLayoutView="70" workbookViewId="0">
      <pane xSplit="2" ySplit="2" topLeftCell="K3" activePane="bottomRight" state="frozen"/>
      <selection activeCell="B25" sqref="B25"/>
      <selection pane="topRight" activeCell="B25" sqref="B25"/>
      <selection pane="bottomLeft" activeCell="B25" sqref="B25"/>
      <selection pane="bottomRight" activeCell="B25" sqref="B25"/>
    </sheetView>
  </sheetViews>
  <sheetFormatPr defaultColWidth="8.85546875" defaultRowHeight="12.75"/>
  <cols>
    <col min="1" max="1" width="6.28515625" style="2" customWidth="1"/>
    <col min="2" max="2" width="60.7109375" style="27" customWidth="1"/>
    <col min="3" max="8" width="10.7109375" style="28" customWidth="1"/>
    <col min="9" max="14" width="10.7109375" style="29" customWidth="1"/>
    <col min="15" max="17" width="10.7109375" style="28" customWidth="1"/>
    <col min="18" max="20" width="10.7109375" style="29" customWidth="1"/>
    <col min="21" max="16384" width="8.85546875" style="2"/>
  </cols>
  <sheetData>
    <row r="1" spans="1:20" s="3" customFormat="1" ht="33" customHeight="1">
      <c r="A1" s="712" t="s">
        <v>136</v>
      </c>
      <c r="B1" s="714" t="s">
        <v>161</v>
      </c>
      <c r="C1" s="753" t="s">
        <v>398</v>
      </c>
      <c r="D1" s="754"/>
      <c r="E1" s="755"/>
      <c r="F1" s="753" t="s">
        <v>279</v>
      </c>
      <c r="G1" s="754"/>
      <c r="H1" s="755"/>
      <c r="I1" s="754" t="s">
        <v>15</v>
      </c>
      <c r="J1" s="754"/>
      <c r="K1" s="754"/>
      <c r="L1" s="753" t="s">
        <v>280</v>
      </c>
      <c r="M1" s="754"/>
      <c r="N1" s="755"/>
      <c r="O1" s="754" t="s">
        <v>16</v>
      </c>
      <c r="P1" s="754"/>
      <c r="Q1" s="754"/>
      <c r="R1" s="753" t="s">
        <v>284</v>
      </c>
      <c r="S1" s="754"/>
      <c r="T1" s="755"/>
    </row>
    <row r="2" spans="1:20" s="3" customFormat="1" ht="27" customHeight="1">
      <c r="A2" s="713"/>
      <c r="B2" s="715"/>
      <c r="C2" s="103" t="s">
        <v>74</v>
      </c>
      <c r="D2" s="104" t="s">
        <v>75</v>
      </c>
      <c r="E2" s="98" t="s">
        <v>96</v>
      </c>
      <c r="F2" s="103" t="s">
        <v>74</v>
      </c>
      <c r="G2" s="104" t="s">
        <v>75</v>
      </c>
      <c r="H2" s="98" t="s">
        <v>96</v>
      </c>
      <c r="I2" s="194" t="s">
        <v>74</v>
      </c>
      <c r="J2" s="104" t="s">
        <v>75</v>
      </c>
      <c r="K2" s="195" t="s">
        <v>96</v>
      </c>
      <c r="L2" s="103" t="s">
        <v>74</v>
      </c>
      <c r="M2" s="104" t="s">
        <v>75</v>
      </c>
      <c r="N2" s="98" t="s">
        <v>96</v>
      </c>
      <c r="O2" s="194" t="s">
        <v>74</v>
      </c>
      <c r="P2" s="104" t="s">
        <v>75</v>
      </c>
      <c r="Q2" s="195" t="s">
        <v>96</v>
      </c>
      <c r="R2" s="103" t="s">
        <v>74</v>
      </c>
      <c r="S2" s="104" t="s">
        <v>75</v>
      </c>
      <c r="T2" s="98" t="s">
        <v>96</v>
      </c>
    </row>
    <row r="3" spans="1:20" ht="13.5" customHeight="1">
      <c r="A3" s="113" t="s">
        <v>137</v>
      </c>
      <c r="B3" s="121" t="s">
        <v>97</v>
      </c>
      <c r="C3" s="151"/>
      <c r="D3" s="147"/>
      <c r="E3" s="152"/>
      <c r="F3" s="151"/>
      <c r="G3" s="147"/>
      <c r="H3" s="152"/>
      <c r="I3" s="146"/>
      <c r="J3" s="147"/>
      <c r="K3" s="148"/>
      <c r="L3" s="151"/>
      <c r="M3" s="147"/>
      <c r="N3" s="152"/>
      <c r="O3" s="146"/>
      <c r="P3" s="147"/>
      <c r="Q3" s="148"/>
      <c r="R3" s="151"/>
      <c r="S3" s="147"/>
      <c r="T3" s="152"/>
    </row>
    <row r="4" spans="1:20" ht="13.5" customHeight="1">
      <c r="A4" s="106" t="s">
        <v>138</v>
      </c>
      <c r="B4" s="120" t="s">
        <v>98</v>
      </c>
      <c r="C4" s="144"/>
      <c r="D4" s="136"/>
      <c r="E4" s="137"/>
      <c r="F4" s="144"/>
      <c r="G4" s="136"/>
      <c r="H4" s="137"/>
      <c r="I4" s="138"/>
      <c r="J4" s="136"/>
      <c r="K4" s="141"/>
      <c r="L4" s="144"/>
      <c r="M4" s="136"/>
      <c r="N4" s="137"/>
      <c r="O4" s="138"/>
      <c r="P4" s="136"/>
      <c r="Q4" s="141"/>
      <c r="R4" s="144"/>
      <c r="S4" s="136"/>
      <c r="T4" s="137"/>
    </row>
    <row r="5" spans="1:20" ht="13.5" customHeight="1">
      <c r="A5" s="108"/>
      <c r="B5" s="332" t="s">
        <v>99</v>
      </c>
      <c r="C5" s="144"/>
      <c r="D5" s="136"/>
      <c r="E5" s="137"/>
      <c r="F5" s="144"/>
      <c r="G5" s="136"/>
      <c r="H5" s="137"/>
      <c r="I5" s="138"/>
      <c r="J5" s="136"/>
      <c r="K5" s="141"/>
      <c r="L5" s="144"/>
      <c r="M5" s="136"/>
      <c r="N5" s="137"/>
      <c r="O5" s="138"/>
      <c r="P5" s="136"/>
      <c r="Q5" s="141"/>
      <c r="R5" s="144"/>
      <c r="S5" s="136"/>
      <c r="T5" s="137"/>
    </row>
    <row r="6" spans="1:20" ht="13.5" customHeight="1">
      <c r="A6" s="112"/>
      <c r="B6" s="333" t="s">
        <v>100</v>
      </c>
      <c r="C6" s="166"/>
      <c r="D6" s="162"/>
      <c r="E6" s="167"/>
      <c r="F6" s="166"/>
      <c r="G6" s="162"/>
      <c r="H6" s="167"/>
      <c r="I6" s="161"/>
      <c r="J6" s="162"/>
      <c r="K6" s="163"/>
      <c r="L6" s="166"/>
      <c r="M6" s="162"/>
      <c r="N6" s="167"/>
      <c r="O6" s="161"/>
      <c r="P6" s="162"/>
      <c r="Q6" s="163"/>
      <c r="R6" s="166"/>
      <c r="S6" s="162"/>
      <c r="T6" s="167"/>
    </row>
    <row r="7" spans="1:20" s="263" customFormat="1" ht="13.5" customHeight="1">
      <c r="A7" s="96" t="s">
        <v>139</v>
      </c>
      <c r="B7" s="95" t="s">
        <v>101</v>
      </c>
      <c r="C7" s="229">
        <f>SUM(C3:C4)</f>
        <v>0</v>
      </c>
      <c r="D7" s="234">
        <f>SUM(D3:D4)</f>
        <v>0</v>
      </c>
      <c r="E7" s="235">
        <f>SUM(E3:E4)</f>
        <v>0</v>
      </c>
      <c r="F7" s="229">
        <f>SUM(F3:F4)</f>
        <v>0</v>
      </c>
      <c r="G7" s="234">
        <f>SUM(G3:G4)</f>
        <v>0</v>
      </c>
      <c r="H7" s="235">
        <f t="shared" ref="H7" si="0">SUM(H3:H4)</f>
        <v>0</v>
      </c>
      <c r="I7" s="229">
        <f>SUM(I3:I4)</f>
        <v>0</v>
      </c>
      <c r="J7" s="234">
        <f>SUM(J3:J4)</f>
        <v>0</v>
      </c>
      <c r="K7" s="237">
        <f t="shared" ref="K7" si="1">SUM(K3:K4)</f>
        <v>0</v>
      </c>
      <c r="L7" s="229">
        <f>SUM(L3:L4)</f>
        <v>0</v>
      </c>
      <c r="M7" s="234">
        <f>SUM(M3:M4)</f>
        <v>0</v>
      </c>
      <c r="N7" s="235">
        <f t="shared" ref="N7" si="2">SUM(N3:N4)</f>
        <v>0</v>
      </c>
      <c r="O7" s="229">
        <f>SUM(O3:O4)</f>
        <v>0</v>
      </c>
      <c r="P7" s="234">
        <f>SUM(P3:P4)</f>
        <v>0</v>
      </c>
      <c r="Q7" s="237">
        <f t="shared" ref="Q7" si="3">SUM(Q3:Q4)</f>
        <v>0</v>
      </c>
      <c r="R7" s="229">
        <f>SUM(R3:R4)</f>
        <v>0</v>
      </c>
      <c r="S7" s="234">
        <f t="shared" ref="S7:T7" si="4">SUM(S3:S4)</f>
        <v>0</v>
      </c>
      <c r="T7" s="235">
        <f t="shared" si="4"/>
        <v>0</v>
      </c>
    </row>
    <row r="8" spans="1:20" ht="13.5" customHeight="1">
      <c r="A8" s="113" t="s">
        <v>140</v>
      </c>
      <c r="B8" s="121" t="s">
        <v>135</v>
      </c>
      <c r="C8" s="151"/>
      <c r="D8" s="147"/>
      <c r="E8" s="152"/>
      <c r="F8" s="151"/>
      <c r="G8" s="147"/>
      <c r="H8" s="152"/>
      <c r="I8" s="151"/>
      <c r="J8" s="147"/>
      <c r="K8" s="148"/>
      <c r="L8" s="151"/>
      <c r="M8" s="147"/>
      <c r="N8" s="152"/>
      <c r="O8" s="151"/>
      <c r="P8" s="147"/>
      <c r="Q8" s="148"/>
      <c r="R8" s="151"/>
      <c r="S8" s="147"/>
      <c r="T8" s="152"/>
    </row>
    <row r="9" spans="1:20" ht="13.5" customHeight="1">
      <c r="A9" s="106" t="s">
        <v>141</v>
      </c>
      <c r="B9" s="120" t="s">
        <v>102</v>
      </c>
      <c r="C9" s="144"/>
      <c r="D9" s="136"/>
      <c r="E9" s="137"/>
      <c r="F9" s="144"/>
      <c r="G9" s="136"/>
      <c r="H9" s="137"/>
      <c r="I9" s="144"/>
      <c r="J9" s="136"/>
      <c r="K9" s="141"/>
      <c r="L9" s="144"/>
      <c r="M9" s="136"/>
      <c r="N9" s="137"/>
      <c r="O9" s="144"/>
      <c r="P9" s="136"/>
      <c r="Q9" s="141"/>
      <c r="R9" s="144"/>
      <c r="S9" s="136"/>
      <c r="T9" s="137"/>
    </row>
    <row r="10" spans="1:20" s="220" customFormat="1" ht="13.5" customHeight="1">
      <c r="A10" s="112"/>
      <c r="B10" s="333" t="s">
        <v>100</v>
      </c>
      <c r="C10" s="230"/>
      <c r="D10" s="231"/>
      <c r="E10" s="232"/>
      <c r="F10" s="230"/>
      <c r="G10" s="231"/>
      <c r="H10" s="232"/>
      <c r="I10" s="230"/>
      <c r="J10" s="231"/>
      <c r="K10" s="233"/>
      <c r="L10" s="230"/>
      <c r="M10" s="231"/>
      <c r="N10" s="232"/>
      <c r="O10" s="230"/>
      <c r="P10" s="231"/>
      <c r="Q10" s="233"/>
      <c r="R10" s="230"/>
      <c r="S10" s="231"/>
      <c r="T10" s="232"/>
    </row>
    <row r="11" spans="1:20" s="263" customFormat="1" ht="13.5" customHeight="1">
      <c r="A11" s="96" t="s">
        <v>142</v>
      </c>
      <c r="B11" s="95" t="s">
        <v>103</v>
      </c>
      <c r="C11" s="229">
        <f>SUM(C8:C9)</f>
        <v>0</v>
      </c>
      <c r="D11" s="234">
        <f>SUM(D8:D9)</f>
        <v>0</v>
      </c>
      <c r="E11" s="235">
        <f>SUM(E8:E9)</f>
        <v>0</v>
      </c>
      <c r="F11" s="229">
        <f>SUM(F8:F9)</f>
        <v>0</v>
      </c>
      <c r="G11" s="234">
        <f>SUM(G8:G9)</f>
        <v>0</v>
      </c>
      <c r="H11" s="235">
        <f t="shared" ref="H11" si="5">SUM(H8:H9)</f>
        <v>0</v>
      </c>
      <c r="I11" s="229">
        <f>SUM(I8:I9)</f>
        <v>0</v>
      </c>
      <c r="J11" s="234">
        <f>SUM(J8:J9)</f>
        <v>0</v>
      </c>
      <c r="K11" s="237">
        <f t="shared" ref="K11" si="6">SUM(K8:K9)</f>
        <v>0</v>
      </c>
      <c r="L11" s="229">
        <f>SUM(L8:L9)</f>
        <v>0</v>
      </c>
      <c r="M11" s="234">
        <f>SUM(M8:M9)</f>
        <v>0</v>
      </c>
      <c r="N11" s="235">
        <f t="shared" ref="N11" si="7">SUM(N8:N9)</f>
        <v>0</v>
      </c>
      <c r="O11" s="229">
        <f>SUM(O8:O9)</f>
        <v>0</v>
      </c>
      <c r="P11" s="234">
        <f>SUM(P8:P9)</f>
        <v>0</v>
      </c>
      <c r="Q11" s="237">
        <f t="shared" ref="Q11" si="8">SUM(Q8:Q9)</f>
        <v>0</v>
      </c>
      <c r="R11" s="229">
        <f>SUM(R8:R9)</f>
        <v>0</v>
      </c>
      <c r="S11" s="234">
        <f t="shared" ref="S11:T11" si="9">SUM(S8:S9)</f>
        <v>0</v>
      </c>
      <c r="T11" s="235">
        <f t="shared" si="9"/>
        <v>0</v>
      </c>
    </row>
    <row r="12" spans="1:20" ht="13.5" customHeight="1">
      <c r="A12" s="113" t="s">
        <v>143</v>
      </c>
      <c r="B12" s="121" t="s">
        <v>104</v>
      </c>
      <c r="C12" s="151"/>
      <c r="D12" s="147"/>
      <c r="E12" s="152"/>
      <c r="F12" s="151"/>
      <c r="G12" s="147"/>
      <c r="H12" s="152"/>
      <c r="I12" s="151"/>
      <c r="J12" s="147"/>
      <c r="K12" s="148"/>
      <c r="L12" s="151"/>
      <c r="M12" s="147"/>
      <c r="N12" s="152"/>
      <c r="O12" s="151"/>
      <c r="P12" s="147"/>
      <c r="Q12" s="148"/>
      <c r="R12" s="151"/>
      <c r="S12" s="147"/>
      <c r="T12" s="152"/>
    </row>
    <row r="13" spans="1:20" ht="13.5" customHeight="1">
      <c r="A13" s="106" t="s">
        <v>144</v>
      </c>
      <c r="B13" s="120" t="s">
        <v>105</v>
      </c>
      <c r="C13" s="144"/>
      <c r="D13" s="136"/>
      <c r="E13" s="137"/>
      <c r="F13" s="144"/>
      <c r="G13" s="136"/>
      <c r="H13" s="137"/>
      <c r="I13" s="144"/>
      <c r="J13" s="136"/>
      <c r="K13" s="141"/>
      <c r="L13" s="144"/>
      <c r="M13" s="136"/>
      <c r="N13" s="137"/>
      <c r="O13" s="144"/>
      <c r="P13" s="136"/>
      <c r="Q13" s="141"/>
      <c r="R13" s="144"/>
      <c r="S13" s="136"/>
      <c r="T13" s="137"/>
    </row>
    <row r="14" spans="1:20" ht="13.5" customHeight="1">
      <c r="A14" s="106" t="s">
        <v>145</v>
      </c>
      <c r="B14" s="120" t="s">
        <v>106</v>
      </c>
      <c r="C14" s="144"/>
      <c r="D14" s="136"/>
      <c r="E14" s="137"/>
      <c r="F14" s="144"/>
      <c r="G14" s="136"/>
      <c r="H14" s="137"/>
      <c r="I14" s="144"/>
      <c r="J14" s="136"/>
      <c r="K14" s="141"/>
      <c r="L14" s="144"/>
      <c r="M14" s="136"/>
      <c r="N14" s="137"/>
      <c r="O14" s="144"/>
      <c r="P14" s="136"/>
      <c r="Q14" s="141"/>
      <c r="R14" s="144"/>
      <c r="S14" s="136"/>
      <c r="T14" s="137"/>
    </row>
    <row r="15" spans="1:20" ht="13.5" customHeight="1">
      <c r="A15" s="106" t="s">
        <v>146</v>
      </c>
      <c r="B15" s="120" t="s">
        <v>107</v>
      </c>
      <c r="C15" s="144"/>
      <c r="D15" s="136"/>
      <c r="E15" s="137"/>
      <c r="F15" s="144"/>
      <c r="G15" s="136"/>
      <c r="H15" s="137"/>
      <c r="I15" s="144"/>
      <c r="J15" s="136"/>
      <c r="K15" s="141"/>
      <c r="L15" s="144"/>
      <c r="M15" s="136"/>
      <c r="N15" s="137"/>
      <c r="O15" s="144"/>
      <c r="P15" s="136"/>
      <c r="Q15" s="141"/>
      <c r="R15" s="144"/>
      <c r="S15" s="136"/>
      <c r="T15" s="137"/>
    </row>
    <row r="16" spans="1:20" ht="13.5" customHeight="1">
      <c r="A16" s="106" t="s">
        <v>147</v>
      </c>
      <c r="B16" s="120" t="s">
        <v>108</v>
      </c>
      <c r="C16" s="144"/>
      <c r="D16" s="136">
        <f>+'[5]4.SZ.TÁBL. ÓVODA'!$E16</f>
        <v>11</v>
      </c>
      <c r="E16" s="137">
        <v>11</v>
      </c>
      <c r="F16" s="144"/>
      <c r="G16" s="136">
        <f>+'[5]4.SZ.TÁBL. ÓVODA'!$H16</f>
        <v>0</v>
      </c>
      <c r="H16" s="137"/>
      <c r="I16" s="144"/>
      <c r="J16" s="136">
        <f>+'[5]4.SZ.TÁBL. ÓVODA'!$K16</f>
        <v>0</v>
      </c>
      <c r="K16" s="141"/>
      <c r="L16" s="144"/>
      <c r="M16" s="136">
        <f>+'[5]4.SZ.TÁBL. ÓVODA'!$N16</f>
        <v>0</v>
      </c>
      <c r="N16" s="137"/>
      <c r="O16" s="144"/>
      <c r="P16" s="136">
        <f>+'[5]4.SZ.TÁBL. ÓVODA'!$Q16</f>
        <v>0</v>
      </c>
      <c r="Q16" s="141"/>
      <c r="R16" s="144">
        <f>+C16+F16+I16+L16+O16</f>
        <v>0</v>
      </c>
      <c r="S16" s="136">
        <f t="shared" ref="S16:T16" si="10">+D16+G16+J16+M16+P16</f>
        <v>11</v>
      </c>
      <c r="T16" s="137">
        <f t="shared" si="10"/>
        <v>11</v>
      </c>
    </row>
    <row r="17" spans="1:23" ht="13.5" customHeight="1">
      <c r="A17" s="106" t="s">
        <v>148</v>
      </c>
      <c r="B17" s="120" t="s">
        <v>109</v>
      </c>
      <c r="C17" s="144"/>
      <c r="D17" s="136">
        <f>+'[5]4.SZ.TÁBL. ÓVODA'!$E17</f>
        <v>0</v>
      </c>
      <c r="E17" s="137"/>
      <c r="F17" s="144"/>
      <c r="G17" s="136">
        <f>+'[5]4.SZ.TÁBL. ÓVODA'!$H17</f>
        <v>0</v>
      </c>
      <c r="H17" s="137"/>
      <c r="I17" s="144"/>
      <c r="J17" s="136">
        <f>+'[5]4.SZ.TÁBL. ÓVODA'!$K17</f>
        <v>0</v>
      </c>
      <c r="K17" s="141"/>
      <c r="L17" s="144"/>
      <c r="M17" s="136">
        <f>+'[5]4.SZ.TÁBL. ÓVODA'!$N17</f>
        <v>0</v>
      </c>
      <c r="N17" s="137"/>
      <c r="O17" s="144"/>
      <c r="P17" s="136">
        <f>+'[5]4.SZ.TÁBL. ÓVODA'!$Q17</f>
        <v>0</v>
      </c>
      <c r="Q17" s="141"/>
      <c r="R17" s="144">
        <f t="shared" ref="R17:R20" si="11">+C17+F17+I17+L17+O17</f>
        <v>0</v>
      </c>
      <c r="S17" s="136">
        <f t="shared" ref="S17:S20" si="12">+D17+G17+J17+M17+P17</f>
        <v>0</v>
      </c>
      <c r="T17" s="137">
        <f t="shared" ref="T17:T20" si="13">+E17+H17+K17+N17+Q17</f>
        <v>0</v>
      </c>
    </row>
    <row r="18" spans="1:23" ht="13.5" customHeight="1">
      <c r="A18" s="106" t="s">
        <v>149</v>
      </c>
      <c r="B18" s="120" t="s">
        <v>110</v>
      </c>
      <c r="C18" s="144"/>
      <c r="D18" s="136">
        <f>+'[5]4.SZ.TÁBL. ÓVODA'!$E18</f>
        <v>0</v>
      </c>
      <c r="E18" s="137"/>
      <c r="F18" s="144"/>
      <c r="G18" s="136">
        <f>+'[5]4.SZ.TÁBL. ÓVODA'!$H18</f>
        <v>0</v>
      </c>
      <c r="H18" s="137"/>
      <c r="I18" s="144"/>
      <c r="J18" s="136">
        <f>+'[5]4.SZ.TÁBL. ÓVODA'!$K18</f>
        <v>0</v>
      </c>
      <c r="K18" s="141"/>
      <c r="L18" s="144"/>
      <c r="M18" s="136">
        <f>+'[5]4.SZ.TÁBL. ÓVODA'!$N18</f>
        <v>0</v>
      </c>
      <c r="N18" s="137"/>
      <c r="O18" s="144"/>
      <c r="P18" s="136">
        <f>+'[5]4.SZ.TÁBL. ÓVODA'!$Q18</f>
        <v>0</v>
      </c>
      <c r="Q18" s="141"/>
      <c r="R18" s="144">
        <f t="shared" si="11"/>
        <v>0</v>
      </c>
      <c r="S18" s="136">
        <f t="shared" si="12"/>
        <v>0</v>
      </c>
      <c r="T18" s="137">
        <f t="shared" si="13"/>
        <v>0</v>
      </c>
    </row>
    <row r="19" spans="1:23" ht="13.5" customHeight="1">
      <c r="A19" s="106" t="s">
        <v>150</v>
      </c>
      <c r="B19" s="120" t="s">
        <v>111</v>
      </c>
      <c r="C19" s="144"/>
      <c r="D19" s="136">
        <f>+'[5]4.SZ.TÁBL. ÓVODA'!$E19</f>
        <v>0</v>
      </c>
      <c r="E19" s="137"/>
      <c r="F19" s="144"/>
      <c r="G19" s="136">
        <f>+'[5]4.SZ.TÁBL. ÓVODA'!$H19</f>
        <v>0</v>
      </c>
      <c r="H19" s="137"/>
      <c r="I19" s="144"/>
      <c r="J19" s="136">
        <f>+'[5]4.SZ.TÁBL. ÓVODA'!$K19</f>
        <v>0</v>
      </c>
      <c r="K19" s="141"/>
      <c r="L19" s="144"/>
      <c r="M19" s="136">
        <f>+'[5]4.SZ.TÁBL. ÓVODA'!$N19</f>
        <v>0</v>
      </c>
      <c r="N19" s="137"/>
      <c r="O19" s="144"/>
      <c r="P19" s="136">
        <f>+'[5]4.SZ.TÁBL. ÓVODA'!$Q19</f>
        <v>0</v>
      </c>
      <c r="Q19" s="141"/>
      <c r="R19" s="144">
        <f t="shared" si="11"/>
        <v>0</v>
      </c>
      <c r="S19" s="136">
        <f t="shared" si="12"/>
        <v>0</v>
      </c>
      <c r="T19" s="137">
        <f t="shared" si="13"/>
        <v>0</v>
      </c>
    </row>
    <row r="20" spans="1:23" ht="13.5" customHeight="1">
      <c r="A20" s="114" t="s">
        <v>151</v>
      </c>
      <c r="B20" s="122" t="s">
        <v>112</v>
      </c>
      <c r="C20" s="166"/>
      <c r="D20" s="136">
        <f>+'[5]4.SZ.TÁBL. ÓVODA'!$E20</f>
        <v>0</v>
      </c>
      <c r="E20" s="167"/>
      <c r="F20" s="166"/>
      <c r="G20" s="136">
        <f>+'[5]4.SZ.TÁBL. ÓVODA'!$H20</f>
        <v>0</v>
      </c>
      <c r="H20" s="167"/>
      <c r="I20" s="166"/>
      <c r="J20" s="136">
        <f>+'[5]4.SZ.TÁBL. ÓVODA'!$K20</f>
        <v>0</v>
      </c>
      <c r="K20" s="163"/>
      <c r="L20" s="166"/>
      <c r="M20" s="136">
        <f>+'[5]4.SZ.TÁBL. ÓVODA'!$N20</f>
        <v>0</v>
      </c>
      <c r="N20" s="167"/>
      <c r="O20" s="166"/>
      <c r="P20" s="136">
        <f>+'[5]4.SZ.TÁBL. ÓVODA'!$Q20</f>
        <v>1</v>
      </c>
      <c r="Q20" s="163">
        <v>1</v>
      </c>
      <c r="R20" s="144">
        <f t="shared" si="11"/>
        <v>0</v>
      </c>
      <c r="S20" s="136">
        <f t="shared" si="12"/>
        <v>1</v>
      </c>
      <c r="T20" s="137">
        <f t="shared" si="13"/>
        <v>1</v>
      </c>
    </row>
    <row r="21" spans="1:23" s="263" customFormat="1" ht="13.5" customHeight="1">
      <c r="A21" s="96" t="s">
        <v>152</v>
      </c>
      <c r="B21" s="95" t="s">
        <v>113</v>
      </c>
      <c r="C21" s="229">
        <f>SUM(C12:C20)</f>
        <v>0</v>
      </c>
      <c r="D21" s="234">
        <f>SUM(D12:D20)</f>
        <v>11</v>
      </c>
      <c r="E21" s="235">
        <f>SUM(E12:E20)</f>
        <v>11</v>
      </c>
      <c r="F21" s="229">
        <f>SUM(F12:F20)</f>
        <v>0</v>
      </c>
      <c r="G21" s="234">
        <f>SUM(G12:G20)</f>
        <v>0</v>
      </c>
      <c r="H21" s="235">
        <f t="shared" ref="H21" si="14">SUM(H12:H20)</f>
        <v>0</v>
      </c>
      <c r="I21" s="229">
        <f>SUM(I12:I20)</f>
        <v>0</v>
      </c>
      <c r="J21" s="234">
        <f>SUM(J12:J20)</f>
        <v>0</v>
      </c>
      <c r="K21" s="237">
        <f t="shared" ref="K21" si="15">SUM(K12:K20)</f>
        <v>0</v>
      </c>
      <c r="L21" s="229">
        <f>SUM(L12:L20)</f>
        <v>0</v>
      </c>
      <c r="M21" s="234">
        <f>SUM(M12:M20)</f>
        <v>0</v>
      </c>
      <c r="N21" s="235">
        <f t="shared" ref="N21" si="16">SUM(N12:N20)</f>
        <v>0</v>
      </c>
      <c r="O21" s="229">
        <f>SUM(O12:O20)</f>
        <v>0</v>
      </c>
      <c r="P21" s="234">
        <f>SUM(P12:P20)</f>
        <v>1</v>
      </c>
      <c r="Q21" s="237">
        <f t="shared" ref="Q21" si="17">SUM(Q12:Q20)</f>
        <v>1</v>
      </c>
      <c r="R21" s="229">
        <f>SUM(R12:R20)</f>
        <v>0</v>
      </c>
      <c r="S21" s="234">
        <f t="shared" ref="S21:T21" si="18">SUM(S12:S20)</f>
        <v>12</v>
      </c>
      <c r="T21" s="235">
        <f t="shared" si="18"/>
        <v>12</v>
      </c>
    </row>
    <row r="22" spans="1:23" s="263" customFormat="1" ht="13.5" customHeight="1">
      <c r="A22" s="96" t="s">
        <v>153</v>
      </c>
      <c r="B22" s="95" t="s">
        <v>114</v>
      </c>
      <c r="C22" s="229"/>
      <c r="D22" s="234"/>
      <c r="E22" s="235"/>
      <c r="F22" s="229"/>
      <c r="G22" s="234"/>
      <c r="H22" s="235"/>
      <c r="I22" s="229"/>
      <c r="J22" s="234"/>
      <c r="K22" s="237"/>
      <c r="L22" s="229"/>
      <c r="M22" s="234"/>
      <c r="N22" s="235"/>
      <c r="O22" s="229"/>
      <c r="P22" s="234"/>
      <c r="Q22" s="237"/>
      <c r="R22" s="229"/>
      <c r="S22" s="234"/>
      <c r="T22" s="235"/>
    </row>
    <row r="23" spans="1:23" ht="13.5" customHeight="1">
      <c r="A23" s="115" t="s">
        <v>154</v>
      </c>
      <c r="B23" s="123" t="s">
        <v>115</v>
      </c>
      <c r="C23" s="177"/>
      <c r="D23" s="173"/>
      <c r="E23" s="178"/>
      <c r="F23" s="177"/>
      <c r="G23" s="173"/>
      <c r="H23" s="178"/>
      <c r="I23" s="177"/>
      <c r="J23" s="173"/>
      <c r="K23" s="174"/>
      <c r="L23" s="177"/>
      <c r="M23" s="173"/>
      <c r="N23" s="178"/>
      <c r="O23" s="177"/>
      <c r="P23" s="173"/>
      <c r="Q23" s="174"/>
      <c r="R23" s="177"/>
      <c r="S23" s="173"/>
      <c r="T23" s="178"/>
    </row>
    <row r="24" spans="1:23" s="263" customFormat="1" ht="13.5" customHeight="1">
      <c r="A24" s="96" t="s">
        <v>155</v>
      </c>
      <c r="B24" s="95" t="s">
        <v>275</v>
      </c>
      <c r="C24" s="229">
        <f>+C23</f>
        <v>0</v>
      </c>
      <c r="D24" s="234">
        <f>+D23</f>
        <v>0</v>
      </c>
      <c r="E24" s="235">
        <f>+E23</f>
        <v>0</v>
      </c>
      <c r="F24" s="229">
        <f>+F23</f>
        <v>0</v>
      </c>
      <c r="G24" s="234">
        <f>+G23</f>
        <v>0</v>
      </c>
      <c r="H24" s="235">
        <f t="shared" ref="H24" si="19">+H23</f>
        <v>0</v>
      </c>
      <c r="I24" s="229">
        <f>+I23</f>
        <v>0</v>
      </c>
      <c r="J24" s="234">
        <f>+J23</f>
        <v>0</v>
      </c>
      <c r="K24" s="237">
        <f t="shared" ref="K24" si="20">+K23</f>
        <v>0</v>
      </c>
      <c r="L24" s="229">
        <f>+L23</f>
        <v>0</v>
      </c>
      <c r="M24" s="234">
        <f>+M23</f>
        <v>0</v>
      </c>
      <c r="N24" s="235">
        <f t="shared" ref="N24" si="21">+N23</f>
        <v>0</v>
      </c>
      <c r="O24" s="229">
        <f>+O23</f>
        <v>0</v>
      </c>
      <c r="P24" s="234">
        <f>+P23</f>
        <v>0</v>
      </c>
      <c r="Q24" s="237">
        <f t="shared" ref="Q24" si="22">+Q23</f>
        <v>0</v>
      </c>
      <c r="R24" s="229">
        <f>+R23</f>
        <v>0</v>
      </c>
      <c r="S24" s="234">
        <f t="shared" ref="S24:T24" si="23">+S23</f>
        <v>0</v>
      </c>
      <c r="T24" s="235">
        <f t="shared" si="23"/>
        <v>0</v>
      </c>
    </row>
    <row r="25" spans="1:23" ht="13.5" customHeight="1">
      <c r="A25" s="115" t="s">
        <v>156</v>
      </c>
      <c r="B25" s="123" t="s">
        <v>116</v>
      </c>
      <c r="C25" s="177"/>
      <c r="D25" s="173"/>
      <c r="E25" s="178"/>
      <c r="F25" s="177"/>
      <c r="G25" s="173"/>
      <c r="H25" s="178"/>
      <c r="I25" s="177"/>
      <c r="J25" s="173"/>
      <c r="K25" s="174"/>
      <c r="L25" s="177"/>
      <c r="M25" s="173"/>
      <c r="N25" s="178"/>
      <c r="O25" s="177"/>
      <c r="P25" s="173"/>
      <c r="Q25" s="174"/>
      <c r="R25" s="177"/>
      <c r="S25" s="173"/>
      <c r="T25" s="178"/>
    </row>
    <row r="26" spans="1:23" s="263" customFormat="1" ht="13.5" customHeight="1">
      <c r="A26" s="96" t="s">
        <v>157</v>
      </c>
      <c r="B26" s="95" t="s">
        <v>276</v>
      </c>
      <c r="C26" s="229">
        <f>+C25</f>
        <v>0</v>
      </c>
      <c r="D26" s="234">
        <f>+D25</f>
        <v>0</v>
      </c>
      <c r="E26" s="235">
        <f>+E25</f>
        <v>0</v>
      </c>
      <c r="F26" s="229">
        <f>+F25</f>
        <v>0</v>
      </c>
      <c r="G26" s="234">
        <f>+G25</f>
        <v>0</v>
      </c>
      <c r="H26" s="235">
        <f t="shared" ref="H26" si="24">+H25</f>
        <v>0</v>
      </c>
      <c r="I26" s="229">
        <f>+I25</f>
        <v>0</v>
      </c>
      <c r="J26" s="234">
        <f>+J25</f>
        <v>0</v>
      </c>
      <c r="K26" s="237">
        <f t="shared" ref="K26" si="25">+K25</f>
        <v>0</v>
      </c>
      <c r="L26" s="229">
        <f>+L25</f>
        <v>0</v>
      </c>
      <c r="M26" s="234">
        <f>+M25</f>
        <v>0</v>
      </c>
      <c r="N26" s="235">
        <f t="shared" ref="N26" si="26">+N25</f>
        <v>0</v>
      </c>
      <c r="O26" s="229">
        <f>+O25</f>
        <v>0</v>
      </c>
      <c r="P26" s="234">
        <f>+P25</f>
        <v>0</v>
      </c>
      <c r="Q26" s="237">
        <f t="shared" ref="Q26" si="27">+Q25</f>
        <v>0</v>
      </c>
      <c r="R26" s="229">
        <f>+R25</f>
        <v>0</v>
      </c>
      <c r="S26" s="234">
        <f t="shared" ref="S26:T26" si="28">+S25</f>
        <v>0</v>
      </c>
      <c r="T26" s="235">
        <f t="shared" si="28"/>
        <v>0</v>
      </c>
    </row>
    <row r="27" spans="1:23" s="263" customFormat="1" ht="13.5" customHeight="1">
      <c r="A27" s="96" t="s">
        <v>158</v>
      </c>
      <c r="B27" s="95" t="s">
        <v>117</v>
      </c>
      <c r="C27" s="229">
        <f>+C7+C11+C21+C22+C24+C26</f>
        <v>0</v>
      </c>
      <c r="D27" s="234">
        <f>+D7+D11+D21+D22+D24+D26</f>
        <v>11</v>
      </c>
      <c r="E27" s="235">
        <f>+E7+E11+E21+E22+E24+E26</f>
        <v>11</v>
      </c>
      <c r="F27" s="229">
        <f>+F7+F11+F21+F22+F24+F26</f>
        <v>0</v>
      </c>
      <c r="G27" s="234">
        <f>+G7+G11+G21+G22+G24+G26</f>
        <v>0</v>
      </c>
      <c r="H27" s="235">
        <f t="shared" ref="H27" si="29">+H7+H11+H21+H22+H24+H26</f>
        <v>0</v>
      </c>
      <c r="I27" s="229">
        <f>+I7+I11+I21+I22+I24+I26</f>
        <v>0</v>
      </c>
      <c r="J27" s="234">
        <f>+J7+J11+J21+J22+J24+J26</f>
        <v>0</v>
      </c>
      <c r="K27" s="237">
        <f t="shared" ref="K27" si="30">+K7+K11+K21+K22+K24+K26</f>
        <v>0</v>
      </c>
      <c r="L27" s="229">
        <f>+L7+L11+L21+L22+L24+L26</f>
        <v>0</v>
      </c>
      <c r="M27" s="234">
        <f>+M7+M11+M21+M22+M24+M26</f>
        <v>0</v>
      </c>
      <c r="N27" s="235">
        <f t="shared" ref="N27" si="31">+N7+N11+N21+N22+N24+N26</f>
        <v>0</v>
      </c>
      <c r="O27" s="229">
        <f>+O7+O11+O21+O22+O24+O26</f>
        <v>0</v>
      </c>
      <c r="P27" s="234">
        <f>+P7+P11+P21+P22+P24+P26</f>
        <v>1</v>
      </c>
      <c r="Q27" s="237">
        <f t="shared" ref="Q27" si="32">+Q7+Q11+Q21+Q22+Q24+Q26</f>
        <v>1</v>
      </c>
      <c r="R27" s="229">
        <f>+R7+R11+R21+R22+R24+R26</f>
        <v>0</v>
      </c>
      <c r="S27" s="234">
        <f t="shared" ref="S27:T27" si="33">+S7+S11+S21+S22+S24+S26</f>
        <v>12</v>
      </c>
      <c r="T27" s="235">
        <f t="shared" si="33"/>
        <v>12</v>
      </c>
    </row>
    <row r="28" spans="1:23" s="263" customFormat="1" ht="13.5" customHeight="1">
      <c r="A28" s="179" t="s">
        <v>159</v>
      </c>
      <c r="B28" s="95" t="s">
        <v>118</v>
      </c>
      <c r="C28" s="229"/>
      <c r="D28" s="136">
        <f>+'[5]4.SZ.TÁBL. ÓVODA'!$E28</f>
        <v>0</v>
      </c>
      <c r="E28" s="235"/>
      <c r="F28" s="229"/>
      <c r="G28" s="136">
        <f>+'[5]4.SZ.TÁBL. ÓVODA'!$H28</f>
        <v>87</v>
      </c>
      <c r="H28" s="235">
        <v>87</v>
      </c>
      <c r="I28" s="229"/>
      <c r="J28" s="136">
        <f>+'[5]4.SZ.TÁBL. ÓVODA'!$K28</f>
        <v>0</v>
      </c>
      <c r="K28" s="237"/>
      <c r="L28" s="229"/>
      <c r="M28" s="136">
        <f>+'[5]4.SZ.TÁBL. ÓVODA'!$N28</f>
        <v>0</v>
      </c>
      <c r="N28" s="235"/>
      <c r="O28" s="229"/>
      <c r="P28" s="136">
        <f>+'[5]4.SZ.TÁBL. ÓVODA'!$Q28</f>
        <v>0</v>
      </c>
      <c r="Q28" s="237"/>
      <c r="R28" s="144">
        <f>+C28+F28+I28+L28+O28</f>
        <v>0</v>
      </c>
      <c r="S28" s="463">
        <f t="shared" ref="S28:T28" si="34">+D28+G28+J28+M28+P28</f>
        <v>87</v>
      </c>
      <c r="T28" s="464">
        <f t="shared" si="34"/>
        <v>87</v>
      </c>
    </row>
    <row r="29" spans="1:23" s="263" customFormat="1" ht="13.5" customHeight="1">
      <c r="A29" s="179" t="s">
        <v>273</v>
      </c>
      <c r="B29" s="95" t="s">
        <v>274</v>
      </c>
      <c r="C29" s="229">
        <f>+SUM(C30:C32)+C36</f>
        <v>30265</v>
      </c>
      <c r="D29" s="234">
        <f t="shared" ref="D29:T29" si="35">+SUM(D30:D32)+D36</f>
        <v>21110</v>
      </c>
      <c r="E29" s="235">
        <f t="shared" si="35"/>
        <v>21110</v>
      </c>
      <c r="F29" s="229">
        <f t="shared" si="35"/>
        <v>57374</v>
      </c>
      <c r="G29" s="234">
        <f t="shared" ref="G29" si="36">+SUM(G30:G32)+G36</f>
        <v>40186</v>
      </c>
      <c r="H29" s="235">
        <f t="shared" si="35"/>
        <v>40186</v>
      </c>
      <c r="I29" s="229">
        <f t="shared" si="35"/>
        <v>25457</v>
      </c>
      <c r="J29" s="234">
        <f t="shared" si="35"/>
        <v>18817</v>
      </c>
      <c r="K29" s="237">
        <f t="shared" si="35"/>
        <v>18817</v>
      </c>
      <c r="L29" s="229">
        <f t="shared" si="35"/>
        <v>48990</v>
      </c>
      <c r="M29" s="234">
        <f t="shared" ref="M29" si="37">+SUM(M30:M32)+M36</f>
        <v>33623</v>
      </c>
      <c r="N29" s="235">
        <f t="shared" si="35"/>
        <v>33623</v>
      </c>
      <c r="O29" s="229">
        <f t="shared" si="35"/>
        <v>12493</v>
      </c>
      <c r="P29" s="234">
        <f t="shared" si="35"/>
        <v>8683</v>
      </c>
      <c r="Q29" s="237">
        <f t="shared" si="35"/>
        <v>8683</v>
      </c>
      <c r="R29" s="229">
        <f t="shared" si="35"/>
        <v>174579</v>
      </c>
      <c r="S29" s="234">
        <f t="shared" si="35"/>
        <v>122419</v>
      </c>
      <c r="T29" s="235">
        <f t="shared" si="35"/>
        <v>122419</v>
      </c>
      <c r="W29" s="325"/>
    </row>
    <row r="30" spans="1:23" ht="13.5" customHeight="1">
      <c r="A30" s="210"/>
      <c r="B30" s="119" t="s">
        <v>281</v>
      </c>
      <c r="C30" s="207">
        <f>+'[4]4.SZ.TÁBL. ÓVODA'!$D$30</f>
        <v>27270</v>
      </c>
      <c r="D30" s="136">
        <f>+'[5]4.SZ.TÁBL. ÓVODA'!$E30</f>
        <v>18480</v>
      </c>
      <c r="E30" s="208">
        <f>+'5.SZ.TÁBL. ÓVODAI NORMATÍVA'!C18</f>
        <v>18480</v>
      </c>
      <c r="F30" s="207">
        <f>+'[4]4.SZ.TÁBL. ÓVODA'!$G$30</f>
        <v>49127</v>
      </c>
      <c r="G30" s="136">
        <f>+'[5]4.SZ.TÁBL. ÓVODA'!$H30</f>
        <v>34778</v>
      </c>
      <c r="H30" s="208">
        <f>+'5.SZ.TÁBL. ÓVODAI NORMATÍVA'!E18</f>
        <v>34778</v>
      </c>
      <c r="I30" s="202">
        <f>+'[4]4.SZ.TÁBL. ÓVODA'!$J$30</f>
        <v>23532</v>
      </c>
      <c r="J30" s="136">
        <f>+'[5]4.SZ.TÁBL. ÓVODA'!$K30</f>
        <v>15612</v>
      </c>
      <c r="K30" s="204">
        <f>+'5.SZ.TÁBL. ÓVODAI NORMATÍVA'!G18</f>
        <v>15612</v>
      </c>
      <c r="L30" s="207">
        <f>+'[4]4.SZ.TÁBL. ÓVODA'!$M$30</f>
        <v>50870</v>
      </c>
      <c r="M30" s="136">
        <f>+'[5]4.SZ.TÁBL. ÓVODA'!$N30</f>
        <v>34726</v>
      </c>
      <c r="N30" s="208">
        <f>+'5.SZ.TÁBL. ÓVODAI NORMATÍVA'!I18</f>
        <v>34726</v>
      </c>
      <c r="O30" s="202">
        <f>+'[4]4.SZ.TÁBL. ÓVODA'!$P$30</f>
        <v>5465</v>
      </c>
      <c r="P30" s="136">
        <f>+'[5]4.SZ.TÁBL. ÓVODA'!$Q30</f>
        <v>3901</v>
      </c>
      <c r="Q30" s="204">
        <f>+'5.SZ.TÁBL. ÓVODAI NORMATÍVA'!K18</f>
        <v>3901</v>
      </c>
      <c r="R30" s="207">
        <f t="shared" ref="R30:R35" si="38">+C30+F30+I30+L30+O30</f>
        <v>156264</v>
      </c>
      <c r="S30" s="203">
        <f t="shared" ref="S30:S35" si="39">+D30+G30+J30+M30+P30</f>
        <v>107497</v>
      </c>
      <c r="T30" s="208">
        <f>+E30+H30+K30+N30+Q30</f>
        <v>107497</v>
      </c>
    </row>
    <row r="31" spans="1:23" ht="13.5" customHeight="1">
      <c r="A31" s="468"/>
      <c r="B31" s="107" t="s">
        <v>367</v>
      </c>
      <c r="C31" s="151"/>
      <c r="D31" s="136">
        <f>+'[5]4.SZ.TÁBL. ÓVODA'!$E31</f>
        <v>288</v>
      </c>
      <c r="E31" s="152">
        <v>288</v>
      </c>
      <c r="F31" s="151"/>
      <c r="G31" s="136">
        <f>+'[5]4.SZ.TÁBL. ÓVODA'!$H31</f>
        <v>1634</v>
      </c>
      <c r="H31" s="152">
        <v>1634</v>
      </c>
      <c r="I31" s="146"/>
      <c r="J31" s="136">
        <f>+'[5]4.SZ.TÁBL. ÓVODA'!$K31</f>
        <v>0</v>
      </c>
      <c r="K31" s="148"/>
      <c r="L31" s="151"/>
      <c r="M31" s="136">
        <f>+'[5]4.SZ.TÁBL. ÓVODA'!$N31</f>
        <v>0</v>
      </c>
      <c r="N31" s="152"/>
      <c r="O31" s="146"/>
      <c r="P31" s="136">
        <f>+'[5]4.SZ.TÁBL. ÓVODA'!$Q31</f>
        <v>0</v>
      </c>
      <c r="Q31" s="148"/>
      <c r="R31" s="151">
        <f t="shared" ref="R31" si="40">+C31+F31+I31+L31+O31</f>
        <v>0</v>
      </c>
      <c r="S31" s="147">
        <f t="shared" ref="S31" si="41">+D31+G31+J31+M31+P31</f>
        <v>1922</v>
      </c>
      <c r="T31" s="152">
        <f t="shared" ref="T31" si="42">+E31+H31+K31+N31+Q31</f>
        <v>1922</v>
      </c>
    </row>
    <row r="32" spans="1:23" ht="13.5" customHeight="1">
      <c r="A32" s="211"/>
      <c r="B32" s="120" t="s">
        <v>282</v>
      </c>
      <c r="C32" s="144">
        <f>+SUM(C33:C35)</f>
        <v>2995</v>
      </c>
      <c r="D32" s="136">
        <f>+SUM(D33:D35)</f>
        <v>2342</v>
      </c>
      <c r="E32" s="137">
        <f>+SUM(E33:E35)</f>
        <v>3613</v>
      </c>
      <c r="F32" s="144">
        <f>+SUM(F33:F35)</f>
        <v>8247</v>
      </c>
      <c r="G32" s="136">
        <f>+SUM(G33:G35)</f>
        <v>3774</v>
      </c>
      <c r="H32" s="137">
        <f t="shared" ref="H32" si="43">+SUM(H33:H35)</f>
        <v>9651</v>
      </c>
      <c r="I32" s="144">
        <f>+SUM(I33:I35)</f>
        <v>1925</v>
      </c>
      <c r="J32" s="136">
        <f>+SUM(J33:J35)</f>
        <v>3205</v>
      </c>
      <c r="K32" s="141">
        <f t="shared" ref="K32" si="44">+SUM(K33:K35)</f>
        <v>2861</v>
      </c>
      <c r="L32" s="144">
        <f>+SUM(L33:L35)</f>
        <v>-1880</v>
      </c>
      <c r="M32" s="136">
        <f>+SUM(M33:M35)</f>
        <v>-1103</v>
      </c>
      <c r="N32" s="137">
        <f t="shared" ref="N32" si="45">+SUM(N33:N35)</f>
        <v>1596</v>
      </c>
      <c r="O32" s="144">
        <f>+SUM(O33:O35)</f>
        <v>7028</v>
      </c>
      <c r="P32" s="136">
        <f>+SUM(P33:P35)</f>
        <v>4782</v>
      </c>
      <c r="Q32" s="141">
        <f t="shared" ref="Q32" si="46">+SUM(Q33:Q35)</f>
        <v>5824</v>
      </c>
      <c r="R32" s="144">
        <f t="shared" si="38"/>
        <v>18315</v>
      </c>
      <c r="S32" s="136">
        <f t="shared" si="39"/>
        <v>13000</v>
      </c>
      <c r="T32" s="137">
        <f t="shared" ref="T32:T35" si="47">+E32+H32+K32+N32+Q32</f>
        <v>23545</v>
      </c>
    </row>
    <row r="33" spans="1:20" s="220" customFormat="1" ht="13.5" customHeight="1">
      <c r="A33" s="212"/>
      <c r="B33" s="332" t="s">
        <v>4</v>
      </c>
      <c r="C33" s="218">
        <f>+'[4]4.SZ.TÁBL. ÓVODA'!$D32</f>
        <v>1198</v>
      </c>
      <c r="D33" s="136">
        <f>+'[5]4.SZ.TÁBL. ÓVODA'!$E33</f>
        <v>937</v>
      </c>
      <c r="E33" s="219">
        <v>1491</v>
      </c>
      <c r="F33" s="218">
        <f>+'[4]4.SZ.TÁBL. ÓVODA'!$G$32</f>
        <v>8247</v>
      </c>
      <c r="G33" s="136">
        <f>+'[5]4.SZ.TÁBL. ÓVODA'!$H33</f>
        <v>3774</v>
      </c>
      <c r="H33" s="219">
        <v>9651</v>
      </c>
      <c r="I33" s="213"/>
      <c r="J33" s="136">
        <f>+'[5]4.SZ.TÁBL. ÓVODA'!$K33</f>
        <v>0</v>
      </c>
      <c r="K33" s="215"/>
      <c r="L33" s="218"/>
      <c r="M33" s="136">
        <f>+'[5]4.SZ.TÁBL. ÓVODA'!$N33</f>
        <v>0</v>
      </c>
      <c r="N33" s="219"/>
      <c r="O33" s="213">
        <f>+'[4]4.SZ.TÁBL. ÓVODA'!$P32</f>
        <v>2811</v>
      </c>
      <c r="P33" s="136">
        <f>+'[5]4.SZ.TÁBL. ÓVODA'!$Q33</f>
        <v>1913</v>
      </c>
      <c r="Q33" s="215">
        <v>2339</v>
      </c>
      <c r="R33" s="218">
        <f t="shared" si="38"/>
        <v>12256</v>
      </c>
      <c r="S33" s="214">
        <f t="shared" si="39"/>
        <v>6624</v>
      </c>
      <c r="T33" s="219">
        <f t="shared" si="47"/>
        <v>13481</v>
      </c>
    </row>
    <row r="34" spans="1:20" s="220" customFormat="1" ht="13.5" customHeight="1">
      <c r="A34" s="212"/>
      <c r="B34" s="332" t="s">
        <v>6</v>
      </c>
      <c r="C34" s="218">
        <f>+'[4]4.SZ.TÁBL. ÓVODA'!$D33</f>
        <v>599</v>
      </c>
      <c r="D34" s="136">
        <f>+'[5]4.SZ.TÁBL. ÓVODA'!$E34</f>
        <v>468</v>
      </c>
      <c r="E34" s="219">
        <v>748</v>
      </c>
      <c r="F34" s="218"/>
      <c r="G34" s="136">
        <f>+'[5]4.SZ.TÁBL. ÓVODA'!$H34</f>
        <v>0</v>
      </c>
      <c r="H34" s="219"/>
      <c r="I34" s="213">
        <f>+'[4]4.SZ.TÁBL. ÓVODA'!$J$33</f>
        <v>1925</v>
      </c>
      <c r="J34" s="136">
        <f>+'[5]4.SZ.TÁBL. ÓVODA'!$K34</f>
        <v>3205</v>
      </c>
      <c r="K34" s="215">
        <v>2861</v>
      </c>
      <c r="L34" s="218"/>
      <c r="M34" s="136">
        <f>+'[5]4.SZ.TÁBL. ÓVODA'!$N34</f>
        <v>0</v>
      </c>
      <c r="N34" s="219"/>
      <c r="O34" s="213">
        <f>+'[4]4.SZ.TÁBL. ÓVODA'!$P33</f>
        <v>1406</v>
      </c>
      <c r="P34" s="136">
        <f>+'[5]4.SZ.TÁBL. ÓVODA'!$Q34</f>
        <v>957</v>
      </c>
      <c r="Q34" s="215">
        <v>1178</v>
      </c>
      <c r="R34" s="218">
        <f t="shared" si="38"/>
        <v>3930</v>
      </c>
      <c r="S34" s="214">
        <f t="shared" si="39"/>
        <v>4630</v>
      </c>
      <c r="T34" s="219">
        <f t="shared" si="47"/>
        <v>4787</v>
      </c>
    </row>
    <row r="35" spans="1:20" s="220" customFormat="1" ht="13.5" customHeight="1">
      <c r="A35" s="420"/>
      <c r="B35" s="333" t="s">
        <v>10</v>
      </c>
      <c r="C35" s="218">
        <f>+'[4]4.SZ.TÁBL. ÓVODA'!$D34</f>
        <v>1198</v>
      </c>
      <c r="D35" s="136">
        <f>+'[5]4.SZ.TÁBL. ÓVODA'!$E35</f>
        <v>937</v>
      </c>
      <c r="E35" s="232">
        <v>1374</v>
      </c>
      <c r="F35" s="230"/>
      <c r="G35" s="136">
        <f>+'[5]4.SZ.TÁBL. ÓVODA'!$H35</f>
        <v>0</v>
      </c>
      <c r="H35" s="232"/>
      <c r="I35" s="421"/>
      <c r="J35" s="136">
        <f>+'[5]4.SZ.TÁBL. ÓVODA'!$K35</f>
        <v>0</v>
      </c>
      <c r="K35" s="233"/>
      <c r="L35" s="230">
        <f>+'[4]4.SZ.TÁBL. ÓVODA'!$M$34</f>
        <v>-1880</v>
      </c>
      <c r="M35" s="136">
        <f>+'[5]4.SZ.TÁBL. ÓVODA'!$N35</f>
        <v>-1103</v>
      </c>
      <c r="N35" s="232">
        <v>1596</v>
      </c>
      <c r="O35" s="213">
        <f>+'[4]4.SZ.TÁBL. ÓVODA'!$P34</f>
        <v>2811</v>
      </c>
      <c r="P35" s="136">
        <f>+'[5]4.SZ.TÁBL. ÓVODA'!$Q35</f>
        <v>1912</v>
      </c>
      <c r="Q35" s="233">
        <v>2307</v>
      </c>
      <c r="R35" s="230">
        <f t="shared" si="38"/>
        <v>2129</v>
      </c>
      <c r="S35" s="231">
        <f t="shared" si="39"/>
        <v>1746</v>
      </c>
      <c r="T35" s="232">
        <f t="shared" si="47"/>
        <v>5277</v>
      </c>
    </row>
    <row r="36" spans="1:20" s="220" customFormat="1" ht="13.5" customHeight="1">
      <c r="A36" s="221"/>
      <c r="B36" s="170" t="s">
        <v>372</v>
      </c>
      <c r="C36" s="225"/>
      <c r="D36" s="196"/>
      <c r="E36" s="226">
        <v>-1271</v>
      </c>
      <c r="F36" s="225"/>
      <c r="G36" s="196"/>
      <c r="H36" s="226">
        <v>-5877</v>
      </c>
      <c r="I36" s="222"/>
      <c r="J36" s="196"/>
      <c r="K36" s="224">
        <v>344</v>
      </c>
      <c r="L36" s="225"/>
      <c r="M36" s="196"/>
      <c r="N36" s="226">
        <v>-2699</v>
      </c>
      <c r="O36" s="222"/>
      <c r="P36" s="196"/>
      <c r="Q36" s="224">
        <v>-1042</v>
      </c>
      <c r="R36" s="471">
        <f t="shared" ref="R36" si="48">+C36+F36+I36+L36+O36</f>
        <v>0</v>
      </c>
      <c r="S36" s="196">
        <f t="shared" ref="S36" si="49">+D36+G36+J36+M36+P36</f>
        <v>0</v>
      </c>
      <c r="T36" s="197">
        <f t="shared" ref="T36" si="50">+E36+H36+K36+N36+Q36</f>
        <v>-10545</v>
      </c>
    </row>
    <row r="37" spans="1:20" s="263" customFormat="1" ht="13.5" customHeight="1" thickBot="1">
      <c r="A37" s="227" t="s">
        <v>160</v>
      </c>
      <c r="B37" s="228" t="s">
        <v>119</v>
      </c>
      <c r="C37" s="238">
        <f>SUM(C28:C29)</f>
        <v>30265</v>
      </c>
      <c r="D37" s="239">
        <f>SUM(D28:D29)</f>
        <v>21110</v>
      </c>
      <c r="E37" s="240">
        <f>SUM(E28:E29)</f>
        <v>21110</v>
      </c>
      <c r="F37" s="238">
        <f>SUM(F28:F29)</f>
        <v>57374</v>
      </c>
      <c r="G37" s="239">
        <f>SUM(G28:G29)</f>
        <v>40273</v>
      </c>
      <c r="H37" s="240">
        <f t="shared" ref="H37" si="51">SUM(H28:H29)</f>
        <v>40273</v>
      </c>
      <c r="I37" s="238">
        <f>SUM(I28:I29)</f>
        <v>25457</v>
      </c>
      <c r="J37" s="239">
        <f>SUM(J28:J29)</f>
        <v>18817</v>
      </c>
      <c r="K37" s="241">
        <f t="shared" ref="K37" si="52">SUM(K28:K29)</f>
        <v>18817</v>
      </c>
      <c r="L37" s="238">
        <f>SUM(L28:L29)</f>
        <v>48990</v>
      </c>
      <c r="M37" s="239">
        <f>SUM(M28:M29)</f>
        <v>33623</v>
      </c>
      <c r="N37" s="240">
        <f t="shared" ref="N37" si="53">SUM(N28:N29)</f>
        <v>33623</v>
      </c>
      <c r="O37" s="238">
        <f>SUM(O28:O29)</f>
        <v>12493</v>
      </c>
      <c r="P37" s="239">
        <f>SUM(P28:P29)</f>
        <v>8683</v>
      </c>
      <c r="Q37" s="241">
        <f t="shared" ref="Q37" si="54">SUM(Q28:Q29)</f>
        <v>8683</v>
      </c>
      <c r="R37" s="238">
        <f>SUM(R28:R29)</f>
        <v>174579</v>
      </c>
      <c r="S37" s="239">
        <f t="shared" ref="S37:T37" si="55">SUM(S28:S29)</f>
        <v>122506</v>
      </c>
      <c r="T37" s="240">
        <f t="shared" si="55"/>
        <v>122506</v>
      </c>
    </row>
    <row r="38" spans="1:20" s="263" customFormat="1" ht="13.5" customHeight="1" thickBot="1">
      <c r="A38" s="708" t="s">
        <v>0</v>
      </c>
      <c r="B38" s="756"/>
      <c r="C38" s="242">
        <f>+C27+C37</f>
        <v>30265</v>
      </c>
      <c r="D38" s="243">
        <f>+D27+D37</f>
        <v>21121</v>
      </c>
      <c r="E38" s="244">
        <f>+E27+E37</f>
        <v>21121</v>
      </c>
      <c r="F38" s="242">
        <f>+F27+F37</f>
        <v>57374</v>
      </c>
      <c r="G38" s="243">
        <f>+G27+G37</f>
        <v>40273</v>
      </c>
      <c r="H38" s="244">
        <f t="shared" ref="H38" si="56">+H27+H37</f>
        <v>40273</v>
      </c>
      <c r="I38" s="242">
        <f>+I27+I37</f>
        <v>25457</v>
      </c>
      <c r="J38" s="243">
        <f>+J27+J37</f>
        <v>18817</v>
      </c>
      <c r="K38" s="246">
        <f t="shared" ref="K38" si="57">+K27+K37</f>
        <v>18817</v>
      </c>
      <c r="L38" s="242">
        <f>+L27+L37</f>
        <v>48990</v>
      </c>
      <c r="M38" s="243">
        <f>+M27+M37</f>
        <v>33623</v>
      </c>
      <c r="N38" s="244">
        <f t="shared" ref="N38" si="58">+N27+N37</f>
        <v>33623</v>
      </c>
      <c r="O38" s="242">
        <f>+O27+O37</f>
        <v>12493</v>
      </c>
      <c r="P38" s="243">
        <f>+P27+P37</f>
        <v>8684</v>
      </c>
      <c r="Q38" s="246">
        <f t="shared" ref="Q38" si="59">+Q27+Q37</f>
        <v>8684</v>
      </c>
      <c r="R38" s="242">
        <f>+R27+R37</f>
        <v>174579</v>
      </c>
      <c r="S38" s="243">
        <f t="shared" ref="S38:T38" si="60">+S27+S37</f>
        <v>122518</v>
      </c>
      <c r="T38" s="244">
        <f t="shared" si="60"/>
        <v>122518</v>
      </c>
    </row>
    <row r="39" spans="1:20" ht="13.5" customHeight="1">
      <c r="A39" s="128" t="s">
        <v>178</v>
      </c>
      <c r="B39" s="187" t="s">
        <v>179</v>
      </c>
      <c r="C39" s="151">
        <f>+'[4]4.SZ.TÁBL. ÓVODA'!$D37</f>
        <v>17407</v>
      </c>
      <c r="D39" s="136">
        <f>+'[5]4.SZ.TÁBL. ÓVODA'!$E38</f>
        <v>12903</v>
      </c>
      <c r="E39" s="152">
        <v>12903</v>
      </c>
      <c r="F39" s="151">
        <f>+'[4]4.SZ.TÁBL. ÓVODA'!$G$37</f>
        <v>36815</v>
      </c>
      <c r="G39" s="136">
        <f>+'[5]4.SZ.TÁBL. ÓVODA'!$H38</f>
        <v>23999</v>
      </c>
      <c r="H39" s="152">
        <v>23999</v>
      </c>
      <c r="I39" s="151">
        <f>+'[4]4.SZ.TÁBL. ÓVODA'!$J37</f>
        <v>19053</v>
      </c>
      <c r="J39" s="136">
        <f>+'[5]4.SZ.TÁBL. ÓVODA'!$K38</f>
        <v>13659</v>
      </c>
      <c r="K39" s="148">
        <v>13659</v>
      </c>
      <c r="L39" s="151">
        <f>+'[4]4.SZ.TÁBL. ÓVODA'!$M$37</f>
        <v>33985</v>
      </c>
      <c r="M39" s="136">
        <f>+'[5]4.SZ.TÁBL. ÓVODA'!$N38</f>
        <v>23275</v>
      </c>
      <c r="N39" s="152">
        <v>23275</v>
      </c>
      <c r="O39" s="151">
        <f>+'[4]4.SZ.TÁBL. ÓVODA'!$P$37</f>
        <v>6485</v>
      </c>
      <c r="P39" s="136">
        <f>+'[5]4.SZ.TÁBL. ÓVODA'!$Q38</f>
        <v>4849</v>
      </c>
      <c r="Q39" s="148">
        <v>4849</v>
      </c>
      <c r="R39" s="151">
        <f>+C39+F39+I39+L39+O39</f>
        <v>113745</v>
      </c>
      <c r="S39" s="147">
        <f t="shared" ref="S39:T52" si="61">+D39+G39+J39+M39+P39</f>
        <v>78685</v>
      </c>
      <c r="T39" s="152">
        <f t="shared" si="61"/>
        <v>78685</v>
      </c>
    </row>
    <row r="40" spans="1:20" ht="13.5" customHeight="1">
      <c r="A40" s="129" t="s">
        <v>180</v>
      </c>
      <c r="B40" s="188" t="s">
        <v>181</v>
      </c>
      <c r="C40" s="151">
        <f>+'[4]4.SZ.TÁBL. ÓVODA'!$D38</f>
        <v>0</v>
      </c>
      <c r="D40" s="136">
        <f>+'[5]4.SZ.TÁBL. ÓVODA'!$E39</f>
        <v>0</v>
      </c>
      <c r="E40" s="137"/>
      <c r="F40" s="151">
        <f>+'[8]Óvoda össz'!$C17</f>
        <v>0</v>
      </c>
      <c r="G40" s="136">
        <f>+'[5]4.SZ.TÁBL. ÓVODA'!$H39</f>
        <v>0</v>
      </c>
      <c r="H40" s="137"/>
      <c r="I40" s="151">
        <f>+'[4]4.SZ.TÁBL. ÓVODA'!$J38</f>
        <v>0</v>
      </c>
      <c r="J40" s="136">
        <f>+'[5]4.SZ.TÁBL. ÓVODA'!$K39</f>
        <v>0</v>
      </c>
      <c r="K40" s="141"/>
      <c r="L40" s="151">
        <f>+'[8]Óvoda össz'!$E17</f>
        <v>0</v>
      </c>
      <c r="M40" s="136">
        <f>+'[5]4.SZ.TÁBL. ÓVODA'!$N39</f>
        <v>0</v>
      </c>
      <c r="N40" s="137"/>
      <c r="O40" s="151">
        <f>+'[8]Óvoda össz'!$F17</f>
        <v>0</v>
      </c>
      <c r="P40" s="136">
        <f>+'[5]4.SZ.TÁBL. ÓVODA'!$Q39</f>
        <v>0</v>
      </c>
      <c r="Q40" s="141"/>
      <c r="R40" s="151">
        <f t="shared" ref="R40:R56" si="62">+C40+F40+I40+L40+O40</f>
        <v>0</v>
      </c>
      <c r="S40" s="136">
        <f t="shared" si="61"/>
        <v>0</v>
      </c>
      <c r="T40" s="137">
        <f t="shared" si="61"/>
        <v>0</v>
      </c>
    </row>
    <row r="41" spans="1:20" ht="13.5" customHeight="1">
      <c r="A41" s="129" t="s">
        <v>182</v>
      </c>
      <c r="B41" s="188" t="s">
        <v>183</v>
      </c>
      <c r="C41" s="151">
        <f>+'[4]4.SZ.TÁBL. ÓVODA'!$D39</f>
        <v>0</v>
      </c>
      <c r="D41" s="136">
        <f>+'[5]4.SZ.TÁBL. ÓVODA'!$E40</f>
        <v>0</v>
      </c>
      <c r="E41" s="137"/>
      <c r="F41" s="151">
        <f>+'[8]Óvoda össz'!$C18</f>
        <v>0</v>
      </c>
      <c r="G41" s="136">
        <f>+'[5]4.SZ.TÁBL. ÓVODA'!$H40</f>
        <v>0</v>
      </c>
      <c r="H41" s="137"/>
      <c r="I41" s="151">
        <f>+'[4]4.SZ.TÁBL. ÓVODA'!$J39</f>
        <v>0</v>
      </c>
      <c r="J41" s="136">
        <f>+'[5]4.SZ.TÁBL. ÓVODA'!$K40</f>
        <v>0</v>
      </c>
      <c r="K41" s="141"/>
      <c r="L41" s="151">
        <f>+'[8]Óvoda össz'!$E18</f>
        <v>0</v>
      </c>
      <c r="M41" s="136">
        <f>+'[5]4.SZ.TÁBL. ÓVODA'!$N40</f>
        <v>0</v>
      </c>
      <c r="N41" s="137"/>
      <c r="O41" s="151">
        <f>+'[8]Óvoda össz'!$F18</f>
        <v>0</v>
      </c>
      <c r="P41" s="136">
        <f>+'[5]4.SZ.TÁBL. ÓVODA'!$Q40</f>
        <v>0</v>
      </c>
      <c r="Q41" s="141"/>
      <c r="R41" s="151">
        <f t="shared" si="62"/>
        <v>0</v>
      </c>
      <c r="S41" s="136">
        <f t="shared" si="61"/>
        <v>0</v>
      </c>
      <c r="T41" s="137">
        <f t="shared" si="61"/>
        <v>0</v>
      </c>
    </row>
    <row r="42" spans="1:20" ht="13.5" customHeight="1">
      <c r="A42" s="129" t="s">
        <v>184</v>
      </c>
      <c r="B42" s="188" t="s">
        <v>185</v>
      </c>
      <c r="C42" s="151">
        <f>+'[4]4.SZ.TÁBL. ÓVODA'!$D40</f>
        <v>307</v>
      </c>
      <c r="D42" s="136">
        <f>+'[5]4.SZ.TÁBL. ÓVODA'!$E41</f>
        <v>13</v>
      </c>
      <c r="E42" s="137">
        <v>13</v>
      </c>
      <c r="F42" s="151">
        <f>+'[4]4.SZ.TÁBL. ÓVODA'!$G$40</f>
        <v>678</v>
      </c>
      <c r="G42" s="136">
        <f>+'[5]4.SZ.TÁBL. ÓVODA'!$H41</f>
        <v>950</v>
      </c>
      <c r="H42" s="137">
        <v>950</v>
      </c>
      <c r="I42" s="151">
        <f>+'[4]4.SZ.TÁBL. ÓVODA'!$J40</f>
        <v>307</v>
      </c>
      <c r="J42" s="136">
        <f>+'[5]4.SZ.TÁBL. ÓVODA'!$K41</f>
        <v>451</v>
      </c>
      <c r="K42" s="141">
        <v>451</v>
      </c>
      <c r="L42" s="151">
        <f>+'[4]4.SZ.TÁBL. ÓVODA'!$M$40</f>
        <v>617</v>
      </c>
      <c r="M42" s="136">
        <f>+'[5]4.SZ.TÁBL. ÓVODA'!$N41</f>
        <v>417</v>
      </c>
      <c r="N42" s="137">
        <v>417</v>
      </c>
      <c r="O42" s="151">
        <f>+'[4]4.SZ.TÁBL. ÓVODA'!$P$40</f>
        <v>91</v>
      </c>
      <c r="P42" s="136">
        <f>+'[5]4.SZ.TÁBL. ÓVODA'!$Q41</f>
        <v>57</v>
      </c>
      <c r="Q42" s="141">
        <v>57</v>
      </c>
      <c r="R42" s="151">
        <f t="shared" si="62"/>
        <v>2000</v>
      </c>
      <c r="S42" s="136">
        <f t="shared" si="61"/>
        <v>1888</v>
      </c>
      <c r="T42" s="137">
        <f t="shared" si="61"/>
        <v>1888</v>
      </c>
    </row>
    <row r="43" spans="1:20" ht="13.5" customHeight="1">
      <c r="A43" s="129" t="s">
        <v>186</v>
      </c>
      <c r="B43" s="188" t="s">
        <v>187</v>
      </c>
      <c r="C43" s="151">
        <f>+'[4]4.SZ.TÁBL. ÓVODA'!$D41</f>
        <v>0</v>
      </c>
      <c r="D43" s="136">
        <f>+'[5]4.SZ.TÁBL. ÓVODA'!$E42</f>
        <v>0</v>
      </c>
      <c r="E43" s="137"/>
      <c r="F43" s="151">
        <f>+'[8]Óvoda össz'!$C20</f>
        <v>0</v>
      </c>
      <c r="G43" s="136">
        <f>+'[5]4.SZ.TÁBL. ÓVODA'!$H42</f>
        <v>0</v>
      </c>
      <c r="H43" s="137"/>
      <c r="I43" s="151">
        <f>+'[4]4.SZ.TÁBL. ÓVODA'!$J41</f>
        <v>0</v>
      </c>
      <c r="J43" s="136">
        <f>+'[5]4.SZ.TÁBL. ÓVODA'!$K42</f>
        <v>0</v>
      </c>
      <c r="K43" s="141"/>
      <c r="L43" s="151">
        <f>+'[8]Óvoda össz'!$E20</f>
        <v>0</v>
      </c>
      <c r="M43" s="136">
        <f>+'[5]4.SZ.TÁBL. ÓVODA'!$N42</f>
        <v>0</v>
      </c>
      <c r="N43" s="137"/>
      <c r="O43" s="151">
        <f>+'[8]Óvoda össz'!$F20</f>
        <v>0</v>
      </c>
      <c r="P43" s="136">
        <f>+'[5]4.SZ.TÁBL. ÓVODA'!$Q42</f>
        <v>0</v>
      </c>
      <c r="Q43" s="141"/>
      <c r="R43" s="151">
        <f t="shared" si="62"/>
        <v>0</v>
      </c>
      <c r="S43" s="136">
        <f t="shared" si="61"/>
        <v>0</v>
      </c>
      <c r="T43" s="137">
        <f t="shared" si="61"/>
        <v>0</v>
      </c>
    </row>
    <row r="44" spans="1:20" ht="13.5" customHeight="1">
      <c r="A44" s="129" t="s">
        <v>188</v>
      </c>
      <c r="B44" s="188" t="s">
        <v>1</v>
      </c>
      <c r="C44" s="151">
        <f>+'[4]4.SZ.TÁBL. ÓVODA'!$D42</f>
        <v>0</v>
      </c>
      <c r="D44" s="136">
        <f>+'[5]4.SZ.TÁBL. ÓVODA'!$E43</f>
        <v>0</v>
      </c>
      <c r="E44" s="137"/>
      <c r="F44" s="151">
        <f>+'[4]4.SZ.TÁBL. ÓVODA'!$G$42</f>
        <v>903</v>
      </c>
      <c r="G44" s="136">
        <f>+'[5]4.SZ.TÁBL. ÓVODA'!$H43</f>
        <v>903</v>
      </c>
      <c r="H44" s="137">
        <v>903</v>
      </c>
      <c r="I44" s="151">
        <f>+'[4]4.SZ.TÁBL. ÓVODA'!$J42</f>
        <v>0</v>
      </c>
      <c r="J44" s="136">
        <f>+'[5]4.SZ.TÁBL. ÓVODA'!$K43</f>
        <v>0</v>
      </c>
      <c r="K44" s="141"/>
      <c r="L44" s="151">
        <f>+'[8]Óvoda össz'!$E21</f>
        <v>0</v>
      </c>
      <c r="M44" s="136">
        <f>+'[5]4.SZ.TÁBL. ÓVODA'!$N43</f>
        <v>0</v>
      </c>
      <c r="N44" s="137"/>
      <c r="O44" s="151">
        <f>+'[4]4.SZ.TÁBL. ÓVODA'!$P$42</f>
        <v>983</v>
      </c>
      <c r="P44" s="136">
        <f>+'[5]4.SZ.TÁBL. ÓVODA'!$Q43</f>
        <v>983</v>
      </c>
      <c r="Q44" s="141">
        <v>983</v>
      </c>
      <c r="R44" s="151">
        <f t="shared" si="62"/>
        <v>1886</v>
      </c>
      <c r="S44" s="136">
        <f t="shared" si="61"/>
        <v>1886</v>
      </c>
      <c r="T44" s="137">
        <f t="shared" si="61"/>
        <v>1886</v>
      </c>
    </row>
    <row r="45" spans="1:20" ht="13.5" customHeight="1">
      <c r="A45" s="129" t="s">
        <v>189</v>
      </c>
      <c r="B45" s="188" t="s">
        <v>190</v>
      </c>
      <c r="C45" s="151">
        <f>+'[4]4.SZ.TÁBL. ÓVODA'!$D43</f>
        <v>395</v>
      </c>
      <c r="D45" s="136">
        <f>+'[5]4.SZ.TÁBL. ÓVODA'!$E44</f>
        <v>280</v>
      </c>
      <c r="E45" s="137">
        <v>280</v>
      </c>
      <c r="F45" s="151">
        <f>+'[4]4.SZ.TÁBL. ÓVODA'!$G$43</f>
        <v>807</v>
      </c>
      <c r="G45" s="136">
        <f>+'[5]4.SZ.TÁBL. ÓVODA'!$H44</f>
        <v>488</v>
      </c>
      <c r="H45" s="137">
        <v>488</v>
      </c>
      <c r="I45" s="151">
        <f>+'[4]4.SZ.TÁBL. ÓVODA'!$J43</f>
        <v>390</v>
      </c>
      <c r="J45" s="136">
        <f>+'[5]4.SZ.TÁBL. ÓVODA'!$K44</f>
        <v>255</v>
      </c>
      <c r="K45" s="141">
        <v>255</v>
      </c>
      <c r="L45" s="151">
        <f>+'[4]4.SZ.TÁBL. ÓVODA'!$M$43</f>
        <v>735</v>
      </c>
      <c r="M45" s="136">
        <f>+'[5]4.SZ.TÁBL. ÓVODA'!$N44</f>
        <v>475</v>
      </c>
      <c r="N45" s="137">
        <v>475</v>
      </c>
      <c r="O45" s="151">
        <f>+'[4]4.SZ.TÁBL. ÓVODA'!$P$43</f>
        <v>108</v>
      </c>
      <c r="P45" s="136">
        <f>+'[5]4.SZ.TÁBL. ÓVODA'!$Q44</f>
        <v>72</v>
      </c>
      <c r="Q45" s="141">
        <v>72</v>
      </c>
      <c r="R45" s="151">
        <f t="shared" si="62"/>
        <v>2435</v>
      </c>
      <c r="S45" s="136">
        <f t="shared" si="61"/>
        <v>1570</v>
      </c>
      <c r="T45" s="137">
        <f t="shared" si="61"/>
        <v>1570</v>
      </c>
    </row>
    <row r="46" spans="1:20" ht="13.5" customHeight="1">
      <c r="A46" s="129" t="s">
        <v>191</v>
      </c>
      <c r="B46" s="188" t="s">
        <v>192</v>
      </c>
      <c r="C46" s="151">
        <f>+'[4]4.SZ.TÁBL. ÓVODA'!$D44</f>
        <v>0</v>
      </c>
      <c r="D46" s="136">
        <f>+'[5]4.SZ.TÁBL. ÓVODA'!$E45</f>
        <v>0</v>
      </c>
      <c r="E46" s="137"/>
      <c r="F46" s="151">
        <f>+'[8]Óvoda össz'!$C23</f>
        <v>0</v>
      </c>
      <c r="G46" s="136">
        <f>+'[5]4.SZ.TÁBL. ÓVODA'!$H45</f>
        <v>0</v>
      </c>
      <c r="H46" s="137"/>
      <c r="I46" s="151">
        <f>+'[4]4.SZ.TÁBL. ÓVODA'!$J44</f>
        <v>0</v>
      </c>
      <c r="J46" s="136">
        <f>+'[5]4.SZ.TÁBL. ÓVODA'!$K45</f>
        <v>0</v>
      </c>
      <c r="K46" s="141"/>
      <c r="L46" s="151">
        <f>+'[8]Óvoda össz'!$E23</f>
        <v>0</v>
      </c>
      <c r="M46" s="136">
        <f>+'[5]4.SZ.TÁBL. ÓVODA'!$N45</f>
        <v>0</v>
      </c>
      <c r="N46" s="137"/>
      <c r="O46" s="151">
        <f>+'[8]Óvoda össz'!$F23</f>
        <v>0</v>
      </c>
      <c r="P46" s="136">
        <f>+'[5]4.SZ.TÁBL. ÓVODA'!$Q45</f>
        <v>0</v>
      </c>
      <c r="Q46" s="141"/>
      <c r="R46" s="151">
        <f t="shared" si="62"/>
        <v>0</v>
      </c>
      <c r="S46" s="136">
        <f t="shared" si="61"/>
        <v>0</v>
      </c>
      <c r="T46" s="137">
        <f t="shared" si="61"/>
        <v>0</v>
      </c>
    </row>
    <row r="47" spans="1:20" ht="13.5" customHeight="1">
      <c r="A47" s="129" t="s">
        <v>193</v>
      </c>
      <c r="B47" s="188" t="s">
        <v>2</v>
      </c>
      <c r="C47" s="151">
        <f>+'[4]4.SZ.TÁBL. ÓVODA'!$D45</f>
        <v>197</v>
      </c>
      <c r="D47" s="136">
        <f>+'[5]4.SZ.TÁBL. ÓVODA'!$E46</f>
        <v>48</v>
      </c>
      <c r="E47" s="137">
        <v>48</v>
      </c>
      <c r="F47" s="151">
        <f>+'[4]4.SZ.TÁBL. ÓVODA'!$G$45</f>
        <v>314</v>
      </c>
      <c r="G47" s="136">
        <f>+'[5]4.SZ.TÁBL. ÓVODA'!$H46</f>
        <v>93</v>
      </c>
      <c r="H47" s="137">
        <v>93</v>
      </c>
      <c r="I47" s="151">
        <f>+'[4]4.SZ.TÁBL. ÓVODA'!$J45</f>
        <v>211</v>
      </c>
      <c r="J47" s="136">
        <f>+'[5]4.SZ.TÁBL. ÓVODA'!$K46</f>
        <v>206</v>
      </c>
      <c r="K47" s="141">
        <v>206</v>
      </c>
      <c r="L47" s="151">
        <f>+'[4]4.SZ.TÁBL. ÓVODA'!$M$45</f>
        <v>351</v>
      </c>
      <c r="M47" s="136">
        <f>+'[5]4.SZ.TÁBL. ÓVODA'!$N46</f>
        <v>138</v>
      </c>
      <c r="N47" s="137">
        <v>138</v>
      </c>
      <c r="O47" s="151">
        <f>+'[4]4.SZ.TÁBL. ÓVODA'!$P$45</f>
        <v>53</v>
      </c>
      <c r="P47" s="136">
        <f>+'[5]4.SZ.TÁBL. ÓVODA'!$Q46</f>
        <v>0</v>
      </c>
      <c r="Q47" s="141">
        <v>0</v>
      </c>
      <c r="R47" s="151">
        <f t="shared" si="62"/>
        <v>1126</v>
      </c>
      <c r="S47" s="136">
        <f t="shared" si="61"/>
        <v>485</v>
      </c>
      <c r="T47" s="137">
        <f t="shared" si="61"/>
        <v>485</v>
      </c>
    </row>
    <row r="48" spans="1:20" ht="13.5" customHeight="1">
      <c r="A48" s="129" t="s">
        <v>194</v>
      </c>
      <c r="B48" s="188" t="s">
        <v>195</v>
      </c>
      <c r="C48" s="151">
        <f>+'[4]4.SZ.TÁBL. ÓVODA'!$D46</f>
        <v>0</v>
      </c>
      <c r="D48" s="136">
        <f>+'[5]4.SZ.TÁBL. ÓVODA'!$E47</f>
        <v>0</v>
      </c>
      <c r="E48" s="137"/>
      <c r="F48" s="151">
        <f>+'[8]Óvoda össz'!$C25</f>
        <v>0</v>
      </c>
      <c r="G48" s="136">
        <f>+'[5]4.SZ.TÁBL. ÓVODA'!$H47</f>
        <v>0</v>
      </c>
      <c r="H48" s="137"/>
      <c r="I48" s="151">
        <f>+'[4]4.SZ.TÁBL. ÓVODA'!$J46</f>
        <v>0</v>
      </c>
      <c r="J48" s="136">
        <f>+'[5]4.SZ.TÁBL. ÓVODA'!$K47</f>
        <v>0</v>
      </c>
      <c r="K48" s="141"/>
      <c r="L48" s="151">
        <f>+'[8]Óvoda össz'!$E25</f>
        <v>0</v>
      </c>
      <c r="M48" s="136">
        <f>+'[5]4.SZ.TÁBL. ÓVODA'!$N47</f>
        <v>0</v>
      </c>
      <c r="N48" s="137"/>
      <c r="O48" s="151">
        <f>+'[8]Óvoda össz'!$F25</f>
        <v>0</v>
      </c>
      <c r="P48" s="136">
        <f>+'[5]4.SZ.TÁBL. ÓVODA'!$Q47</f>
        <v>0</v>
      </c>
      <c r="Q48" s="141"/>
      <c r="R48" s="151">
        <f t="shared" si="62"/>
        <v>0</v>
      </c>
      <c r="S48" s="136">
        <f t="shared" si="61"/>
        <v>0</v>
      </c>
      <c r="T48" s="137">
        <f t="shared" si="61"/>
        <v>0</v>
      </c>
    </row>
    <row r="49" spans="1:20" ht="13.5" customHeight="1">
      <c r="A49" s="129" t="s">
        <v>196</v>
      </c>
      <c r="B49" s="188" t="s">
        <v>197</v>
      </c>
      <c r="C49" s="151">
        <f>+'[4]4.SZ.TÁBL. ÓVODA'!$D47</f>
        <v>0</v>
      </c>
      <c r="D49" s="136">
        <f>+'[5]4.SZ.TÁBL. ÓVODA'!$E48</f>
        <v>0</v>
      </c>
      <c r="E49" s="137"/>
      <c r="F49" s="151">
        <f>+'[8]Óvoda össz'!$C26</f>
        <v>0</v>
      </c>
      <c r="G49" s="136">
        <f>+'[5]4.SZ.TÁBL. ÓVODA'!$H48</f>
        <v>0</v>
      </c>
      <c r="H49" s="137"/>
      <c r="I49" s="151">
        <f>+'[4]4.SZ.TÁBL. ÓVODA'!$J47</f>
        <v>0</v>
      </c>
      <c r="J49" s="136">
        <f>+'[5]4.SZ.TÁBL. ÓVODA'!$K48</f>
        <v>0</v>
      </c>
      <c r="K49" s="141"/>
      <c r="L49" s="151">
        <f>+'[8]Óvoda össz'!$E26</f>
        <v>0</v>
      </c>
      <c r="M49" s="136">
        <f>+'[5]4.SZ.TÁBL. ÓVODA'!$N48</f>
        <v>0</v>
      </c>
      <c r="N49" s="137"/>
      <c r="O49" s="151">
        <f>+'[8]Óvoda össz'!$F26</f>
        <v>0</v>
      </c>
      <c r="P49" s="136">
        <f>+'[5]4.SZ.TÁBL. ÓVODA'!$Q48</f>
        <v>0</v>
      </c>
      <c r="Q49" s="141"/>
      <c r="R49" s="151">
        <f t="shared" si="62"/>
        <v>0</v>
      </c>
      <c r="S49" s="136">
        <f t="shared" si="61"/>
        <v>0</v>
      </c>
      <c r="T49" s="137">
        <f t="shared" si="61"/>
        <v>0</v>
      </c>
    </row>
    <row r="50" spans="1:20" ht="13.5" customHeight="1">
      <c r="A50" s="129" t="s">
        <v>198</v>
      </c>
      <c r="B50" s="188" t="s">
        <v>199</v>
      </c>
      <c r="C50" s="151">
        <f>+'[4]4.SZ.TÁBL. ÓVODA'!$D48</f>
        <v>0</v>
      </c>
      <c r="D50" s="136">
        <f>+'[5]4.SZ.TÁBL. ÓVODA'!$E49</f>
        <v>0</v>
      </c>
      <c r="E50" s="137"/>
      <c r="F50" s="151">
        <f>+'[8]Óvoda össz'!$C27</f>
        <v>0</v>
      </c>
      <c r="G50" s="136">
        <f>+'[5]4.SZ.TÁBL. ÓVODA'!$H49</f>
        <v>0</v>
      </c>
      <c r="H50" s="137"/>
      <c r="I50" s="151">
        <f>+'[4]4.SZ.TÁBL. ÓVODA'!$J48</f>
        <v>0</v>
      </c>
      <c r="J50" s="136">
        <f>+'[5]4.SZ.TÁBL. ÓVODA'!$K49</f>
        <v>0</v>
      </c>
      <c r="K50" s="141"/>
      <c r="L50" s="151">
        <f>+'[8]Óvoda össz'!$E27</f>
        <v>0</v>
      </c>
      <c r="M50" s="136">
        <f>+'[5]4.SZ.TÁBL. ÓVODA'!$N49</f>
        <v>0</v>
      </c>
      <c r="N50" s="137"/>
      <c r="O50" s="151">
        <f>+'[8]Óvoda össz'!$F27</f>
        <v>0</v>
      </c>
      <c r="P50" s="136">
        <f>+'[5]4.SZ.TÁBL. ÓVODA'!$Q49</f>
        <v>0</v>
      </c>
      <c r="Q50" s="141"/>
      <c r="R50" s="151">
        <f t="shared" si="62"/>
        <v>0</v>
      </c>
      <c r="S50" s="136">
        <f t="shared" si="61"/>
        <v>0</v>
      </c>
      <c r="T50" s="137">
        <f t="shared" si="61"/>
        <v>0</v>
      </c>
    </row>
    <row r="51" spans="1:20" ht="13.5" customHeight="1">
      <c r="A51" s="129" t="s">
        <v>200</v>
      </c>
      <c r="B51" s="188" t="s">
        <v>201</v>
      </c>
      <c r="C51" s="151">
        <f>+'[4]4.SZ.TÁBL. ÓVODA'!$D49</f>
        <v>0</v>
      </c>
      <c r="D51" s="136">
        <f>+'[5]4.SZ.TÁBL. ÓVODA'!$E50</f>
        <v>134</v>
      </c>
      <c r="E51" s="137">
        <v>134</v>
      </c>
      <c r="F51" s="151">
        <f>+'[8]Óvoda össz'!$C28</f>
        <v>0</v>
      </c>
      <c r="G51" s="136">
        <f>+'[5]4.SZ.TÁBL. ÓVODA'!$H50</f>
        <v>319</v>
      </c>
      <c r="H51" s="137">
        <v>319</v>
      </c>
      <c r="I51" s="151">
        <f>+'[4]4.SZ.TÁBL. ÓVODA'!$J49</f>
        <v>0</v>
      </c>
      <c r="J51" s="136">
        <f>+'[5]4.SZ.TÁBL. ÓVODA'!$K50</f>
        <v>147</v>
      </c>
      <c r="K51" s="141">
        <v>147</v>
      </c>
      <c r="L51" s="151">
        <f>+'[8]Óvoda össz'!$E28</f>
        <v>0</v>
      </c>
      <c r="M51" s="136">
        <f>+'[5]4.SZ.TÁBL. ÓVODA'!$N50</f>
        <v>237</v>
      </c>
      <c r="N51" s="137">
        <v>237</v>
      </c>
      <c r="O51" s="151">
        <f>+'[8]Óvoda össz'!$F28</f>
        <v>0</v>
      </c>
      <c r="P51" s="136">
        <f>+'[5]4.SZ.TÁBL. ÓVODA'!$Q50</f>
        <v>106</v>
      </c>
      <c r="Q51" s="141">
        <v>106</v>
      </c>
      <c r="R51" s="151">
        <f t="shared" si="62"/>
        <v>0</v>
      </c>
      <c r="S51" s="136">
        <f t="shared" si="61"/>
        <v>943</v>
      </c>
      <c r="T51" s="137">
        <f t="shared" si="61"/>
        <v>943</v>
      </c>
    </row>
    <row r="52" spans="1:20" ht="13.5" customHeight="1">
      <c r="A52" s="130" t="s">
        <v>200</v>
      </c>
      <c r="B52" s="189" t="s">
        <v>202</v>
      </c>
      <c r="C52" s="151">
        <f>+'[8]Óvoda össz'!$B29</f>
        <v>0</v>
      </c>
      <c r="D52" s="136">
        <f>+'[5]4.SZ.TÁBL. ÓVODA'!$E51</f>
        <v>0</v>
      </c>
      <c r="E52" s="167"/>
      <c r="F52" s="151">
        <f>+'[8]Óvoda össz'!$C29</f>
        <v>0</v>
      </c>
      <c r="G52" s="136">
        <f>+'[5]4.SZ.TÁBL. ÓVODA'!$H51</f>
        <v>0</v>
      </c>
      <c r="H52" s="167"/>
      <c r="I52" s="151">
        <f>+'[8]Óvoda össz'!$D29</f>
        <v>0</v>
      </c>
      <c r="J52" s="136">
        <f>+'[5]4.SZ.TÁBL. ÓVODA'!$K51</f>
        <v>0</v>
      </c>
      <c r="K52" s="163"/>
      <c r="L52" s="151">
        <f>+'[8]Óvoda össz'!$E29</f>
        <v>0</v>
      </c>
      <c r="M52" s="136">
        <f>+'[5]4.SZ.TÁBL. ÓVODA'!$N51</f>
        <v>0</v>
      </c>
      <c r="N52" s="167"/>
      <c r="O52" s="151">
        <f>+'[8]Óvoda össz'!$F29</f>
        <v>0</v>
      </c>
      <c r="P52" s="136">
        <f>+'[5]4.SZ.TÁBL. ÓVODA'!$Q51</f>
        <v>0</v>
      </c>
      <c r="Q52" s="163"/>
      <c r="R52" s="151">
        <f t="shared" si="62"/>
        <v>0</v>
      </c>
      <c r="S52" s="162">
        <f t="shared" si="61"/>
        <v>0</v>
      </c>
      <c r="T52" s="167">
        <f t="shared" si="61"/>
        <v>0</v>
      </c>
    </row>
    <row r="53" spans="1:20" s="263" customFormat="1" ht="13.5" customHeight="1">
      <c r="A53" s="131" t="s">
        <v>162</v>
      </c>
      <c r="B53" s="190" t="s">
        <v>120</v>
      </c>
      <c r="C53" s="229">
        <f>SUM(C39:C52)</f>
        <v>18306</v>
      </c>
      <c r="D53" s="234">
        <f>SUM(D39:D52)</f>
        <v>13378</v>
      </c>
      <c r="E53" s="235">
        <f>SUM(E39:E52)</f>
        <v>13378</v>
      </c>
      <c r="F53" s="229">
        <f>SUM(F39:F52)</f>
        <v>39517</v>
      </c>
      <c r="G53" s="234">
        <f>SUM(G39:G52)</f>
        <v>26752</v>
      </c>
      <c r="H53" s="235">
        <f t="shared" ref="H53" si="63">SUM(H39:H52)</f>
        <v>26752</v>
      </c>
      <c r="I53" s="229">
        <f>SUM(I39:I52)</f>
        <v>19961</v>
      </c>
      <c r="J53" s="234">
        <f>SUM(J39:J52)</f>
        <v>14718</v>
      </c>
      <c r="K53" s="237">
        <f t="shared" ref="K53" si="64">SUM(K39:K52)</f>
        <v>14718</v>
      </c>
      <c r="L53" s="229">
        <f>SUM(L39:L52)</f>
        <v>35688</v>
      </c>
      <c r="M53" s="234">
        <f>SUM(M39:M52)</f>
        <v>24542</v>
      </c>
      <c r="N53" s="235">
        <f t="shared" ref="N53" si="65">SUM(N39:N52)</f>
        <v>24542</v>
      </c>
      <c r="O53" s="229">
        <f>SUM(O39:O52)</f>
        <v>7720</v>
      </c>
      <c r="P53" s="234">
        <f>SUM(P39:P52)</f>
        <v>6067</v>
      </c>
      <c r="Q53" s="237">
        <f t="shared" ref="Q53" si="66">SUM(Q39:Q52)</f>
        <v>6067</v>
      </c>
      <c r="R53" s="229">
        <f>SUM(R39:R52)</f>
        <v>121192</v>
      </c>
      <c r="S53" s="234">
        <f t="shared" ref="S53:T53" si="67">SUM(S39:S52)</f>
        <v>85457</v>
      </c>
      <c r="T53" s="235">
        <f t="shared" si="67"/>
        <v>85457</v>
      </c>
    </row>
    <row r="54" spans="1:20" ht="13.5" customHeight="1">
      <c r="A54" s="128" t="s">
        <v>203</v>
      </c>
      <c r="B54" s="187" t="s">
        <v>204</v>
      </c>
      <c r="C54" s="151">
        <f>+'[8]Óvoda össz'!$B31</f>
        <v>0</v>
      </c>
      <c r="D54" s="136">
        <f>+'[5]4.SZ.TÁBL. ÓVODA'!$E53</f>
        <v>0</v>
      </c>
      <c r="E54" s="152"/>
      <c r="F54" s="151">
        <f>+'[8]Óvoda össz'!$C31</f>
        <v>0</v>
      </c>
      <c r="G54" s="136">
        <f>+'[5]4.SZ.TÁBL. ÓVODA'!$H53</f>
        <v>0</v>
      </c>
      <c r="H54" s="152"/>
      <c r="I54" s="151">
        <f>+'[8]Óvoda össz'!$D31</f>
        <v>0</v>
      </c>
      <c r="J54" s="136">
        <f>+'[5]4.SZ.TÁBL. ÓVODA'!$K53</f>
        <v>0</v>
      </c>
      <c r="K54" s="148"/>
      <c r="L54" s="151">
        <f>+'[8]Óvoda össz'!$E31</f>
        <v>0</v>
      </c>
      <c r="M54" s="136">
        <f>+'[5]4.SZ.TÁBL. ÓVODA'!$N53</f>
        <v>0</v>
      </c>
      <c r="N54" s="152"/>
      <c r="O54" s="151">
        <f>+'[8]Óvoda össz'!$F31</f>
        <v>0</v>
      </c>
      <c r="P54" s="136">
        <f>+'[5]4.SZ.TÁBL. ÓVODA'!$Q53</f>
        <v>0</v>
      </c>
      <c r="Q54" s="148"/>
      <c r="R54" s="151">
        <f t="shared" si="62"/>
        <v>0</v>
      </c>
      <c r="S54" s="147">
        <f t="shared" ref="S54:S56" si="68">+D54+G54+J54+M54+P54</f>
        <v>0</v>
      </c>
      <c r="T54" s="152">
        <f t="shared" ref="T54:T56" si="69">+E54+H54+K54+N54+Q54</f>
        <v>0</v>
      </c>
    </row>
    <row r="55" spans="1:20" ht="13.5" customHeight="1">
      <c r="A55" s="129" t="s">
        <v>205</v>
      </c>
      <c r="B55" s="188" t="s">
        <v>206</v>
      </c>
      <c r="C55" s="151">
        <f>+'[8]Óvoda össz'!$B32</f>
        <v>0</v>
      </c>
      <c r="D55" s="136">
        <f>+'[5]4.SZ.TÁBL. ÓVODA'!$E54</f>
        <v>0</v>
      </c>
      <c r="E55" s="137"/>
      <c r="F55" s="151">
        <f>+'[4]4.SZ.TÁBL. ÓVODA'!$G$53</f>
        <v>0</v>
      </c>
      <c r="G55" s="136">
        <f>+'[5]4.SZ.TÁBL. ÓVODA'!$H54</f>
        <v>5</v>
      </c>
      <c r="H55" s="137">
        <v>5</v>
      </c>
      <c r="I55" s="151">
        <f>+'[8]Óvoda össz'!$D32</f>
        <v>0</v>
      </c>
      <c r="J55" s="136">
        <f>+'[5]4.SZ.TÁBL. ÓVODA'!$K54</f>
        <v>0</v>
      </c>
      <c r="K55" s="141"/>
      <c r="L55" s="151">
        <f>+'[4]4.SZ.TÁBL. ÓVODA'!$M$53</f>
        <v>0</v>
      </c>
      <c r="M55" s="136">
        <f>+'[5]4.SZ.TÁBL. ÓVODA'!$N54</f>
        <v>128</v>
      </c>
      <c r="N55" s="137">
        <v>128</v>
      </c>
      <c r="O55" s="151">
        <f>+'[8]Óvoda össz'!$F32</f>
        <v>0</v>
      </c>
      <c r="P55" s="136">
        <f>+'[5]4.SZ.TÁBL. ÓVODA'!$Q54</f>
        <v>0</v>
      </c>
      <c r="Q55" s="141"/>
      <c r="R55" s="151">
        <f t="shared" si="62"/>
        <v>0</v>
      </c>
      <c r="S55" s="136">
        <f t="shared" si="68"/>
        <v>133</v>
      </c>
      <c r="T55" s="137">
        <f t="shared" si="69"/>
        <v>133</v>
      </c>
    </row>
    <row r="56" spans="1:20" ht="13.5" customHeight="1">
      <c r="A56" s="130" t="s">
        <v>207</v>
      </c>
      <c r="B56" s="189" t="s">
        <v>208</v>
      </c>
      <c r="C56" s="151">
        <f>+'[4]4.SZ.TÁBL. ÓVODA'!$D$54</f>
        <v>10</v>
      </c>
      <c r="D56" s="136">
        <f>+'[5]4.SZ.TÁBL. ÓVODA'!$E55</f>
        <v>0</v>
      </c>
      <c r="E56" s="167"/>
      <c r="F56" s="151">
        <f>+'[4]4.SZ.TÁBL. ÓVODA'!$G$54</f>
        <v>30</v>
      </c>
      <c r="G56" s="136">
        <f>+'[5]4.SZ.TÁBL. ÓVODA'!$H55</f>
        <v>4</v>
      </c>
      <c r="H56" s="167">
        <v>4</v>
      </c>
      <c r="I56" s="151">
        <f>+'[8]Óvoda össz'!$D33</f>
        <v>0</v>
      </c>
      <c r="J56" s="136">
        <f>+'[5]4.SZ.TÁBL. ÓVODA'!$K55</f>
        <v>0</v>
      </c>
      <c r="K56" s="163"/>
      <c r="L56" s="151">
        <f>+'[8]Óvoda össz'!$E33</f>
        <v>0</v>
      </c>
      <c r="M56" s="136">
        <f>+'[5]4.SZ.TÁBL. ÓVODA'!$N55</f>
        <v>0</v>
      </c>
      <c r="N56" s="167"/>
      <c r="O56" s="151">
        <f>+'[4]4.SZ.TÁBL. ÓVODA'!$P$54</f>
        <v>20</v>
      </c>
      <c r="P56" s="136">
        <f>+'[5]4.SZ.TÁBL. ÓVODA'!$Q55</f>
        <v>6</v>
      </c>
      <c r="Q56" s="163">
        <v>6</v>
      </c>
      <c r="R56" s="151">
        <f t="shared" si="62"/>
        <v>60</v>
      </c>
      <c r="S56" s="162">
        <f t="shared" si="68"/>
        <v>10</v>
      </c>
      <c r="T56" s="167">
        <f t="shared" si="69"/>
        <v>10</v>
      </c>
    </row>
    <row r="57" spans="1:20" s="263" customFormat="1" ht="13.5" customHeight="1">
      <c r="A57" s="131" t="s">
        <v>163</v>
      </c>
      <c r="B57" s="190" t="s">
        <v>121</v>
      </c>
      <c r="C57" s="229">
        <f>SUM(C54:C56)</f>
        <v>10</v>
      </c>
      <c r="D57" s="234">
        <f>SUM(D54:D56)</f>
        <v>0</v>
      </c>
      <c r="E57" s="235">
        <f>SUM(E54:E56)</f>
        <v>0</v>
      </c>
      <c r="F57" s="229">
        <f>SUM(F54:F56)</f>
        <v>30</v>
      </c>
      <c r="G57" s="234">
        <f>SUM(G54:G56)</f>
        <v>9</v>
      </c>
      <c r="H57" s="235">
        <f t="shared" ref="H57" si="70">SUM(H54:H56)</f>
        <v>9</v>
      </c>
      <c r="I57" s="229">
        <f>SUM(I54:I56)</f>
        <v>0</v>
      </c>
      <c r="J57" s="234">
        <f>SUM(J54:J56)</f>
        <v>0</v>
      </c>
      <c r="K57" s="237">
        <f t="shared" ref="K57" si="71">SUM(K54:K56)</f>
        <v>0</v>
      </c>
      <c r="L57" s="229">
        <f>SUM(L54:L56)</f>
        <v>0</v>
      </c>
      <c r="M57" s="234">
        <f>SUM(M54:M56)</f>
        <v>128</v>
      </c>
      <c r="N57" s="235">
        <f t="shared" ref="N57" si="72">SUM(N54:N56)</f>
        <v>128</v>
      </c>
      <c r="O57" s="229">
        <f>SUM(O54:O56)</f>
        <v>20</v>
      </c>
      <c r="P57" s="234">
        <f>SUM(P54:P56)</f>
        <v>6</v>
      </c>
      <c r="Q57" s="237">
        <f t="shared" ref="Q57" si="73">SUM(Q54:Q56)</f>
        <v>6</v>
      </c>
      <c r="R57" s="229">
        <f>SUM(R54:R56)</f>
        <v>60</v>
      </c>
      <c r="S57" s="234">
        <f t="shared" ref="S57:T57" si="74">SUM(S54:S56)</f>
        <v>143</v>
      </c>
      <c r="T57" s="235">
        <f t="shared" si="74"/>
        <v>143</v>
      </c>
    </row>
    <row r="58" spans="1:20" s="263" customFormat="1" ht="13.5" customHeight="1">
      <c r="A58" s="131" t="s">
        <v>164</v>
      </c>
      <c r="B58" s="190" t="s">
        <v>122</v>
      </c>
      <c r="C58" s="229">
        <f>+C53+C57</f>
        <v>18316</v>
      </c>
      <c r="D58" s="234">
        <f>+D53+D57</f>
        <v>13378</v>
      </c>
      <c r="E58" s="235">
        <f>+E53+E57</f>
        <v>13378</v>
      </c>
      <c r="F58" s="229">
        <f>+F53+F57</f>
        <v>39547</v>
      </c>
      <c r="G58" s="234">
        <f>+G53+G57</f>
        <v>26761</v>
      </c>
      <c r="H58" s="235">
        <f t="shared" ref="H58" si="75">+H53+H57</f>
        <v>26761</v>
      </c>
      <c r="I58" s="229">
        <f>+I53+I57</f>
        <v>19961</v>
      </c>
      <c r="J58" s="234">
        <f>+J53+J57</f>
        <v>14718</v>
      </c>
      <c r="K58" s="237">
        <f t="shared" ref="K58" si="76">+K53+K57</f>
        <v>14718</v>
      </c>
      <c r="L58" s="229">
        <f>+L53+L57</f>
        <v>35688</v>
      </c>
      <c r="M58" s="234">
        <f>+M53+M57</f>
        <v>24670</v>
      </c>
      <c r="N58" s="235">
        <f t="shared" ref="N58" si="77">+N53+N57</f>
        <v>24670</v>
      </c>
      <c r="O58" s="229">
        <f>+O53+O57</f>
        <v>7740</v>
      </c>
      <c r="P58" s="234">
        <f>+P53+P57</f>
        <v>6073</v>
      </c>
      <c r="Q58" s="237">
        <f t="shared" ref="Q58" si="78">+Q53+Q57</f>
        <v>6073</v>
      </c>
      <c r="R58" s="229">
        <f>+R53+R57</f>
        <v>121252</v>
      </c>
      <c r="S58" s="234">
        <f t="shared" ref="S58:T58" si="79">+S53+S57</f>
        <v>85600</v>
      </c>
      <c r="T58" s="235">
        <f t="shared" si="79"/>
        <v>85600</v>
      </c>
    </row>
    <row r="59" spans="1:20" s="263" customFormat="1" ht="13.5" customHeight="1">
      <c r="A59" s="131" t="s">
        <v>165</v>
      </c>
      <c r="B59" s="190" t="s">
        <v>123</v>
      </c>
      <c r="C59" s="229">
        <f t="shared" ref="C59:T59" si="80">SUM(C60:C64)</f>
        <v>4412</v>
      </c>
      <c r="D59" s="234">
        <f t="shared" si="80"/>
        <v>3643</v>
      </c>
      <c r="E59" s="235">
        <f t="shared" si="80"/>
        <v>3643</v>
      </c>
      <c r="F59" s="229">
        <f t="shared" si="80"/>
        <v>9511</v>
      </c>
      <c r="G59" s="234">
        <f t="shared" si="80"/>
        <v>6892</v>
      </c>
      <c r="H59" s="235">
        <f t="shared" si="80"/>
        <v>6892</v>
      </c>
      <c r="I59" s="229">
        <f t="shared" si="80"/>
        <v>4683</v>
      </c>
      <c r="J59" s="234">
        <f t="shared" si="80"/>
        <v>3839</v>
      </c>
      <c r="K59" s="237">
        <f t="shared" si="80"/>
        <v>3839</v>
      </c>
      <c r="L59" s="229">
        <f t="shared" si="80"/>
        <v>8565</v>
      </c>
      <c r="M59" s="234">
        <f t="shared" si="80"/>
        <v>6608</v>
      </c>
      <c r="N59" s="235">
        <f t="shared" si="80"/>
        <v>6608</v>
      </c>
      <c r="O59" s="229">
        <f t="shared" si="80"/>
        <v>1815</v>
      </c>
      <c r="P59" s="234">
        <f t="shared" si="80"/>
        <v>1498</v>
      </c>
      <c r="Q59" s="237">
        <f t="shared" si="80"/>
        <v>1498</v>
      </c>
      <c r="R59" s="229">
        <f t="shared" si="80"/>
        <v>28986</v>
      </c>
      <c r="S59" s="234">
        <f t="shared" si="80"/>
        <v>22480</v>
      </c>
      <c r="T59" s="235">
        <f t="shared" si="80"/>
        <v>22480</v>
      </c>
    </row>
    <row r="60" spans="1:20" s="220" customFormat="1" ht="13.5" customHeight="1">
      <c r="A60" s="132" t="s">
        <v>165</v>
      </c>
      <c r="B60" s="191" t="s">
        <v>267</v>
      </c>
      <c r="C60" s="151">
        <f>+'[4]4.SZ.TÁBL. ÓVODA'!$D$58</f>
        <v>3897</v>
      </c>
      <c r="D60" s="136">
        <v>2962</v>
      </c>
      <c r="E60" s="152">
        <v>2962</v>
      </c>
      <c r="F60" s="151">
        <f>+'[4]4.SZ.TÁBL. ÓVODA'!$G$58</f>
        <v>8447</v>
      </c>
      <c r="G60" s="136">
        <v>5515</v>
      </c>
      <c r="H60" s="152">
        <v>5515</v>
      </c>
      <c r="I60" s="151">
        <f>+'[4]4.SZ.TÁBL. ÓVODA'!$J$58</f>
        <v>4195</v>
      </c>
      <c r="J60" s="136">
        <v>3229</v>
      </c>
      <c r="K60" s="148">
        <v>3229</v>
      </c>
      <c r="L60" s="151">
        <f>+'[4]4.SZ.TÁBL. ÓVODA'!$M$58</f>
        <v>7612</v>
      </c>
      <c r="M60" s="136">
        <v>5398</v>
      </c>
      <c r="N60" s="152">
        <v>5398</v>
      </c>
      <c r="O60" s="151">
        <f>+'[4]4.SZ.TÁBL. ÓVODA'!$P$58</f>
        <v>1663</v>
      </c>
      <c r="P60" s="136">
        <v>1342</v>
      </c>
      <c r="Q60" s="148">
        <v>1342</v>
      </c>
      <c r="R60" s="247">
        <f t="shared" ref="R60:R89" si="81">+C60+F60+I60+L60+O60</f>
        <v>25814</v>
      </c>
      <c r="S60" s="248">
        <f t="shared" ref="S60:S67" si="82">+D60+G60+J60+M60+P60</f>
        <v>18446</v>
      </c>
      <c r="T60" s="249">
        <f t="shared" ref="T60:T67" si="83">+E60+H60+K60+N60+Q60</f>
        <v>18446</v>
      </c>
    </row>
    <row r="61" spans="1:20" s="220" customFormat="1" ht="13.5" customHeight="1">
      <c r="A61" s="133" t="s">
        <v>165</v>
      </c>
      <c r="B61" s="192" t="s">
        <v>268</v>
      </c>
      <c r="C61" s="151">
        <f>+'[4]4.SZ.TÁBL. ÓVODA'!$D$59</f>
        <v>317</v>
      </c>
      <c r="D61" s="136">
        <v>585</v>
      </c>
      <c r="E61" s="137">
        <v>585</v>
      </c>
      <c r="F61" s="151">
        <f>+'[4]4.SZ.TÁBL. ÓVODA'!$G$59</f>
        <v>645</v>
      </c>
      <c r="G61" s="136">
        <v>1150</v>
      </c>
      <c r="H61" s="137">
        <v>1150</v>
      </c>
      <c r="I61" s="151">
        <f>+'[4]4.SZ.TÁBL. ÓVODA'!$J$59</f>
        <v>293</v>
      </c>
      <c r="J61" s="136">
        <v>523</v>
      </c>
      <c r="K61" s="141">
        <v>523</v>
      </c>
      <c r="L61" s="151">
        <f>+'[4]4.SZ.TÁBL. ÓVODA'!$M$59</f>
        <v>586</v>
      </c>
      <c r="M61" s="136">
        <v>1045</v>
      </c>
      <c r="N61" s="137">
        <v>1045</v>
      </c>
      <c r="O61" s="151">
        <f>+'[4]4.SZ.TÁBL. ÓVODA'!$P$59</f>
        <v>88</v>
      </c>
      <c r="P61" s="136">
        <v>156</v>
      </c>
      <c r="Q61" s="141">
        <v>156</v>
      </c>
      <c r="R61" s="247">
        <f t="shared" si="81"/>
        <v>1929</v>
      </c>
      <c r="S61" s="214">
        <f t="shared" si="82"/>
        <v>3459</v>
      </c>
      <c r="T61" s="219">
        <f t="shared" si="83"/>
        <v>3459</v>
      </c>
    </row>
    <row r="62" spans="1:20" s="220" customFormat="1" ht="13.5" customHeight="1">
      <c r="A62" s="133" t="s">
        <v>165</v>
      </c>
      <c r="B62" s="192" t="s">
        <v>269</v>
      </c>
      <c r="C62" s="151">
        <f>+'[4]4.SZ.TÁBL. ÓVODA'!$D$60</f>
        <v>127</v>
      </c>
      <c r="D62" s="136">
        <f>+'[5]4.SZ.TÁBL. ÓVODA'!$E61</f>
        <v>46</v>
      </c>
      <c r="E62" s="137">
        <v>46</v>
      </c>
      <c r="F62" s="151">
        <f>+'[4]4.SZ.TÁBL. ÓVODA'!$G$60</f>
        <v>269</v>
      </c>
      <c r="G62" s="136">
        <f>+'[5]4.SZ.TÁBL. ÓVODA'!$H61</f>
        <v>95</v>
      </c>
      <c r="H62" s="137">
        <v>95</v>
      </c>
      <c r="I62" s="151">
        <f>+'[4]4.SZ.TÁBL. ÓVODA'!$J$60</f>
        <v>125</v>
      </c>
      <c r="J62" s="136">
        <f>+'[5]4.SZ.TÁBL. ÓVODA'!$K61</f>
        <v>42</v>
      </c>
      <c r="K62" s="141">
        <v>42</v>
      </c>
      <c r="L62" s="151">
        <f>+'[4]4.SZ.TÁBL. ÓVODA'!$M$60</f>
        <v>236</v>
      </c>
      <c r="M62" s="136">
        <f>+'[5]4.SZ.TÁBL. ÓVODA'!$N61</f>
        <v>78</v>
      </c>
      <c r="N62" s="137">
        <v>78</v>
      </c>
      <c r="O62" s="151">
        <f>+'[4]4.SZ.TÁBL. ÓVODA'!$P$60</f>
        <v>41</v>
      </c>
      <c r="P62" s="136">
        <f>+'[5]4.SZ.TÁBL. ÓVODA'!$Q61</f>
        <v>0</v>
      </c>
      <c r="Q62" s="141">
        <v>0</v>
      </c>
      <c r="R62" s="247">
        <f t="shared" si="81"/>
        <v>798</v>
      </c>
      <c r="S62" s="214">
        <f t="shared" si="82"/>
        <v>261</v>
      </c>
      <c r="T62" s="219">
        <f t="shared" si="83"/>
        <v>261</v>
      </c>
    </row>
    <row r="63" spans="1:20" s="220" customFormat="1" ht="13.5" customHeight="1">
      <c r="A63" s="133" t="s">
        <v>165</v>
      </c>
      <c r="B63" s="192" t="s">
        <v>370</v>
      </c>
      <c r="C63" s="151"/>
      <c r="D63" s="136">
        <f>+'[5]4.SZ.TÁBL. ÓVODA'!$E62</f>
        <v>0</v>
      </c>
      <c r="E63" s="137"/>
      <c r="F63" s="151"/>
      <c r="G63" s="136">
        <v>31</v>
      </c>
      <c r="H63" s="137">
        <v>31</v>
      </c>
      <c r="I63" s="151"/>
      <c r="J63" s="136">
        <f>+'[5]4.SZ.TÁBL. ÓVODA'!$K62</f>
        <v>0</v>
      </c>
      <c r="K63" s="141"/>
      <c r="L63" s="151"/>
      <c r="M63" s="136">
        <f>+'[5]4.SZ.TÁBL. ÓVODA'!$N62</f>
        <v>3</v>
      </c>
      <c r="N63" s="137">
        <v>3</v>
      </c>
      <c r="O63" s="151"/>
      <c r="P63" s="136">
        <f>+'[5]4.SZ.TÁBL. ÓVODA'!$Q62</f>
        <v>0</v>
      </c>
      <c r="Q63" s="141"/>
      <c r="R63" s="247"/>
      <c r="S63" s="214">
        <f t="shared" si="82"/>
        <v>34</v>
      </c>
      <c r="T63" s="219">
        <f t="shared" si="83"/>
        <v>34</v>
      </c>
    </row>
    <row r="64" spans="1:20" s="220" customFormat="1" ht="13.5" customHeight="1">
      <c r="A64" s="133" t="s">
        <v>165</v>
      </c>
      <c r="B64" s="192" t="s">
        <v>270</v>
      </c>
      <c r="C64" s="151">
        <f>+'[4]4.SZ.TÁBL. ÓVODA'!$D$62</f>
        <v>71</v>
      </c>
      <c r="D64" s="136">
        <f>+'[5]4.SZ.TÁBL. ÓVODA'!$E63</f>
        <v>50</v>
      </c>
      <c r="E64" s="137">
        <v>50</v>
      </c>
      <c r="F64" s="151">
        <f>+'[4]4.SZ.TÁBL. ÓVODA'!$G$62</f>
        <v>150</v>
      </c>
      <c r="G64" s="136">
        <f>+'[5]4.SZ.TÁBL. ÓVODA'!$H63</f>
        <v>101</v>
      </c>
      <c r="H64" s="137">
        <v>101</v>
      </c>
      <c r="I64" s="151">
        <f>+'[4]4.SZ.TÁBL. ÓVODA'!$J$62</f>
        <v>70</v>
      </c>
      <c r="J64" s="136">
        <f>+'[5]4.SZ.TÁBL. ÓVODA'!$K63</f>
        <v>45</v>
      </c>
      <c r="K64" s="141">
        <v>45</v>
      </c>
      <c r="L64" s="151">
        <f>+'[4]4.SZ.TÁBL. ÓVODA'!$M$62</f>
        <v>131</v>
      </c>
      <c r="M64" s="136">
        <f>+'[5]4.SZ.TÁBL. ÓVODA'!$N63</f>
        <v>84</v>
      </c>
      <c r="N64" s="137">
        <v>84</v>
      </c>
      <c r="O64" s="151">
        <f>+'[4]4.SZ.TÁBL. ÓVODA'!$P$62</f>
        <v>23</v>
      </c>
      <c r="P64" s="136">
        <f>+'[5]4.SZ.TÁBL. ÓVODA'!$Q63</f>
        <v>0</v>
      </c>
      <c r="Q64" s="141">
        <v>0</v>
      </c>
      <c r="R64" s="247">
        <f t="shared" si="81"/>
        <v>445</v>
      </c>
      <c r="S64" s="214">
        <f t="shared" si="82"/>
        <v>280</v>
      </c>
      <c r="T64" s="219">
        <f t="shared" si="83"/>
        <v>280</v>
      </c>
    </row>
    <row r="65" spans="1:20" ht="13.5" customHeight="1">
      <c r="A65" s="128" t="s">
        <v>209</v>
      </c>
      <c r="B65" s="187" t="s">
        <v>210</v>
      </c>
      <c r="C65" s="151">
        <f>+'[4]4.SZ.TÁBL. ÓVODA'!$D$63</f>
        <v>160</v>
      </c>
      <c r="D65" s="136">
        <f>+'[5]4.SZ.TÁBL. ÓVODA'!$E64</f>
        <v>68</v>
      </c>
      <c r="E65" s="152">
        <v>68</v>
      </c>
      <c r="F65" s="151">
        <f>+'[4]4.SZ.TÁBL. ÓVODA'!$G$63</f>
        <v>531</v>
      </c>
      <c r="G65" s="136">
        <f>+'[5]4.SZ.TÁBL. ÓVODA'!$H64</f>
        <v>214</v>
      </c>
      <c r="H65" s="152">
        <v>214</v>
      </c>
      <c r="I65" s="151"/>
      <c r="J65" s="136">
        <f>+'[5]4.SZ.TÁBL. ÓVODA'!$K64</f>
        <v>0</v>
      </c>
      <c r="K65" s="148"/>
      <c r="L65" s="151"/>
      <c r="M65" s="136">
        <f>+'[5]4.SZ.TÁBL. ÓVODA'!$N64</f>
        <v>0</v>
      </c>
      <c r="N65" s="152"/>
      <c r="O65" s="151">
        <f>+'[4]4.SZ.TÁBL. ÓVODA'!$P$63</f>
        <v>92</v>
      </c>
      <c r="P65" s="136">
        <f>+'[5]4.SZ.TÁBL. ÓVODA'!$Q64</f>
        <v>106</v>
      </c>
      <c r="Q65" s="148">
        <v>106</v>
      </c>
      <c r="R65" s="151">
        <f t="shared" si="81"/>
        <v>783</v>
      </c>
      <c r="S65" s="147">
        <f t="shared" si="82"/>
        <v>388</v>
      </c>
      <c r="T65" s="152">
        <f t="shared" si="83"/>
        <v>388</v>
      </c>
    </row>
    <row r="66" spans="1:20" ht="13.5" customHeight="1">
      <c r="A66" s="129" t="s">
        <v>211</v>
      </c>
      <c r="B66" s="188" t="s">
        <v>212</v>
      </c>
      <c r="C66" s="144">
        <f>+'[4]4.SZ.TÁBL. ÓVODA'!$D$64</f>
        <v>275</v>
      </c>
      <c r="D66" s="136">
        <f>+'[5]4.SZ.TÁBL. ÓVODA'!$E65</f>
        <v>154</v>
      </c>
      <c r="E66" s="137">
        <v>154</v>
      </c>
      <c r="F66" s="144">
        <f>+'[4]4.SZ.TÁBL. ÓVODA'!$G$64</f>
        <v>430</v>
      </c>
      <c r="G66" s="136">
        <f>+'[5]4.SZ.TÁBL. ÓVODA'!$H65</f>
        <v>383</v>
      </c>
      <c r="H66" s="137">
        <v>383</v>
      </c>
      <c r="I66" s="144"/>
      <c r="J66" s="136">
        <f>+'[5]4.SZ.TÁBL. ÓVODA'!$K65</f>
        <v>0</v>
      </c>
      <c r="K66" s="141"/>
      <c r="L66" s="144"/>
      <c r="M66" s="136">
        <f>+'[5]4.SZ.TÁBL. ÓVODA'!$N65</f>
        <v>0</v>
      </c>
      <c r="N66" s="137"/>
      <c r="O66" s="144">
        <f>+'[4]4.SZ.TÁBL. ÓVODA'!$P$64</f>
        <v>240</v>
      </c>
      <c r="P66" s="136">
        <f>+'[5]4.SZ.TÁBL. ÓVODA'!$Q65</f>
        <v>110</v>
      </c>
      <c r="Q66" s="141">
        <v>110</v>
      </c>
      <c r="R66" s="144">
        <f t="shared" si="81"/>
        <v>945</v>
      </c>
      <c r="S66" s="136">
        <f t="shared" si="82"/>
        <v>647</v>
      </c>
      <c r="T66" s="137">
        <f t="shared" si="83"/>
        <v>647</v>
      </c>
    </row>
    <row r="67" spans="1:20" ht="13.5" customHeight="1">
      <c r="A67" s="130" t="s">
        <v>213</v>
      </c>
      <c r="B67" s="189" t="s">
        <v>214</v>
      </c>
      <c r="C67" s="166"/>
      <c r="D67" s="136">
        <f>+'[5]4.SZ.TÁBL. ÓVODA'!$E66</f>
        <v>0</v>
      </c>
      <c r="E67" s="167"/>
      <c r="F67" s="166"/>
      <c r="G67" s="136">
        <f>+'[5]4.SZ.TÁBL. ÓVODA'!$H66</f>
        <v>0</v>
      </c>
      <c r="H67" s="167"/>
      <c r="I67" s="166"/>
      <c r="J67" s="136">
        <f>+'[5]4.SZ.TÁBL. ÓVODA'!$K66</f>
        <v>0</v>
      </c>
      <c r="K67" s="163"/>
      <c r="L67" s="166"/>
      <c r="M67" s="136">
        <f>+'[5]4.SZ.TÁBL. ÓVODA'!$N66</f>
        <v>0</v>
      </c>
      <c r="N67" s="167"/>
      <c r="O67" s="166"/>
      <c r="P67" s="136">
        <f>+'[5]4.SZ.TÁBL. ÓVODA'!$Q66</f>
        <v>0</v>
      </c>
      <c r="Q67" s="163"/>
      <c r="R67" s="166">
        <f t="shared" si="81"/>
        <v>0</v>
      </c>
      <c r="S67" s="162">
        <f t="shared" si="82"/>
        <v>0</v>
      </c>
      <c r="T67" s="167">
        <f t="shared" si="83"/>
        <v>0</v>
      </c>
    </row>
    <row r="68" spans="1:20" s="263" customFormat="1" ht="13.5" customHeight="1">
      <c r="A68" s="131" t="s">
        <v>166</v>
      </c>
      <c r="B68" s="190" t="s">
        <v>124</v>
      </c>
      <c r="C68" s="229">
        <f>SUM(C65:C67)</f>
        <v>435</v>
      </c>
      <c r="D68" s="234">
        <f>SUM(D65:D67)</f>
        <v>222</v>
      </c>
      <c r="E68" s="235">
        <f>SUM(E65:E67)</f>
        <v>222</v>
      </c>
      <c r="F68" s="229">
        <f>SUM(F65:F67)</f>
        <v>961</v>
      </c>
      <c r="G68" s="234">
        <f>SUM(G65:G67)</f>
        <v>597</v>
      </c>
      <c r="H68" s="235">
        <f t="shared" ref="H68" si="84">SUM(H65:H67)</f>
        <v>597</v>
      </c>
      <c r="I68" s="229">
        <f>SUM(I65:I67)</f>
        <v>0</v>
      </c>
      <c r="J68" s="234">
        <f>SUM(J65:J67)</f>
        <v>0</v>
      </c>
      <c r="K68" s="237">
        <f t="shared" ref="K68" si="85">SUM(K65:K67)</f>
        <v>0</v>
      </c>
      <c r="L68" s="229">
        <f>SUM(L65:L67)</f>
        <v>0</v>
      </c>
      <c r="M68" s="234">
        <f>SUM(M65:M67)</f>
        <v>0</v>
      </c>
      <c r="N68" s="235">
        <f t="shared" ref="N68" si="86">SUM(N65:N67)</f>
        <v>0</v>
      </c>
      <c r="O68" s="229">
        <f>SUM(O65:O67)</f>
        <v>332</v>
      </c>
      <c r="P68" s="234">
        <f>SUM(P65:P67)</f>
        <v>216</v>
      </c>
      <c r="Q68" s="237">
        <f t="shared" ref="Q68" si="87">SUM(Q65:Q67)</f>
        <v>216</v>
      </c>
      <c r="R68" s="229">
        <f>SUM(R65:R67)</f>
        <v>1728</v>
      </c>
      <c r="S68" s="234">
        <f t="shared" ref="S68:T68" si="88">SUM(S65:S67)</f>
        <v>1035</v>
      </c>
      <c r="T68" s="235">
        <f t="shared" si="88"/>
        <v>1035</v>
      </c>
    </row>
    <row r="69" spans="1:20" ht="13.5" customHeight="1">
      <c r="A69" s="128" t="s">
        <v>215</v>
      </c>
      <c r="B69" s="187" t="s">
        <v>216</v>
      </c>
      <c r="C69" s="151"/>
      <c r="D69" s="136">
        <f>+'[5]4.SZ.TÁBL. ÓVODA'!$E68</f>
        <v>70</v>
      </c>
      <c r="E69" s="152">
        <v>70</v>
      </c>
      <c r="F69" s="151"/>
      <c r="G69" s="136">
        <f>+'[5]4.SZ.TÁBL. ÓVODA'!$H68</f>
        <v>16</v>
      </c>
      <c r="H69" s="152">
        <v>16</v>
      </c>
      <c r="I69" s="151"/>
      <c r="J69" s="136">
        <f>+'[5]4.SZ.TÁBL. ÓVODA'!$K68</f>
        <v>10</v>
      </c>
      <c r="K69" s="148">
        <v>10</v>
      </c>
      <c r="L69" s="151"/>
      <c r="M69" s="136">
        <f>+'[5]4.SZ.TÁBL. ÓVODA'!$N68</f>
        <v>10</v>
      </c>
      <c r="N69" s="152">
        <v>10</v>
      </c>
      <c r="O69" s="151">
        <f>+'[4]4.SZ.TÁBL. ÓVODA'!$P$67</f>
        <v>180</v>
      </c>
      <c r="P69" s="136">
        <f>+'[5]4.SZ.TÁBL. ÓVODA'!$Q68</f>
        <v>136</v>
      </c>
      <c r="Q69" s="148">
        <v>136</v>
      </c>
      <c r="R69" s="151">
        <f t="shared" si="81"/>
        <v>180</v>
      </c>
      <c r="S69" s="147">
        <f t="shared" ref="S69:S70" si="89">+D69+G69+J69+M69+P69</f>
        <v>242</v>
      </c>
      <c r="T69" s="152">
        <f t="shared" ref="T69:T70" si="90">+E69+H69+K69+N69+Q69</f>
        <v>242</v>
      </c>
    </row>
    <row r="70" spans="1:20" ht="13.5" customHeight="1">
      <c r="A70" s="130" t="s">
        <v>217</v>
      </c>
      <c r="B70" s="189" t="s">
        <v>218</v>
      </c>
      <c r="C70" s="166">
        <f>+'[4]4.SZ.TÁBL. ÓVODA'!$D$68</f>
        <v>200</v>
      </c>
      <c r="D70" s="136">
        <f>+'[5]4.SZ.TÁBL. ÓVODA'!$E69</f>
        <v>75</v>
      </c>
      <c r="E70" s="167">
        <v>75</v>
      </c>
      <c r="F70" s="166">
        <f>+'[4]4.SZ.TÁBL. ÓVODA'!$G$68</f>
        <v>150</v>
      </c>
      <c r="G70" s="136">
        <f>+'[5]4.SZ.TÁBL. ÓVODA'!$H69</f>
        <v>93</v>
      </c>
      <c r="H70" s="167">
        <v>93</v>
      </c>
      <c r="I70" s="166">
        <f>+'[4]4.SZ.TÁBL. ÓVODA'!$J$68</f>
        <v>40</v>
      </c>
      <c r="J70" s="136">
        <f>+'[5]4.SZ.TÁBL. ÓVODA'!$K69</f>
        <v>12</v>
      </c>
      <c r="K70" s="163">
        <v>12</v>
      </c>
      <c r="L70" s="166">
        <f>+'[4]4.SZ.TÁBL. ÓVODA'!$M$68</f>
        <v>40</v>
      </c>
      <c r="M70" s="136">
        <f>+'[5]4.SZ.TÁBL. ÓVODA'!$N69</f>
        <v>15</v>
      </c>
      <c r="N70" s="167">
        <v>15</v>
      </c>
      <c r="O70" s="166">
        <f>+'[4]4.SZ.TÁBL. ÓVODA'!$P$68</f>
        <v>105</v>
      </c>
      <c r="P70" s="136">
        <f>+'[5]4.SZ.TÁBL. ÓVODA'!$Q69</f>
        <v>28</v>
      </c>
      <c r="Q70" s="163">
        <v>28</v>
      </c>
      <c r="R70" s="166">
        <f t="shared" si="81"/>
        <v>535</v>
      </c>
      <c r="S70" s="162">
        <f t="shared" si="89"/>
        <v>223</v>
      </c>
      <c r="T70" s="167">
        <f t="shared" si="90"/>
        <v>223</v>
      </c>
    </row>
    <row r="71" spans="1:20" s="263" customFormat="1" ht="13.5" customHeight="1">
      <c r="A71" s="131" t="s">
        <v>167</v>
      </c>
      <c r="B71" s="190" t="s">
        <v>125</v>
      </c>
      <c r="C71" s="229">
        <f>SUM(C69:C70)</f>
        <v>200</v>
      </c>
      <c r="D71" s="234">
        <f>SUM(D69:D70)</f>
        <v>145</v>
      </c>
      <c r="E71" s="235">
        <f>SUM(E69:E70)</f>
        <v>145</v>
      </c>
      <c r="F71" s="229">
        <f>SUM(F69:F70)</f>
        <v>150</v>
      </c>
      <c r="G71" s="234">
        <f>SUM(G69:G70)</f>
        <v>109</v>
      </c>
      <c r="H71" s="235">
        <f t="shared" ref="H71" si="91">SUM(H69:H70)</f>
        <v>109</v>
      </c>
      <c r="I71" s="229">
        <f>SUM(I69:I70)</f>
        <v>40</v>
      </c>
      <c r="J71" s="234">
        <f>SUM(J69:J70)</f>
        <v>22</v>
      </c>
      <c r="K71" s="237">
        <f t="shared" ref="K71" si="92">SUM(K69:K70)</f>
        <v>22</v>
      </c>
      <c r="L71" s="229">
        <f>SUM(L69:L70)</f>
        <v>40</v>
      </c>
      <c r="M71" s="234">
        <f>SUM(M69:M70)</f>
        <v>25</v>
      </c>
      <c r="N71" s="235">
        <f t="shared" ref="N71" si="93">SUM(N69:N70)</f>
        <v>25</v>
      </c>
      <c r="O71" s="229">
        <f>SUM(O69:O70)</f>
        <v>285</v>
      </c>
      <c r="P71" s="234">
        <f>SUM(P69:P70)</f>
        <v>164</v>
      </c>
      <c r="Q71" s="237">
        <f t="shared" ref="Q71" si="94">SUM(Q69:Q70)</f>
        <v>164</v>
      </c>
      <c r="R71" s="229">
        <f>SUM(R69:R70)</f>
        <v>715</v>
      </c>
      <c r="S71" s="234">
        <f t="shared" ref="S71:T71" si="95">SUM(S69:S70)</f>
        <v>465</v>
      </c>
      <c r="T71" s="235">
        <f t="shared" si="95"/>
        <v>465</v>
      </c>
    </row>
    <row r="72" spans="1:20" ht="13.5" customHeight="1">
      <c r="A72" s="128" t="s">
        <v>219</v>
      </c>
      <c r="B72" s="187" t="s">
        <v>220</v>
      </c>
      <c r="C72" s="151">
        <f>+'[4]4.SZ.TÁBL. ÓVODA'!$D$70</f>
        <v>865</v>
      </c>
      <c r="D72" s="136">
        <f>+'[5]4.SZ.TÁBL. ÓVODA'!$E71</f>
        <v>549</v>
      </c>
      <c r="E72" s="152">
        <v>549</v>
      </c>
      <c r="F72" s="151">
        <f>+'[4]4.SZ.TÁBL. ÓVODA'!$G$70</f>
        <v>2300</v>
      </c>
      <c r="G72" s="136">
        <f>+'[5]4.SZ.TÁBL. ÓVODA'!$H71</f>
        <v>1555</v>
      </c>
      <c r="H72" s="152">
        <v>1555</v>
      </c>
      <c r="I72" s="151"/>
      <c r="J72" s="136">
        <f>+'[5]4.SZ.TÁBL. ÓVODA'!$K71</f>
        <v>0</v>
      </c>
      <c r="K72" s="148"/>
      <c r="L72" s="151"/>
      <c r="M72" s="136">
        <f>+'[5]4.SZ.TÁBL. ÓVODA'!$N71</f>
        <v>0</v>
      </c>
      <c r="N72" s="152"/>
      <c r="O72" s="151"/>
      <c r="P72" s="136">
        <f>+'[5]4.SZ.TÁBL. ÓVODA'!$Q71</f>
        <v>0</v>
      </c>
      <c r="Q72" s="148"/>
      <c r="R72" s="151">
        <f t="shared" si="81"/>
        <v>3165</v>
      </c>
      <c r="S72" s="147">
        <f t="shared" ref="S72:S75" si="96">+D72+G72+J72+M72+P72</f>
        <v>2104</v>
      </c>
      <c r="T72" s="152">
        <f t="shared" ref="T72:T75" si="97">+E72+H72+K72+N72+Q72</f>
        <v>2104</v>
      </c>
    </row>
    <row r="73" spans="1:20" ht="13.5" customHeight="1">
      <c r="A73" s="129" t="s">
        <v>221</v>
      </c>
      <c r="B73" s="188" t="s">
        <v>3</v>
      </c>
      <c r="C73" s="144">
        <f>+'[4]4.SZ.TÁBL. ÓVODA'!$D$71</f>
        <v>3083</v>
      </c>
      <c r="D73" s="136">
        <f>+'[5]4.SZ.TÁBL. ÓVODA'!$E72</f>
        <v>1835</v>
      </c>
      <c r="E73" s="137">
        <v>1835</v>
      </c>
      <c r="F73" s="144"/>
      <c r="G73" s="136">
        <f>+'[5]4.SZ.TÁBL. ÓVODA'!$H72</f>
        <v>0</v>
      </c>
      <c r="H73" s="137"/>
      <c r="I73" s="144"/>
      <c r="J73" s="136">
        <f>+'[5]4.SZ.TÁBL. ÓVODA'!$K72</f>
        <v>0</v>
      </c>
      <c r="K73" s="141"/>
      <c r="L73" s="144"/>
      <c r="M73" s="136">
        <f>+'[5]4.SZ.TÁBL. ÓVODA'!$N72</f>
        <v>0</v>
      </c>
      <c r="N73" s="137"/>
      <c r="O73" s="144"/>
      <c r="P73" s="136">
        <f>+'[5]4.SZ.TÁBL. ÓVODA'!$Q72</f>
        <v>0</v>
      </c>
      <c r="Q73" s="141"/>
      <c r="R73" s="144">
        <f t="shared" si="81"/>
        <v>3083</v>
      </c>
      <c r="S73" s="136">
        <f t="shared" si="96"/>
        <v>1835</v>
      </c>
      <c r="T73" s="137">
        <f t="shared" si="97"/>
        <v>1835</v>
      </c>
    </row>
    <row r="74" spans="1:20" ht="13.5" customHeight="1">
      <c r="A74" s="129" t="s">
        <v>222</v>
      </c>
      <c r="B74" s="188" t="s">
        <v>223</v>
      </c>
      <c r="C74" s="144"/>
      <c r="D74" s="136">
        <f>+'[5]4.SZ.TÁBL. ÓVODA'!$E73</f>
        <v>0</v>
      </c>
      <c r="E74" s="137"/>
      <c r="F74" s="144"/>
      <c r="G74" s="136">
        <f>+'[5]4.SZ.TÁBL. ÓVODA'!$H73</f>
        <v>0</v>
      </c>
      <c r="H74" s="137"/>
      <c r="I74" s="144"/>
      <c r="J74" s="136">
        <f>+'[5]4.SZ.TÁBL. ÓVODA'!$K73</f>
        <v>0</v>
      </c>
      <c r="K74" s="141"/>
      <c r="L74" s="144"/>
      <c r="M74" s="136">
        <f>+'[5]4.SZ.TÁBL. ÓVODA'!$N73</f>
        <v>0</v>
      </c>
      <c r="N74" s="137"/>
      <c r="O74" s="144"/>
      <c r="P74" s="136">
        <f>+'[5]4.SZ.TÁBL. ÓVODA'!$Q73</f>
        <v>0</v>
      </c>
      <c r="Q74" s="141"/>
      <c r="R74" s="144">
        <f t="shared" si="81"/>
        <v>0</v>
      </c>
      <c r="S74" s="136">
        <f t="shared" si="96"/>
        <v>0</v>
      </c>
      <c r="T74" s="137">
        <f t="shared" si="97"/>
        <v>0</v>
      </c>
    </row>
    <row r="75" spans="1:20" ht="13.5" customHeight="1">
      <c r="A75" s="129" t="s">
        <v>224</v>
      </c>
      <c r="B75" s="188" t="s">
        <v>225</v>
      </c>
      <c r="C75" s="144">
        <f>+'[4]4.SZ.TÁBL. ÓVODA'!$D$73</f>
        <v>200</v>
      </c>
      <c r="D75" s="136">
        <f>+'[5]4.SZ.TÁBL. ÓVODA'!$E74</f>
        <v>58</v>
      </c>
      <c r="E75" s="137">
        <v>58</v>
      </c>
      <c r="F75" s="144">
        <f>+'[4]4.SZ.TÁBL. ÓVODA'!$G$73</f>
        <v>800</v>
      </c>
      <c r="G75" s="136">
        <f>+'[5]4.SZ.TÁBL. ÓVODA'!$H74</f>
        <v>44</v>
      </c>
      <c r="H75" s="137">
        <v>44</v>
      </c>
      <c r="I75" s="144"/>
      <c r="J75" s="136">
        <f>+'[5]4.SZ.TÁBL. ÓVODA'!$K74</f>
        <v>4</v>
      </c>
      <c r="K75" s="141">
        <v>4</v>
      </c>
      <c r="L75" s="144"/>
      <c r="M75" s="136">
        <f>+'[5]4.SZ.TÁBL. ÓVODA'!$N74</f>
        <v>0</v>
      </c>
      <c r="N75" s="137"/>
      <c r="O75" s="144">
        <f>+'[4]4.SZ.TÁBL. ÓVODA'!$P$73</f>
        <v>100</v>
      </c>
      <c r="P75" s="136">
        <f>+'[5]4.SZ.TÁBL. ÓVODA'!$Q74</f>
        <v>0</v>
      </c>
      <c r="Q75" s="141">
        <v>0</v>
      </c>
      <c r="R75" s="144">
        <f t="shared" si="81"/>
        <v>1100</v>
      </c>
      <c r="S75" s="136">
        <f t="shared" si="96"/>
        <v>106</v>
      </c>
      <c r="T75" s="137">
        <f t="shared" si="97"/>
        <v>106</v>
      </c>
    </row>
    <row r="76" spans="1:20" ht="13.5" customHeight="1">
      <c r="A76" s="129" t="s">
        <v>226</v>
      </c>
      <c r="B76" s="188" t="s">
        <v>227</v>
      </c>
      <c r="C76" s="144"/>
      <c r="D76" s="136">
        <f>+'[5]4.SZ.TÁBL. ÓVODA'!$E75</f>
        <v>0</v>
      </c>
      <c r="E76" s="137"/>
      <c r="F76" s="144"/>
      <c r="G76" s="136">
        <f>+'[5]4.SZ.TÁBL. ÓVODA'!$H75</f>
        <v>0</v>
      </c>
      <c r="H76" s="137"/>
      <c r="I76" s="144"/>
      <c r="J76" s="136">
        <f>+'[5]4.SZ.TÁBL. ÓVODA'!$K75</f>
        <v>0</v>
      </c>
      <c r="K76" s="141"/>
      <c r="L76" s="144"/>
      <c r="M76" s="136">
        <f>+'[5]4.SZ.TÁBL. ÓVODA'!$N75</f>
        <v>0</v>
      </c>
      <c r="N76" s="137"/>
      <c r="O76" s="144"/>
      <c r="P76" s="136">
        <f>+'[5]4.SZ.TÁBL. ÓVODA'!$Q75</f>
        <v>0</v>
      </c>
      <c r="Q76" s="141"/>
      <c r="R76" s="144">
        <f>SUM(R77:R78)</f>
        <v>0</v>
      </c>
      <c r="S76" s="136">
        <f t="shared" ref="S76:T76" si="98">SUM(S77:S78)</f>
        <v>0</v>
      </c>
      <c r="T76" s="137">
        <f t="shared" si="98"/>
        <v>0</v>
      </c>
    </row>
    <row r="77" spans="1:20" s="220" customFormat="1" ht="13.5" customHeight="1">
      <c r="A77" s="133" t="s">
        <v>226</v>
      </c>
      <c r="B77" s="192" t="s">
        <v>271</v>
      </c>
      <c r="C77" s="218"/>
      <c r="D77" s="136">
        <f>+'[5]4.SZ.TÁBL. ÓVODA'!$E76</f>
        <v>0</v>
      </c>
      <c r="E77" s="219"/>
      <c r="F77" s="218"/>
      <c r="G77" s="136">
        <f>+'[5]4.SZ.TÁBL. ÓVODA'!$H76</f>
        <v>0</v>
      </c>
      <c r="H77" s="219"/>
      <c r="I77" s="218"/>
      <c r="J77" s="136">
        <f>+'[5]4.SZ.TÁBL. ÓVODA'!$K76</f>
        <v>0</v>
      </c>
      <c r="K77" s="215"/>
      <c r="L77" s="218"/>
      <c r="M77" s="136">
        <f>+'[5]4.SZ.TÁBL. ÓVODA'!$N76</f>
        <v>0</v>
      </c>
      <c r="N77" s="219"/>
      <c r="O77" s="218"/>
      <c r="P77" s="136">
        <f>+'[5]4.SZ.TÁBL. ÓVODA'!$Q76</f>
        <v>0</v>
      </c>
      <c r="Q77" s="215"/>
      <c r="R77" s="144">
        <f t="shared" si="81"/>
        <v>0</v>
      </c>
      <c r="S77" s="136">
        <f t="shared" ref="S77:S80" si="99">+D77+G77+J77+M77+P77</f>
        <v>0</v>
      </c>
      <c r="T77" s="137">
        <f t="shared" ref="T77:T80" si="100">+E77+H77+K77+N77+Q77</f>
        <v>0</v>
      </c>
    </row>
    <row r="78" spans="1:20" s="220" customFormat="1" ht="13.5" customHeight="1">
      <c r="A78" s="133" t="s">
        <v>226</v>
      </c>
      <c r="B78" s="192" t="s">
        <v>272</v>
      </c>
      <c r="C78" s="218"/>
      <c r="D78" s="136">
        <f>+'[5]4.SZ.TÁBL. ÓVODA'!$E77</f>
        <v>0</v>
      </c>
      <c r="E78" s="219"/>
      <c r="F78" s="218"/>
      <c r="G78" s="136">
        <f>+'[5]4.SZ.TÁBL. ÓVODA'!$H77</f>
        <v>0</v>
      </c>
      <c r="H78" s="219"/>
      <c r="I78" s="218"/>
      <c r="J78" s="136">
        <f>+'[5]4.SZ.TÁBL. ÓVODA'!$K77</f>
        <v>0</v>
      </c>
      <c r="K78" s="215"/>
      <c r="L78" s="218"/>
      <c r="M78" s="136">
        <f>+'[5]4.SZ.TÁBL. ÓVODA'!$N77</f>
        <v>0</v>
      </c>
      <c r="N78" s="219"/>
      <c r="O78" s="218"/>
      <c r="P78" s="136">
        <f>+'[5]4.SZ.TÁBL. ÓVODA'!$Q77</f>
        <v>0</v>
      </c>
      <c r="Q78" s="215"/>
      <c r="R78" s="144">
        <f t="shared" si="81"/>
        <v>0</v>
      </c>
      <c r="S78" s="136">
        <f t="shared" si="99"/>
        <v>0</v>
      </c>
      <c r="T78" s="137">
        <f t="shared" si="100"/>
        <v>0</v>
      </c>
    </row>
    <row r="79" spans="1:20" ht="13.5" customHeight="1">
      <c r="A79" s="129" t="s">
        <v>228</v>
      </c>
      <c r="B79" s="188" t="s">
        <v>229</v>
      </c>
      <c r="C79" s="144">
        <f>+'[4]4.SZ.TÁBL. ÓVODA'!$D$77</f>
        <v>512</v>
      </c>
      <c r="D79" s="136">
        <f>+'[5]4.SZ.TÁBL. ÓVODA'!$E78</f>
        <v>182</v>
      </c>
      <c r="E79" s="137">
        <v>182</v>
      </c>
      <c r="F79" s="144">
        <f>+'[4]4.SZ.TÁBL. ÓVODA'!$G$77</f>
        <v>1560</v>
      </c>
      <c r="G79" s="136">
        <f>+'[5]4.SZ.TÁBL. ÓVODA'!$H78</f>
        <v>462</v>
      </c>
      <c r="H79" s="137">
        <v>462</v>
      </c>
      <c r="I79" s="144">
        <f>+'[4]4.SZ.TÁBL. ÓVODA'!$J$77</f>
        <v>600</v>
      </c>
      <c r="J79" s="136">
        <f>+'[5]4.SZ.TÁBL. ÓVODA'!$K78</f>
        <v>210</v>
      </c>
      <c r="K79" s="141">
        <v>210</v>
      </c>
      <c r="L79" s="144">
        <f>+'[4]4.SZ.TÁBL. ÓVODA'!$M$77</f>
        <v>1600</v>
      </c>
      <c r="M79" s="136">
        <f>+'[5]4.SZ.TÁBL. ÓVODA'!$N78</f>
        <v>532</v>
      </c>
      <c r="N79" s="137">
        <v>532</v>
      </c>
      <c r="O79" s="144">
        <f>+'[4]4.SZ.TÁBL. ÓVODA'!$P$77</f>
        <v>250</v>
      </c>
      <c r="P79" s="136">
        <f>+'[5]4.SZ.TÁBL. ÓVODA'!$Q78</f>
        <v>42</v>
      </c>
      <c r="Q79" s="141">
        <v>42</v>
      </c>
      <c r="R79" s="144">
        <f t="shared" si="81"/>
        <v>4522</v>
      </c>
      <c r="S79" s="136">
        <f t="shared" si="99"/>
        <v>1428</v>
      </c>
      <c r="T79" s="137">
        <f t="shared" si="100"/>
        <v>1428</v>
      </c>
    </row>
    <row r="80" spans="1:20" ht="13.5" customHeight="1">
      <c r="A80" s="130" t="s">
        <v>230</v>
      </c>
      <c r="B80" s="189" t="s">
        <v>231</v>
      </c>
      <c r="C80" s="166">
        <f>+'[4]4.SZ.TÁBL. ÓVODA'!$D$78</f>
        <v>100</v>
      </c>
      <c r="D80" s="136">
        <f>+'[5]4.SZ.TÁBL. ÓVODA'!$E79</f>
        <v>70</v>
      </c>
      <c r="E80" s="167">
        <v>70</v>
      </c>
      <c r="F80" s="166">
        <f>+'[4]4.SZ.TÁBL. ÓVODA'!$G$78</f>
        <v>338</v>
      </c>
      <c r="G80" s="136">
        <f>+'[5]4.SZ.TÁBL. ÓVODA'!$H79</f>
        <v>141</v>
      </c>
      <c r="H80" s="167">
        <v>141</v>
      </c>
      <c r="I80" s="166"/>
      <c r="J80" s="136">
        <f>+'[5]4.SZ.TÁBL. ÓVODA'!$K79</f>
        <v>0</v>
      </c>
      <c r="K80" s="163">
        <v>0</v>
      </c>
      <c r="L80" s="166"/>
      <c r="M80" s="136">
        <f>+'[5]4.SZ.TÁBL. ÓVODA'!$N79</f>
        <v>0</v>
      </c>
      <c r="N80" s="167">
        <v>0</v>
      </c>
      <c r="O80" s="166">
        <f>+'[4]4.SZ.TÁBL. ÓVODA'!$P$78</f>
        <v>1380</v>
      </c>
      <c r="P80" s="136">
        <f>+'[5]4.SZ.TÁBL. ÓVODA'!$Q79</f>
        <v>570</v>
      </c>
      <c r="Q80" s="163">
        <v>570</v>
      </c>
      <c r="R80" s="166">
        <f t="shared" si="81"/>
        <v>1818</v>
      </c>
      <c r="S80" s="162">
        <f t="shared" si="99"/>
        <v>781</v>
      </c>
      <c r="T80" s="167">
        <f t="shared" si="100"/>
        <v>781</v>
      </c>
    </row>
    <row r="81" spans="1:20" s="263" customFormat="1" ht="13.5" customHeight="1">
      <c r="A81" s="131" t="s">
        <v>168</v>
      </c>
      <c r="B81" s="190" t="s">
        <v>126</v>
      </c>
      <c r="C81" s="229">
        <f>SUM(C72:C80)-SUM(C77:C78)</f>
        <v>4760</v>
      </c>
      <c r="D81" s="234">
        <f>SUM(D72:D80)-SUM(D77:D78)</f>
        <v>2694</v>
      </c>
      <c r="E81" s="235">
        <f>SUM(E72:E80)-SUM(E77:E78)</f>
        <v>2694</v>
      </c>
      <c r="F81" s="229">
        <f>SUM(F72:F80)-SUM(F77:F78)</f>
        <v>4998</v>
      </c>
      <c r="G81" s="234">
        <f>SUM(G72:G80)-SUM(G77:G78)</f>
        <v>2202</v>
      </c>
      <c r="H81" s="235">
        <f t="shared" ref="H81" si="101">SUM(H72:H80)-SUM(H77:H78)</f>
        <v>2202</v>
      </c>
      <c r="I81" s="229">
        <f>SUM(I72:I80)-SUM(I77:I78)</f>
        <v>600</v>
      </c>
      <c r="J81" s="234">
        <f>SUM(J72:J80)-SUM(J77:J78)</f>
        <v>214</v>
      </c>
      <c r="K81" s="237">
        <f t="shared" ref="K81" si="102">SUM(K72:K80)-SUM(K77:K78)</f>
        <v>214</v>
      </c>
      <c r="L81" s="229">
        <f>SUM(L72:L80)-SUM(L77:L78)</f>
        <v>1600</v>
      </c>
      <c r="M81" s="234">
        <f>SUM(M72:M80)-SUM(M77:M78)</f>
        <v>532</v>
      </c>
      <c r="N81" s="235">
        <f t="shared" ref="N81" si="103">SUM(N72:N80)-SUM(N77:N78)</f>
        <v>532</v>
      </c>
      <c r="O81" s="229">
        <f>SUM(O72:O80)-SUM(O77:O78)</f>
        <v>1730</v>
      </c>
      <c r="P81" s="234">
        <f>SUM(P72:P80)-SUM(P77:P78)</f>
        <v>612</v>
      </c>
      <c r="Q81" s="237">
        <f t="shared" ref="Q81" si="104">SUM(Q72:Q80)-SUM(Q77:Q78)</f>
        <v>612</v>
      </c>
      <c r="R81" s="229">
        <f>SUM(R72:R80)-SUM(R77:R78)</f>
        <v>13688</v>
      </c>
      <c r="S81" s="234">
        <f t="shared" ref="S81:T81" si="105">SUM(S72:S80)-SUM(S77:S78)</f>
        <v>6254</v>
      </c>
      <c r="T81" s="235">
        <f t="shared" si="105"/>
        <v>6254</v>
      </c>
    </row>
    <row r="82" spans="1:20" ht="13.5" customHeight="1">
      <c r="A82" s="128" t="s">
        <v>232</v>
      </c>
      <c r="B82" s="187" t="s">
        <v>233</v>
      </c>
      <c r="C82" s="151">
        <f>+'[4]4.SZ.TÁBL. ÓVODA'!$D$80</f>
        <v>50</v>
      </c>
      <c r="D82" s="136">
        <f>+'[5]4.SZ.TÁBL. ÓVODA'!$E81</f>
        <v>5</v>
      </c>
      <c r="E82" s="152">
        <v>5</v>
      </c>
      <c r="F82" s="151">
        <f>+'[4]4.SZ.TÁBL. ÓVODA'!$G$80</f>
        <v>50</v>
      </c>
      <c r="G82" s="136">
        <f>+'[5]4.SZ.TÁBL. ÓVODA'!$H81</f>
        <v>13</v>
      </c>
      <c r="H82" s="152">
        <v>13</v>
      </c>
      <c r="I82" s="151"/>
      <c r="J82" s="136">
        <f>+'[5]4.SZ.TÁBL. ÓVODA'!$K81</f>
        <v>17</v>
      </c>
      <c r="K82" s="148">
        <v>17</v>
      </c>
      <c r="L82" s="151"/>
      <c r="M82" s="136">
        <f>+'[5]4.SZ.TÁBL. ÓVODA'!$N81</f>
        <v>12</v>
      </c>
      <c r="N82" s="152">
        <v>12</v>
      </c>
      <c r="O82" s="151">
        <f>+'[4]4.SZ.TÁBL. ÓVODA'!$P$80</f>
        <v>50</v>
      </c>
      <c r="P82" s="136">
        <f>+'[5]4.SZ.TÁBL. ÓVODA'!$Q81</f>
        <v>33</v>
      </c>
      <c r="Q82" s="148">
        <v>33</v>
      </c>
      <c r="R82" s="151">
        <f t="shared" si="81"/>
        <v>150</v>
      </c>
      <c r="S82" s="147">
        <f t="shared" ref="S82:S83" si="106">+D82+G82+J82+M82+P82</f>
        <v>80</v>
      </c>
      <c r="T82" s="152">
        <f t="shared" ref="T82:T83" si="107">+E82+H82+K82+N82+Q82</f>
        <v>80</v>
      </c>
    </row>
    <row r="83" spans="1:20" ht="13.5" customHeight="1">
      <c r="A83" s="130" t="s">
        <v>234</v>
      </c>
      <c r="B83" s="189" t="s">
        <v>235</v>
      </c>
      <c r="C83" s="166"/>
      <c r="D83" s="136">
        <f>+'[5]4.SZ.TÁBL. ÓVODA'!$E82</f>
        <v>0</v>
      </c>
      <c r="E83" s="167"/>
      <c r="F83" s="166"/>
      <c r="G83" s="136">
        <f>+'[5]4.SZ.TÁBL. ÓVODA'!$H82</f>
        <v>0</v>
      </c>
      <c r="H83" s="167"/>
      <c r="I83" s="166"/>
      <c r="J83" s="136">
        <f>+'[5]4.SZ.TÁBL. ÓVODA'!$K82</f>
        <v>0</v>
      </c>
      <c r="K83" s="163"/>
      <c r="L83" s="166"/>
      <c r="M83" s="136">
        <f>+'[5]4.SZ.TÁBL. ÓVODA'!$N82</f>
        <v>0</v>
      </c>
      <c r="N83" s="167"/>
      <c r="O83" s="166"/>
      <c r="P83" s="136">
        <f>+'[5]4.SZ.TÁBL. ÓVODA'!$Q82</f>
        <v>0</v>
      </c>
      <c r="Q83" s="163"/>
      <c r="R83" s="166">
        <f t="shared" si="81"/>
        <v>0</v>
      </c>
      <c r="S83" s="162">
        <f t="shared" si="106"/>
        <v>0</v>
      </c>
      <c r="T83" s="167">
        <f t="shared" si="107"/>
        <v>0</v>
      </c>
    </row>
    <row r="84" spans="1:20" s="263" customFormat="1" ht="13.5" customHeight="1">
      <c r="A84" s="131" t="s">
        <v>169</v>
      </c>
      <c r="B84" s="190" t="s">
        <v>127</v>
      </c>
      <c r="C84" s="229">
        <f>SUM(C82:C83)</f>
        <v>50</v>
      </c>
      <c r="D84" s="234">
        <f>SUM(D82:D83)</f>
        <v>5</v>
      </c>
      <c r="E84" s="235">
        <f>SUM(E82:E83)</f>
        <v>5</v>
      </c>
      <c r="F84" s="229">
        <f>SUM(F82:F83)</f>
        <v>50</v>
      </c>
      <c r="G84" s="234">
        <f>SUM(G82:G83)</f>
        <v>13</v>
      </c>
      <c r="H84" s="235">
        <f t="shared" ref="H84" si="108">SUM(H82:H83)</f>
        <v>13</v>
      </c>
      <c r="I84" s="229">
        <f>SUM(I82:I83)</f>
        <v>0</v>
      </c>
      <c r="J84" s="234">
        <f>SUM(J82:J83)</f>
        <v>17</v>
      </c>
      <c r="K84" s="237">
        <f t="shared" ref="K84" si="109">SUM(K82:K83)</f>
        <v>17</v>
      </c>
      <c r="L84" s="229">
        <f>SUM(L82:L83)</f>
        <v>0</v>
      </c>
      <c r="M84" s="234">
        <f>SUM(M82:M83)</f>
        <v>12</v>
      </c>
      <c r="N84" s="235">
        <f t="shared" ref="N84" si="110">SUM(N82:N83)</f>
        <v>12</v>
      </c>
      <c r="O84" s="229">
        <f>SUM(O82:O83)</f>
        <v>50</v>
      </c>
      <c r="P84" s="234">
        <f>SUM(P82:P83)</f>
        <v>33</v>
      </c>
      <c r="Q84" s="237">
        <f t="shared" ref="Q84" si="111">SUM(Q82:Q83)</f>
        <v>33</v>
      </c>
      <c r="R84" s="229">
        <f>SUM(R82:R83)</f>
        <v>150</v>
      </c>
      <c r="S84" s="234">
        <f t="shared" ref="S84:T84" si="112">SUM(S82:S83)</f>
        <v>80</v>
      </c>
      <c r="T84" s="235">
        <f t="shared" si="112"/>
        <v>80</v>
      </c>
    </row>
    <row r="85" spans="1:20" ht="13.5" customHeight="1">
      <c r="A85" s="128" t="s">
        <v>236</v>
      </c>
      <c r="B85" s="187" t="s">
        <v>237</v>
      </c>
      <c r="C85" s="151">
        <f>+'[4]4.SZ.TÁBL. ÓVODA'!$D$83</f>
        <v>1457</v>
      </c>
      <c r="D85" s="136">
        <f>+'[5]4.SZ.TÁBL. ÓVODA'!$E84</f>
        <v>746</v>
      </c>
      <c r="E85" s="152">
        <v>746</v>
      </c>
      <c r="F85" s="151">
        <f>+'[4]4.SZ.TÁBL. ÓVODA'!$G$83</f>
        <v>1649</v>
      </c>
      <c r="G85" s="136">
        <f>+'[5]4.SZ.TÁBL. ÓVODA'!$H84-1</f>
        <v>597</v>
      </c>
      <c r="H85" s="152">
        <v>597</v>
      </c>
      <c r="I85" s="151">
        <f>+'[4]4.SZ.TÁBL. ÓVODA'!$J$83</f>
        <v>173</v>
      </c>
      <c r="J85" s="136">
        <f>+'[5]4.SZ.TÁBL. ÓVODA'!$K84</f>
        <v>7</v>
      </c>
      <c r="K85" s="148">
        <v>7</v>
      </c>
      <c r="L85" s="151">
        <f>+'[4]4.SZ.TÁBL. ÓVODA'!$M$83</f>
        <v>443</v>
      </c>
      <c r="M85" s="136">
        <f>+'[5]4.SZ.TÁBL. ÓVODA'!$N84</f>
        <v>8</v>
      </c>
      <c r="N85" s="152">
        <v>8</v>
      </c>
      <c r="O85" s="151">
        <f>+'[4]4.SZ.TÁBL. ÓVODA'!$P$83</f>
        <v>350</v>
      </c>
      <c r="P85" s="136">
        <f>+'[5]4.SZ.TÁBL. ÓVODA'!$Q84</f>
        <v>88</v>
      </c>
      <c r="Q85" s="148">
        <v>88</v>
      </c>
      <c r="R85" s="151">
        <f t="shared" si="81"/>
        <v>4072</v>
      </c>
      <c r="S85" s="147">
        <f t="shared" ref="S85:S89" si="113">+D85+G85+J85+M85+P85</f>
        <v>1446</v>
      </c>
      <c r="T85" s="152">
        <f t="shared" ref="T85:T89" si="114">+E85+H85+K85+N85+Q85</f>
        <v>1446</v>
      </c>
    </row>
    <row r="86" spans="1:20" ht="13.5" customHeight="1">
      <c r="A86" s="129" t="s">
        <v>238</v>
      </c>
      <c r="B86" s="188" t="s">
        <v>239</v>
      </c>
      <c r="C86" s="144"/>
      <c r="D86" s="136">
        <f>+'[5]4.SZ.TÁBL. ÓVODA'!$E85</f>
        <v>0</v>
      </c>
      <c r="E86" s="137"/>
      <c r="F86" s="144"/>
      <c r="G86" s="136">
        <f>+'[5]4.SZ.TÁBL. ÓVODA'!$H85</f>
        <v>0</v>
      </c>
      <c r="H86" s="137"/>
      <c r="I86" s="144"/>
      <c r="J86" s="136">
        <f>+'[5]4.SZ.TÁBL. ÓVODA'!$K85</f>
        <v>0</v>
      </c>
      <c r="K86" s="141"/>
      <c r="L86" s="144"/>
      <c r="M86" s="136">
        <f>+'[5]4.SZ.TÁBL. ÓVODA'!$N85</f>
        <v>0</v>
      </c>
      <c r="N86" s="137"/>
      <c r="O86" s="144"/>
      <c r="P86" s="136">
        <f>+'[5]4.SZ.TÁBL. ÓVODA'!$Q85</f>
        <v>0</v>
      </c>
      <c r="Q86" s="141"/>
      <c r="R86" s="144">
        <f t="shared" si="81"/>
        <v>0</v>
      </c>
      <c r="S86" s="136">
        <f t="shared" si="113"/>
        <v>0</v>
      </c>
      <c r="T86" s="137">
        <f t="shared" si="114"/>
        <v>0</v>
      </c>
    </row>
    <row r="87" spans="1:20" ht="13.5" customHeight="1">
      <c r="A87" s="129" t="s">
        <v>240</v>
      </c>
      <c r="B87" s="188" t="s">
        <v>241</v>
      </c>
      <c r="C87" s="144"/>
      <c r="D87" s="136">
        <f>+'[5]4.SZ.TÁBL. ÓVODA'!$E86</f>
        <v>0</v>
      </c>
      <c r="E87" s="137"/>
      <c r="F87" s="144"/>
      <c r="G87" s="136">
        <f>+'[5]4.SZ.TÁBL. ÓVODA'!$H86</f>
        <v>0</v>
      </c>
      <c r="H87" s="137"/>
      <c r="I87" s="144"/>
      <c r="J87" s="136">
        <f>+'[5]4.SZ.TÁBL. ÓVODA'!$K86</f>
        <v>0</v>
      </c>
      <c r="K87" s="141"/>
      <c r="L87" s="144"/>
      <c r="M87" s="136">
        <f>+'[5]4.SZ.TÁBL. ÓVODA'!$N86</f>
        <v>0</v>
      </c>
      <c r="N87" s="137"/>
      <c r="O87" s="144"/>
      <c r="P87" s="136">
        <f>+'[5]4.SZ.TÁBL. ÓVODA'!$Q86</f>
        <v>0</v>
      </c>
      <c r="Q87" s="141"/>
      <c r="R87" s="144">
        <f t="shared" si="81"/>
        <v>0</v>
      </c>
      <c r="S87" s="136">
        <f t="shared" si="113"/>
        <v>0</v>
      </c>
      <c r="T87" s="137">
        <f t="shared" si="114"/>
        <v>0</v>
      </c>
    </row>
    <row r="88" spans="1:20" ht="13.5" customHeight="1">
      <c r="A88" s="129" t="s">
        <v>242</v>
      </c>
      <c r="B88" s="188" t="s">
        <v>243</v>
      </c>
      <c r="C88" s="144"/>
      <c r="D88" s="136">
        <f>+'[5]4.SZ.TÁBL. ÓVODA'!$E87</f>
        <v>0</v>
      </c>
      <c r="E88" s="137"/>
      <c r="F88" s="144"/>
      <c r="G88" s="136">
        <f>+'[5]4.SZ.TÁBL. ÓVODA'!$H87</f>
        <v>0</v>
      </c>
      <c r="H88" s="137"/>
      <c r="I88" s="144"/>
      <c r="J88" s="136">
        <f>+'[5]4.SZ.TÁBL. ÓVODA'!$K87</f>
        <v>0</v>
      </c>
      <c r="K88" s="141"/>
      <c r="L88" s="144"/>
      <c r="M88" s="136">
        <f>+'[5]4.SZ.TÁBL. ÓVODA'!$N87</f>
        <v>0</v>
      </c>
      <c r="N88" s="137"/>
      <c r="O88" s="144"/>
      <c r="P88" s="136">
        <f>+'[5]4.SZ.TÁBL. ÓVODA'!$Q87</f>
        <v>0</v>
      </c>
      <c r="Q88" s="141"/>
      <c r="R88" s="144">
        <f t="shared" si="81"/>
        <v>0</v>
      </c>
      <c r="S88" s="136">
        <f t="shared" si="113"/>
        <v>0</v>
      </c>
      <c r="T88" s="137">
        <f t="shared" si="114"/>
        <v>0</v>
      </c>
    </row>
    <row r="89" spans="1:20" ht="13.5" customHeight="1">
      <c r="A89" s="130" t="s">
        <v>244</v>
      </c>
      <c r="B89" s="189" t="s">
        <v>17</v>
      </c>
      <c r="C89" s="166"/>
      <c r="D89" s="136">
        <f>+'[5]4.SZ.TÁBL. ÓVODA'!$E88</f>
        <v>0</v>
      </c>
      <c r="E89" s="167"/>
      <c r="F89" s="166"/>
      <c r="G89" s="136"/>
      <c r="H89" s="167"/>
      <c r="I89" s="166"/>
      <c r="J89" s="136">
        <f>+'[5]4.SZ.TÁBL. ÓVODA'!$K88</f>
        <v>0</v>
      </c>
      <c r="K89" s="163"/>
      <c r="L89" s="166"/>
      <c r="M89" s="136">
        <f>+'[5]4.SZ.TÁBL. ÓVODA'!$N88</f>
        <v>0</v>
      </c>
      <c r="N89" s="167"/>
      <c r="O89" s="166"/>
      <c r="P89" s="136">
        <f>+'[5]4.SZ.TÁBL. ÓVODA'!$Q88</f>
        <v>0</v>
      </c>
      <c r="Q89" s="163"/>
      <c r="R89" s="166">
        <f t="shared" si="81"/>
        <v>0</v>
      </c>
      <c r="S89" s="162">
        <f t="shared" si="113"/>
        <v>0</v>
      </c>
      <c r="T89" s="167">
        <f t="shared" si="114"/>
        <v>0</v>
      </c>
    </row>
    <row r="90" spans="1:20" s="263" customFormat="1" ht="13.5" customHeight="1">
      <c r="A90" s="131" t="s">
        <v>170</v>
      </c>
      <c r="B90" s="190" t="s">
        <v>128</v>
      </c>
      <c r="C90" s="229">
        <f>SUM(C85:C89)</f>
        <v>1457</v>
      </c>
      <c r="D90" s="234">
        <f>SUM(D85:D89)</f>
        <v>746</v>
      </c>
      <c r="E90" s="235">
        <f>SUM(E85:E89)</f>
        <v>746</v>
      </c>
      <c r="F90" s="229">
        <f>SUM(F85:F89)</f>
        <v>1649</v>
      </c>
      <c r="G90" s="234">
        <f>SUM(G85:G89)</f>
        <v>597</v>
      </c>
      <c r="H90" s="235">
        <f t="shared" ref="H90" si="115">SUM(H85:H89)</f>
        <v>597</v>
      </c>
      <c r="I90" s="229">
        <f>SUM(I85:I89)</f>
        <v>173</v>
      </c>
      <c r="J90" s="234">
        <f>SUM(J85:J89)</f>
        <v>7</v>
      </c>
      <c r="K90" s="237">
        <f t="shared" ref="K90" si="116">SUM(K85:K89)</f>
        <v>7</v>
      </c>
      <c r="L90" s="229">
        <f>SUM(L85:L89)</f>
        <v>443</v>
      </c>
      <c r="M90" s="234">
        <f>SUM(M85:M89)</f>
        <v>8</v>
      </c>
      <c r="N90" s="235">
        <f t="shared" ref="N90" si="117">SUM(N85:N89)</f>
        <v>8</v>
      </c>
      <c r="O90" s="229">
        <f>SUM(O85:O89)</f>
        <v>350</v>
      </c>
      <c r="P90" s="234">
        <f>SUM(P85:P89)</f>
        <v>88</v>
      </c>
      <c r="Q90" s="237">
        <f t="shared" ref="Q90" si="118">SUM(Q85:Q89)</f>
        <v>88</v>
      </c>
      <c r="R90" s="229">
        <f>SUM(R85:R89)</f>
        <v>4072</v>
      </c>
      <c r="S90" s="234">
        <f t="shared" ref="S90:T90" si="119">SUM(S85:S89)</f>
        <v>1446</v>
      </c>
      <c r="T90" s="235">
        <f t="shared" si="119"/>
        <v>1446</v>
      </c>
    </row>
    <row r="91" spans="1:20" s="263" customFormat="1" ht="13.5" customHeight="1">
      <c r="A91" s="131" t="s">
        <v>171</v>
      </c>
      <c r="B91" s="190" t="s">
        <v>129</v>
      </c>
      <c r="C91" s="229">
        <f>+C68+C71+C81+C84+C90</f>
        <v>6902</v>
      </c>
      <c r="D91" s="234">
        <f>+D68+D71+D81+D84+D90</f>
        <v>3812</v>
      </c>
      <c r="E91" s="235">
        <f>+E68+E71+E81+E84+E90</f>
        <v>3812</v>
      </c>
      <c r="F91" s="229">
        <f>+F68+F71+F81+F84+F90</f>
        <v>7808</v>
      </c>
      <c r="G91" s="234">
        <f>+G68+G71+G81+G84+G90</f>
        <v>3518</v>
      </c>
      <c r="H91" s="235">
        <f t="shared" ref="H91" si="120">+H68+H71+H81+H84+H90</f>
        <v>3518</v>
      </c>
      <c r="I91" s="229">
        <f>+I68+I71+I81+I84+I90</f>
        <v>813</v>
      </c>
      <c r="J91" s="234">
        <f>+J68+J71+J81+J84+J90</f>
        <v>260</v>
      </c>
      <c r="K91" s="237">
        <f t="shared" ref="K91" si="121">+K68+K71+K81+K84+K90</f>
        <v>260</v>
      </c>
      <c r="L91" s="229">
        <f>+L68+L71+L81+L84+L90</f>
        <v>2083</v>
      </c>
      <c r="M91" s="234">
        <f>+M68+M71+M81+M84+M90</f>
        <v>577</v>
      </c>
      <c r="N91" s="235">
        <f t="shared" ref="N91" si="122">+N68+N71+N81+N84+N90</f>
        <v>577</v>
      </c>
      <c r="O91" s="229">
        <f>+O68+O71+O81+O84+O90</f>
        <v>2747</v>
      </c>
      <c r="P91" s="234">
        <f>+P68+P71+P81+P84+P90</f>
        <v>1113</v>
      </c>
      <c r="Q91" s="237">
        <f t="shared" ref="Q91" si="123">+Q68+Q71+Q81+Q84+Q90</f>
        <v>1113</v>
      </c>
      <c r="R91" s="229">
        <f>+R68+R71+R81+R84+R90</f>
        <v>20353</v>
      </c>
      <c r="S91" s="234">
        <f t="shared" ref="S91:T91" si="124">+S68+S71+S81+S84+S90</f>
        <v>9280</v>
      </c>
      <c r="T91" s="235">
        <f t="shared" si="124"/>
        <v>9280</v>
      </c>
    </row>
    <row r="92" spans="1:20" ht="13.5" customHeight="1">
      <c r="A92" s="128" t="s">
        <v>291</v>
      </c>
      <c r="B92" s="126" t="s">
        <v>292</v>
      </c>
      <c r="C92" s="151"/>
      <c r="D92" s="136">
        <f>D93</f>
        <v>288</v>
      </c>
      <c r="E92" s="152">
        <f>E93</f>
        <v>288</v>
      </c>
      <c r="F92" s="151"/>
      <c r="G92" s="136">
        <f>G93</f>
        <v>0</v>
      </c>
      <c r="H92" s="152"/>
      <c r="I92" s="151">
        <f>SUM(I93)</f>
        <v>0</v>
      </c>
      <c r="J92" s="136">
        <f>J93</f>
        <v>0</v>
      </c>
      <c r="K92" s="148"/>
      <c r="L92" s="151">
        <f>SUM(L93)</f>
        <v>2654</v>
      </c>
      <c r="M92" s="136">
        <f>M93</f>
        <v>1768</v>
      </c>
      <c r="N92" s="152">
        <f>N93</f>
        <v>1768</v>
      </c>
      <c r="O92" s="151"/>
      <c r="P92" s="136">
        <f>P93</f>
        <v>0</v>
      </c>
      <c r="Q92" s="148"/>
      <c r="R92" s="151">
        <f t="shared" ref="R92:R96" si="125">+C92+F92+I92+L92+O92</f>
        <v>2654</v>
      </c>
      <c r="S92" s="147">
        <f t="shared" ref="S92:S96" si="126">+D92+G92+J92+M92+P92</f>
        <v>2056</v>
      </c>
      <c r="T92" s="152">
        <f t="shared" ref="T92:T96" si="127">+E92+H92+K92+N92+Q92</f>
        <v>2056</v>
      </c>
    </row>
    <row r="93" spans="1:20" s="220" customFormat="1" ht="13.5" customHeight="1">
      <c r="A93" s="134" t="s">
        <v>291</v>
      </c>
      <c r="B93" s="127" t="s">
        <v>100</v>
      </c>
      <c r="C93" s="230"/>
      <c r="D93" s="136">
        <f>+'[5]4.SZ.TÁBL. ÓVODA'!$E92</f>
        <v>288</v>
      </c>
      <c r="E93" s="232">
        <v>288</v>
      </c>
      <c r="F93" s="230"/>
      <c r="G93" s="136">
        <f>+'[5]4.SZ.TÁBL. ÓVODA'!$H92</f>
        <v>0</v>
      </c>
      <c r="H93" s="232"/>
      <c r="I93" s="230"/>
      <c r="J93" s="136">
        <f>+'[5]4.SZ.TÁBL. ÓVODA'!$K92</f>
        <v>0</v>
      </c>
      <c r="K93" s="233"/>
      <c r="L93" s="230">
        <f>+'[4]4.SZ.TÁBL. ÓVODA'!$M$92</f>
        <v>2654</v>
      </c>
      <c r="M93" s="136">
        <f>+'[5]4.SZ.TÁBL. ÓVODA'!$N92</f>
        <v>1768</v>
      </c>
      <c r="N93" s="232">
        <v>1768</v>
      </c>
      <c r="O93" s="230"/>
      <c r="P93" s="136">
        <f>+'[5]4.SZ.TÁBL. ÓVODA'!$Q92</f>
        <v>0</v>
      </c>
      <c r="Q93" s="233"/>
      <c r="R93" s="166">
        <f t="shared" ref="R93" si="128">+C93+F93+I93+L93+O93</f>
        <v>2654</v>
      </c>
      <c r="S93" s="162">
        <f t="shared" si="126"/>
        <v>2056</v>
      </c>
      <c r="T93" s="167">
        <f t="shared" si="127"/>
        <v>2056</v>
      </c>
    </row>
    <row r="94" spans="1:20" ht="13.5" customHeight="1">
      <c r="A94" s="256" t="s">
        <v>293</v>
      </c>
      <c r="B94" s="260" t="s">
        <v>294</v>
      </c>
      <c r="C94" s="166">
        <f>+SUM(C95:C96)</f>
        <v>0</v>
      </c>
      <c r="D94" s="136">
        <f>+'[5]4.SZ.TÁBL. ÓVODA'!$E93</f>
        <v>0</v>
      </c>
      <c r="E94" s="167">
        <f>+SUM(E95:E96)</f>
        <v>0</v>
      </c>
      <c r="F94" s="166">
        <f>+SUM(F95:F96)</f>
        <v>0</v>
      </c>
      <c r="G94" s="136">
        <f>+'[5]4.SZ.TÁBL. ÓVODA'!$H93</f>
        <v>0</v>
      </c>
      <c r="H94" s="167">
        <f t="shared" ref="H94" si="129">+SUM(H95:H96)</f>
        <v>0</v>
      </c>
      <c r="I94" s="166">
        <f>+SUM(I95:I96)</f>
        <v>0</v>
      </c>
      <c r="J94" s="136">
        <f>+'[5]4.SZ.TÁBL. ÓVODA'!$K93</f>
        <v>0</v>
      </c>
      <c r="K94" s="163">
        <f t="shared" ref="K94" si="130">+SUM(K95:K96)</f>
        <v>0</v>
      </c>
      <c r="L94" s="166">
        <f>+SUM(L95:L96)</f>
        <v>0</v>
      </c>
      <c r="M94" s="136">
        <f>+'[5]4.SZ.TÁBL. ÓVODA'!$N93</f>
        <v>0</v>
      </c>
      <c r="N94" s="167">
        <f t="shared" ref="N94" si="131">+SUM(N95:N96)</f>
        <v>0</v>
      </c>
      <c r="O94" s="166">
        <f>+SUM(O95:O96)</f>
        <v>0</v>
      </c>
      <c r="P94" s="136">
        <f>+'[5]4.SZ.TÁBL. ÓVODA'!$Q93</f>
        <v>0</v>
      </c>
      <c r="Q94" s="163">
        <f t="shared" ref="Q94" si="132">+SUM(Q95:Q96)</f>
        <v>0</v>
      </c>
      <c r="R94" s="166">
        <f t="shared" si="125"/>
        <v>0</v>
      </c>
      <c r="S94" s="162">
        <f t="shared" si="126"/>
        <v>0</v>
      </c>
      <c r="T94" s="167">
        <f t="shared" si="127"/>
        <v>0</v>
      </c>
    </row>
    <row r="95" spans="1:20" s="220" customFormat="1" ht="13.5" customHeight="1">
      <c r="A95" s="336"/>
      <c r="B95" s="337" t="s">
        <v>329</v>
      </c>
      <c r="C95" s="218"/>
      <c r="D95" s="136">
        <f>+'[5]4.SZ.TÁBL. ÓVODA'!$E94</f>
        <v>0</v>
      </c>
      <c r="E95" s="219"/>
      <c r="F95" s="218"/>
      <c r="G95" s="136">
        <f>+'[5]4.SZ.TÁBL. ÓVODA'!$H94</f>
        <v>0</v>
      </c>
      <c r="H95" s="219"/>
      <c r="I95" s="218"/>
      <c r="J95" s="136">
        <f>+'[5]4.SZ.TÁBL. ÓVODA'!$K94</f>
        <v>0</v>
      </c>
      <c r="K95" s="215"/>
      <c r="L95" s="218"/>
      <c r="M95" s="136">
        <f>+'[5]4.SZ.TÁBL. ÓVODA'!$N94</f>
        <v>0</v>
      </c>
      <c r="N95" s="219"/>
      <c r="O95" s="218"/>
      <c r="P95" s="136">
        <f>+'[5]4.SZ.TÁBL. ÓVODA'!$Q94</f>
        <v>0</v>
      </c>
      <c r="Q95" s="215"/>
      <c r="R95" s="230">
        <f t="shared" si="125"/>
        <v>0</v>
      </c>
      <c r="S95" s="214">
        <f t="shared" si="126"/>
        <v>0</v>
      </c>
      <c r="T95" s="219">
        <f t="shared" si="127"/>
        <v>0</v>
      </c>
    </row>
    <row r="96" spans="1:20" s="220" customFormat="1" ht="13.5" customHeight="1">
      <c r="A96" s="338"/>
      <c r="B96" s="337" t="s">
        <v>330</v>
      </c>
      <c r="C96" s="225"/>
      <c r="D96" s="136">
        <f>+'[5]4.SZ.TÁBL. ÓVODA'!$E95</f>
        <v>0</v>
      </c>
      <c r="E96" s="226"/>
      <c r="F96" s="225"/>
      <c r="G96" s="136">
        <f>+'[5]4.SZ.TÁBL. ÓVODA'!$H95</f>
        <v>0</v>
      </c>
      <c r="H96" s="226"/>
      <c r="I96" s="225"/>
      <c r="J96" s="136">
        <f>+'[5]4.SZ.TÁBL. ÓVODA'!$K95</f>
        <v>0</v>
      </c>
      <c r="K96" s="224"/>
      <c r="L96" s="225"/>
      <c r="M96" s="136">
        <f>+'[5]4.SZ.TÁBL. ÓVODA'!$N95</f>
        <v>0</v>
      </c>
      <c r="N96" s="226"/>
      <c r="O96" s="225"/>
      <c r="P96" s="136">
        <f>+'[5]4.SZ.TÁBL. ÓVODA'!$Q95</f>
        <v>0</v>
      </c>
      <c r="Q96" s="224"/>
      <c r="R96" s="230">
        <f t="shared" si="125"/>
        <v>0</v>
      </c>
      <c r="S96" s="223">
        <f t="shared" si="126"/>
        <v>0</v>
      </c>
      <c r="T96" s="226">
        <f t="shared" si="127"/>
        <v>0</v>
      </c>
    </row>
    <row r="97" spans="1:20" s="263" customFormat="1" ht="13.5" customHeight="1">
      <c r="A97" s="131" t="s">
        <v>172</v>
      </c>
      <c r="B97" s="190" t="s">
        <v>130</v>
      </c>
      <c r="C97" s="229">
        <f>+C92+C94</f>
        <v>0</v>
      </c>
      <c r="D97" s="234">
        <f>+D92+D94</f>
        <v>288</v>
      </c>
      <c r="E97" s="235">
        <f>+E92+E94</f>
        <v>288</v>
      </c>
      <c r="F97" s="229">
        <f>+F92+F94</f>
        <v>0</v>
      </c>
      <c r="G97" s="234">
        <f>+G92+G94</f>
        <v>0</v>
      </c>
      <c r="H97" s="235">
        <f t="shared" ref="H97" si="133">+H92+H94</f>
        <v>0</v>
      </c>
      <c r="I97" s="229">
        <f>+I92+I94</f>
        <v>0</v>
      </c>
      <c r="J97" s="234">
        <f>+J92+J94</f>
        <v>0</v>
      </c>
      <c r="K97" s="237">
        <f t="shared" ref="K97" si="134">+K92+K94</f>
        <v>0</v>
      </c>
      <c r="L97" s="229">
        <f>+L92+L94</f>
        <v>2654</v>
      </c>
      <c r="M97" s="234">
        <f>+M92+M94</f>
        <v>1768</v>
      </c>
      <c r="N97" s="235">
        <f t="shared" ref="N97" si="135">+N92+N94</f>
        <v>1768</v>
      </c>
      <c r="O97" s="229">
        <f>+O92+O94</f>
        <v>0</v>
      </c>
      <c r="P97" s="234">
        <f>+P92+P94</f>
        <v>0</v>
      </c>
      <c r="Q97" s="237">
        <f t="shared" ref="Q97" si="136">+Q92+Q94</f>
        <v>0</v>
      </c>
      <c r="R97" s="229">
        <f>+R92+R94</f>
        <v>2654</v>
      </c>
      <c r="S97" s="234">
        <f t="shared" ref="S97:T97" si="137">+S92+S94</f>
        <v>2056</v>
      </c>
      <c r="T97" s="235">
        <f t="shared" si="137"/>
        <v>2056</v>
      </c>
    </row>
    <row r="98" spans="1:20" ht="13.5" customHeight="1">
      <c r="A98" s="128" t="s">
        <v>245</v>
      </c>
      <c r="B98" s="187" t="s">
        <v>246</v>
      </c>
      <c r="C98" s="151"/>
      <c r="D98" s="136">
        <f>+'[5]4.SZ.TÁBL. ÓVODA'!$E97</f>
        <v>0</v>
      </c>
      <c r="E98" s="152"/>
      <c r="F98" s="151"/>
      <c r="G98" s="136">
        <f>+'[5]4.SZ.TÁBL. ÓVODA'!$H97</f>
        <v>0</v>
      </c>
      <c r="H98" s="152"/>
      <c r="I98" s="151"/>
      <c r="J98" s="136">
        <f>+'[5]4.SZ.TÁBL. ÓVODA'!$K97</f>
        <v>0</v>
      </c>
      <c r="K98" s="148"/>
      <c r="L98" s="151"/>
      <c r="M98" s="136">
        <f>+'[5]4.SZ.TÁBL. ÓVODA'!$N97</f>
        <v>0</v>
      </c>
      <c r="N98" s="152"/>
      <c r="O98" s="151"/>
      <c r="P98" s="136">
        <f>+'[5]4.SZ.TÁBL. ÓVODA'!$Q97</f>
        <v>0</v>
      </c>
      <c r="Q98" s="148"/>
      <c r="R98" s="151">
        <f t="shared" ref="R98:R104" si="138">+C98+F98+I98+L98+O98</f>
        <v>0</v>
      </c>
      <c r="S98" s="147">
        <f t="shared" ref="S98:S104" si="139">+D98+G98+J98+M98+P98</f>
        <v>0</v>
      </c>
      <c r="T98" s="152">
        <f t="shared" ref="T98:T104" si="140">+E98+H98+K98+N98+Q98</f>
        <v>0</v>
      </c>
    </row>
    <row r="99" spans="1:20" ht="13.5" customHeight="1">
      <c r="A99" s="129" t="s">
        <v>247</v>
      </c>
      <c r="B99" s="188" t="s">
        <v>248</v>
      </c>
      <c r="C99" s="144"/>
      <c r="D99" s="136">
        <f>+'[5]4.SZ.TÁBL. ÓVODA'!$E98</f>
        <v>0</v>
      </c>
      <c r="E99" s="137"/>
      <c r="F99" s="144"/>
      <c r="G99" s="136">
        <f>+'[5]4.SZ.TÁBL. ÓVODA'!$H98</f>
        <v>0</v>
      </c>
      <c r="H99" s="137"/>
      <c r="I99" s="144"/>
      <c r="J99" s="136">
        <f>+'[5]4.SZ.TÁBL. ÓVODA'!$K98</f>
        <v>0</v>
      </c>
      <c r="K99" s="141"/>
      <c r="L99" s="144"/>
      <c r="M99" s="136">
        <f>+'[5]4.SZ.TÁBL. ÓVODA'!$N98</f>
        <v>0</v>
      </c>
      <c r="N99" s="137"/>
      <c r="O99" s="144"/>
      <c r="P99" s="136">
        <f>+'[5]4.SZ.TÁBL. ÓVODA'!$Q98</f>
        <v>0</v>
      </c>
      <c r="Q99" s="141"/>
      <c r="R99" s="144">
        <f t="shared" si="138"/>
        <v>0</v>
      </c>
      <c r="S99" s="136">
        <f t="shared" si="139"/>
        <v>0</v>
      </c>
      <c r="T99" s="137">
        <f t="shared" si="140"/>
        <v>0</v>
      </c>
    </row>
    <row r="100" spans="1:20" ht="13.5" customHeight="1">
      <c r="A100" s="129" t="s">
        <v>249</v>
      </c>
      <c r="B100" s="188" t="s">
        <v>250</v>
      </c>
      <c r="C100" s="144"/>
      <c r="D100" s="136">
        <f>+'[5]4.SZ.TÁBL. ÓVODA'!$E99</f>
        <v>0</v>
      </c>
      <c r="E100" s="137"/>
      <c r="F100" s="144"/>
      <c r="G100" s="136">
        <f>+'[5]4.SZ.TÁBL. ÓVODA'!$H99</f>
        <v>0</v>
      </c>
      <c r="H100" s="137"/>
      <c r="I100" s="144"/>
      <c r="J100" s="136">
        <f>+'[5]4.SZ.TÁBL. ÓVODA'!$K99</f>
        <v>0</v>
      </c>
      <c r="K100" s="141"/>
      <c r="L100" s="144"/>
      <c r="M100" s="136">
        <f>+'[5]4.SZ.TÁBL. ÓVODA'!$N99</f>
        <v>0</v>
      </c>
      <c r="N100" s="137"/>
      <c r="O100" s="144">
        <f>+'[4]4.SZ.TÁBL. ÓVODA'!$P$99</f>
        <v>150</v>
      </c>
      <c r="P100" s="136">
        <f>+'[5]4.SZ.TÁBL. ÓVODA'!$Q99</f>
        <v>0</v>
      </c>
      <c r="Q100" s="141">
        <v>0</v>
      </c>
      <c r="R100" s="144">
        <f t="shared" si="138"/>
        <v>150</v>
      </c>
      <c r="S100" s="136">
        <f t="shared" si="139"/>
        <v>0</v>
      </c>
      <c r="T100" s="137">
        <f t="shared" si="140"/>
        <v>0</v>
      </c>
    </row>
    <row r="101" spans="1:20" ht="13.5" customHeight="1">
      <c r="A101" s="129" t="s">
        <v>251</v>
      </c>
      <c r="B101" s="188" t="s">
        <v>252</v>
      </c>
      <c r="C101" s="144">
        <f>+'[4]4.SZ.TÁBL. ÓVODA'!$D$100</f>
        <v>500</v>
      </c>
      <c r="D101" s="136">
        <f>+'[5]4.SZ.TÁBL. ÓVODA'!$E100</f>
        <v>0</v>
      </c>
      <c r="E101" s="137"/>
      <c r="F101" s="144">
        <f>+'[4]4.SZ.TÁBL. ÓVODA'!$G$100</f>
        <v>400</v>
      </c>
      <c r="G101" s="136">
        <f>+'[5]4.SZ.TÁBL. ÓVODA'!$H100</f>
        <v>1087</v>
      </c>
      <c r="H101" s="137">
        <v>1087</v>
      </c>
      <c r="I101" s="144"/>
      <c r="J101" s="136">
        <f>+'[5]4.SZ.TÁBL. ÓVODA'!$K100</f>
        <v>0</v>
      </c>
      <c r="K101" s="141"/>
      <c r="L101" s="144"/>
      <c r="M101" s="136">
        <f>+'[5]4.SZ.TÁBL. ÓVODA'!$N100</f>
        <v>0</v>
      </c>
      <c r="N101" s="137"/>
      <c r="O101" s="144"/>
      <c r="P101" s="136">
        <f>+'[5]4.SZ.TÁBL. ÓVODA'!$Q100</f>
        <v>0</v>
      </c>
      <c r="Q101" s="141"/>
      <c r="R101" s="144">
        <f t="shared" si="138"/>
        <v>900</v>
      </c>
      <c r="S101" s="136">
        <f t="shared" si="139"/>
        <v>1087</v>
      </c>
      <c r="T101" s="137">
        <f t="shared" si="140"/>
        <v>1087</v>
      </c>
    </row>
    <row r="102" spans="1:20" ht="13.5" customHeight="1">
      <c r="A102" s="129" t="s">
        <v>253</v>
      </c>
      <c r="B102" s="188" t="s">
        <v>254</v>
      </c>
      <c r="C102" s="144"/>
      <c r="D102" s="136">
        <f>+'[5]4.SZ.TÁBL. ÓVODA'!$E101</f>
        <v>0</v>
      </c>
      <c r="E102" s="137"/>
      <c r="F102" s="144"/>
      <c r="G102" s="136">
        <f>+'[5]4.SZ.TÁBL. ÓVODA'!$H101</f>
        <v>0</v>
      </c>
      <c r="H102" s="137"/>
      <c r="I102" s="144"/>
      <c r="J102" s="136">
        <f>+'[5]4.SZ.TÁBL. ÓVODA'!$K101</f>
        <v>0</v>
      </c>
      <c r="K102" s="141"/>
      <c r="L102" s="144"/>
      <c r="M102" s="136">
        <f>+'[5]4.SZ.TÁBL. ÓVODA'!$N101</f>
        <v>0</v>
      </c>
      <c r="N102" s="137"/>
      <c r="O102" s="144"/>
      <c r="P102" s="136">
        <f>+'[5]4.SZ.TÁBL. ÓVODA'!$Q101</f>
        <v>0</v>
      </c>
      <c r="Q102" s="141"/>
      <c r="R102" s="144">
        <f t="shared" si="138"/>
        <v>0</v>
      </c>
      <c r="S102" s="136">
        <f t="shared" si="139"/>
        <v>0</v>
      </c>
      <c r="T102" s="137">
        <f t="shared" si="140"/>
        <v>0</v>
      </c>
    </row>
    <row r="103" spans="1:20" ht="13.5" customHeight="1">
      <c r="A103" s="129" t="s">
        <v>255</v>
      </c>
      <c r="B103" s="188" t="s">
        <v>256</v>
      </c>
      <c r="C103" s="144"/>
      <c r="D103" s="136">
        <f>+'[5]4.SZ.TÁBL. ÓVODA'!$E102</f>
        <v>0</v>
      </c>
      <c r="E103" s="137"/>
      <c r="F103" s="144"/>
      <c r="G103" s="136">
        <f>+'[5]4.SZ.TÁBL. ÓVODA'!$H102</f>
        <v>0</v>
      </c>
      <c r="H103" s="137"/>
      <c r="I103" s="144"/>
      <c r="J103" s="136">
        <f>+'[5]4.SZ.TÁBL. ÓVODA'!$K102</f>
        <v>0</v>
      </c>
      <c r="K103" s="141"/>
      <c r="L103" s="144"/>
      <c r="M103" s="136">
        <f>+'[5]4.SZ.TÁBL. ÓVODA'!$N102</f>
        <v>0</v>
      </c>
      <c r="N103" s="137"/>
      <c r="O103" s="144"/>
      <c r="P103" s="136">
        <f>+'[5]4.SZ.TÁBL. ÓVODA'!$Q102</f>
        <v>0</v>
      </c>
      <c r="Q103" s="141"/>
      <c r="R103" s="144">
        <f t="shared" si="138"/>
        <v>0</v>
      </c>
      <c r="S103" s="136">
        <f t="shared" si="139"/>
        <v>0</v>
      </c>
      <c r="T103" s="137">
        <f t="shared" si="140"/>
        <v>0</v>
      </c>
    </row>
    <row r="104" spans="1:20" ht="13.5" customHeight="1">
      <c r="A104" s="130" t="s">
        <v>257</v>
      </c>
      <c r="B104" s="189" t="s">
        <v>258</v>
      </c>
      <c r="C104" s="166">
        <f>+'[4]4.SZ.TÁBL. ÓVODA'!$D$103</f>
        <v>135</v>
      </c>
      <c r="D104" s="136">
        <f>+'[5]4.SZ.TÁBL. ÓVODA'!$E103</f>
        <v>0</v>
      </c>
      <c r="E104" s="167">
        <f>+E121</f>
        <v>0</v>
      </c>
      <c r="F104" s="166">
        <f>+'[4]4.SZ.TÁBL. ÓVODA'!$G$103</f>
        <v>108</v>
      </c>
      <c r="G104" s="136">
        <f>+'[5]4.SZ.TÁBL. ÓVODA'!$H103</f>
        <v>294</v>
      </c>
      <c r="H104" s="167">
        <v>294</v>
      </c>
      <c r="I104" s="166"/>
      <c r="J104" s="136">
        <f>+'[5]4.SZ.TÁBL. ÓVODA'!$K103</f>
        <v>0</v>
      </c>
      <c r="K104" s="163">
        <f t="shared" ref="K104" si="141">+K121</f>
        <v>0</v>
      </c>
      <c r="L104" s="166"/>
      <c r="M104" s="136">
        <f>+'[5]4.SZ.TÁBL. ÓVODA'!$N103</f>
        <v>0</v>
      </c>
      <c r="N104" s="167">
        <f t="shared" ref="N104" si="142">+N121</f>
        <v>0</v>
      </c>
      <c r="O104" s="166">
        <f>+'[4]4.SZ.TÁBL. ÓVODA'!$P$103</f>
        <v>41</v>
      </c>
      <c r="P104" s="136">
        <f>+'[5]4.SZ.TÁBL. ÓVODA'!$Q103</f>
        <v>0</v>
      </c>
      <c r="Q104" s="163">
        <v>0</v>
      </c>
      <c r="R104" s="166">
        <f t="shared" si="138"/>
        <v>284</v>
      </c>
      <c r="S104" s="162">
        <f t="shared" si="139"/>
        <v>294</v>
      </c>
      <c r="T104" s="167">
        <f t="shared" si="140"/>
        <v>294</v>
      </c>
    </row>
    <row r="105" spans="1:20" s="263" customFormat="1" ht="13.5" customHeight="1">
      <c r="A105" s="131" t="s">
        <v>173</v>
      </c>
      <c r="B105" s="190" t="s">
        <v>85</v>
      </c>
      <c r="C105" s="229">
        <f>SUM(C98:C104)</f>
        <v>635</v>
      </c>
      <c r="D105" s="234">
        <f>SUM(D98:D104)</f>
        <v>0</v>
      </c>
      <c r="E105" s="235">
        <f>SUM(E98:E104)</f>
        <v>0</v>
      </c>
      <c r="F105" s="229">
        <f>SUM(F98:F104)</f>
        <v>508</v>
      </c>
      <c r="G105" s="234">
        <f>SUM(G98:G104)</f>
        <v>1381</v>
      </c>
      <c r="H105" s="235">
        <f t="shared" ref="H105" si="143">SUM(H98:H104)</f>
        <v>1381</v>
      </c>
      <c r="I105" s="229">
        <f>SUM(I98:I104)</f>
        <v>0</v>
      </c>
      <c r="J105" s="234">
        <f>SUM(J98:J104)</f>
        <v>0</v>
      </c>
      <c r="K105" s="237">
        <f t="shared" ref="K105" si="144">SUM(K98:K104)</f>
        <v>0</v>
      </c>
      <c r="L105" s="229">
        <f>SUM(L98:L104)</f>
        <v>0</v>
      </c>
      <c r="M105" s="234">
        <f>SUM(M98:M104)</f>
        <v>0</v>
      </c>
      <c r="N105" s="235">
        <f t="shared" ref="N105" si="145">SUM(N98:N104)</f>
        <v>0</v>
      </c>
      <c r="O105" s="229">
        <f>SUM(O98:O104)</f>
        <v>191</v>
      </c>
      <c r="P105" s="234">
        <f>SUM(P98:P104)</f>
        <v>0</v>
      </c>
      <c r="Q105" s="237">
        <f t="shared" ref="Q105" si="146">SUM(Q98:Q104)</f>
        <v>0</v>
      </c>
      <c r="R105" s="229">
        <f>SUM(R98:R104)</f>
        <v>1334</v>
      </c>
      <c r="S105" s="234">
        <f t="shared" ref="S105:T105" si="147">SUM(S98:S104)</f>
        <v>1381</v>
      </c>
      <c r="T105" s="235">
        <f t="shared" si="147"/>
        <v>1381</v>
      </c>
    </row>
    <row r="106" spans="1:20" ht="13.5" customHeight="1">
      <c r="A106" s="128" t="s">
        <v>259</v>
      </c>
      <c r="B106" s="187" t="s">
        <v>260</v>
      </c>
      <c r="C106" s="151"/>
      <c r="D106" s="136">
        <f>+'[5]4.SZ.TÁBL. ÓVODA'!$E105</f>
        <v>0</v>
      </c>
      <c r="E106" s="152"/>
      <c r="F106" s="151"/>
      <c r="G106" s="136">
        <f>+'[5]4.SZ.TÁBL. ÓVODA'!$H105</f>
        <v>1355</v>
      </c>
      <c r="H106" s="152">
        <v>1355</v>
      </c>
      <c r="I106" s="151"/>
      <c r="J106" s="136">
        <f>+'[5]4.SZ.TÁBL. ÓVODA'!$K105</f>
        <v>0</v>
      </c>
      <c r="K106" s="148"/>
      <c r="L106" s="151"/>
      <c r="M106" s="136">
        <f>+'[5]4.SZ.TÁBL. ÓVODA'!$N105</f>
        <v>0</v>
      </c>
      <c r="N106" s="152"/>
      <c r="O106" s="151"/>
      <c r="P106" s="136">
        <f>+'[5]4.SZ.TÁBL. ÓVODA'!$Q105</f>
        <v>0</v>
      </c>
      <c r="Q106" s="148"/>
      <c r="R106" s="151">
        <f t="shared" ref="R106:R109" si="148">+C106+F106+I106+L106+O106</f>
        <v>0</v>
      </c>
      <c r="S106" s="147">
        <f t="shared" ref="S106:S109" si="149">+D106+G106+J106+M106+P106</f>
        <v>1355</v>
      </c>
      <c r="T106" s="152">
        <f t="shared" ref="T106:T109" si="150">+E106+H106+K106+N106+Q106</f>
        <v>1355</v>
      </c>
    </row>
    <row r="107" spans="1:20" ht="13.5" customHeight="1">
      <c r="A107" s="129" t="s">
        <v>261</v>
      </c>
      <c r="B107" s="188" t="s">
        <v>262</v>
      </c>
      <c r="C107" s="144"/>
      <c r="D107" s="136">
        <f>+'[5]4.SZ.TÁBL. ÓVODA'!$E106</f>
        <v>0</v>
      </c>
      <c r="E107" s="137"/>
      <c r="F107" s="144"/>
      <c r="G107" s="136">
        <f>+'[5]4.SZ.TÁBL. ÓVODA'!$H106</f>
        <v>0</v>
      </c>
      <c r="H107" s="137"/>
      <c r="I107" s="144"/>
      <c r="J107" s="136">
        <f>+'[5]4.SZ.TÁBL. ÓVODA'!$K106</f>
        <v>0</v>
      </c>
      <c r="K107" s="141"/>
      <c r="L107" s="144"/>
      <c r="M107" s="136">
        <f>+'[5]4.SZ.TÁBL. ÓVODA'!$N106</f>
        <v>0</v>
      </c>
      <c r="N107" s="137"/>
      <c r="O107" s="144"/>
      <c r="P107" s="136">
        <f>+'[5]4.SZ.TÁBL. ÓVODA'!$Q106</f>
        <v>0</v>
      </c>
      <c r="Q107" s="141"/>
      <c r="R107" s="144">
        <f t="shared" si="148"/>
        <v>0</v>
      </c>
      <c r="S107" s="136">
        <f t="shared" si="149"/>
        <v>0</v>
      </c>
      <c r="T107" s="137">
        <f t="shared" si="150"/>
        <v>0</v>
      </c>
    </row>
    <row r="108" spans="1:20" ht="13.5" customHeight="1">
      <c r="A108" s="129" t="s">
        <v>263</v>
      </c>
      <c r="B108" s="188" t="s">
        <v>264</v>
      </c>
      <c r="C108" s="144"/>
      <c r="D108" s="136">
        <f>+'[5]4.SZ.TÁBL. ÓVODA'!$E107</f>
        <v>0</v>
      </c>
      <c r="E108" s="137"/>
      <c r="F108" s="144"/>
      <c r="G108" s="136">
        <f>+'[5]4.SZ.TÁBL. ÓVODA'!$H107</f>
        <v>0</v>
      </c>
      <c r="H108" s="137"/>
      <c r="I108" s="144"/>
      <c r="J108" s="136">
        <f>+'[5]4.SZ.TÁBL. ÓVODA'!$K107</f>
        <v>0</v>
      </c>
      <c r="K108" s="141"/>
      <c r="L108" s="144"/>
      <c r="M108" s="136">
        <f>+'[5]4.SZ.TÁBL. ÓVODA'!$N107</f>
        <v>0</v>
      </c>
      <c r="N108" s="137"/>
      <c r="O108" s="144"/>
      <c r="P108" s="136">
        <f>+'[5]4.SZ.TÁBL. ÓVODA'!$Q107</f>
        <v>0</v>
      </c>
      <c r="Q108" s="141"/>
      <c r="R108" s="144">
        <f t="shared" si="148"/>
        <v>0</v>
      </c>
      <c r="S108" s="136">
        <f t="shared" si="149"/>
        <v>0</v>
      </c>
      <c r="T108" s="137">
        <f t="shared" si="150"/>
        <v>0</v>
      </c>
    </row>
    <row r="109" spans="1:20" ht="13.5" customHeight="1">
      <c r="A109" s="130" t="s">
        <v>265</v>
      </c>
      <c r="B109" s="189" t="s">
        <v>266</v>
      </c>
      <c r="C109" s="166"/>
      <c r="D109" s="136">
        <f>+'[5]4.SZ.TÁBL. ÓVODA'!$E108</f>
        <v>0</v>
      </c>
      <c r="E109" s="167"/>
      <c r="F109" s="166"/>
      <c r="G109" s="136">
        <f>+'[5]4.SZ.TÁBL. ÓVODA'!$H108</f>
        <v>366</v>
      </c>
      <c r="H109" s="167">
        <v>366</v>
      </c>
      <c r="I109" s="166"/>
      <c r="J109" s="136">
        <f>+'[5]4.SZ.TÁBL. ÓVODA'!$K108</f>
        <v>0</v>
      </c>
      <c r="K109" s="163"/>
      <c r="L109" s="166"/>
      <c r="M109" s="136">
        <f>+'[5]4.SZ.TÁBL. ÓVODA'!$N108</f>
        <v>0</v>
      </c>
      <c r="N109" s="167"/>
      <c r="O109" s="166"/>
      <c r="P109" s="136">
        <f>+'[5]4.SZ.TÁBL. ÓVODA'!$Q108</f>
        <v>0</v>
      </c>
      <c r="Q109" s="163"/>
      <c r="R109" s="166">
        <f t="shared" si="148"/>
        <v>0</v>
      </c>
      <c r="S109" s="162">
        <f t="shared" si="149"/>
        <v>366</v>
      </c>
      <c r="T109" s="167">
        <f t="shared" si="150"/>
        <v>366</v>
      </c>
    </row>
    <row r="110" spans="1:20" s="263" customFormat="1" ht="13.5" customHeight="1">
      <c r="A110" s="131" t="s">
        <v>174</v>
      </c>
      <c r="B110" s="190" t="s">
        <v>131</v>
      </c>
      <c r="C110" s="229">
        <f>SUM(C106:C109)</f>
        <v>0</v>
      </c>
      <c r="D110" s="234">
        <f>SUM(D106:D109)</f>
        <v>0</v>
      </c>
      <c r="E110" s="235">
        <f>SUM(E106:E109)</f>
        <v>0</v>
      </c>
      <c r="F110" s="229">
        <f>SUM(F106:F109)</f>
        <v>0</v>
      </c>
      <c r="G110" s="234">
        <f>SUM(G106:G109)</f>
        <v>1721</v>
      </c>
      <c r="H110" s="235">
        <f t="shared" ref="H110" si="151">SUM(H106:H109)</f>
        <v>1721</v>
      </c>
      <c r="I110" s="229">
        <f>SUM(I106:I109)</f>
        <v>0</v>
      </c>
      <c r="J110" s="234">
        <f>SUM(J106:J109)</f>
        <v>0</v>
      </c>
      <c r="K110" s="237">
        <f t="shared" ref="K110" si="152">SUM(K106:K109)</f>
        <v>0</v>
      </c>
      <c r="L110" s="229">
        <f>SUM(L106:L109)</f>
        <v>0</v>
      </c>
      <c r="M110" s="234">
        <f>SUM(M106:M109)</f>
        <v>0</v>
      </c>
      <c r="N110" s="235">
        <f t="shared" ref="N110" si="153">SUM(N106:N109)</f>
        <v>0</v>
      </c>
      <c r="O110" s="229">
        <f>SUM(O106:O109)</f>
        <v>0</v>
      </c>
      <c r="P110" s="234">
        <f>SUM(P106:P109)</f>
        <v>0</v>
      </c>
      <c r="Q110" s="237">
        <f t="shared" ref="Q110" si="154">SUM(Q106:Q109)</f>
        <v>0</v>
      </c>
      <c r="R110" s="229">
        <f>SUM(R106:R109)</f>
        <v>0</v>
      </c>
      <c r="S110" s="234">
        <f t="shared" ref="S110:T110" si="155">SUM(S106:S109)</f>
        <v>1721</v>
      </c>
      <c r="T110" s="235">
        <f t="shared" si="155"/>
        <v>1721</v>
      </c>
    </row>
    <row r="111" spans="1:20" s="263" customFormat="1" ht="13.5" customHeight="1">
      <c r="A111" s="131" t="s">
        <v>175</v>
      </c>
      <c r="B111" s="190" t="s">
        <v>132</v>
      </c>
      <c r="C111" s="229"/>
      <c r="D111" s="136">
        <f>+'[5]4.SZ.TÁBL. ÓVODA'!$E110</f>
        <v>0</v>
      </c>
      <c r="E111" s="235"/>
      <c r="F111" s="229"/>
      <c r="G111" s="136">
        <f>+'[5]4.SZ.TÁBL. ÓVODA'!$H110</f>
        <v>0</v>
      </c>
      <c r="H111" s="235"/>
      <c r="I111" s="229"/>
      <c r="J111" s="136">
        <f>+'[5]4.SZ.TÁBL. ÓVODA'!$K110</f>
        <v>0</v>
      </c>
      <c r="K111" s="237"/>
      <c r="L111" s="229"/>
      <c r="M111" s="136">
        <f>+'[5]4.SZ.TÁBL. ÓVODA'!$N110</f>
        <v>0</v>
      </c>
      <c r="N111" s="235"/>
      <c r="O111" s="229"/>
      <c r="P111" s="136">
        <f>+'[5]4.SZ.TÁBL. ÓVODA'!$Q110</f>
        <v>0</v>
      </c>
      <c r="Q111" s="237"/>
      <c r="R111" s="169">
        <f t="shared" ref="R111" si="156">+C111+F111+I111+L111+O111</f>
        <v>0</v>
      </c>
      <c r="S111" s="463">
        <f t="shared" ref="S111" si="157">+D111+G111+J111+M111+P111</f>
        <v>0</v>
      </c>
      <c r="T111" s="464">
        <f t="shared" ref="T111" si="158">+E111+H111+K111+N111+Q111</f>
        <v>0</v>
      </c>
    </row>
    <row r="112" spans="1:20" s="263" customFormat="1" ht="13.5" customHeight="1">
      <c r="A112" s="135" t="s">
        <v>176</v>
      </c>
      <c r="B112" s="190" t="s">
        <v>133</v>
      </c>
      <c r="C112" s="229">
        <f t="shared" ref="C112:T112" si="159">+C58+C59+C91+C97+C105+C110+C111</f>
        <v>30265</v>
      </c>
      <c r="D112" s="234">
        <f t="shared" si="159"/>
        <v>21121</v>
      </c>
      <c r="E112" s="235">
        <f t="shared" si="159"/>
        <v>21121</v>
      </c>
      <c r="F112" s="229">
        <f t="shared" si="159"/>
        <v>57374</v>
      </c>
      <c r="G112" s="234">
        <f t="shared" si="159"/>
        <v>40273</v>
      </c>
      <c r="H112" s="235">
        <f t="shared" si="159"/>
        <v>40273</v>
      </c>
      <c r="I112" s="229">
        <f t="shared" si="159"/>
        <v>25457</v>
      </c>
      <c r="J112" s="234">
        <f t="shared" si="159"/>
        <v>18817</v>
      </c>
      <c r="K112" s="237">
        <f t="shared" si="159"/>
        <v>18817</v>
      </c>
      <c r="L112" s="229">
        <f t="shared" si="159"/>
        <v>48990</v>
      </c>
      <c r="M112" s="234">
        <f t="shared" si="159"/>
        <v>33623</v>
      </c>
      <c r="N112" s="235">
        <f t="shared" si="159"/>
        <v>33623</v>
      </c>
      <c r="O112" s="229">
        <f t="shared" si="159"/>
        <v>12493</v>
      </c>
      <c r="P112" s="234">
        <f t="shared" si="159"/>
        <v>8684</v>
      </c>
      <c r="Q112" s="237">
        <f t="shared" si="159"/>
        <v>8684</v>
      </c>
      <c r="R112" s="229">
        <f t="shared" si="159"/>
        <v>174579</v>
      </c>
      <c r="S112" s="234">
        <f t="shared" si="159"/>
        <v>122518</v>
      </c>
      <c r="T112" s="235">
        <f t="shared" si="159"/>
        <v>122518</v>
      </c>
    </row>
    <row r="113" spans="1:20" s="263" customFormat="1" ht="13.5" customHeight="1" thickBot="1">
      <c r="A113" s="185" t="s">
        <v>177</v>
      </c>
      <c r="B113" s="193" t="s">
        <v>134</v>
      </c>
      <c r="C113" s="251"/>
      <c r="D113" s="252"/>
      <c r="E113" s="253"/>
      <c r="F113" s="251"/>
      <c r="G113" s="252"/>
      <c r="H113" s="253"/>
      <c r="I113" s="251"/>
      <c r="J113" s="252"/>
      <c r="K113" s="255"/>
      <c r="L113" s="251"/>
      <c r="M113" s="252"/>
      <c r="N113" s="253"/>
      <c r="O113" s="251"/>
      <c r="P113" s="252"/>
      <c r="Q113" s="255"/>
      <c r="R113" s="177">
        <f t="shared" ref="R113" si="160">+C113+F113+I113+L113+O113</f>
        <v>0</v>
      </c>
      <c r="S113" s="173">
        <f t="shared" ref="S113" si="161">+D113+G113+J113+M113+P113</f>
        <v>0</v>
      </c>
      <c r="T113" s="178">
        <f t="shared" ref="T113" si="162">+E113+H113+K113+N113+Q113</f>
        <v>0</v>
      </c>
    </row>
    <row r="114" spans="1:20" s="263" customFormat="1" ht="13.5" customHeight="1" thickBot="1">
      <c r="A114" s="710" t="s">
        <v>278</v>
      </c>
      <c r="B114" s="711"/>
      <c r="C114" s="242">
        <f>SUM(C112:C113)</f>
        <v>30265</v>
      </c>
      <c r="D114" s="243">
        <f>SUM(D112:D113)</f>
        <v>21121</v>
      </c>
      <c r="E114" s="244">
        <f>SUM(E112:E113)</f>
        <v>21121</v>
      </c>
      <c r="F114" s="242">
        <f>SUM(F112:F113)</f>
        <v>57374</v>
      </c>
      <c r="G114" s="243">
        <f>SUM(G112:G113)</f>
        <v>40273</v>
      </c>
      <c r="H114" s="244">
        <f t="shared" ref="H114" si="163">SUM(H112:H113)</f>
        <v>40273</v>
      </c>
      <c r="I114" s="242">
        <f>SUM(I112:I113)</f>
        <v>25457</v>
      </c>
      <c r="J114" s="243">
        <f>SUM(J112:J113)</f>
        <v>18817</v>
      </c>
      <c r="K114" s="246">
        <f t="shared" ref="K114" si="164">SUM(K112:K113)</f>
        <v>18817</v>
      </c>
      <c r="L114" s="242">
        <f>SUM(L112:L113)</f>
        <v>48990</v>
      </c>
      <c r="M114" s="243">
        <f>SUM(M112:M113)</f>
        <v>33623</v>
      </c>
      <c r="N114" s="244">
        <f t="shared" ref="N114" si="165">SUM(N112:N113)</f>
        <v>33623</v>
      </c>
      <c r="O114" s="242">
        <f>SUM(O112:O113)</f>
        <v>12493</v>
      </c>
      <c r="P114" s="243">
        <f>SUM(P112:P113)</f>
        <v>8684</v>
      </c>
      <c r="Q114" s="246">
        <f t="shared" ref="Q114" si="166">SUM(Q112:Q113)</f>
        <v>8684</v>
      </c>
      <c r="R114" s="242">
        <f>SUM(R112:R113)</f>
        <v>174579</v>
      </c>
      <c r="S114" s="243">
        <f t="shared" ref="S114:T114" si="167">SUM(S112:S113)</f>
        <v>122518</v>
      </c>
      <c r="T114" s="244">
        <f t="shared" si="167"/>
        <v>122518</v>
      </c>
    </row>
    <row r="115" spans="1:20" ht="13.5" customHeight="1" thickBot="1">
      <c r="J115" s="28"/>
      <c r="K115" s="28"/>
      <c r="M115" s="28"/>
      <c r="N115" s="28"/>
      <c r="R115" s="28"/>
      <c r="S115" s="28"/>
      <c r="T115" s="28"/>
    </row>
    <row r="116" spans="1:20" s="263" customFormat="1" ht="13.5" customHeight="1" thickBot="1">
      <c r="A116" s="708" t="s">
        <v>295</v>
      </c>
      <c r="B116" s="756"/>
      <c r="C116" s="242">
        <f t="shared" ref="C116:T116" si="168">+C38-C114</f>
        <v>0</v>
      </c>
      <c r="D116" s="243">
        <f t="shared" si="168"/>
        <v>0</v>
      </c>
      <c r="E116" s="244">
        <f t="shared" si="168"/>
        <v>0</v>
      </c>
      <c r="F116" s="242">
        <f t="shared" si="168"/>
        <v>0</v>
      </c>
      <c r="G116" s="243">
        <f t="shared" si="168"/>
        <v>0</v>
      </c>
      <c r="H116" s="244">
        <f t="shared" si="168"/>
        <v>0</v>
      </c>
      <c r="I116" s="242">
        <f t="shared" si="168"/>
        <v>0</v>
      </c>
      <c r="J116" s="243">
        <f t="shared" si="168"/>
        <v>0</v>
      </c>
      <c r="K116" s="244">
        <f t="shared" si="168"/>
        <v>0</v>
      </c>
      <c r="L116" s="242">
        <f t="shared" si="168"/>
        <v>0</v>
      </c>
      <c r="M116" s="243">
        <f t="shared" si="168"/>
        <v>0</v>
      </c>
      <c r="N116" s="244">
        <f t="shared" si="168"/>
        <v>0</v>
      </c>
      <c r="O116" s="242">
        <f t="shared" si="168"/>
        <v>0</v>
      </c>
      <c r="P116" s="243">
        <f t="shared" si="168"/>
        <v>0</v>
      </c>
      <c r="Q116" s="244">
        <f t="shared" si="168"/>
        <v>0</v>
      </c>
      <c r="R116" s="242">
        <f t="shared" si="168"/>
        <v>0</v>
      </c>
      <c r="S116" s="243">
        <f t="shared" si="168"/>
        <v>0</v>
      </c>
      <c r="T116" s="244">
        <f t="shared" si="168"/>
        <v>0</v>
      </c>
    </row>
    <row r="117" spans="1:20" ht="13.5" customHeight="1"/>
    <row r="118" spans="1:20" ht="13.5" customHeight="1">
      <c r="B118" s="27" t="s">
        <v>289</v>
      </c>
      <c r="C118" s="272">
        <f>(+C91-C90)*0.27</f>
        <v>1470.15</v>
      </c>
      <c r="F118" s="272">
        <f>(+F91-F90)*0.27</f>
        <v>1662.93</v>
      </c>
      <c r="I118" s="272">
        <f>(+I91-I90)*0.27</f>
        <v>172.8</v>
      </c>
      <c r="L118" s="272">
        <f>(+L91-L90)*0.27</f>
        <v>442.8</v>
      </c>
      <c r="O118" s="272">
        <f>(+O91-O90)*0.27</f>
        <v>647.19000000000005</v>
      </c>
    </row>
    <row r="119" spans="1:20" ht="13.5" customHeight="1">
      <c r="B119" s="27" t="s">
        <v>285</v>
      </c>
      <c r="C119" s="28">
        <v>2387</v>
      </c>
      <c r="F119" s="272">
        <v>1362</v>
      </c>
      <c r="I119" s="28">
        <v>11</v>
      </c>
      <c r="L119" s="28">
        <v>63</v>
      </c>
      <c r="O119" s="28">
        <v>613</v>
      </c>
    </row>
    <row r="120" spans="1:20" ht="13.5" customHeight="1">
      <c r="B120" s="27" t="s">
        <v>290</v>
      </c>
      <c r="C120" s="272">
        <f>+SUM(C98:C103)*0.27</f>
        <v>135</v>
      </c>
      <c r="F120" s="272">
        <f>+SUM(F98:F103)*0.27</f>
        <v>108</v>
      </c>
      <c r="I120" s="272">
        <f>+SUM(I98:I103)*0.27</f>
        <v>0</v>
      </c>
      <c r="L120" s="272">
        <f>+SUM(L98:L103)*0.27</f>
        <v>0</v>
      </c>
      <c r="O120" s="272">
        <f>+SUM(O98:O103)*0.27</f>
        <v>40.5</v>
      </c>
    </row>
    <row r="121" spans="1:20" ht="13.5" customHeight="1">
      <c r="B121" s="27" t="s">
        <v>285</v>
      </c>
      <c r="F121" s="28">
        <v>81</v>
      </c>
      <c r="O121" s="28">
        <v>14</v>
      </c>
    </row>
    <row r="123" spans="1:20">
      <c r="B123" s="27" t="s">
        <v>296</v>
      </c>
      <c r="D123" s="28">
        <v>5941</v>
      </c>
      <c r="F123" s="29" t="s">
        <v>285</v>
      </c>
      <c r="N123" s="28"/>
      <c r="O123" s="28">
        <v>5747</v>
      </c>
      <c r="Q123" s="29" t="s">
        <v>285</v>
      </c>
      <c r="T123" s="2"/>
    </row>
    <row r="124" spans="1:20">
      <c r="B124" s="27" t="s">
        <v>333</v>
      </c>
      <c r="C124" s="28">
        <v>4</v>
      </c>
      <c r="D124" s="340">
        <f>+C124/C128</f>
        <v>0.4</v>
      </c>
      <c r="E124" s="275">
        <f>+D123*D124</f>
        <v>2376.4</v>
      </c>
      <c r="F124" s="269">
        <v>2376</v>
      </c>
      <c r="N124" s="28">
        <v>4</v>
      </c>
      <c r="O124" s="340">
        <f>+N124/N128</f>
        <v>0.4</v>
      </c>
      <c r="P124" s="275">
        <f>+O123*O124</f>
        <v>2298.8000000000002</v>
      </c>
      <c r="Q124" s="269">
        <v>2299</v>
      </c>
      <c r="T124" s="2"/>
    </row>
    <row r="125" spans="1:20">
      <c r="B125" s="27" t="s">
        <v>334</v>
      </c>
      <c r="C125" s="28">
        <v>2</v>
      </c>
      <c r="D125" s="340">
        <f>+C125/C128</f>
        <v>0.2</v>
      </c>
      <c r="E125" s="275">
        <f>+D123*D125</f>
        <v>1188.2</v>
      </c>
      <c r="F125" s="269">
        <v>1189</v>
      </c>
      <c r="N125" s="28">
        <v>2</v>
      </c>
      <c r="O125" s="340">
        <f>+N125/N128</f>
        <v>0.2</v>
      </c>
      <c r="P125" s="275">
        <f>+O123*O125</f>
        <v>1149.4000000000001</v>
      </c>
      <c r="Q125" s="269">
        <v>1149</v>
      </c>
      <c r="T125" s="2"/>
    </row>
    <row r="126" spans="1:20">
      <c r="B126" s="27" t="s">
        <v>335</v>
      </c>
      <c r="C126" s="28">
        <v>4</v>
      </c>
      <c r="D126" s="340">
        <f>+C126/C128</f>
        <v>0.4</v>
      </c>
      <c r="E126" s="275">
        <f>+D123*D126</f>
        <v>2376.4</v>
      </c>
      <c r="F126" s="269">
        <v>2376</v>
      </c>
      <c r="N126" s="28">
        <v>4</v>
      </c>
      <c r="O126" s="340">
        <f>+N126/N128</f>
        <v>0.4</v>
      </c>
      <c r="P126" s="275">
        <f>+O123*O126</f>
        <v>2298.8000000000002</v>
      </c>
      <c r="Q126" s="269">
        <v>2299</v>
      </c>
      <c r="T126" s="2"/>
    </row>
    <row r="127" spans="1:20">
      <c r="B127" s="27" t="s">
        <v>336</v>
      </c>
      <c r="D127" s="340">
        <f>+C127/C128</f>
        <v>0</v>
      </c>
      <c r="E127" s="275">
        <f>+D123*D127</f>
        <v>0</v>
      </c>
      <c r="F127" s="269"/>
      <c r="N127" s="28"/>
      <c r="O127" s="340">
        <f>+N127/N128</f>
        <v>0</v>
      </c>
      <c r="P127" s="275">
        <f>+O123*O127</f>
        <v>0</v>
      </c>
      <c r="Q127" s="269"/>
      <c r="T127" s="2"/>
    </row>
    <row r="128" spans="1:20">
      <c r="C128" s="28">
        <f>SUM(C124:C127)</f>
        <v>10</v>
      </c>
      <c r="D128" s="340">
        <f>SUM(D124:D127)</f>
        <v>1</v>
      </c>
      <c r="E128" s="275">
        <f>SUM(E124:E127)</f>
        <v>5941</v>
      </c>
      <c r="F128" s="269">
        <f>SUM(F124:F127)</f>
        <v>5941</v>
      </c>
      <c r="N128" s="28">
        <f>SUM(N124:N127)</f>
        <v>10</v>
      </c>
      <c r="O128" s="340">
        <f>SUM(O124:O127)</f>
        <v>1</v>
      </c>
      <c r="P128" s="275">
        <f>SUM(P124:P127)</f>
        <v>5747</v>
      </c>
      <c r="Q128" s="269">
        <f>SUM(Q124:Q127)</f>
        <v>5747</v>
      </c>
      <c r="T128" s="2"/>
    </row>
  </sheetData>
  <mergeCells count="11">
    <mergeCell ref="R1:T1"/>
    <mergeCell ref="L1:N1"/>
    <mergeCell ref="O1:Q1"/>
    <mergeCell ref="A114:B114"/>
    <mergeCell ref="A116:B116"/>
    <mergeCell ref="A38:B38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8" orientation="landscape" r:id="rId1"/>
  <headerFooter alignWithMargins="0">
    <oddHeader>&amp;L&amp;"Times New Roman,Félkövér"&amp;13Szent László Völgye TKT&amp;C&amp;"Times New Roman,Félkövér"&amp;16 2017. ÉVI I-III. NEGYEDÉVI BESZÁMOLÓ&amp;R4. sz. táblázat
ÓVODA
Adatok: eFt</oddHeader>
    <oddFooter>&amp;L&amp;F&amp;R&amp;P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A20"/>
  <sheetViews>
    <sheetView zoomScaleSheetLayoutView="85" workbookViewId="0">
      <selection activeCell="B25" sqref="B25"/>
    </sheetView>
  </sheetViews>
  <sheetFormatPr defaultColWidth="8.85546875" defaultRowHeight="12.75"/>
  <cols>
    <col min="1" max="1" width="28" style="11" customWidth="1"/>
    <col min="2" max="3" width="10.7109375" style="10" customWidth="1"/>
    <col min="4" max="4" width="10.7109375" style="503" customWidth="1"/>
    <col min="5" max="12" width="10.7109375" style="11" customWidth="1"/>
    <col min="13" max="13" width="10.7109375" style="476" customWidth="1"/>
    <col min="14" max="14" width="7.7109375" style="476" customWidth="1"/>
    <col min="15" max="15" width="14.7109375" style="10" customWidth="1"/>
    <col min="16" max="16384" width="8.85546875" style="11"/>
  </cols>
  <sheetData>
    <row r="1" spans="1:27" ht="24.75" customHeight="1">
      <c r="B1" s="762" t="s">
        <v>37</v>
      </c>
      <c r="C1" s="763"/>
      <c r="D1" s="764" t="s">
        <v>38</v>
      </c>
      <c r="E1" s="765"/>
      <c r="F1" s="766" t="s">
        <v>39</v>
      </c>
      <c r="G1" s="767"/>
      <c r="H1" s="764" t="s">
        <v>40</v>
      </c>
      <c r="I1" s="765"/>
      <c r="J1" s="764" t="s">
        <v>68</v>
      </c>
      <c r="K1" s="765"/>
      <c r="L1" s="757" t="s">
        <v>20</v>
      </c>
      <c r="M1" s="758"/>
      <c r="N1" s="474"/>
      <c r="O1" s="11"/>
    </row>
    <row r="2" spans="1:27" ht="27" customHeight="1" thickBot="1">
      <c r="A2" s="111"/>
      <c r="B2" s="391" t="s">
        <v>373</v>
      </c>
      <c r="C2" s="392" t="s">
        <v>96</v>
      </c>
      <c r="D2" s="392" t="s">
        <v>373</v>
      </c>
      <c r="E2" s="392" t="s">
        <v>96</v>
      </c>
      <c r="F2" s="392" t="s">
        <v>373</v>
      </c>
      <c r="G2" s="392" t="s">
        <v>96</v>
      </c>
      <c r="H2" s="392" t="s">
        <v>373</v>
      </c>
      <c r="I2" s="392" t="s">
        <v>96</v>
      </c>
      <c r="J2" s="392" t="s">
        <v>373</v>
      </c>
      <c r="K2" s="392" t="s">
        <v>96</v>
      </c>
      <c r="L2" s="391" t="s">
        <v>373</v>
      </c>
      <c r="M2" s="393" t="s">
        <v>96</v>
      </c>
      <c r="N2" s="475"/>
      <c r="O2" s="11"/>
      <c r="P2" s="476"/>
      <c r="Q2" s="10"/>
      <c r="R2" s="10"/>
    </row>
    <row r="3" spans="1:27" ht="13.9" customHeight="1">
      <c r="A3" s="477" t="s">
        <v>407</v>
      </c>
      <c r="B3" s="478">
        <f>+'[5]5.SZ.TÁBL. ÓVODAI NORMATÍVA'!$D3</f>
        <v>11323747</v>
      </c>
      <c r="C3" s="478">
        <v>11323747</v>
      </c>
      <c r="D3" s="478">
        <f>+'[5]5.SZ.TÁBL. ÓVODAI NORMATÍVA'!$G3</f>
        <v>22051506</v>
      </c>
      <c r="E3" s="478">
        <v>22051506</v>
      </c>
      <c r="F3" s="478">
        <f>+'[5]5.SZ.TÁBL. ÓVODAI NORMATÍVA'!$J3</f>
        <v>10429766</v>
      </c>
      <c r="G3" s="478">
        <v>10429766</v>
      </c>
      <c r="H3" s="478">
        <f>+'[5]5.SZ.TÁBL. ÓVODAI NORMATÍVA'!$M3</f>
        <v>22349500</v>
      </c>
      <c r="I3" s="478">
        <v>22349500</v>
      </c>
      <c r="J3" s="478">
        <f>+'[5]5.SZ.TÁBL. ÓVODAI NORMATÍVA'!$P3</f>
        <v>2383947</v>
      </c>
      <c r="K3" s="478">
        <v>2383947</v>
      </c>
      <c r="L3" s="479">
        <f>+B3+D3+F3+H3+J3</f>
        <v>68538466</v>
      </c>
      <c r="M3" s="536">
        <f>+C3+E3+G3+I3+K3</f>
        <v>68538466</v>
      </c>
      <c r="N3" s="19"/>
      <c r="O3" s="19"/>
      <c r="P3" s="525"/>
      <c r="Q3" s="476"/>
      <c r="R3" s="476"/>
      <c r="S3" s="10"/>
      <c r="T3" s="10"/>
    </row>
    <row r="4" spans="1:27" ht="13.9" customHeight="1">
      <c r="A4" s="480" t="s">
        <v>408</v>
      </c>
      <c r="B4" s="478">
        <f>+'[5]5.SZ.TÁBL. ÓVODAI NORMATÍVA'!$D4</f>
        <v>0</v>
      </c>
      <c r="C4" s="481"/>
      <c r="D4" s="478">
        <f>+'[5]5.SZ.TÁBL. ÓVODAI NORMATÍVA'!$G4</f>
        <v>0</v>
      </c>
      <c r="E4" s="481"/>
      <c r="F4" s="478">
        <f>+'[5]5.SZ.TÁBL. ÓVODAI NORMATÍVA'!$J4</f>
        <v>0</v>
      </c>
      <c r="G4" s="481"/>
      <c r="H4" s="478">
        <f>+'[5]5.SZ.TÁBL. ÓVODAI NORMATÍVA'!$M4</f>
        <v>0</v>
      </c>
      <c r="I4" s="481"/>
      <c r="J4" s="478">
        <f>+'[5]5.SZ.TÁBL. ÓVODAI NORMATÍVA'!$P4</f>
        <v>0</v>
      </c>
      <c r="K4" s="481"/>
      <c r="L4" s="479">
        <f>+B4+D4+F4+H4+J4</f>
        <v>0</v>
      </c>
      <c r="M4" s="482">
        <f>+C4+E4+G4+I4+K4</f>
        <v>0</v>
      </c>
      <c r="N4" s="19"/>
      <c r="O4" s="19"/>
      <c r="P4" s="525"/>
      <c r="Q4" s="476"/>
      <c r="R4" s="476"/>
      <c r="S4" s="10"/>
      <c r="T4" s="10"/>
    </row>
    <row r="5" spans="1:27" ht="13.9" customHeight="1">
      <c r="A5" s="483" t="s">
        <v>63</v>
      </c>
      <c r="B5" s="484">
        <f>SUM(B3:B4)</f>
        <v>11323747</v>
      </c>
      <c r="C5" s="484">
        <f t="shared" ref="C5" si="0">SUM(C3:C4)</f>
        <v>11323747</v>
      </c>
      <c r="D5" s="484">
        <f>SUM(D3:D4)</f>
        <v>22051506</v>
      </c>
      <c r="E5" s="484">
        <f t="shared" ref="E5" si="1">SUM(E3:E4)</f>
        <v>22051506</v>
      </c>
      <c r="F5" s="484">
        <f>SUM(F3:F4)</f>
        <v>10429766</v>
      </c>
      <c r="G5" s="484">
        <f t="shared" ref="G5" si="2">SUM(G3:G4)</f>
        <v>10429766</v>
      </c>
      <c r="H5" s="484">
        <f>SUM(H3:H4)</f>
        <v>22349500</v>
      </c>
      <c r="I5" s="484">
        <f t="shared" ref="I5" si="3">SUM(I3:I4)</f>
        <v>22349500</v>
      </c>
      <c r="J5" s="484">
        <f>SUM(J3:J4)</f>
        <v>2383947</v>
      </c>
      <c r="K5" s="484">
        <f t="shared" ref="K5" si="4">SUM(K3:K4)</f>
        <v>2383947</v>
      </c>
      <c r="L5" s="485">
        <f>SUM(L3:L4)</f>
        <v>68538466</v>
      </c>
      <c r="M5" s="486">
        <f t="shared" ref="M5" si="5">SUM(M3:M4)</f>
        <v>68538466</v>
      </c>
      <c r="N5" s="19"/>
      <c r="O5" s="19"/>
      <c r="P5" s="525"/>
      <c r="Q5" s="476"/>
      <c r="R5" s="476"/>
      <c r="S5" s="10"/>
      <c r="T5" s="10"/>
    </row>
    <row r="6" spans="1:27">
      <c r="A6" s="483" t="s">
        <v>277</v>
      </c>
      <c r="B6" s="484">
        <f>+'[5]5.SZ.TÁBL. ÓVODAI NORMATÍVA'!$D6</f>
        <v>0</v>
      </c>
      <c r="C6" s="484"/>
      <c r="D6" s="484">
        <f>+'[5]5.SZ.TÁBL. ÓVODAI NORMATÍVA'!$G6</f>
        <v>0</v>
      </c>
      <c r="E6" s="484"/>
      <c r="F6" s="484">
        <f>+'[5]5.SZ.TÁBL. ÓVODAI NORMATÍVA'!$J6</f>
        <v>0</v>
      </c>
      <c r="G6" s="484"/>
      <c r="H6" s="484">
        <f>+'[5]5.SZ.TÁBL. ÓVODAI NORMATÍVA'!$M6</f>
        <v>0</v>
      </c>
      <c r="I6" s="484"/>
      <c r="J6" s="484">
        <f>+'[5]5.SZ.TÁBL. ÓVODAI NORMATÍVA'!$P6</f>
        <v>0</v>
      </c>
      <c r="K6" s="484"/>
      <c r="L6" s="485">
        <f t="shared" ref="L6:M9" si="6">+B6+D6+F6+H6+J6</f>
        <v>0</v>
      </c>
      <c r="M6" s="486">
        <f t="shared" si="6"/>
        <v>0</v>
      </c>
      <c r="N6" s="19"/>
      <c r="O6" s="19"/>
      <c r="P6" s="525"/>
      <c r="Q6" s="476"/>
      <c r="R6" s="476"/>
      <c r="S6" s="10"/>
      <c r="T6" s="10"/>
    </row>
    <row r="7" spans="1:27" ht="13.9" customHeight="1">
      <c r="A7" s="390" t="s">
        <v>349</v>
      </c>
      <c r="B7" s="484">
        <f>+'[5]5.SZ.TÁBL. ÓVODAI NORMATÍVA'!$D7</f>
        <v>0</v>
      </c>
      <c r="C7" s="484"/>
      <c r="D7" s="484">
        <f>+'[5]5.SZ.TÁBL. ÓVODAI NORMATÍVA'!$G7</f>
        <v>664655</v>
      </c>
      <c r="E7" s="484">
        <v>664655</v>
      </c>
      <c r="F7" s="484">
        <f>+'[5]5.SZ.TÁBL. ÓVODAI NORMATÍVA'!$J7</f>
        <v>0</v>
      </c>
      <c r="G7" s="484"/>
      <c r="H7" s="484">
        <f>+'[5]5.SZ.TÁBL. ÓVODAI NORMATÍVA'!$M7</f>
        <v>280663</v>
      </c>
      <c r="I7" s="484">
        <v>280663</v>
      </c>
      <c r="J7" s="484">
        <f>+'[5]5.SZ.TÁBL. ÓVODAI NORMATÍVA'!$P7</f>
        <v>276474</v>
      </c>
      <c r="K7" s="484">
        <v>276474</v>
      </c>
      <c r="L7" s="485">
        <f t="shared" si="6"/>
        <v>1221792</v>
      </c>
      <c r="M7" s="486">
        <f t="shared" si="6"/>
        <v>1221792</v>
      </c>
      <c r="N7" s="19"/>
      <c r="O7" s="19"/>
      <c r="P7" s="525"/>
      <c r="Q7" s="476"/>
      <c r="R7" s="476"/>
      <c r="S7" s="10"/>
      <c r="T7" s="10"/>
      <c r="Y7" s="487"/>
    </row>
    <row r="8" spans="1:27" ht="13.9" customHeight="1">
      <c r="A8" s="488" t="s">
        <v>407</v>
      </c>
      <c r="B8" s="478">
        <f>+'[5]5.SZ.TÁBL. ÓVODAI NORMATÍVA'!$D8</f>
        <v>2400000</v>
      </c>
      <c r="C8" s="478">
        <v>2400000</v>
      </c>
      <c r="D8" s="478">
        <f>+'[5]5.SZ.TÁBL. ÓVODAI NORMATÍVA'!$G8</f>
        <v>6240000</v>
      </c>
      <c r="E8" s="478">
        <v>6240000</v>
      </c>
      <c r="F8" s="478">
        <f>+'[5]5.SZ.TÁBL. ÓVODAI NORMATÍVA'!$J8</f>
        <v>2400000</v>
      </c>
      <c r="G8" s="478">
        <v>2400000</v>
      </c>
      <c r="H8" s="478">
        <f>+'[5]5.SZ.TÁBL. ÓVODAI NORMATÍVA'!$M8</f>
        <v>6000000</v>
      </c>
      <c r="I8" s="478">
        <v>6000000</v>
      </c>
      <c r="J8" s="478">
        <f>+'[5]5.SZ.TÁBL. ÓVODAI NORMATÍVA'!$P8</f>
        <v>960000</v>
      </c>
      <c r="K8" s="478">
        <v>960000</v>
      </c>
      <c r="L8" s="479">
        <f t="shared" si="6"/>
        <v>18000000</v>
      </c>
      <c r="M8" s="536">
        <f t="shared" si="6"/>
        <v>18000000</v>
      </c>
      <c r="N8" s="19"/>
      <c r="O8" s="19"/>
      <c r="P8" s="525"/>
      <c r="Q8" s="476"/>
      <c r="R8" s="476"/>
      <c r="S8" s="489"/>
      <c r="T8" s="490"/>
      <c r="U8" s="489"/>
      <c r="V8" s="490"/>
      <c r="W8" s="489"/>
      <c r="X8" s="490"/>
      <c r="Y8" s="489"/>
      <c r="Z8" s="490"/>
      <c r="AA8" s="489"/>
    </row>
    <row r="9" spans="1:27">
      <c r="A9" s="480" t="s">
        <v>408</v>
      </c>
      <c r="B9" s="481">
        <f>+'[5]5.SZ.TÁBL. ÓVODAI NORMATÍVA'!$D9</f>
        <v>0</v>
      </c>
      <c r="C9" s="481"/>
      <c r="D9" s="481">
        <f>+'[5]5.SZ.TÁBL. ÓVODAI NORMATÍVA'!$G9</f>
        <v>0</v>
      </c>
      <c r="E9" s="481"/>
      <c r="F9" s="481">
        <f>+'[5]5.SZ.TÁBL. ÓVODAI NORMATÍVA'!$J9</f>
        <v>0</v>
      </c>
      <c r="G9" s="481"/>
      <c r="H9" s="481">
        <f>+'[5]5.SZ.TÁBL. ÓVODAI NORMATÍVA'!$M9</f>
        <v>0</v>
      </c>
      <c r="I9" s="481"/>
      <c r="J9" s="481">
        <f>+'[5]5.SZ.TÁBL. ÓVODAI NORMATÍVA'!$P9</f>
        <v>0</v>
      </c>
      <c r="K9" s="481"/>
      <c r="L9" s="479">
        <f t="shared" si="6"/>
        <v>0</v>
      </c>
      <c r="M9" s="482">
        <f t="shared" si="6"/>
        <v>0</v>
      </c>
      <c r="N9" s="19"/>
      <c r="O9" s="282"/>
      <c r="P9" s="525"/>
      <c r="Q9" s="476"/>
      <c r="R9" s="476"/>
      <c r="S9" s="491"/>
      <c r="T9" s="19"/>
      <c r="U9" s="19"/>
      <c r="Y9" s="487"/>
    </row>
    <row r="10" spans="1:27" ht="13.9" customHeight="1">
      <c r="A10" s="39" t="s">
        <v>64</v>
      </c>
      <c r="B10" s="484">
        <f t="shared" ref="B10:D10" si="7">SUM(B8:B9)</f>
        <v>2400000</v>
      </c>
      <c r="C10" s="484">
        <f>SUM(C8:C9)</f>
        <v>2400000</v>
      </c>
      <c r="D10" s="484">
        <f t="shared" si="7"/>
        <v>6240000</v>
      </c>
      <c r="E10" s="484">
        <f>SUM(E8:E9)</f>
        <v>6240000</v>
      </c>
      <c r="F10" s="484">
        <f t="shared" ref="F10:H10" si="8">SUM(F8:F9)</f>
        <v>2400000</v>
      </c>
      <c r="G10" s="484">
        <f>SUM(G8:G9)</f>
        <v>2400000</v>
      </c>
      <c r="H10" s="484">
        <f t="shared" si="8"/>
        <v>6000000</v>
      </c>
      <c r="I10" s="484">
        <f>SUM(I8:I9)</f>
        <v>6000000</v>
      </c>
      <c r="J10" s="484">
        <f t="shared" ref="J10" si="9">SUM(J8:J9)</f>
        <v>960000</v>
      </c>
      <c r="K10" s="484">
        <f>SUM(K8:K9)</f>
        <v>960000</v>
      </c>
      <c r="L10" s="485">
        <f>SUM(L8:L9)</f>
        <v>18000000</v>
      </c>
      <c r="M10" s="486">
        <f t="shared" ref="M10" si="10">SUM(M8:M9)</f>
        <v>18000000</v>
      </c>
      <c r="N10" s="19"/>
      <c r="O10" s="282"/>
      <c r="P10" s="525"/>
      <c r="Q10" s="476"/>
      <c r="R10" s="476"/>
      <c r="S10" s="759"/>
      <c r="T10" s="760"/>
      <c r="U10" s="489"/>
      <c r="V10" s="489"/>
      <c r="W10" s="761"/>
      <c r="X10" s="761"/>
      <c r="Y10" s="761"/>
      <c r="Z10" s="761"/>
    </row>
    <row r="11" spans="1:27" ht="15" customHeight="1">
      <c r="A11" s="492" t="s">
        <v>407</v>
      </c>
      <c r="B11" s="493">
        <f>+'[5]5.SZ.TÁBL. ÓVODAI NORMATÍVA'!$D11</f>
        <v>2396534</v>
      </c>
      <c r="C11" s="493">
        <v>2396534</v>
      </c>
      <c r="D11" s="493">
        <f>+'[5]5.SZ.TÁBL. ÓVODAI NORMATÍVA'!$G11</f>
        <v>4411800</v>
      </c>
      <c r="E11" s="493">
        <v>4411800</v>
      </c>
      <c r="F11" s="493">
        <f>+'[5]5.SZ.TÁBL. ÓVODAI NORMATÍVA'!$J11</f>
        <v>2178667</v>
      </c>
      <c r="G11" s="493">
        <v>2178667</v>
      </c>
      <c r="H11" s="493">
        <f>+'[5]5.SZ.TÁBL. ÓVODAI NORMATÍVA'!$M11</f>
        <v>4738599</v>
      </c>
      <c r="I11" s="493">
        <v>4738599</v>
      </c>
      <c r="J11" s="493">
        <f>+'[5]5.SZ.TÁBL. ÓVODAI NORMATÍVA'!$P11</f>
        <v>0</v>
      </c>
      <c r="K11" s="493"/>
      <c r="L11" s="479">
        <f>+B11+D11+F11+H11+J11</f>
        <v>13725600</v>
      </c>
      <c r="M11" s="536">
        <f>+C11+E11+G11+I11+K11</f>
        <v>13725600</v>
      </c>
      <c r="N11" s="19"/>
      <c r="O11" s="19"/>
      <c r="P11" s="525"/>
      <c r="Q11" s="476"/>
      <c r="S11" s="10"/>
      <c r="T11" s="10"/>
      <c r="U11" s="10"/>
      <c r="V11" s="10"/>
      <c r="X11" s="20"/>
      <c r="Y11" s="10"/>
    </row>
    <row r="12" spans="1:27" ht="13.9" customHeight="1">
      <c r="A12" s="480" t="s">
        <v>408</v>
      </c>
      <c r="B12" s="481">
        <f>+'[5]5.SZ.TÁBL. ÓVODAI NORMATÍVA'!$D12</f>
        <v>0</v>
      </c>
      <c r="C12" s="481"/>
      <c r="D12" s="481">
        <f>+'[5]5.SZ.TÁBL. ÓVODAI NORMATÍVA'!$G12</f>
        <v>0</v>
      </c>
      <c r="E12" s="481"/>
      <c r="F12" s="481">
        <f>+'[5]5.SZ.TÁBL. ÓVODAI NORMATÍVA'!$J12</f>
        <v>0</v>
      </c>
      <c r="G12" s="481"/>
      <c r="H12" s="481">
        <f>+'[5]5.SZ.TÁBL. ÓVODAI NORMATÍVA'!$M12</f>
        <v>0</v>
      </c>
      <c r="I12" s="481"/>
      <c r="J12" s="481">
        <f>+'[5]5.SZ.TÁBL. ÓVODAI NORMATÍVA'!$P12</f>
        <v>0</v>
      </c>
      <c r="K12" s="481"/>
      <c r="L12" s="479">
        <f>+B12+D12+F12+H12+J12</f>
        <v>0</v>
      </c>
      <c r="M12" s="482">
        <f>+C12+E12+G12+I12+K12</f>
        <v>0</v>
      </c>
      <c r="N12" s="19"/>
      <c r="O12" s="19"/>
      <c r="P12" s="10"/>
      <c r="R12" s="10"/>
      <c r="S12" s="10"/>
      <c r="T12" s="10"/>
      <c r="U12" s="10"/>
      <c r="W12" s="10"/>
      <c r="X12" s="10"/>
    </row>
    <row r="13" spans="1:27" ht="15" customHeight="1">
      <c r="A13" s="483" t="s">
        <v>65</v>
      </c>
      <c r="B13" s="484">
        <f>SUM(B11:B12)</f>
        <v>2396534</v>
      </c>
      <c r="C13" s="484">
        <f t="shared" ref="C13" si="11">SUM(C11:C12)</f>
        <v>2396534</v>
      </c>
      <c r="D13" s="484">
        <f>SUM(D11:D12)</f>
        <v>4411800</v>
      </c>
      <c r="E13" s="484">
        <f t="shared" ref="E13" si="12">SUM(E11:E12)</f>
        <v>4411800</v>
      </c>
      <c r="F13" s="484">
        <f>SUM(F11:F12)</f>
        <v>2178667</v>
      </c>
      <c r="G13" s="484">
        <f t="shared" ref="G13" si="13">SUM(G11:G12)</f>
        <v>2178667</v>
      </c>
      <c r="H13" s="484">
        <f>SUM(H11:H12)</f>
        <v>4738599</v>
      </c>
      <c r="I13" s="484">
        <f t="shared" ref="I13" si="14">SUM(I11:I12)</f>
        <v>4738599</v>
      </c>
      <c r="J13" s="484">
        <f>SUM(J11:J12)</f>
        <v>0</v>
      </c>
      <c r="K13" s="484">
        <f t="shared" ref="K13" si="15">SUM(K11:K12)</f>
        <v>0</v>
      </c>
      <c r="L13" s="485">
        <f>SUM(L11:L12)</f>
        <v>13725600</v>
      </c>
      <c r="M13" s="486">
        <f t="shared" ref="M13" si="16">SUM(M11:M12)</f>
        <v>13725600</v>
      </c>
      <c r="N13" s="19"/>
      <c r="O13" s="19"/>
      <c r="P13" s="476"/>
      <c r="R13" s="10"/>
      <c r="S13" s="10"/>
      <c r="T13" s="10"/>
      <c r="U13" s="10"/>
      <c r="V13" s="494"/>
      <c r="W13" s="20"/>
      <c r="X13" s="10"/>
    </row>
    <row r="14" spans="1:27" ht="13.5" thickBot="1">
      <c r="A14" s="495" t="s">
        <v>66</v>
      </c>
      <c r="B14" s="496">
        <f>+'[5]5.SZ.TÁBL. ÓVODAI NORMATÍVA'!$D14</f>
        <v>1760569</v>
      </c>
      <c r="C14" s="496">
        <v>1760569</v>
      </c>
      <c r="D14" s="496">
        <f>+'[5]5.SZ.TÁBL. ÓVODAI NORMATÍVA'!$G14</f>
        <v>0</v>
      </c>
      <c r="E14" s="496"/>
      <c r="F14" s="496">
        <f>+'[5]5.SZ.TÁBL. ÓVODAI NORMATÍVA'!$J14</f>
        <v>0</v>
      </c>
      <c r="G14" s="496"/>
      <c r="H14" s="496">
        <f>+'[5]5.SZ.TÁBL. ÓVODAI NORMATÍVA'!$M14</f>
        <v>0</v>
      </c>
      <c r="I14" s="496"/>
      <c r="J14" s="496">
        <f>+'[5]5.SZ.TÁBL. ÓVODAI NORMATÍVA'!$P14</f>
        <v>0</v>
      </c>
      <c r="K14" s="496"/>
      <c r="L14" s="497">
        <f>+B14+D14+F14+H14+J14</f>
        <v>1760569</v>
      </c>
      <c r="M14" s="498">
        <f>+C14+E14+G14+I14+K14</f>
        <v>1760569</v>
      </c>
      <c r="N14" s="19"/>
      <c r="O14" s="476"/>
      <c r="P14" s="10"/>
      <c r="Q14" s="10"/>
      <c r="R14" s="10"/>
      <c r="T14" s="10"/>
      <c r="U14" s="10"/>
    </row>
    <row r="15" spans="1:27" ht="28.5" customHeight="1" thickBot="1">
      <c r="A15" s="499" t="s">
        <v>67</v>
      </c>
      <c r="B15" s="500">
        <f t="shared" ref="B15:K15" si="17">+B5+B6+B10+B13+B14+B7</f>
        <v>17880850</v>
      </c>
      <c r="C15" s="500">
        <f t="shared" si="17"/>
        <v>17880850</v>
      </c>
      <c r="D15" s="500">
        <f t="shared" ref="D15:F15" si="18">+D5+D6+D10+D13+D14+D7</f>
        <v>33367961</v>
      </c>
      <c r="E15" s="500">
        <f t="shared" si="17"/>
        <v>33367961</v>
      </c>
      <c r="F15" s="500">
        <f t="shared" si="18"/>
        <v>15008433</v>
      </c>
      <c r="G15" s="500">
        <f t="shared" si="17"/>
        <v>15008433</v>
      </c>
      <c r="H15" s="500">
        <f t="shared" si="17"/>
        <v>33368762</v>
      </c>
      <c r="I15" s="500">
        <f t="shared" si="17"/>
        <v>33368762</v>
      </c>
      <c r="J15" s="500">
        <f t="shared" ref="J15" si="19">+J5+J6+J10+J13+J14+J7</f>
        <v>3620421</v>
      </c>
      <c r="K15" s="500">
        <f t="shared" si="17"/>
        <v>3620421</v>
      </c>
      <c r="L15" s="501">
        <f t="shared" ref="L15:M15" si="20">+L5+L6+L10+L13+L14+L7</f>
        <v>103246427</v>
      </c>
      <c r="M15" s="502">
        <f t="shared" si="20"/>
        <v>103246427</v>
      </c>
      <c r="N15" s="19">
        <v>103246</v>
      </c>
      <c r="O15" s="476"/>
      <c r="P15" s="10"/>
      <c r="Q15" s="10"/>
      <c r="R15" s="10"/>
      <c r="T15" s="10"/>
      <c r="U15" s="10"/>
    </row>
    <row r="16" spans="1:27" ht="16.149999999999999" customHeight="1" thickBot="1">
      <c r="A16" s="499" t="s">
        <v>368</v>
      </c>
      <c r="B16" s="500">
        <f>+'[5]5.SZ.TÁBL. ÓVODAI NORMATÍVA'!$D16</f>
        <v>66300</v>
      </c>
      <c r="C16" s="500">
        <v>66300</v>
      </c>
      <c r="D16" s="500">
        <f>+'[5]5.SZ.TÁBL. ÓVODAI NORMATÍVA'!$G16</f>
        <v>21295</v>
      </c>
      <c r="E16" s="500">
        <v>21295</v>
      </c>
      <c r="F16" s="500">
        <f>+'[5]5.SZ.TÁBL. ÓVODAI NORMATÍVA'!$J16</f>
        <v>68960</v>
      </c>
      <c r="G16" s="500">
        <v>68960</v>
      </c>
      <c r="H16" s="500">
        <f>+'[5]5.SZ.TÁBL. ÓVODAI NORMATÍVA'!$M16</f>
        <v>22300</v>
      </c>
      <c r="I16" s="500">
        <v>22300</v>
      </c>
      <c r="J16" s="500">
        <f>+'[5]5.SZ.TÁBL. ÓVODAI NORMATÍVA'!$P16</f>
        <v>68415</v>
      </c>
      <c r="K16" s="500">
        <v>68415</v>
      </c>
      <c r="L16" s="501">
        <f t="shared" ref="L16:M18" si="21">+B16+D16+F16+H16+J16</f>
        <v>247270</v>
      </c>
      <c r="M16" s="502">
        <f t="shared" si="21"/>
        <v>247270</v>
      </c>
      <c r="N16" s="19">
        <v>247</v>
      </c>
      <c r="O16" s="476"/>
      <c r="P16" s="10"/>
      <c r="Q16" s="10"/>
      <c r="R16" s="10"/>
      <c r="T16" s="10"/>
      <c r="U16" s="10"/>
    </row>
    <row r="17" spans="1:24" ht="16.149999999999999" customHeight="1" thickBot="1">
      <c r="A17" s="499" t="s">
        <v>409</v>
      </c>
      <c r="B17" s="500">
        <f>+'[5]5.SZ.TÁBL. ÓVODAI NORMATÍVA'!$D17</f>
        <v>533818</v>
      </c>
      <c r="C17" s="500">
        <v>533818</v>
      </c>
      <c r="D17" s="500">
        <f>+'[5]5.SZ.TÁBL. ÓVODAI NORMATÍVA'!$G17</f>
        <v>1387927</v>
      </c>
      <c r="E17" s="500">
        <v>1387927</v>
      </c>
      <c r="F17" s="500">
        <f>+'[5]5.SZ.TÁBL. ÓVODAI NORMATÍVA'!$J17</f>
        <v>533818</v>
      </c>
      <c r="G17" s="500">
        <v>533818</v>
      </c>
      <c r="H17" s="500">
        <f>+'[5]5.SZ.TÁBL. ÓVODAI NORMATÍVA'!$M17</f>
        <v>1334545</v>
      </c>
      <c r="I17" s="500">
        <v>1334545</v>
      </c>
      <c r="J17" s="500">
        <f>+'[5]5.SZ.TÁBL. ÓVODAI NORMATÍVA'!$P17</f>
        <v>213528</v>
      </c>
      <c r="K17" s="502">
        <v>213528</v>
      </c>
      <c r="L17" s="501">
        <f t="shared" si="21"/>
        <v>4003636</v>
      </c>
      <c r="M17" s="502">
        <f t="shared" si="21"/>
        <v>4003636</v>
      </c>
      <c r="N17" s="19">
        <v>4004</v>
      </c>
      <c r="O17" s="476"/>
      <c r="P17" s="10"/>
      <c r="Q17" s="10"/>
      <c r="R17" s="10"/>
      <c r="T17" s="10"/>
      <c r="U17" s="10"/>
    </row>
    <row r="18" spans="1:24" ht="13.9" customHeight="1">
      <c r="A18" s="2" t="s">
        <v>374</v>
      </c>
      <c r="B18" s="19"/>
      <c r="C18" s="19">
        <v>18480</v>
      </c>
      <c r="D18" s="19"/>
      <c r="E18" s="19">
        <v>34778</v>
      </c>
      <c r="F18" s="19"/>
      <c r="G18" s="19">
        <v>15612</v>
      </c>
      <c r="H18" s="19"/>
      <c r="I18" s="19">
        <v>34726</v>
      </c>
      <c r="J18" s="19"/>
      <c r="K18" s="19">
        <v>3901</v>
      </c>
      <c r="L18" s="19">
        <f t="shared" si="21"/>
        <v>0</v>
      </c>
      <c r="M18" s="19">
        <f t="shared" si="21"/>
        <v>107497</v>
      </c>
      <c r="N18" s="19">
        <f>SUM(N15:N17)</f>
        <v>107497</v>
      </c>
      <c r="O18" s="19"/>
      <c r="P18" s="476"/>
      <c r="R18" s="10"/>
      <c r="S18" s="10"/>
      <c r="T18" s="10"/>
      <c r="U18" s="10"/>
      <c r="W18" s="10"/>
      <c r="X18" s="10"/>
    </row>
    <row r="19" spans="1:24" ht="13.9" customHeight="1">
      <c r="A19" s="2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476"/>
      <c r="R19" s="10"/>
      <c r="S19" s="10"/>
      <c r="T19" s="10"/>
      <c r="U19" s="10"/>
      <c r="W19" s="10"/>
      <c r="X19" s="10"/>
    </row>
    <row r="20" spans="1:24" ht="13.9" customHeight="1">
      <c r="D20" s="10"/>
      <c r="E20" s="10"/>
      <c r="F20" s="19"/>
      <c r="G20" s="19"/>
      <c r="H20" s="19"/>
      <c r="I20" s="19"/>
      <c r="J20" s="19"/>
      <c r="K20" s="19"/>
      <c r="L20" s="19"/>
      <c r="M20" s="11"/>
      <c r="N20" s="10"/>
      <c r="O20" s="489"/>
    </row>
  </sheetData>
  <mergeCells count="8">
    <mergeCell ref="L1:M1"/>
    <mergeCell ref="S10:T10"/>
    <mergeCell ref="W10:Z10"/>
    <mergeCell ref="B1:C1"/>
    <mergeCell ref="D1:E1"/>
    <mergeCell ref="F1:G1"/>
    <mergeCell ref="H1:I1"/>
    <mergeCell ref="J1:K1"/>
  </mergeCells>
  <phoneticPr fontId="25" type="noConversion"/>
  <printOptions horizontalCentered="1"/>
  <pageMargins left="0.27559055118110237" right="0.31496062992125984" top="1.1811023622047245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2017. ÉVI I-III. NEGYEDÉVI BESZÁMOLÓ&amp;R5. sz. táblázat
ÓVODAI NORMATÍVA
Adatok: 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F118"/>
  <sheetViews>
    <sheetView zoomScaleSheetLayoutView="85" workbookViewId="0">
      <selection activeCell="B25" sqref="B25"/>
    </sheetView>
  </sheetViews>
  <sheetFormatPr defaultColWidth="8.85546875" defaultRowHeight="15"/>
  <cols>
    <col min="1" max="1" width="64.7109375" style="48" customWidth="1"/>
    <col min="2" max="2" width="12.28515625" style="521" customWidth="1"/>
    <col min="3" max="3" width="12.28515625" style="49" customWidth="1"/>
    <col min="4" max="4" width="7.42578125" style="42" customWidth="1"/>
    <col min="5" max="5" width="12.5703125" style="42" customWidth="1"/>
    <col min="6" max="6" width="12.85546875" style="43" customWidth="1"/>
    <col min="7" max="16384" width="8.85546875" style="42"/>
  </cols>
  <sheetData>
    <row r="1" spans="1:6" ht="35.25" customHeight="1">
      <c r="A1" s="504"/>
      <c r="B1" s="505" t="s">
        <v>373</v>
      </c>
      <c r="C1" s="526" t="s">
        <v>96</v>
      </c>
      <c r="D1" s="417"/>
      <c r="E1" s="417"/>
      <c r="F1" s="42"/>
    </row>
    <row r="2" spans="1:6" ht="28.5" customHeight="1">
      <c r="A2" s="506" t="s">
        <v>61</v>
      </c>
      <c r="B2" s="507"/>
      <c r="C2" s="527"/>
      <c r="D2" s="44"/>
      <c r="E2" s="44" t="s">
        <v>384</v>
      </c>
      <c r="F2" s="42"/>
    </row>
    <row r="3" spans="1:6">
      <c r="A3" s="446" t="s">
        <v>359</v>
      </c>
      <c r="B3" s="508">
        <f>+'[5]6.SZ.TÁBL. SZOCIÁLIS NORMATÍVA'!$D3</f>
        <v>15000000</v>
      </c>
      <c r="C3" s="445">
        <v>11400000</v>
      </c>
      <c r="D3" s="45"/>
      <c r="E3" s="45">
        <v>11400</v>
      </c>
      <c r="F3" s="42"/>
    </row>
    <row r="4" spans="1:6">
      <c r="A4" s="447" t="s">
        <v>360</v>
      </c>
      <c r="B4" s="508">
        <f>+'[5]6.SZ.TÁBL. SZOCIÁLIS NORMATÍVA'!$D4</f>
        <v>9900000</v>
      </c>
      <c r="C4" s="445">
        <v>7524000</v>
      </c>
      <c r="D4" s="45"/>
      <c r="E4" s="45">
        <v>7524</v>
      </c>
      <c r="F4" s="42"/>
    </row>
    <row r="5" spans="1:6">
      <c r="A5" s="447" t="s">
        <v>361</v>
      </c>
      <c r="B5" s="508">
        <f>+'[5]6.SZ.TÁBL. SZOCIÁLIS NORMATÍVA'!$D5</f>
        <v>332160</v>
      </c>
      <c r="C5" s="445">
        <v>252435</v>
      </c>
      <c r="D5" s="45"/>
      <c r="E5" s="45">
        <v>252</v>
      </c>
      <c r="F5" s="42"/>
    </row>
    <row r="6" spans="1:6">
      <c r="A6" s="516" t="s">
        <v>400</v>
      </c>
      <c r="B6" s="508">
        <f>+'[5]6.SZ.TÁBL. SZOCIÁLIS NORMATÍVA'!$D6</f>
        <v>150000</v>
      </c>
      <c r="C6" s="445">
        <v>114000</v>
      </c>
      <c r="D6" s="45"/>
      <c r="E6" s="45">
        <v>114</v>
      </c>
      <c r="F6" s="42"/>
    </row>
    <row r="7" spans="1:6">
      <c r="A7" s="516" t="s">
        <v>401</v>
      </c>
      <c r="B7" s="508">
        <f>+'[5]6.SZ.TÁBL. SZOCIÁLIS NORMATÍVA'!$D7</f>
        <v>16926000</v>
      </c>
      <c r="C7" s="445">
        <v>12863760</v>
      </c>
      <c r="D7" s="45"/>
      <c r="E7" s="45">
        <v>12864</v>
      </c>
      <c r="F7" s="42"/>
    </row>
    <row r="8" spans="1:6">
      <c r="A8" s="447" t="s">
        <v>402</v>
      </c>
      <c r="B8" s="508">
        <f>+'[5]6.SZ.TÁBL. SZOCIÁLIS NORMATÍVA'!$D8</f>
        <v>163500</v>
      </c>
      <c r="C8" s="445">
        <v>124260</v>
      </c>
      <c r="D8" s="45"/>
      <c r="E8" s="45">
        <v>124</v>
      </c>
      <c r="F8" s="42"/>
    </row>
    <row r="9" spans="1:6">
      <c r="A9" s="447" t="s">
        <v>403</v>
      </c>
      <c r="B9" s="508">
        <f>+'[5]6.SZ.TÁBL. SZOCIÁLIS NORMATÍVA'!$D9</f>
        <v>2500000</v>
      </c>
      <c r="C9" s="445">
        <v>1900000</v>
      </c>
      <c r="D9" s="45"/>
      <c r="E9" s="45">
        <v>1900</v>
      </c>
      <c r="F9" s="42"/>
    </row>
    <row r="10" spans="1:6">
      <c r="A10" s="448" t="s">
        <v>404</v>
      </c>
      <c r="B10" s="508">
        <f>+'[5]6.SZ.TÁBL. SZOCIÁLIS NORMATÍVA'!$D10</f>
        <v>4498000</v>
      </c>
      <c r="C10" s="445">
        <v>3418480</v>
      </c>
      <c r="D10" s="45"/>
      <c r="E10" s="45">
        <v>3419</v>
      </c>
      <c r="F10" s="42"/>
    </row>
    <row r="11" spans="1:6">
      <c r="A11" s="449" t="s">
        <v>362</v>
      </c>
      <c r="B11" s="508">
        <f>+'[5]6.SZ.TÁBL. SZOCIÁLIS NORMATÍVA'!$D11</f>
        <v>8940000</v>
      </c>
      <c r="C11" s="445">
        <v>6794400</v>
      </c>
      <c r="D11" s="45"/>
      <c r="E11" s="45">
        <v>6794</v>
      </c>
      <c r="F11" s="42"/>
    </row>
    <row r="12" spans="1:6">
      <c r="A12" s="510" t="s">
        <v>62</v>
      </c>
      <c r="B12" s="511">
        <f>SUM(B3:B11)</f>
        <v>58409660</v>
      </c>
      <c r="C12" s="537">
        <f>SUM(C3:C11)</f>
        <v>44391335</v>
      </c>
      <c r="D12" s="46"/>
      <c r="E12" s="46">
        <f t="shared" ref="E12" si="0">SUM(E3:E11)</f>
        <v>44391</v>
      </c>
      <c r="F12" s="42"/>
    </row>
    <row r="13" spans="1:6">
      <c r="A13" s="506"/>
      <c r="B13" s="512"/>
      <c r="C13" s="528"/>
      <c r="D13" s="46"/>
      <c r="E13" s="46"/>
      <c r="F13" s="42"/>
    </row>
    <row r="14" spans="1:6">
      <c r="A14" s="513" t="s">
        <v>365</v>
      </c>
      <c r="B14" s="514"/>
      <c r="C14" s="531"/>
      <c r="D14" s="46"/>
      <c r="E14" s="46"/>
      <c r="F14" s="42"/>
    </row>
    <row r="15" spans="1:6">
      <c r="A15" s="510" t="s">
        <v>366</v>
      </c>
      <c r="B15" s="511">
        <f>+B14</f>
        <v>0</v>
      </c>
      <c r="C15" s="529">
        <f>+C14</f>
        <v>0</v>
      </c>
      <c r="D15" s="46"/>
      <c r="E15" s="46">
        <f>+E14</f>
        <v>0</v>
      </c>
      <c r="F15" s="42"/>
    </row>
    <row r="16" spans="1:6">
      <c r="A16" s="515"/>
      <c r="B16" s="509"/>
      <c r="C16" s="445"/>
      <c r="D16" s="45"/>
      <c r="E16" s="45"/>
      <c r="F16" s="42"/>
    </row>
    <row r="17" spans="1:6">
      <c r="A17" s="516" t="s">
        <v>405</v>
      </c>
      <c r="B17" s="508">
        <f>+'[5]6.SZ.TÁBL. SZOCIÁLIS NORMATÍVA'!$D14</f>
        <v>826</v>
      </c>
      <c r="C17" s="530">
        <v>826</v>
      </c>
      <c r="D17" s="45"/>
      <c r="E17" s="45">
        <v>1</v>
      </c>
      <c r="F17" s="42"/>
    </row>
    <row r="18" spans="1:6">
      <c r="A18" s="516" t="s">
        <v>375</v>
      </c>
      <c r="B18" s="508">
        <f>+'[5]6.SZ.TÁBL. SZOCIÁLIS NORMATÍVA'!$D15</f>
        <v>244310</v>
      </c>
      <c r="C18" s="530">
        <v>244310</v>
      </c>
      <c r="D18" s="45"/>
      <c r="E18" s="45">
        <v>244</v>
      </c>
      <c r="F18" s="42"/>
    </row>
    <row r="19" spans="1:6">
      <c r="A19" s="516" t="s">
        <v>376</v>
      </c>
      <c r="B19" s="508">
        <f>+'[5]6.SZ.TÁBL. SZOCIÁLIS NORMATÍVA'!$D16</f>
        <v>492838</v>
      </c>
      <c r="C19" s="530">
        <v>492838</v>
      </c>
      <c r="D19" s="45"/>
      <c r="E19" s="45">
        <v>493</v>
      </c>
      <c r="F19" s="42"/>
    </row>
    <row r="20" spans="1:6">
      <c r="A20" s="516" t="s">
        <v>377</v>
      </c>
      <c r="B20" s="508">
        <f>+'[5]6.SZ.TÁBL. SZOCIÁLIS NORMATÍVA'!$D17</f>
        <v>339313</v>
      </c>
      <c r="C20" s="530">
        <v>339313</v>
      </c>
      <c r="D20" s="45"/>
      <c r="E20" s="45">
        <v>339</v>
      </c>
      <c r="F20" s="42"/>
    </row>
    <row r="21" spans="1:6">
      <c r="A21" s="516" t="s">
        <v>378</v>
      </c>
      <c r="B21" s="508">
        <f>+'[5]6.SZ.TÁBL. SZOCIÁLIS NORMATÍVA'!$D18</f>
        <v>221081</v>
      </c>
      <c r="C21" s="530">
        <v>221081</v>
      </c>
      <c r="D21" s="45"/>
      <c r="E21" s="45">
        <v>221</v>
      </c>
      <c r="F21" s="42"/>
    </row>
    <row r="22" spans="1:6">
      <c r="A22" s="513" t="s">
        <v>379</v>
      </c>
      <c r="B22" s="508">
        <f>+'[5]6.SZ.TÁBL. SZOCIÁLIS NORMATÍVA'!$D19</f>
        <v>84162</v>
      </c>
      <c r="C22" s="531">
        <v>84162</v>
      </c>
      <c r="D22" s="45"/>
      <c r="E22" s="45">
        <v>84</v>
      </c>
      <c r="F22" s="42"/>
    </row>
    <row r="23" spans="1:6">
      <c r="A23" s="516" t="s">
        <v>381</v>
      </c>
      <c r="B23" s="508">
        <f>+'[5]6.SZ.TÁBL. SZOCIÁLIS NORMATÍVA'!$D20</f>
        <v>52704</v>
      </c>
      <c r="C23" s="444">
        <v>52704</v>
      </c>
      <c r="D23" s="45"/>
      <c r="E23" s="45">
        <v>53</v>
      </c>
      <c r="F23" s="42"/>
    </row>
    <row r="24" spans="1:6">
      <c r="A24" s="510" t="s">
        <v>380</v>
      </c>
      <c r="B24" s="511">
        <f>SUM(B17:B23)</f>
        <v>1435234</v>
      </c>
      <c r="C24" s="529">
        <f>SUM(C17:C23)</f>
        <v>1435234</v>
      </c>
      <c r="D24" s="45"/>
      <c r="E24" s="46">
        <f>SUM(E17:E23)</f>
        <v>1435</v>
      </c>
      <c r="F24" s="42"/>
    </row>
    <row r="25" spans="1:6">
      <c r="A25" s="515"/>
      <c r="B25" s="509"/>
      <c r="C25" s="445"/>
      <c r="D25" s="45"/>
      <c r="E25" s="45"/>
      <c r="F25" s="42"/>
    </row>
    <row r="26" spans="1:6">
      <c r="A26" s="516" t="s">
        <v>381</v>
      </c>
      <c r="B26" s="508">
        <f>+'[5]6.SZ.TÁBL. SZOCIÁLIS NORMATÍVA'!$D23</f>
        <v>192995</v>
      </c>
      <c r="C26" s="530">
        <v>170966</v>
      </c>
      <c r="D26" s="45"/>
      <c r="E26" s="45">
        <v>171</v>
      </c>
      <c r="F26" s="42"/>
    </row>
    <row r="27" spans="1:6">
      <c r="A27" s="516" t="s">
        <v>405</v>
      </c>
      <c r="B27" s="508">
        <f>+'[5]6.SZ.TÁBL. SZOCIÁLIS NORMATÍVA'!$D24</f>
        <v>980864</v>
      </c>
      <c r="C27" s="530">
        <v>863523</v>
      </c>
      <c r="D27" s="45"/>
      <c r="E27" s="45">
        <v>863</v>
      </c>
      <c r="F27" s="42"/>
    </row>
    <row r="28" spans="1:6">
      <c r="A28" s="516" t="s">
        <v>375</v>
      </c>
      <c r="B28" s="508">
        <f>+'[5]6.SZ.TÁBL. SZOCIÁLIS NORMATÍVA'!$D25</f>
        <v>3595482</v>
      </c>
      <c r="C28" s="530">
        <v>3168262</v>
      </c>
      <c r="D28" s="45"/>
      <c r="E28" s="45">
        <v>3168</v>
      </c>
      <c r="F28" s="42"/>
    </row>
    <row r="29" spans="1:6">
      <c r="A29" s="516" t="s">
        <v>376</v>
      </c>
      <c r="B29" s="508">
        <f>+'[5]6.SZ.TÁBL. SZOCIÁLIS NORMATÍVA'!$D26</f>
        <v>2441278</v>
      </c>
      <c r="C29" s="530">
        <v>2183679</v>
      </c>
      <c r="D29" s="45"/>
      <c r="E29" s="45">
        <v>2184</v>
      </c>
      <c r="F29" s="42"/>
    </row>
    <row r="30" spans="1:6">
      <c r="A30" s="516" t="s">
        <v>377</v>
      </c>
      <c r="B30" s="508">
        <f>+'[5]6.SZ.TÁBL. SZOCIÁLIS NORMATÍVA'!$D27</f>
        <v>5116411</v>
      </c>
      <c r="C30" s="530">
        <v>4499338</v>
      </c>
      <c r="D30" s="45"/>
      <c r="E30" s="45">
        <v>4499</v>
      </c>
      <c r="F30" s="42"/>
    </row>
    <row r="31" spans="1:6">
      <c r="A31" s="516" t="s">
        <v>378</v>
      </c>
      <c r="B31" s="508">
        <f>+'[5]6.SZ.TÁBL. SZOCIÁLIS NORMATÍVA'!$D28</f>
        <v>1848296</v>
      </c>
      <c r="C31" s="530">
        <v>1637969</v>
      </c>
      <c r="D31" s="45"/>
      <c r="E31" s="45">
        <v>1638</v>
      </c>
      <c r="F31" s="42"/>
    </row>
    <row r="32" spans="1:6">
      <c r="A32" s="513" t="s">
        <v>379</v>
      </c>
      <c r="B32" s="508">
        <f>+'[5]6.SZ.TÁBL. SZOCIÁLIS NORMATÍVA'!$D29</f>
        <v>321840</v>
      </c>
      <c r="C32" s="531">
        <v>285641</v>
      </c>
      <c r="D32" s="45"/>
      <c r="E32" s="45">
        <v>286</v>
      </c>
      <c r="F32" s="42"/>
    </row>
    <row r="33" spans="1:6">
      <c r="A33" s="510" t="s">
        <v>382</v>
      </c>
      <c r="B33" s="511">
        <f>SUM(B26:B32)</f>
        <v>14497166</v>
      </c>
      <c r="C33" s="537">
        <f t="shared" ref="C33" si="1">SUM(C26:C32)</f>
        <v>12809378</v>
      </c>
      <c r="D33" s="45"/>
      <c r="E33" s="46">
        <f t="shared" ref="E33" si="2">SUM(E26:E32)</f>
        <v>12809</v>
      </c>
      <c r="F33" s="42"/>
    </row>
    <row r="34" spans="1:6">
      <c r="A34" s="632"/>
      <c r="B34" s="512"/>
      <c r="C34" s="528"/>
      <c r="D34" s="45"/>
      <c r="E34" s="46"/>
      <c r="F34" s="42"/>
    </row>
    <row r="35" spans="1:6">
      <c r="A35" s="516" t="s">
        <v>381</v>
      </c>
      <c r="B35" s="508">
        <f>+'[5]6.SZ.TÁBL. SZOCIÁLIS NORMATÍVA'!$D32</f>
        <v>127094</v>
      </c>
      <c r="C35" s="530">
        <v>101676</v>
      </c>
      <c r="D35" s="45"/>
      <c r="E35" s="45">
        <v>102</v>
      </c>
      <c r="F35" s="42"/>
    </row>
    <row r="36" spans="1:6">
      <c r="A36" s="516" t="s">
        <v>410</v>
      </c>
      <c r="B36" s="508">
        <f>+'[5]6.SZ.TÁBL. SZOCIÁLIS NORMATÍVA'!$D33</f>
        <v>508376</v>
      </c>
      <c r="C36" s="530">
        <v>406700</v>
      </c>
      <c r="D36" s="45"/>
      <c r="E36" s="45">
        <v>407</v>
      </c>
      <c r="F36" s="42"/>
    </row>
    <row r="37" spans="1:6">
      <c r="A37" s="516" t="s">
        <v>375</v>
      </c>
      <c r="B37" s="508">
        <f>+'[5]6.SZ.TÁBL. SZOCIÁLIS NORMATÍVA'!$D34</f>
        <v>508376</v>
      </c>
      <c r="C37" s="530">
        <v>406700</v>
      </c>
      <c r="D37" s="45"/>
      <c r="E37" s="45">
        <v>407</v>
      </c>
      <c r="F37" s="42"/>
    </row>
    <row r="38" spans="1:6">
      <c r="A38" s="516" t="s">
        <v>376</v>
      </c>
      <c r="B38" s="508">
        <f>+'[5]6.SZ.TÁBL. SZOCIÁLIS NORMATÍVA'!$D35</f>
        <v>3050259</v>
      </c>
      <c r="C38" s="530">
        <v>2440207</v>
      </c>
      <c r="D38" s="45"/>
      <c r="E38" s="45">
        <v>2440</v>
      </c>
      <c r="F38" s="42"/>
    </row>
    <row r="39" spans="1:6">
      <c r="A39" s="516" t="s">
        <v>377</v>
      </c>
      <c r="B39" s="508">
        <f>+'[5]6.SZ.TÁBL. SZOCIÁLIS NORMATÍVA'!$D36</f>
        <v>254187</v>
      </c>
      <c r="C39" s="530">
        <v>203350</v>
      </c>
      <c r="D39" s="45"/>
      <c r="E39" s="45">
        <v>203</v>
      </c>
      <c r="F39" s="42"/>
    </row>
    <row r="40" spans="1:6">
      <c r="A40" s="516" t="s">
        <v>378</v>
      </c>
      <c r="B40" s="508">
        <f>+'[5]6.SZ.TÁBL. SZOCIÁLIS NORMATÍVA'!$D37</f>
        <v>635471</v>
      </c>
      <c r="C40" s="530">
        <v>508377</v>
      </c>
      <c r="D40" s="45"/>
      <c r="E40" s="45">
        <v>508</v>
      </c>
      <c r="F40" s="42"/>
    </row>
    <row r="41" spans="1:6">
      <c r="A41" s="513" t="s">
        <v>379</v>
      </c>
      <c r="B41" s="508">
        <f>+'[5]6.SZ.TÁBL. SZOCIÁLIS NORMATÍVA'!$D38</f>
        <v>254187</v>
      </c>
      <c r="C41" s="531">
        <v>203350</v>
      </c>
      <c r="D41" s="45"/>
      <c r="E41" s="45">
        <v>203</v>
      </c>
      <c r="F41" s="42"/>
    </row>
    <row r="42" spans="1:6">
      <c r="A42" s="510" t="s">
        <v>411</v>
      </c>
      <c r="B42" s="511">
        <f>SUM(B35:B41)</f>
        <v>5337950</v>
      </c>
      <c r="C42" s="529">
        <f>SUM(C35:C41)</f>
        <v>4270360</v>
      </c>
      <c r="D42" s="45"/>
      <c r="E42" s="419">
        <f>SUM(E35:E41)</f>
        <v>4270</v>
      </c>
      <c r="F42" s="42"/>
    </row>
    <row r="43" spans="1:6" ht="15.75" thickBot="1">
      <c r="A43" s="517"/>
      <c r="B43" s="633"/>
      <c r="C43" s="634"/>
      <c r="D43" s="532"/>
      <c r="E43" s="45"/>
      <c r="F43" s="42"/>
    </row>
    <row r="44" spans="1:6" s="47" customFormat="1" thickBot="1">
      <c r="A44" s="518" t="s">
        <v>383</v>
      </c>
      <c r="B44" s="519">
        <f>SUM(B12,B24,B33,B15,B42)</f>
        <v>79680010</v>
      </c>
      <c r="C44" s="520">
        <f>SUM(C12,C24,C33,C15,C42)</f>
        <v>62906307</v>
      </c>
      <c r="D44" s="46"/>
      <c r="E44" s="419">
        <f>SUM(E12,E24,E33,E15,E42)</f>
        <v>62905</v>
      </c>
    </row>
    <row r="45" spans="1:6">
      <c r="E45" s="45"/>
    </row>
    <row r="101" spans="1:6">
      <c r="A101" s="41"/>
      <c r="C101" s="42"/>
      <c r="F101" s="42"/>
    </row>
    <row r="114" spans="1:6">
      <c r="A114" s="50"/>
      <c r="B114" s="522"/>
      <c r="C114" s="51"/>
      <c r="D114" s="52"/>
      <c r="E114" s="52"/>
      <c r="F114" s="42"/>
    </row>
    <row r="115" spans="1:6">
      <c r="A115" s="53"/>
      <c r="B115" s="523"/>
      <c r="C115" s="54"/>
      <c r="D115" s="55"/>
      <c r="E115" s="55"/>
      <c r="F115" s="42"/>
    </row>
    <row r="116" spans="1:6">
      <c r="A116" s="53"/>
      <c r="B116" s="523"/>
      <c r="C116" s="54"/>
      <c r="D116" s="55"/>
      <c r="E116" s="55"/>
      <c r="F116" s="42"/>
    </row>
    <row r="117" spans="1:6">
      <c r="A117" s="53"/>
      <c r="B117" s="523"/>
      <c r="C117" s="54"/>
      <c r="D117" s="55"/>
      <c r="E117" s="55"/>
      <c r="F117" s="42"/>
    </row>
    <row r="118" spans="1:6">
      <c r="A118" s="56"/>
      <c r="B118" s="524"/>
      <c r="C118" s="57"/>
      <c r="D118" s="58"/>
      <c r="E118" s="58"/>
      <c r="F118" s="42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orientation="portrait" r:id="rId1"/>
  <headerFooter alignWithMargins="0">
    <oddHeader>&amp;L&amp;"Times New Roman,Félkövér"&amp;13Szent László Völgye TKT&amp;C&amp;"Times New Roman,Félkövér"&amp;16 
2017. ÉVI I-III. NEGYEDÉVI BESZÁMOLÓ &amp;R6. sz. táblázat
SZOCIÁLIS NORMATÍVA
Adatok: 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W101"/>
  <sheetViews>
    <sheetView workbookViewId="0">
      <pane xSplit="2" ySplit="1" topLeftCell="C2" activePane="bottomRight" state="frozen"/>
      <selection activeCell="B25" sqref="B25"/>
      <selection pane="topRight" activeCell="B25" sqref="B25"/>
      <selection pane="bottomLeft" activeCell="B25" sqref="B25"/>
      <selection pane="bottomRight" activeCell="B25" sqref="B25"/>
    </sheetView>
  </sheetViews>
  <sheetFormatPr defaultColWidth="8.85546875" defaultRowHeight="12.75"/>
  <cols>
    <col min="1" max="1" width="29.7109375" style="11" customWidth="1"/>
    <col min="2" max="2" width="12.28515625" style="11" customWidth="1"/>
    <col min="3" max="3" width="7.42578125" style="11" customWidth="1"/>
    <col min="4" max="4" width="8.28515625" style="11" customWidth="1"/>
    <col min="5" max="10" width="7.42578125" style="11" customWidth="1"/>
    <col min="11" max="11" width="8.28515625" style="11" customWidth="1"/>
    <col min="12" max="14" width="7.42578125" style="11" customWidth="1"/>
    <col min="15" max="15" width="10.28515625" style="11" customWidth="1"/>
    <col min="16" max="21" width="8.85546875" style="11"/>
    <col min="22" max="22" width="9.28515625" style="11" customWidth="1"/>
    <col min="23" max="16384" width="8.85546875" style="11"/>
  </cols>
  <sheetData>
    <row r="1" spans="1:23" s="27" customFormat="1" ht="27.6" customHeight="1" thickBot="1">
      <c r="A1" s="645"/>
      <c r="B1" s="35" t="s">
        <v>396</v>
      </c>
      <c r="C1" s="21" t="s">
        <v>42</v>
      </c>
      <c r="D1" s="22" t="s">
        <v>43</v>
      </c>
      <c r="E1" s="22" t="s">
        <v>44</v>
      </c>
      <c r="F1" s="23" t="s">
        <v>45</v>
      </c>
      <c r="G1" s="22" t="s">
        <v>46</v>
      </c>
      <c r="H1" s="22" t="s">
        <v>47</v>
      </c>
      <c r="I1" s="22" t="s">
        <v>48</v>
      </c>
      <c r="J1" s="22" t="s">
        <v>49</v>
      </c>
      <c r="K1" s="22" t="s">
        <v>50</v>
      </c>
      <c r="L1" s="22" t="s">
        <v>51</v>
      </c>
      <c r="M1" s="22" t="s">
        <v>52</v>
      </c>
      <c r="N1" s="37" t="s">
        <v>53</v>
      </c>
      <c r="O1" s="35" t="s">
        <v>371</v>
      </c>
    </row>
    <row r="2" spans="1:23" s="27" customFormat="1" ht="34.9" customHeight="1">
      <c r="A2" s="646" t="s">
        <v>54</v>
      </c>
      <c r="B2" s="646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34"/>
      <c r="Q2" s="36"/>
    </row>
    <row r="3" spans="1:23">
      <c r="A3" s="647" t="s">
        <v>4</v>
      </c>
      <c r="B3" s="648">
        <f>+'[5]7.SZ.TÁBL. PÉNZE. ÁTAD - ÁTVÉT'!$O3</f>
        <v>18184</v>
      </c>
      <c r="C3" s="649">
        <v>2307</v>
      </c>
      <c r="D3" s="650">
        <v>2307</v>
      </c>
      <c r="E3" s="650">
        <v>2307</v>
      </c>
      <c r="F3" s="650">
        <v>4008</v>
      </c>
      <c r="G3" s="650"/>
      <c r="H3" s="650">
        <v>2093</v>
      </c>
      <c r="I3" s="650">
        <v>2280</v>
      </c>
      <c r="J3" s="650">
        <v>6754</v>
      </c>
      <c r="K3" s="650">
        <v>942</v>
      </c>
      <c r="L3" s="650"/>
      <c r="M3" s="650"/>
      <c r="N3" s="651"/>
      <c r="O3" s="648">
        <f>SUM(C3:N3)</f>
        <v>22998</v>
      </c>
      <c r="P3" s="652"/>
      <c r="Q3" s="10"/>
      <c r="R3" s="503"/>
      <c r="S3" s="653"/>
      <c r="U3" s="10"/>
    </row>
    <row r="4" spans="1:23">
      <c r="A4" s="654" t="s">
        <v>6</v>
      </c>
      <c r="B4" s="648">
        <f>+'[5]7.SZ.TÁBL. PÉNZE. ÁTAD - ÁTVÉT'!$O4</f>
        <v>9368</v>
      </c>
      <c r="C4" s="649"/>
      <c r="D4" s="650"/>
      <c r="E4" s="650">
        <v>1410</v>
      </c>
      <c r="F4" s="650">
        <v>705</v>
      </c>
      <c r="G4" s="650"/>
      <c r="H4" s="650">
        <v>2115</v>
      </c>
      <c r="I4" s="650">
        <v>1000</v>
      </c>
      <c r="J4" s="650">
        <v>3291</v>
      </c>
      <c r="K4" s="650"/>
      <c r="L4" s="650"/>
      <c r="M4" s="650"/>
      <c r="N4" s="651"/>
      <c r="O4" s="648">
        <f t="shared" ref="O4:O9" si="0">SUM(C4:N4)</f>
        <v>8521</v>
      </c>
      <c r="P4" s="10"/>
      <c r="Q4" s="10"/>
      <c r="R4" s="503"/>
      <c r="S4" s="653"/>
      <c r="U4" s="10"/>
    </row>
    <row r="5" spans="1:23">
      <c r="A5" s="654" t="s">
        <v>5</v>
      </c>
      <c r="B5" s="648">
        <f>+'[5]7.SZ.TÁBL. PÉNZE. ÁTAD - ÁTVÉT'!$O5</f>
        <v>4748</v>
      </c>
      <c r="C5" s="649"/>
      <c r="D5" s="650"/>
      <c r="E5" s="650"/>
      <c r="F5" s="650">
        <v>2374</v>
      </c>
      <c r="G5" s="650"/>
      <c r="H5" s="650"/>
      <c r="I5" s="650"/>
      <c r="J5" s="650"/>
      <c r="K5" s="650">
        <v>2374</v>
      </c>
      <c r="L5" s="650"/>
      <c r="M5" s="650"/>
      <c r="N5" s="651"/>
      <c r="O5" s="648">
        <f t="shared" si="0"/>
        <v>4748</v>
      </c>
      <c r="Q5" s="10"/>
      <c r="R5" s="503"/>
      <c r="S5" s="653"/>
      <c r="U5" s="10"/>
    </row>
    <row r="6" spans="1:23">
      <c r="A6" s="654" t="s">
        <v>7</v>
      </c>
      <c r="B6" s="648">
        <f>+'[5]7.SZ.TÁBL. PÉNZE. ÁTAD - ÁTVÉT'!$O6</f>
        <v>2990</v>
      </c>
      <c r="C6" s="649">
        <v>295</v>
      </c>
      <c r="D6" s="650">
        <v>295</v>
      </c>
      <c r="E6" s="650">
        <v>295</v>
      </c>
      <c r="F6" s="650">
        <v>295</v>
      </c>
      <c r="G6" s="650">
        <v>295</v>
      </c>
      <c r="H6" s="650">
        <v>295</v>
      </c>
      <c r="I6" s="650">
        <v>218</v>
      </c>
      <c r="J6" s="650">
        <v>284</v>
      </c>
      <c r="K6" s="650">
        <v>284</v>
      </c>
      <c r="L6" s="650"/>
      <c r="M6" s="650"/>
      <c r="N6" s="651"/>
      <c r="O6" s="648">
        <f t="shared" si="0"/>
        <v>2556</v>
      </c>
      <c r="Q6" s="10"/>
      <c r="R6" s="503"/>
      <c r="S6" s="653"/>
      <c r="U6" s="10"/>
    </row>
    <row r="7" spans="1:23">
      <c r="A7" s="654" t="s">
        <v>8</v>
      </c>
      <c r="B7" s="648">
        <f>+'[5]7.SZ.TÁBL. PÉNZE. ÁTAD - ÁTVÉT'!$O7</f>
        <v>16091</v>
      </c>
      <c r="C7" s="649">
        <v>1595</v>
      </c>
      <c r="D7" s="650"/>
      <c r="E7" s="650">
        <v>4530</v>
      </c>
      <c r="F7" s="650"/>
      <c r="G7" s="650">
        <v>1531</v>
      </c>
      <c r="H7" s="650">
        <v>1531</v>
      </c>
      <c r="I7" s="650"/>
      <c r="J7" s="650">
        <v>3064</v>
      </c>
      <c r="K7" s="650"/>
      <c r="L7" s="650"/>
      <c r="M7" s="650"/>
      <c r="N7" s="651"/>
      <c r="O7" s="648">
        <f t="shared" si="0"/>
        <v>12251</v>
      </c>
      <c r="P7" s="10"/>
      <c r="Q7" s="10"/>
      <c r="R7" s="503"/>
      <c r="S7" s="653"/>
      <c r="U7" s="10"/>
    </row>
    <row r="8" spans="1:23">
      <c r="A8" s="654" t="s">
        <v>9</v>
      </c>
      <c r="B8" s="648">
        <f>+'[5]7.SZ.TÁBL. PÉNZE. ÁTAD - ÁTVÉT'!$O8</f>
        <v>9350</v>
      </c>
      <c r="C8" s="649">
        <v>2020</v>
      </c>
      <c r="D8" s="650">
        <v>844</v>
      </c>
      <c r="E8" s="650">
        <v>844</v>
      </c>
      <c r="F8" s="650">
        <v>844</v>
      </c>
      <c r="G8" s="650">
        <v>844</v>
      </c>
      <c r="H8" s="650">
        <v>844</v>
      </c>
      <c r="I8" s="650">
        <v>634</v>
      </c>
      <c r="J8" s="650">
        <v>809</v>
      </c>
      <c r="K8" s="650">
        <v>809</v>
      </c>
      <c r="L8" s="650"/>
      <c r="M8" s="650"/>
      <c r="N8" s="651"/>
      <c r="O8" s="648">
        <f t="shared" si="0"/>
        <v>8492</v>
      </c>
      <c r="P8" s="10"/>
      <c r="Q8" s="10"/>
      <c r="R8" s="503"/>
      <c r="S8" s="653"/>
      <c r="U8" s="10"/>
    </row>
    <row r="9" spans="1:23">
      <c r="A9" s="655" t="s">
        <v>10</v>
      </c>
      <c r="B9" s="648">
        <f>+'[5]7.SZ.TÁBL. PÉNZE. ÁTAD - ÁTVÉT'!$O9</f>
        <v>8708</v>
      </c>
      <c r="C9" s="656">
        <v>1007</v>
      </c>
      <c r="D9" s="657">
        <v>1007</v>
      </c>
      <c r="E9" s="657">
        <v>455</v>
      </c>
      <c r="F9" s="657">
        <v>823</v>
      </c>
      <c r="G9" s="657">
        <v>1410</v>
      </c>
      <c r="H9" s="657">
        <v>1881</v>
      </c>
      <c r="I9" s="657"/>
      <c r="J9" s="657">
        <v>3858</v>
      </c>
      <c r="K9" s="657"/>
      <c r="L9" s="657"/>
      <c r="M9" s="657"/>
      <c r="N9" s="658"/>
      <c r="O9" s="659">
        <f t="shared" si="0"/>
        <v>10441</v>
      </c>
      <c r="P9" s="10"/>
      <c r="Q9" s="10"/>
      <c r="R9" s="503"/>
      <c r="S9" s="653"/>
      <c r="U9" s="10"/>
    </row>
    <row r="10" spans="1:23" ht="13.5" thickBot="1">
      <c r="A10" s="660" t="s">
        <v>283</v>
      </c>
      <c r="B10" s="648">
        <f>+'[5]7.SZ.TÁBL. PÉNZE. ÁTAD - ÁTVÉT'!$O10</f>
        <v>4912</v>
      </c>
      <c r="C10" s="656">
        <v>503</v>
      </c>
      <c r="D10" s="657">
        <v>503</v>
      </c>
      <c r="E10" s="657">
        <v>503</v>
      </c>
      <c r="F10" s="657">
        <v>503</v>
      </c>
      <c r="G10" s="657">
        <v>503</v>
      </c>
      <c r="H10" s="657">
        <v>503</v>
      </c>
      <c r="I10" s="657">
        <v>503</v>
      </c>
      <c r="J10" s="657">
        <v>503</v>
      </c>
      <c r="K10" s="657">
        <v>503</v>
      </c>
      <c r="L10" s="657"/>
      <c r="M10" s="657"/>
      <c r="N10" s="658"/>
      <c r="O10" s="661">
        <f t="shared" ref="O10" si="1">SUM(C10:N10)</f>
        <v>4527</v>
      </c>
      <c r="P10" s="10"/>
      <c r="Q10" s="10"/>
      <c r="R10" s="503"/>
      <c r="S10" s="653"/>
      <c r="U10" s="10"/>
    </row>
    <row r="11" spans="1:23" ht="13.5" thickBot="1">
      <c r="A11" s="662" t="s">
        <v>20</v>
      </c>
      <c r="B11" s="663">
        <f>SUM(B3:B10)</f>
        <v>74351</v>
      </c>
      <c r="C11" s="664">
        <f>SUM(C3:C10)</f>
        <v>7727</v>
      </c>
      <c r="D11" s="665">
        <f t="shared" ref="D11:N11" si="2">SUM(D3:D10)</f>
        <v>4956</v>
      </c>
      <c r="E11" s="665">
        <f t="shared" si="2"/>
        <v>10344</v>
      </c>
      <c r="F11" s="665">
        <f t="shared" si="2"/>
        <v>9552</v>
      </c>
      <c r="G11" s="665">
        <f t="shared" si="2"/>
        <v>4583</v>
      </c>
      <c r="H11" s="665">
        <f t="shared" si="2"/>
        <v>9262</v>
      </c>
      <c r="I11" s="665">
        <f t="shared" si="2"/>
        <v>4635</v>
      </c>
      <c r="J11" s="665">
        <f t="shared" si="2"/>
        <v>18563</v>
      </c>
      <c r="K11" s="665">
        <f t="shared" si="2"/>
        <v>4912</v>
      </c>
      <c r="L11" s="665">
        <f t="shared" si="2"/>
        <v>0</v>
      </c>
      <c r="M11" s="665">
        <f t="shared" si="2"/>
        <v>0</v>
      </c>
      <c r="N11" s="665">
        <f t="shared" si="2"/>
        <v>0</v>
      </c>
      <c r="O11" s="663">
        <f>SUM(O3:O10)</f>
        <v>74534</v>
      </c>
      <c r="Q11" s="503"/>
      <c r="R11" s="503"/>
      <c r="S11" s="503"/>
      <c r="T11" s="503"/>
      <c r="U11" s="503"/>
    </row>
    <row r="12" spans="1:23" s="30" customFormat="1" ht="19.149999999999999" customHeight="1">
      <c r="A12" s="666" t="s">
        <v>339</v>
      </c>
      <c r="B12" s="661">
        <f>+'[5]7.SZ.TÁBL. PÉNZE. ÁTAD - ÁTVÉT'!$O$12</f>
        <v>187177</v>
      </c>
      <c r="C12" s="667">
        <v>14254</v>
      </c>
      <c r="D12" s="668">
        <v>7697</v>
      </c>
      <c r="E12" s="668">
        <v>27475</v>
      </c>
      <c r="F12" s="668">
        <v>17273</v>
      </c>
      <c r="G12" s="668">
        <v>23389</v>
      </c>
      <c r="H12" s="668">
        <v>29623</v>
      </c>
      <c r="I12" s="668">
        <v>24821</v>
      </c>
      <c r="J12" s="668">
        <v>20355</v>
      </c>
      <c r="K12" s="668">
        <v>9013</v>
      </c>
      <c r="L12" s="668"/>
      <c r="M12" s="668"/>
      <c r="N12" s="669"/>
      <c r="O12" s="661">
        <f t="shared" ref="O12" si="3">SUM(C12:N12)</f>
        <v>173900</v>
      </c>
      <c r="Q12" s="19"/>
      <c r="R12" s="670"/>
      <c r="U12" s="10"/>
      <c r="V12" s="19"/>
    </row>
    <row r="13" spans="1:23" ht="21" customHeight="1" thickBot="1">
      <c r="A13" s="347" t="s">
        <v>340</v>
      </c>
      <c r="B13" s="348">
        <f t="shared" ref="B13:O13" si="4">SUM(B12)</f>
        <v>187177</v>
      </c>
      <c r="C13" s="349">
        <f t="shared" si="4"/>
        <v>14254</v>
      </c>
      <c r="D13" s="349">
        <f t="shared" si="4"/>
        <v>7697</v>
      </c>
      <c r="E13" s="349">
        <f t="shared" si="4"/>
        <v>27475</v>
      </c>
      <c r="F13" s="349">
        <f t="shared" si="4"/>
        <v>17273</v>
      </c>
      <c r="G13" s="349">
        <f t="shared" si="4"/>
        <v>23389</v>
      </c>
      <c r="H13" s="349">
        <f t="shared" si="4"/>
        <v>29623</v>
      </c>
      <c r="I13" s="349">
        <f t="shared" si="4"/>
        <v>24821</v>
      </c>
      <c r="J13" s="349">
        <f t="shared" si="4"/>
        <v>20355</v>
      </c>
      <c r="K13" s="349">
        <f t="shared" si="4"/>
        <v>9013</v>
      </c>
      <c r="L13" s="349">
        <f t="shared" si="4"/>
        <v>0</v>
      </c>
      <c r="M13" s="349">
        <f t="shared" si="4"/>
        <v>0</v>
      </c>
      <c r="N13" s="349">
        <f t="shared" si="4"/>
        <v>0</v>
      </c>
      <c r="O13" s="348">
        <f t="shared" si="4"/>
        <v>173900</v>
      </c>
      <c r="Q13" s="19"/>
      <c r="R13" s="670"/>
      <c r="S13" s="30"/>
      <c r="T13" s="30"/>
      <c r="U13" s="10"/>
      <c r="V13" s="19"/>
      <c r="W13" s="30"/>
    </row>
    <row r="14" spans="1:23" ht="22.5" customHeight="1" thickBot="1">
      <c r="A14" s="350" t="s">
        <v>341</v>
      </c>
      <c r="B14" s="351">
        <f>+B11+B13</f>
        <v>261528</v>
      </c>
      <c r="C14" s="352">
        <f>+C11+C13</f>
        <v>21981</v>
      </c>
      <c r="D14" s="353">
        <f>+D11+D13</f>
        <v>12653</v>
      </c>
      <c r="E14" s="353">
        <f t="shared" ref="E14:M14" si="5">+E11+E13</f>
        <v>37819</v>
      </c>
      <c r="F14" s="353">
        <f t="shared" si="5"/>
        <v>26825</v>
      </c>
      <c r="G14" s="353">
        <f t="shared" si="5"/>
        <v>27972</v>
      </c>
      <c r="H14" s="353">
        <f t="shared" si="5"/>
        <v>38885</v>
      </c>
      <c r="I14" s="353">
        <f t="shared" si="5"/>
        <v>29456</v>
      </c>
      <c r="J14" s="353">
        <f t="shared" si="5"/>
        <v>38918</v>
      </c>
      <c r="K14" s="353">
        <f t="shared" si="5"/>
        <v>13925</v>
      </c>
      <c r="L14" s="353">
        <f t="shared" si="5"/>
        <v>0</v>
      </c>
      <c r="M14" s="353">
        <f t="shared" si="5"/>
        <v>0</v>
      </c>
      <c r="N14" s="354">
        <f>+N11+N13</f>
        <v>0</v>
      </c>
      <c r="O14" s="351">
        <f>+O11+O13</f>
        <v>248434</v>
      </c>
      <c r="Q14" s="19"/>
      <c r="R14" s="670"/>
      <c r="S14" s="30"/>
      <c r="T14" s="30"/>
      <c r="U14" s="10"/>
      <c r="V14" s="19"/>
      <c r="W14" s="30"/>
    </row>
    <row r="15" spans="1:23" ht="28.5" customHeight="1" thickBot="1">
      <c r="A15" s="671"/>
      <c r="B15" s="672"/>
      <c r="C15" s="672"/>
      <c r="D15" s="672"/>
      <c r="E15" s="672"/>
      <c r="F15" s="672"/>
      <c r="G15" s="672"/>
      <c r="H15" s="672"/>
      <c r="I15" s="672"/>
      <c r="J15" s="672"/>
      <c r="K15" s="672"/>
      <c r="L15" s="672"/>
      <c r="M15" s="672"/>
      <c r="N15" s="672"/>
      <c r="O15" s="672"/>
      <c r="Q15" s="19"/>
      <c r="R15" s="670"/>
      <c r="S15" s="30"/>
      <c r="T15" s="30"/>
      <c r="U15" s="10"/>
      <c r="V15" s="19"/>
      <c r="W15" s="30"/>
    </row>
    <row r="16" spans="1:23" ht="37.5" customHeight="1" thickBot="1">
      <c r="A16" s="673" t="s">
        <v>55</v>
      </c>
      <c r="B16" s="35" t="s">
        <v>396</v>
      </c>
      <c r="C16" s="21" t="s">
        <v>42</v>
      </c>
      <c r="D16" s="22" t="s">
        <v>43</v>
      </c>
      <c r="E16" s="22" t="s">
        <v>44</v>
      </c>
      <c r="F16" s="23" t="s">
        <v>45</v>
      </c>
      <c r="G16" s="22" t="s">
        <v>46</v>
      </c>
      <c r="H16" s="22" t="s">
        <v>47</v>
      </c>
      <c r="I16" s="22" t="s">
        <v>48</v>
      </c>
      <c r="J16" s="22" t="s">
        <v>49</v>
      </c>
      <c r="K16" s="22" t="s">
        <v>50</v>
      </c>
      <c r="L16" s="22" t="s">
        <v>51</v>
      </c>
      <c r="M16" s="22" t="s">
        <v>52</v>
      </c>
      <c r="N16" s="37" t="s">
        <v>53</v>
      </c>
      <c r="O16" s="35" t="s">
        <v>386</v>
      </c>
    </row>
    <row r="17" spans="1:22">
      <c r="A17" s="674" t="s">
        <v>71</v>
      </c>
      <c r="B17" s="675">
        <f>+'[5]7.SZ.TÁBL. PÉNZE. ÁTAD - ÁTVÉT'!$O$17</f>
        <v>6926</v>
      </c>
      <c r="C17" s="676"/>
      <c r="D17" s="677"/>
      <c r="E17" s="677">
        <v>1731</v>
      </c>
      <c r="F17" s="677">
        <v>577</v>
      </c>
      <c r="G17" s="677">
        <v>577</v>
      </c>
      <c r="H17" s="677"/>
      <c r="I17" s="677"/>
      <c r="J17" s="677">
        <v>1731</v>
      </c>
      <c r="K17" s="677">
        <v>577</v>
      </c>
      <c r="L17" s="677"/>
      <c r="M17" s="677"/>
      <c r="N17" s="678"/>
      <c r="O17" s="675">
        <f>SUM(C17:N17)</f>
        <v>5193</v>
      </c>
      <c r="Q17" s="679"/>
      <c r="R17" s="503"/>
      <c r="S17" s="10"/>
      <c r="T17" s="10"/>
      <c r="U17" s="10"/>
    </row>
    <row r="18" spans="1:22" ht="25.5">
      <c r="A18" s="680" t="s">
        <v>406</v>
      </c>
      <c r="B18" s="675">
        <f>+'[5]7.SZ.TÁBL. PÉNZE. ÁTAD - ÁTVÉT'!$O18</f>
        <v>362</v>
      </c>
      <c r="C18" s="676"/>
      <c r="D18" s="677"/>
      <c r="E18" s="677"/>
      <c r="F18" s="677"/>
      <c r="G18" s="677"/>
      <c r="H18" s="677">
        <v>362</v>
      </c>
      <c r="I18" s="677"/>
      <c r="J18" s="677"/>
      <c r="K18" s="677"/>
      <c r="L18" s="677"/>
      <c r="M18" s="677"/>
      <c r="N18" s="681"/>
      <c r="O18" s="675">
        <f>SUM(C18:N18)</f>
        <v>362</v>
      </c>
      <c r="Q18" s="679"/>
      <c r="R18" s="503"/>
      <c r="S18" s="10"/>
      <c r="T18" s="10"/>
      <c r="U18" s="10"/>
    </row>
    <row r="19" spans="1:22">
      <c r="A19" s="647" t="s">
        <v>4</v>
      </c>
      <c r="B19" s="682">
        <f>+'[5]7.SZ.TÁBL. PÉNZE. ÁTAD - ÁTVÉT'!$O19</f>
        <v>3331</v>
      </c>
      <c r="C19" s="683"/>
      <c r="D19" s="684"/>
      <c r="E19" s="684"/>
      <c r="F19" s="684"/>
      <c r="G19" s="684">
        <v>3331</v>
      </c>
      <c r="H19" s="684"/>
      <c r="I19" s="684"/>
      <c r="J19" s="684"/>
      <c r="K19" s="684"/>
      <c r="L19" s="684"/>
      <c r="M19" s="684"/>
      <c r="N19" s="685"/>
      <c r="O19" s="648">
        <f t="shared" ref="O19:O27" si="6">SUM(C19:N19)</f>
        <v>3331</v>
      </c>
      <c r="Q19" s="679"/>
      <c r="R19" s="503"/>
      <c r="S19" s="10"/>
      <c r="T19" s="10"/>
      <c r="U19" s="10"/>
    </row>
    <row r="20" spans="1:22">
      <c r="A20" s="686" t="s">
        <v>5</v>
      </c>
      <c r="B20" s="659">
        <f>+'[5]7.SZ.TÁBL. PÉNZE. ÁTAD - ÁTVÉT'!$O20</f>
        <v>108</v>
      </c>
      <c r="C20" s="649"/>
      <c r="D20" s="650"/>
      <c r="E20" s="650"/>
      <c r="F20" s="650"/>
      <c r="G20" s="650">
        <v>108</v>
      </c>
      <c r="H20" s="650"/>
      <c r="I20" s="650"/>
      <c r="J20" s="650"/>
      <c r="K20" s="650"/>
      <c r="L20" s="650"/>
      <c r="M20" s="650"/>
      <c r="N20" s="687"/>
      <c r="O20" s="659">
        <f t="shared" si="6"/>
        <v>108</v>
      </c>
      <c r="Q20" s="679"/>
      <c r="R20" s="503"/>
      <c r="S20" s="10"/>
      <c r="T20" s="10"/>
      <c r="U20" s="10"/>
    </row>
    <row r="21" spans="1:22">
      <c r="A21" s="686" t="s">
        <v>6</v>
      </c>
      <c r="B21" s="659">
        <f>+'[5]7.SZ.TÁBL. PÉNZE. ÁTAD - ÁTVÉT'!$O21</f>
        <v>0</v>
      </c>
      <c r="C21" s="649"/>
      <c r="D21" s="650"/>
      <c r="E21" s="650"/>
      <c r="F21" s="650"/>
      <c r="G21" s="650">
        <v>0</v>
      </c>
      <c r="H21" s="650"/>
      <c r="I21" s="650"/>
      <c r="J21" s="650"/>
      <c r="K21" s="650"/>
      <c r="L21" s="650"/>
      <c r="M21" s="650"/>
      <c r="N21" s="687"/>
      <c r="O21" s="659">
        <f t="shared" si="6"/>
        <v>0</v>
      </c>
      <c r="Q21" s="679"/>
      <c r="R21" s="503"/>
      <c r="S21" s="10"/>
      <c r="T21" s="10"/>
      <c r="U21" s="10"/>
    </row>
    <row r="22" spans="1:22">
      <c r="A22" s="686" t="s">
        <v>7</v>
      </c>
      <c r="B22" s="659">
        <f>+'[5]7.SZ.TÁBL. PÉNZE. ÁTAD - ÁTVÉT'!$O22</f>
        <v>269</v>
      </c>
      <c r="C22" s="649"/>
      <c r="D22" s="650"/>
      <c r="E22" s="650"/>
      <c r="F22" s="650"/>
      <c r="G22" s="650">
        <v>269</v>
      </c>
      <c r="H22" s="650"/>
      <c r="I22" s="650"/>
      <c r="J22" s="650"/>
      <c r="K22" s="650"/>
      <c r="L22" s="650"/>
      <c r="M22" s="650"/>
      <c r="N22" s="687"/>
      <c r="O22" s="659">
        <f t="shared" si="6"/>
        <v>269</v>
      </c>
      <c r="Q22" s="679"/>
      <c r="R22" s="503"/>
      <c r="S22" s="10"/>
      <c r="T22" s="10"/>
      <c r="U22" s="10"/>
    </row>
    <row r="23" spans="1:22">
      <c r="A23" s="686" t="s">
        <v>8</v>
      </c>
      <c r="B23" s="659">
        <f>+'[5]7.SZ.TÁBL. PÉNZE. ÁTAD - ÁTVÉT'!$O23</f>
        <v>1634</v>
      </c>
      <c r="C23" s="649"/>
      <c r="D23" s="650"/>
      <c r="E23" s="650"/>
      <c r="F23" s="650"/>
      <c r="G23" s="650">
        <v>1634</v>
      </c>
      <c r="H23" s="650"/>
      <c r="I23" s="650"/>
      <c r="J23" s="650"/>
      <c r="K23" s="650"/>
      <c r="L23" s="650"/>
      <c r="M23" s="650"/>
      <c r="N23" s="687"/>
      <c r="O23" s="659">
        <f t="shared" si="6"/>
        <v>1634</v>
      </c>
      <c r="Q23" s="679"/>
      <c r="R23" s="503"/>
      <c r="S23" s="10"/>
      <c r="T23" s="10"/>
      <c r="U23" s="10"/>
    </row>
    <row r="24" spans="1:22">
      <c r="A24" s="686" t="s">
        <v>9</v>
      </c>
      <c r="B24" s="659">
        <f>+'[5]7.SZ.TÁBL. PÉNZE. ÁTAD - ÁTVÉT'!$O24</f>
        <v>953</v>
      </c>
      <c r="C24" s="649"/>
      <c r="D24" s="650"/>
      <c r="E24" s="650"/>
      <c r="F24" s="650"/>
      <c r="G24" s="650">
        <v>953</v>
      </c>
      <c r="H24" s="650"/>
      <c r="I24" s="650"/>
      <c r="J24" s="650"/>
      <c r="K24" s="650"/>
      <c r="L24" s="650"/>
      <c r="M24" s="650"/>
      <c r="N24" s="687"/>
      <c r="O24" s="659">
        <f t="shared" ref="O24" si="7">SUM(C24:N24)</f>
        <v>953</v>
      </c>
      <c r="Q24" s="679"/>
      <c r="R24" s="503"/>
      <c r="S24" s="10"/>
      <c r="T24" s="10"/>
      <c r="U24" s="10"/>
    </row>
    <row r="25" spans="1:22">
      <c r="A25" s="686" t="s">
        <v>10</v>
      </c>
      <c r="B25" s="659">
        <f>+'[5]7.SZ.TÁBL. PÉNZE. ÁTAD - ÁTVÉT'!$O25</f>
        <v>2330</v>
      </c>
      <c r="C25" s="649"/>
      <c r="D25" s="650"/>
      <c r="E25" s="650"/>
      <c r="F25" s="650"/>
      <c r="G25" s="650">
        <v>2330</v>
      </c>
      <c r="H25" s="650"/>
      <c r="I25" s="650"/>
      <c r="J25" s="650"/>
      <c r="K25" s="650"/>
      <c r="L25" s="650"/>
      <c r="M25" s="650"/>
      <c r="N25" s="687"/>
      <c r="O25" s="659">
        <f t="shared" si="6"/>
        <v>2330</v>
      </c>
      <c r="Q25" s="679"/>
      <c r="R25" s="503"/>
      <c r="S25" s="10"/>
      <c r="T25" s="10"/>
      <c r="U25" s="10"/>
    </row>
    <row r="26" spans="1:22">
      <c r="A26" s="688" t="s">
        <v>283</v>
      </c>
      <c r="B26" s="689">
        <f>+'[5]7.SZ.TÁBL. PÉNZE. ÁTAD - ÁTVÉT'!$O26</f>
        <v>430</v>
      </c>
      <c r="C26" s="656"/>
      <c r="D26" s="657"/>
      <c r="E26" s="657"/>
      <c r="F26" s="657"/>
      <c r="G26" s="657">
        <v>430</v>
      </c>
      <c r="H26" s="657"/>
      <c r="I26" s="657"/>
      <c r="J26" s="657"/>
      <c r="K26" s="657"/>
      <c r="L26" s="657"/>
      <c r="M26" s="657"/>
      <c r="N26" s="690"/>
      <c r="O26" s="691">
        <f t="shared" si="6"/>
        <v>430</v>
      </c>
      <c r="Q26" s="679"/>
      <c r="R26" s="503"/>
      <c r="S26" s="10"/>
      <c r="T26" s="10"/>
      <c r="U26" s="10"/>
    </row>
    <row r="27" spans="1:22" ht="13.5" thickBot="1">
      <c r="A27" s="692" t="s">
        <v>385</v>
      </c>
      <c r="B27" s="693">
        <f>SUM(B19:B26)</f>
        <v>9055</v>
      </c>
      <c r="C27" s="694"/>
      <c r="D27" s="695"/>
      <c r="E27" s="695"/>
      <c r="F27" s="695"/>
      <c r="G27" s="695">
        <f>SUM(G19:G26)</f>
        <v>9055</v>
      </c>
      <c r="H27" s="695">
        <f>SUM(H19:H26)</f>
        <v>0</v>
      </c>
      <c r="I27" s="695"/>
      <c r="J27" s="695"/>
      <c r="K27" s="695"/>
      <c r="L27" s="695"/>
      <c r="M27" s="695"/>
      <c r="N27" s="696"/>
      <c r="O27" s="693">
        <f t="shared" si="6"/>
        <v>9055</v>
      </c>
      <c r="Q27" s="679"/>
      <c r="R27" s="503"/>
      <c r="S27" s="10"/>
      <c r="T27" s="10"/>
      <c r="U27" s="10"/>
    </row>
    <row r="28" spans="1:22" ht="13.5" thickBot="1">
      <c r="A28" s="662" t="s">
        <v>20</v>
      </c>
      <c r="B28" s="663">
        <f>SUM(B17:B18,B27)</f>
        <v>16343</v>
      </c>
      <c r="C28" s="664">
        <f t="shared" ref="C28:N28" si="8">SUM(C17,C27)</f>
        <v>0</v>
      </c>
      <c r="D28" s="665">
        <f t="shared" si="8"/>
        <v>0</v>
      </c>
      <c r="E28" s="665">
        <f t="shared" si="8"/>
        <v>1731</v>
      </c>
      <c r="F28" s="665">
        <f t="shared" si="8"/>
        <v>577</v>
      </c>
      <c r="G28" s="665">
        <f t="shared" si="8"/>
        <v>9632</v>
      </c>
      <c r="H28" s="665">
        <f t="shared" si="8"/>
        <v>0</v>
      </c>
      <c r="I28" s="665">
        <f t="shared" si="8"/>
        <v>0</v>
      </c>
      <c r="J28" s="665">
        <f t="shared" si="8"/>
        <v>1731</v>
      </c>
      <c r="K28" s="665">
        <f t="shared" si="8"/>
        <v>577</v>
      </c>
      <c r="L28" s="665">
        <f t="shared" si="8"/>
        <v>0</v>
      </c>
      <c r="M28" s="665">
        <f t="shared" si="8"/>
        <v>0</v>
      </c>
      <c r="N28" s="697">
        <f t="shared" si="8"/>
        <v>0</v>
      </c>
      <c r="O28" s="663">
        <f>SUM(O17:O18,O27)</f>
        <v>14610</v>
      </c>
      <c r="Q28" s="679"/>
      <c r="R28" s="10"/>
      <c r="S28" s="10"/>
      <c r="T28" s="10"/>
      <c r="U28" s="10"/>
      <c r="V28" s="10"/>
    </row>
    <row r="29" spans="1:22" ht="57.6" customHeight="1">
      <c r="A29" s="698" t="s">
        <v>387</v>
      </c>
      <c r="B29" s="699"/>
      <c r="C29" s="700"/>
      <c r="D29" s="701"/>
      <c r="E29" s="701"/>
      <c r="F29" s="701"/>
      <c r="G29" s="701"/>
      <c r="H29" s="701"/>
      <c r="I29" s="701"/>
      <c r="J29" s="701"/>
      <c r="K29" s="701"/>
      <c r="L29" s="701"/>
      <c r="M29" s="701"/>
      <c r="N29" s="702"/>
      <c r="O29" s="699"/>
      <c r="Q29" s="679"/>
      <c r="R29" s="503"/>
      <c r="S29" s="10"/>
      <c r="T29" s="10"/>
      <c r="U29" s="10"/>
      <c r="V29" s="10"/>
    </row>
    <row r="30" spans="1:22">
      <c r="A30" s="703" t="s">
        <v>388</v>
      </c>
      <c r="B30" s="648">
        <f>+'[5]7.SZ.TÁBL. PÉNZE. ÁTAD - ÁTVÉT'!$O30</f>
        <v>288</v>
      </c>
      <c r="C30" s="683"/>
      <c r="D30" s="704"/>
      <c r="E30" s="704"/>
      <c r="F30" s="704"/>
      <c r="G30" s="704"/>
      <c r="H30" s="704">
        <v>288</v>
      </c>
      <c r="I30" s="704"/>
      <c r="J30" s="704"/>
      <c r="K30" s="704"/>
      <c r="L30" s="704"/>
      <c r="M30" s="704"/>
      <c r="N30" s="705"/>
      <c r="O30" s="648">
        <f>SUM(C30:N30)</f>
        <v>288</v>
      </c>
      <c r="Q30" s="679"/>
      <c r="R30" s="503"/>
      <c r="S30" s="10"/>
      <c r="T30" s="10"/>
      <c r="U30" s="10"/>
      <c r="V30" s="10"/>
    </row>
    <row r="31" spans="1:22">
      <c r="A31" s="686" t="s">
        <v>325</v>
      </c>
      <c r="B31" s="659">
        <f>+'[5]7.SZ.TÁBL. PÉNZE. ÁTAD - ÁTVÉT'!$O31</f>
        <v>0</v>
      </c>
      <c r="C31" s="649">
        <f>+$S$31</f>
        <v>0</v>
      </c>
      <c r="D31" s="706">
        <f t="shared" ref="D31:M31" si="9">+$S$31</f>
        <v>0</v>
      </c>
      <c r="E31" s="706">
        <f t="shared" si="9"/>
        <v>0</v>
      </c>
      <c r="F31" s="706">
        <f t="shared" si="9"/>
        <v>0</v>
      </c>
      <c r="G31" s="706">
        <f t="shared" si="9"/>
        <v>0</v>
      </c>
      <c r="H31" s="706">
        <f t="shared" si="9"/>
        <v>0</v>
      </c>
      <c r="I31" s="706">
        <f t="shared" si="9"/>
        <v>0</v>
      </c>
      <c r="J31" s="706">
        <f t="shared" si="9"/>
        <v>0</v>
      </c>
      <c r="K31" s="706">
        <f t="shared" si="9"/>
        <v>0</v>
      </c>
      <c r="L31" s="706">
        <f t="shared" si="9"/>
        <v>0</v>
      </c>
      <c r="M31" s="706">
        <f t="shared" si="9"/>
        <v>0</v>
      </c>
      <c r="N31" s="687">
        <f>+U31</f>
        <v>0</v>
      </c>
      <c r="O31" s="648">
        <f>SUM(C31:N31)</f>
        <v>0</v>
      </c>
      <c r="Q31" s="679"/>
      <c r="R31" s="653"/>
      <c r="S31" s="653"/>
      <c r="T31" s="10"/>
      <c r="U31" s="10"/>
    </row>
    <row r="32" spans="1:22" ht="13.5" thickBot="1">
      <c r="A32" s="686" t="s">
        <v>326</v>
      </c>
      <c r="B32" s="659">
        <f>+'[5]7.SZ.TÁBL. PÉNZE. ÁTAD - ÁTVÉT'!$O32</f>
        <v>1768</v>
      </c>
      <c r="C32" s="649"/>
      <c r="D32" s="706"/>
      <c r="E32" s="706">
        <v>663</v>
      </c>
      <c r="F32" s="706">
        <v>221</v>
      </c>
      <c r="G32" s="706">
        <v>221</v>
      </c>
      <c r="H32" s="706"/>
      <c r="I32" s="706"/>
      <c r="J32" s="706">
        <v>663</v>
      </c>
      <c r="K32" s="706"/>
      <c r="L32" s="706"/>
      <c r="M32" s="706"/>
      <c r="N32" s="687"/>
      <c r="O32" s="648">
        <f>SUM(C32:N32)</f>
        <v>1768</v>
      </c>
      <c r="Q32" s="679"/>
      <c r="R32" s="653"/>
      <c r="S32" s="653"/>
      <c r="T32" s="10"/>
      <c r="U32" s="10"/>
    </row>
    <row r="33" spans="1:17" ht="13.5" thickBot="1">
      <c r="A33" s="707" t="s">
        <v>20</v>
      </c>
      <c r="B33" s="663">
        <f>SUM(B30:B32)</f>
        <v>2056</v>
      </c>
      <c r="C33" s="664">
        <f t="shared" ref="C33:O33" si="10">SUM(C30:C32)</f>
        <v>0</v>
      </c>
      <c r="D33" s="665">
        <f t="shared" si="10"/>
        <v>0</v>
      </c>
      <c r="E33" s="665">
        <f t="shared" si="10"/>
        <v>663</v>
      </c>
      <c r="F33" s="665">
        <f t="shared" si="10"/>
        <v>221</v>
      </c>
      <c r="G33" s="665">
        <f t="shared" si="10"/>
        <v>221</v>
      </c>
      <c r="H33" s="665">
        <f t="shared" si="10"/>
        <v>288</v>
      </c>
      <c r="I33" s="665">
        <f t="shared" si="10"/>
        <v>0</v>
      </c>
      <c r="J33" s="665">
        <f t="shared" si="10"/>
        <v>663</v>
      </c>
      <c r="K33" s="665">
        <f t="shared" si="10"/>
        <v>0</v>
      </c>
      <c r="L33" s="665">
        <f t="shared" si="10"/>
        <v>0</v>
      </c>
      <c r="M33" s="665">
        <f t="shared" si="10"/>
        <v>0</v>
      </c>
      <c r="N33" s="697">
        <f t="shared" si="10"/>
        <v>0</v>
      </c>
      <c r="O33" s="663">
        <f t="shared" si="10"/>
        <v>2056</v>
      </c>
      <c r="Q33" s="679"/>
    </row>
    <row r="101" spans="1:5">
      <c r="A101" s="30"/>
      <c r="B101" s="30"/>
      <c r="C101" s="30"/>
      <c r="D101" s="30"/>
      <c r="E101" s="30"/>
    </row>
  </sheetData>
  <phoneticPr fontId="34" type="noConversion"/>
  <printOptions horizontalCentered="1"/>
  <pageMargins left="0.15748031496062992" right="0.15748031496062992" top="1.1811023622047245" bottom="0.51181102362204722" header="0.35433070866141736" footer="0.15748031496062992"/>
  <pageSetup paperSize="9" scale="83" orientation="landscape" r:id="rId1"/>
  <headerFooter alignWithMargins="0">
    <oddHeader>&amp;L&amp;"Times New Roman,Félkövér"&amp;13Szent László Völgye TKT&amp;C&amp;"Times New Roman,Félkövér"&amp;16 2017. ÉVI I-III. NEGYEDÉVI BESZÁMOLÓ&amp;R7.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</sheetPr>
  <dimension ref="A1:G80"/>
  <sheetViews>
    <sheetView workbookViewId="0">
      <selection activeCell="B25" sqref="B25"/>
    </sheetView>
  </sheetViews>
  <sheetFormatPr defaultColWidth="9.140625" defaultRowHeight="15"/>
  <cols>
    <col min="1" max="1" width="29" style="9" customWidth="1"/>
    <col min="2" max="7" width="14" style="9" customWidth="1"/>
    <col min="8" max="16384" width="9.140625" style="9"/>
  </cols>
  <sheetData>
    <row r="1" spans="1:7" s="12" customFormat="1" ht="45" customHeight="1">
      <c r="A1" s="395" t="s">
        <v>19</v>
      </c>
      <c r="B1" s="768" t="s">
        <v>353</v>
      </c>
      <c r="C1" s="769"/>
      <c r="D1" s="768" t="s">
        <v>354</v>
      </c>
      <c r="E1" s="770"/>
      <c r="F1" s="771" t="s">
        <v>20</v>
      </c>
      <c r="G1" s="772"/>
    </row>
    <row r="2" spans="1:7" s="12" customFormat="1" ht="21.6" customHeight="1">
      <c r="A2" s="396" t="s">
        <v>21</v>
      </c>
      <c r="B2" s="409" t="s">
        <v>389</v>
      </c>
      <c r="C2" s="409" t="s">
        <v>96</v>
      </c>
      <c r="D2" s="409" t="s">
        <v>389</v>
      </c>
      <c r="E2" s="430" t="s">
        <v>96</v>
      </c>
      <c r="F2" s="434" t="s">
        <v>389</v>
      </c>
      <c r="G2" s="404" t="s">
        <v>96</v>
      </c>
    </row>
    <row r="3" spans="1:7" s="12" customFormat="1" ht="16.5" customHeight="1">
      <c r="A3" s="397" t="s">
        <v>22</v>
      </c>
      <c r="B3" s="410"/>
      <c r="C3" s="410"/>
      <c r="D3" s="410"/>
      <c r="E3" s="426"/>
      <c r="F3" s="435"/>
      <c r="G3" s="405"/>
    </row>
    <row r="4" spans="1:7" s="12" customFormat="1" ht="16.5" customHeight="1">
      <c r="A4" s="398" t="s">
        <v>23</v>
      </c>
      <c r="B4" s="411">
        <v>1</v>
      </c>
      <c r="C4" s="411">
        <v>1</v>
      </c>
      <c r="D4" s="413"/>
      <c r="E4" s="427"/>
      <c r="F4" s="438">
        <f>+B4+D4</f>
        <v>1</v>
      </c>
      <c r="G4" s="406">
        <f>+C4+E4</f>
        <v>1</v>
      </c>
    </row>
    <row r="5" spans="1:7" s="12" customFormat="1" ht="16.5" customHeight="1">
      <c r="A5" s="398" t="s">
        <v>24</v>
      </c>
      <c r="B5" s="411">
        <v>1</v>
      </c>
      <c r="C5" s="411">
        <v>1</v>
      </c>
      <c r="D5" s="413"/>
      <c r="E5" s="427"/>
      <c r="F5" s="438">
        <f t="shared" ref="F5:F24" si="0">+B5+D5</f>
        <v>1</v>
      </c>
      <c r="G5" s="406">
        <f t="shared" ref="G5:G24" si="1">+C5+E5</f>
        <v>1</v>
      </c>
    </row>
    <row r="6" spans="1:7" s="12" customFormat="1" ht="16.5" customHeight="1">
      <c r="A6" s="398" t="s">
        <v>25</v>
      </c>
      <c r="B6" s="411">
        <v>1</v>
      </c>
      <c r="C6" s="411">
        <v>1</v>
      </c>
      <c r="D6" s="413"/>
      <c r="E6" s="427"/>
      <c r="F6" s="438">
        <f t="shared" si="0"/>
        <v>1</v>
      </c>
      <c r="G6" s="406">
        <f t="shared" si="1"/>
        <v>1</v>
      </c>
    </row>
    <row r="7" spans="1:7" s="12" customFormat="1" ht="16.5" customHeight="1">
      <c r="A7" s="398" t="s">
        <v>26</v>
      </c>
      <c r="B7" s="411">
        <v>1</v>
      </c>
      <c r="C7" s="411">
        <v>1</v>
      </c>
      <c r="D7" s="413"/>
      <c r="E7" s="427"/>
      <c r="F7" s="438">
        <f t="shared" si="0"/>
        <v>1</v>
      </c>
      <c r="G7" s="406">
        <f t="shared" si="1"/>
        <v>1</v>
      </c>
    </row>
    <row r="8" spans="1:7" s="12" customFormat="1" ht="16.5" customHeight="1">
      <c r="A8" s="398" t="s">
        <v>27</v>
      </c>
      <c r="B8" s="411">
        <v>0.5</v>
      </c>
      <c r="C8" s="411">
        <v>0.5</v>
      </c>
      <c r="D8" s="413"/>
      <c r="E8" s="427"/>
      <c r="F8" s="438">
        <f t="shared" si="0"/>
        <v>0.5</v>
      </c>
      <c r="G8" s="406">
        <f t="shared" si="1"/>
        <v>0.5</v>
      </c>
    </row>
    <row r="9" spans="1:7" s="12" customFormat="1" ht="16.5" customHeight="1">
      <c r="A9" s="398" t="s">
        <v>57</v>
      </c>
      <c r="B9" s="411">
        <v>0.5</v>
      </c>
      <c r="C9" s="411">
        <v>0.5</v>
      </c>
      <c r="D9" s="413"/>
      <c r="E9" s="427"/>
      <c r="F9" s="438">
        <f t="shared" si="0"/>
        <v>0.5</v>
      </c>
      <c r="G9" s="406">
        <f t="shared" si="1"/>
        <v>0.5</v>
      </c>
    </row>
    <row r="10" spans="1:7" s="12" customFormat="1" ht="16.5" customHeight="1">
      <c r="A10" s="398" t="s">
        <v>28</v>
      </c>
      <c r="B10" s="411">
        <v>1.5</v>
      </c>
      <c r="C10" s="411">
        <v>1.5</v>
      </c>
      <c r="D10" s="413"/>
      <c r="E10" s="427"/>
      <c r="F10" s="438">
        <f t="shared" si="0"/>
        <v>1.5</v>
      </c>
      <c r="G10" s="406">
        <f t="shared" si="1"/>
        <v>1.5</v>
      </c>
    </row>
    <row r="11" spans="1:7" s="12" customFormat="1" ht="16.5" customHeight="1">
      <c r="A11" s="398" t="s">
        <v>29</v>
      </c>
      <c r="B11" s="411">
        <v>6</v>
      </c>
      <c r="C11" s="411">
        <v>6</v>
      </c>
      <c r="D11" s="413"/>
      <c r="E11" s="427"/>
      <c r="F11" s="438">
        <f t="shared" si="0"/>
        <v>6</v>
      </c>
      <c r="G11" s="406">
        <f t="shared" si="1"/>
        <v>6</v>
      </c>
    </row>
    <row r="12" spans="1:7" s="12" customFormat="1" ht="16.5" customHeight="1">
      <c r="A12" s="398" t="s">
        <v>58</v>
      </c>
      <c r="B12" s="411">
        <v>1</v>
      </c>
      <c r="C12" s="411">
        <v>1</v>
      </c>
      <c r="D12" s="413"/>
      <c r="E12" s="427"/>
      <c r="F12" s="438">
        <f t="shared" si="0"/>
        <v>1</v>
      </c>
      <c r="G12" s="406">
        <f t="shared" si="1"/>
        <v>1</v>
      </c>
    </row>
    <row r="13" spans="1:7" s="12" customFormat="1" ht="16.5" customHeight="1">
      <c r="A13" s="398" t="s">
        <v>30</v>
      </c>
      <c r="B13" s="411">
        <v>14</v>
      </c>
      <c r="C13" s="411">
        <v>14</v>
      </c>
      <c r="D13" s="413"/>
      <c r="E13" s="427"/>
      <c r="F13" s="438">
        <f t="shared" si="0"/>
        <v>14</v>
      </c>
      <c r="G13" s="406">
        <f t="shared" si="1"/>
        <v>14</v>
      </c>
    </row>
    <row r="14" spans="1:7" s="12" customFormat="1" ht="16.5" customHeight="1">
      <c r="A14" s="398" t="s">
        <v>31</v>
      </c>
      <c r="B14" s="411">
        <v>2</v>
      </c>
      <c r="C14" s="411">
        <v>2</v>
      </c>
      <c r="D14" s="413"/>
      <c r="E14" s="427"/>
      <c r="F14" s="438">
        <f t="shared" si="0"/>
        <v>2</v>
      </c>
      <c r="G14" s="406">
        <f t="shared" si="1"/>
        <v>2</v>
      </c>
    </row>
    <row r="15" spans="1:7" s="12" customFormat="1" ht="16.5" customHeight="1">
      <c r="A15" s="398" t="s">
        <v>69</v>
      </c>
      <c r="B15" s="411">
        <v>1</v>
      </c>
      <c r="C15" s="411">
        <v>1</v>
      </c>
      <c r="D15" s="413"/>
      <c r="E15" s="427"/>
      <c r="F15" s="438">
        <f t="shared" si="0"/>
        <v>1</v>
      </c>
      <c r="G15" s="406">
        <f t="shared" si="1"/>
        <v>1</v>
      </c>
    </row>
    <row r="16" spans="1:7" s="12" customFormat="1" ht="16.5" customHeight="1">
      <c r="A16" s="399" t="s">
        <v>32</v>
      </c>
      <c r="B16" s="412">
        <f>SUM(B4:B15)</f>
        <v>30.5</v>
      </c>
      <c r="C16" s="412">
        <f>SUM(C4:C15)</f>
        <v>30.5</v>
      </c>
      <c r="D16" s="412"/>
      <c r="E16" s="428"/>
      <c r="F16" s="436">
        <f>SUM(F4:F15)</f>
        <v>30.5</v>
      </c>
      <c r="G16" s="407">
        <f>SUM(G4:G15)</f>
        <v>30.5</v>
      </c>
    </row>
    <row r="17" spans="1:7" s="12" customFormat="1" ht="16.5" customHeight="1">
      <c r="A17" s="400" t="s">
        <v>287</v>
      </c>
      <c r="B17" s="413"/>
      <c r="C17" s="413"/>
      <c r="D17" s="413"/>
      <c r="E17" s="427"/>
      <c r="F17" s="438"/>
      <c r="G17" s="406"/>
    </row>
    <row r="18" spans="1:7" ht="16.5" customHeight="1">
      <c r="A18" s="401" t="s">
        <v>23</v>
      </c>
      <c r="B18" s="414"/>
      <c r="C18" s="414"/>
      <c r="D18" s="414">
        <v>1</v>
      </c>
      <c r="E18" s="431">
        <v>1</v>
      </c>
      <c r="F18" s="438">
        <f t="shared" si="0"/>
        <v>1</v>
      </c>
      <c r="G18" s="406">
        <f t="shared" si="1"/>
        <v>1</v>
      </c>
    </row>
    <row r="19" spans="1:7" ht="16.5" customHeight="1">
      <c r="A19" s="401" t="s">
        <v>348</v>
      </c>
      <c r="B19" s="414"/>
      <c r="C19" s="414"/>
      <c r="D19" s="414">
        <v>2</v>
      </c>
      <c r="E19" s="431">
        <v>2</v>
      </c>
      <c r="F19" s="438">
        <f t="shared" si="0"/>
        <v>2</v>
      </c>
      <c r="G19" s="406">
        <f t="shared" si="1"/>
        <v>2</v>
      </c>
    </row>
    <row r="20" spans="1:7" ht="16.5" customHeight="1">
      <c r="A20" s="401" t="s">
        <v>33</v>
      </c>
      <c r="B20" s="414"/>
      <c r="C20" s="414"/>
      <c r="D20" s="414">
        <v>3</v>
      </c>
      <c r="E20" s="431">
        <v>3</v>
      </c>
      <c r="F20" s="438">
        <f t="shared" si="0"/>
        <v>3</v>
      </c>
      <c r="G20" s="406">
        <f t="shared" si="1"/>
        <v>3</v>
      </c>
    </row>
    <row r="21" spans="1:7" ht="16.5" customHeight="1">
      <c r="A21" s="401" t="s">
        <v>34</v>
      </c>
      <c r="B21" s="414"/>
      <c r="C21" s="414"/>
      <c r="D21" s="414">
        <v>18</v>
      </c>
      <c r="E21" s="431">
        <v>18</v>
      </c>
      <c r="F21" s="438">
        <f t="shared" si="0"/>
        <v>18</v>
      </c>
      <c r="G21" s="406">
        <f t="shared" si="1"/>
        <v>18</v>
      </c>
    </row>
    <row r="22" spans="1:7" ht="16.5" customHeight="1">
      <c r="A22" s="401" t="s">
        <v>286</v>
      </c>
      <c r="B22" s="414"/>
      <c r="C22" s="414"/>
      <c r="D22" s="414">
        <v>12.5</v>
      </c>
      <c r="E22" s="431">
        <v>12.5</v>
      </c>
      <c r="F22" s="438">
        <f t="shared" si="0"/>
        <v>12.5</v>
      </c>
      <c r="G22" s="406">
        <f t="shared" si="1"/>
        <v>12.5</v>
      </c>
    </row>
    <row r="23" spans="1:7" ht="16.5" customHeight="1">
      <c r="A23" s="401" t="s">
        <v>355</v>
      </c>
      <c r="B23" s="414"/>
      <c r="C23" s="414"/>
      <c r="D23" s="414">
        <v>2</v>
      </c>
      <c r="E23" s="431">
        <v>2</v>
      </c>
      <c r="F23" s="438">
        <f t="shared" si="0"/>
        <v>2</v>
      </c>
      <c r="G23" s="406">
        <f t="shared" si="1"/>
        <v>2</v>
      </c>
    </row>
    <row r="24" spans="1:7" ht="16.5" customHeight="1">
      <c r="A24" s="401" t="s">
        <v>35</v>
      </c>
      <c r="B24" s="414"/>
      <c r="C24" s="414"/>
      <c r="D24" s="414">
        <v>1</v>
      </c>
      <c r="E24" s="431">
        <v>1</v>
      </c>
      <c r="F24" s="438">
        <f t="shared" si="0"/>
        <v>1</v>
      </c>
      <c r="G24" s="406">
        <f t="shared" si="1"/>
        <v>1</v>
      </c>
    </row>
    <row r="25" spans="1:7" ht="15.75" thickBot="1">
      <c r="A25" s="402" t="s">
        <v>288</v>
      </c>
      <c r="B25" s="415"/>
      <c r="C25" s="415"/>
      <c r="D25" s="415">
        <f>SUM(D18:D24)</f>
        <v>39.5</v>
      </c>
      <c r="E25" s="432">
        <f>SUM(E18:E24)</f>
        <v>39.5</v>
      </c>
      <c r="F25" s="436">
        <f>SUM(F18:F24)</f>
        <v>39.5</v>
      </c>
      <c r="G25" s="407">
        <f>SUM(G18:G24)</f>
        <v>39.5</v>
      </c>
    </row>
    <row r="26" spans="1:7" ht="15.75" thickBot="1">
      <c r="A26" s="403" t="s">
        <v>36</v>
      </c>
      <c r="B26" s="416">
        <f>SUM(B16+B25)</f>
        <v>30.5</v>
      </c>
      <c r="C26" s="416">
        <f>SUM(C16+C25)</f>
        <v>30.5</v>
      </c>
      <c r="D26" s="416">
        <f>SUM(D16+D25)</f>
        <v>39.5</v>
      </c>
      <c r="E26" s="433">
        <f>SUM(E16+E25)</f>
        <v>39.5</v>
      </c>
      <c r="F26" s="437">
        <f>+F16+F25</f>
        <v>70</v>
      </c>
      <c r="G26" s="408">
        <f>+G16+G25</f>
        <v>70</v>
      </c>
    </row>
    <row r="76" spans="1:6">
      <c r="A76" s="13"/>
      <c r="B76" s="13"/>
      <c r="C76" s="13"/>
      <c r="D76" s="13"/>
      <c r="E76" s="429"/>
      <c r="F76" s="429"/>
    </row>
    <row r="77" spans="1:6">
      <c r="A77" s="14"/>
      <c r="B77" s="14"/>
      <c r="C77" s="14"/>
      <c r="D77" s="14"/>
      <c r="E77" s="429"/>
      <c r="F77" s="429"/>
    </row>
    <row r="78" spans="1:6">
      <c r="A78" s="14"/>
      <c r="B78" s="14"/>
      <c r="C78" s="14"/>
      <c r="D78" s="14"/>
      <c r="E78" s="429"/>
      <c r="F78" s="429"/>
    </row>
    <row r="79" spans="1:6">
      <c r="A79" s="14"/>
      <c r="B79" s="14"/>
      <c r="C79" s="14"/>
      <c r="D79" s="14"/>
      <c r="E79" s="429"/>
      <c r="F79" s="429"/>
    </row>
    <row r="80" spans="1:6">
      <c r="A80" s="15"/>
      <c r="B80" s="15"/>
      <c r="C80" s="15"/>
      <c r="D80" s="15"/>
      <c r="E80" s="429"/>
      <c r="F80" s="429"/>
    </row>
  </sheetData>
  <mergeCells count="3">
    <mergeCell ref="B1:C1"/>
    <mergeCell ref="D1:E1"/>
    <mergeCell ref="F1:G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5" orientation="portrait" r:id="rId1"/>
  <headerFooter alignWithMargins="0">
    <oddHeader>&amp;L&amp;"Times New Roman,Félkövér"&amp;13Szent László Völgye TKT&amp;C&amp;"Times New Roman,Félkövér"&amp;16 
2017. ÉVI I-III. NEGYEDÉVI BESZÁMOLÓ&amp;R8.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13</vt:i4>
      </vt:variant>
    </vt:vector>
  </HeadingPairs>
  <TitlesOfParts>
    <vt:vector size="22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2017-11-10T08:38:02Z</cp:lastPrinted>
  <dcterms:created xsi:type="dcterms:W3CDTF">2011-02-23T07:11:55Z</dcterms:created>
  <dcterms:modified xsi:type="dcterms:W3CDTF">2017-11-10T08:38:06Z</dcterms:modified>
</cp:coreProperties>
</file>