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számoló\Beszámoló 2019\"/>
    </mc:Choice>
  </mc:AlternateContent>
  <bookViews>
    <workbookView xWindow="0" yWindow="0" windowWidth="24000" windowHeight="10428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LÉTSZÁMADATOK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KIAD'!$A$1:$N$112</definedName>
    <definedName name="_xlnm.Print_Area" localSheetId="0">'1.SZ.TÁBL. TÁRSULÁS KON. MÉRLEG'!$A$1:$J$17</definedName>
    <definedName name="_xlnm.Print_Area" localSheetId="2">'2.SZ.TÁBL. BEVÉTELEK'!$A$3:$F$96</definedName>
    <definedName name="_xlnm.Print_Area" localSheetId="3">'3.SZ.TÁBL. SEGÍTŐ SZOLGÁLAT'!$A$1:$AC$118</definedName>
    <definedName name="_xlnm.Print_Area" localSheetId="4">'4.SZ.TÁBL. SZOCIÁLIS NORMATÍVA'!$A$1:$D$33</definedName>
    <definedName name="_xlnm.Print_Area" localSheetId="5">'5.SZ.TÁBL. PÉNZE. ÁTAD - ÁTVÉT'!$A$1:$O$47</definedName>
    <definedName name="_xlnm.Print_Area" localSheetId="6">'6.SZ.TÁBL. LÉTSZÁMADATOK'!$A$1:$D$11</definedName>
    <definedName name="onev" localSheetId="6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H7" i="22" l="1"/>
  <c r="C10" i="13"/>
  <c r="C9" i="13"/>
  <c r="C8" i="13"/>
  <c r="C7" i="13"/>
  <c r="C6" i="13"/>
  <c r="C5" i="13"/>
  <c r="L93" i="1"/>
  <c r="M93" i="1"/>
  <c r="L85" i="1"/>
  <c r="M85" i="1"/>
  <c r="K93" i="1"/>
  <c r="K85" i="1"/>
  <c r="H85" i="1"/>
  <c r="O34" i="21" l="1"/>
  <c r="AC97" i="9" l="1"/>
  <c r="F7" i="1" l="1"/>
  <c r="F6" i="1" s="1"/>
  <c r="E7" i="1"/>
  <c r="E6" i="1"/>
  <c r="I6" i="22"/>
  <c r="I93" i="1"/>
  <c r="E40" i="2" l="1"/>
  <c r="E39" i="2"/>
  <c r="E36" i="2"/>
  <c r="Z32" i="9" l="1"/>
  <c r="AC4" i="9"/>
  <c r="H30" i="9"/>
  <c r="D30" i="18"/>
  <c r="D29" i="18"/>
  <c r="D28" i="18"/>
  <c r="D27" i="18"/>
  <c r="D26" i="18"/>
  <c r="D25" i="18"/>
  <c r="D24" i="18"/>
  <c r="D21" i="18"/>
  <c r="D20" i="18"/>
  <c r="D19" i="18"/>
  <c r="D18" i="18"/>
  <c r="D17" i="18"/>
  <c r="D16" i="18"/>
  <c r="D15" i="18"/>
  <c r="O35" i="21"/>
  <c r="O36" i="21"/>
  <c r="O37" i="21"/>
  <c r="O38" i="21"/>
  <c r="O39" i="21"/>
  <c r="O40" i="21"/>
  <c r="O41" i="21"/>
  <c r="O42" i="21"/>
  <c r="O43" i="21"/>
  <c r="O44" i="21"/>
  <c r="O45" i="21"/>
  <c r="O27" i="21"/>
  <c r="O28" i="21"/>
  <c r="O29" i="21"/>
  <c r="O30" i="21"/>
  <c r="O31" i="21"/>
  <c r="O32" i="21"/>
  <c r="O33" i="21"/>
  <c r="G45" i="21"/>
  <c r="G34" i="21"/>
  <c r="I23" i="21"/>
  <c r="J23" i="21"/>
  <c r="K23" i="21"/>
  <c r="L23" i="21"/>
  <c r="M23" i="21"/>
  <c r="N23" i="21"/>
  <c r="O18" i="21"/>
  <c r="O17" i="21"/>
  <c r="F18" i="21"/>
  <c r="O15" i="21"/>
  <c r="O14" i="21"/>
  <c r="O13" i="21"/>
  <c r="D15" i="21"/>
  <c r="C47" i="21" l="1"/>
  <c r="D47" i="21"/>
  <c r="E47" i="21"/>
  <c r="F47" i="21"/>
  <c r="G47" i="21"/>
  <c r="H47" i="21"/>
  <c r="I47" i="21"/>
  <c r="J47" i="21"/>
  <c r="K47" i="21"/>
  <c r="L47" i="21"/>
  <c r="M47" i="21"/>
  <c r="N47" i="21"/>
  <c r="B38" i="21"/>
  <c r="B39" i="21"/>
  <c r="B40" i="21"/>
  <c r="B41" i="21"/>
  <c r="B42" i="21"/>
  <c r="B43" i="21"/>
  <c r="B44" i="21"/>
  <c r="B45" i="21"/>
  <c r="B37" i="21"/>
  <c r="O46" i="21"/>
  <c r="B35" i="21"/>
  <c r="B34" i="21"/>
  <c r="B28" i="21"/>
  <c r="B29" i="21"/>
  <c r="B30" i="21"/>
  <c r="B31" i="21"/>
  <c r="B32" i="21"/>
  <c r="B33" i="21"/>
  <c r="B27" i="21"/>
  <c r="B20" i="21"/>
  <c r="B17" i="21"/>
  <c r="B18" i="21" s="1"/>
  <c r="B14" i="21"/>
  <c r="B13" i="21"/>
  <c r="B4" i="21"/>
  <c r="B5" i="21"/>
  <c r="B6" i="21"/>
  <c r="B7" i="21"/>
  <c r="B8" i="21"/>
  <c r="B9" i="21"/>
  <c r="B10" i="21"/>
  <c r="B3" i="21"/>
  <c r="C25" i="18"/>
  <c r="C26" i="18"/>
  <c r="C27" i="18"/>
  <c r="C28" i="18"/>
  <c r="C29" i="18"/>
  <c r="C30" i="18"/>
  <c r="C24" i="18"/>
  <c r="C16" i="18"/>
  <c r="C17" i="18"/>
  <c r="C18" i="18"/>
  <c r="C19" i="18"/>
  <c r="C20" i="18"/>
  <c r="C21" i="18"/>
  <c r="C15" i="18"/>
  <c r="C4" i="18"/>
  <c r="C5" i="18"/>
  <c r="C6" i="18"/>
  <c r="C7" i="18"/>
  <c r="C8" i="18"/>
  <c r="C9" i="18"/>
  <c r="C10" i="18"/>
  <c r="C11" i="18"/>
  <c r="C12" i="18"/>
  <c r="C3" i="18"/>
  <c r="M88" i="1"/>
  <c r="M87" i="1"/>
  <c r="F4" i="1"/>
  <c r="E4" i="1"/>
  <c r="H100" i="1"/>
  <c r="J100" i="1" s="1"/>
  <c r="H97" i="1"/>
  <c r="J97" i="1" s="1"/>
  <c r="H91" i="1"/>
  <c r="I85" i="1"/>
  <c r="H88" i="1"/>
  <c r="H87" i="1"/>
  <c r="H89" i="1"/>
  <c r="H86" i="1"/>
  <c r="H78" i="1"/>
  <c r="H73" i="1"/>
  <c r="H72" i="1"/>
  <c r="H28" i="1"/>
  <c r="D93" i="2"/>
  <c r="D81" i="2"/>
  <c r="D78" i="2"/>
  <c r="D70" i="2"/>
  <c r="F70" i="2" s="1"/>
  <c r="E65" i="2"/>
  <c r="D67" i="2"/>
  <c r="D66" i="2"/>
  <c r="D63" i="2"/>
  <c r="D62" i="2"/>
  <c r="D61" i="2"/>
  <c r="D53" i="2"/>
  <c r="D54" i="2"/>
  <c r="D55" i="2"/>
  <c r="D56" i="2"/>
  <c r="D57" i="2"/>
  <c r="D58" i="2"/>
  <c r="D52" i="2"/>
  <c r="D44" i="2"/>
  <c r="D45" i="2"/>
  <c r="D46" i="2"/>
  <c r="D47" i="2"/>
  <c r="D48" i="2"/>
  <c r="D49" i="2"/>
  <c r="D43" i="2"/>
  <c r="D34" i="2"/>
  <c r="D35" i="2"/>
  <c r="D36" i="2"/>
  <c r="D37" i="2"/>
  <c r="D38" i="2"/>
  <c r="D39" i="2"/>
  <c r="D40" i="2"/>
  <c r="D33" i="2"/>
  <c r="D17" i="2"/>
  <c r="D18" i="2"/>
  <c r="D19" i="2"/>
  <c r="D20" i="2"/>
  <c r="D21" i="2"/>
  <c r="D16" i="2"/>
  <c r="D8" i="2"/>
  <c r="D9" i="2"/>
  <c r="D10" i="2"/>
  <c r="D11" i="2"/>
  <c r="D12" i="2"/>
  <c r="D13" i="2"/>
  <c r="D7" i="2"/>
  <c r="Y97" i="9"/>
  <c r="Y89" i="9"/>
  <c r="Y77" i="9"/>
  <c r="Y74" i="9"/>
  <c r="Y70" i="9"/>
  <c r="Y36" i="9"/>
  <c r="Y30" i="9"/>
  <c r="Y28" i="9"/>
  <c r="Y16" i="9"/>
  <c r="V28" i="9"/>
  <c r="V6" i="9"/>
  <c r="AB6" i="9" s="1"/>
  <c r="D6" i="1" s="1"/>
  <c r="D4" i="1" s="1"/>
  <c r="D7" i="1" s="1"/>
  <c r="V106" i="9"/>
  <c r="V103" i="9"/>
  <c r="V97" i="9"/>
  <c r="V89" i="9"/>
  <c r="V84" i="9"/>
  <c r="V83" i="9"/>
  <c r="V77" i="9"/>
  <c r="V76" i="9"/>
  <c r="V74" i="9"/>
  <c r="V73" i="9"/>
  <c r="V70" i="9"/>
  <c r="V69" i="9"/>
  <c r="V65" i="9"/>
  <c r="V66" i="9"/>
  <c r="V67" i="9"/>
  <c r="V68" i="9"/>
  <c r="V64" i="9"/>
  <c r="V59" i="9"/>
  <c r="V44" i="9"/>
  <c r="V45" i="9"/>
  <c r="V46" i="9"/>
  <c r="V47" i="9"/>
  <c r="V48" i="9"/>
  <c r="V49" i="9"/>
  <c r="V50" i="9"/>
  <c r="V51" i="9"/>
  <c r="V52" i="9"/>
  <c r="V53" i="9"/>
  <c r="V54" i="9"/>
  <c r="V55" i="9"/>
  <c r="V43" i="9"/>
  <c r="V31" i="9"/>
  <c r="V30" i="9"/>
  <c r="V16" i="9"/>
  <c r="S93" i="9"/>
  <c r="S89" i="9"/>
  <c r="S84" i="9"/>
  <c r="S79" i="9"/>
  <c r="S73" i="9"/>
  <c r="S74" i="9"/>
  <c r="S70" i="9"/>
  <c r="S65" i="9"/>
  <c r="S66" i="9"/>
  <c r="S67" i="9"/>
  <c r="S68" i="9"/>
  <c r="S69" i="9"/>
  <c r="S64" i="9"/>
  <c r="S59" i="9"/>
  <c r="S55" i="9"/>
  <c r="S44" i="9"/>
  <c r="S45" i="9"/>
  <c r="S46" i="9"/>
  <c r="S47" i="9"/>
  <c r="S48" i="9"/>
  <c r="S49" i="9"/>
  <c r="S50" i="9"/>
  <c r="S51" i="9"/>
  <c r="S52" i="9"/>
  <c r="S53" i="9"/>
  <c r="S43" i="9"/>
  <c r="S33" i="9"/>
  <c r="S31" i="9"/>
  <c r="S30" i="9"/>
  <c r="S13" i="9"/>
  <c r="P93" i="9"/>
  <c r="P89" i="9"/>
  <c r="P86" i="9"/>
  <c r="P84" i="9"/>
  <c r="P83" i="9"/>
  <c r="P79" i="9"/>
  <c r="P76" i="9"/>
  <c r="P74" i="9"/>
  <c r="P73" i="9"/>
  <c r="P70" i="9"/>
  <c r="P69" i="9"/>
  <c r="P65" i="9"/>
  <c r="P66" i="9"/>
  <c r="P67" i="9"/>
  <c r="P68" i="9"/>
  <c r="P64" i="9"/>
  <c r="P60" i="9"/>
  <c r="P59" i="9"/>
  <c r="P44" i="9"/>
  <c r="P45" i="9"/>
  <c r="P46" i="9"/>
  <c r="P47" i="9"/>
  <c r="P48" i="9"/>
  <c r="P49" i="9"/>
  <c r="P50" i="9"/>
  <c r="P51" i="9"/>
  <c r="P52" i="9"/>
  <c r="P53" i="9"/>
  <c r="P54" i="9"/>
  <c r="P55" i="9"/>
  <c r="P43" i="9"/>
  <c r="P34" i="9"/>
  <c r="P35" i="9"/>
  <c r="P36" i="9"/>
  <c r="P37" i="9"/>
  <c r="P38" i="9"/>
  <c r="P33" i="9"/>
  <c r="P30" i="9"/>
  <c r="P16" i="9"/>
  <c r="M106" i="9"/>
  <c r="M103" i="9"/>
  <c r="M89" i="9"/>
  <c r="M86" i="9"/>
  <c r="M84" i="9"/>
  <c r="M83" i="9"/>
  <c r="M76" i="9"/>
  <c r="M74" i="9"/>
  <c r="M73" i="9"/>
  <c r="M70" i="9"/>
  <c r="M69" i="9"/>
  <c r="M65" i="9"/>
  <c r="M66" i="9"/>
  <c r="M67" i="9"/>
  <c r="M68" i="9"/>
  <c r="M64" i="9"/>
  <c r="M60" i="9"/>
  <c r="M44" i="9"/>
  <c r="M45" i="9"/>
  <c r="M46" i="9"/>
  <c r="M47" i="9"/>
  <c r="M48" i="9"/>
  <c r="M49" i="9"/>
  <c r="M50" i="9"/>
  <c r="M51" i="9"/>
  <c r="M52" i="9"/>
  <c r="M53" i="9"/>
  <c r="M54" i="9"/>
  <c r="M55" i="9"/>
  <c r="M43" i="9"/>
  <c r="M34" i="9"/>
  <c r="M35" i="9"/>
  <c r="M36" i="9"/>
  <c r="M37" i="9"/>
  <c r="M38" i="9"/>
  <c r="M39" i="9"/>
  <c r="M33" i="9"/>
  <c r="M30" i="9"/>
  <c r="J97" i="9"/>
  <c r="J93" i="9"/>
  <c r="J89" i="9"/>
  <c r="J86" i="9"/>
  <c r="J84" i="9"/>
  <c r="J83" i="9"/>
  <c r="J79" i="9"/>
  <c r="J76" i="9"/>
  <c r="J74" i="9"/>
  <c r="J73" i="9"/>
  <c r="J70" i="9"/>
  <c r="J69" i="9"/>
  <c r="J65" i="9"/>
  <c r="J66" i="9"/>
  <c r="J67" i="9"/>
  <c r="J68" i="9"/>
  <c r="J64" i="9"/>
  <c r="J60" i="9"/>
  <c r="J44" i="9"/>
  <c r="J45" i="9"/>
  <c r="J46" i="9"/>
  <c r="J47" i="9"/>
  <c r="J48" i="9"/>
  <c r="J49" i="9"/>
  <c r="J50" i="9"/>
  <c r="J51" i="9"/>
  <c r="J52" i="9"/>
  <c r="J53" i="9"/>
  <c r="J54" i="9"/>
  <c r="J55" i="9"/>
  <c r="J43" i="9"/>
  <c r="J34" i="9"/>
  <c r="J35" i="9"/>
  <c r="J36" i="9"/>
  <c r="J37" i="9"/>
  <c r="J38" i="9"/>
  <c r="J39" i="9"/>
  <c r="J33" i="9"/>
  <c r="J30" i="9"/>
  <c r="J28" i="9"/>
  <c r="J16" i="9"/>
  <c r="G28" i="9"/>
  <c r="G97" i="9"/>
  <c r="G93" i="9"/>
  <c r="G89" i="9"/>
  <c r="G86" i="9"/>
  <c r="G84" i="9"/>
  <c r="G83" i="9"/>
  <c r="G79" i="9"/>
  <c r="G76" i="9"/>
  <c r="G74" i="9"/>
  <c r="G73" i="9"/>
  <c r="G70" i="9"/>
  <c r="G69" i="9"/>
  <c r="G65" i="9"/>
  <c r="G66" i="9"/>
  <c r="G67" i="9"/>
  <c r="G68" i="9"/>
  <c r="G64" i="9"/>
  <c r="G60" i="9"/>
  <c r="G59" i="9"/>
  <c r="G55" i="9"/>
  <c r="G44" i="9"/>
  <c r="G45" i="9"/>
  <c r="G46" i="9"/>
  <c r="G47" i="9"/>
  <c r="G48" i="9"/>
  <c r="G49" i="9"/>
  <c r="G50" i="9"/>
  <c r="G51" i="9"/>
  <c r="G52" i="9"/>
  <c r="G53" i="9"/>
  <c r="G54" i="9"/>
  <c r="G43" i="9"/>
  <c r="G34" i="9"/>
  <c r="G35" i="9"/>
  <c r="G36" i="9"/>
  <c r="G37" i="9"/>
  <c r="G38" i="9"/>
  <c r="G39" i="9"/>
  <c r="G33" i="9"/>
  <c r="G30" i="9"/>
  <c r="D28" i="9"/>
  <c r="D16" i="9"/>
  <c r="D97" i="9"/>
  <c r="D89" i="9"/>
  <c r="D84" i="9"/>
  <c r="D79" i="9"/>
  <c r="D77" i="9"/>
  <c r="D76" i="9"/>
  <c r="D74" i="9"/>
  <c r="D73" i="9"/>
  <c r="D70" i="9"/>
  <c r="D69" i="9"/>
  <c r="D65" i="9"/>
  <c r="D66" i="9"/>
  <c r="D67" i="9"/>
  <c r="D68" i="9"/>
  <c r="D64" i="9"/>
  <c r="D44" i="9"/>
  <c r="D45" i="9"/>
  <c r="D46" i="9"/>
  <c r="D47" i="9"/>
  <c r="D48" i="9"/>
  <c r="D49" i="9"/>
  <c r="D50" i="9"/>
  <c r="D51" i="9"/>
  <c r="D52" i="9"/>
  <c r="D53" i="9"/>
  <c r="D54" i="9"/>
  <c r="D55" i="9"/>
  <c r="D43" i="9"/>
  <c r="D36" i="9"/>
  <c r="D30" i="9"/>
  <c r="D65" i="2" l="1"/>
  <c r="L88" i="1"/>
  <c r="N88" i="1" s="1"/>
  <c r="J88" i="1"/>
  <c r="L87" i="1"/>
  <c r="N87" i="1" s="1"/>
  <c r="J87" i="1"/>
  <c r="B47" i="21"/>
  <c r="V4" i="9"/>
  <c r="AB4" i="9" s="1"/>
  <c r="B15" i="21"/>
  <c r="B6" i="13" l="1"/>
  <c r="B7" i="13"/>
  <c r="B8" i="13"/>
  <c r="B9" i="13"/>
  <c r="B10" i="13"/>
  <c r="B5" i="13"/>
  <c r="B4" i="13"/>
  <c r="B26" i="21"/>
  <c r="O22" i="21"/>
  <c r="B12" i="18"/>
  <c r="B11" i="18"/>
  <c r="B10" i="18"/>
  <c r="B9" i="18"/>
  <c r="B8" i="18"/>
  <c r="B7" i="18"/>
  <c r="B6" i="18"/>
  <c r="B5" i="18"/>
  <c r="B4" i="18"/>
  <c r="B3" i="18"/>
  <c r="G91" i="1"/>
  <c r="G89" i="1"/>
  <c r="G86" i="1"/>
  <c r="G85" i="1" s="1"/>
  <c r="G78" i="1"/>
  <c r="G73" i="1"/>
  <c r="G72" i="1"/>
  <c r="C81" i="2"/>
  <c r="C78" i="2"/>
  <c r="C61" i="2"/>
  <c r="C53" i="2"/>
  <c r="C54" i="2"/>
  <c r="C55" i="2"/>
  <c r="C56" i="2"/>
  <c r="C57" i="2"/>
  <c r="C58" i="2"/>
  <c r="C52" i="2"/>
  <c r="C44" i="2"/>
  <c r="C45" i="2"/>
  <c r="C46" i="2"/>
  <c r="C47" i="2"/>
  <c r="C48" i="2"/>
  <c r="C49" i="2"/>
  <c r="C43" i="2"/>
  <c r="C17" i="2"/>
  <c r="C18" i="2"/>
  <c r="C19" i="2"/>
  <c r="C20" i="2"/>
  <c r="C21" i="2"/>
  <c r="C16" i="2"/>
  <c r="C34" i="2"/>
  <c r="C35" i="2"/>
  <c r="C36" i="2"/>
  <c r="C37" i="2"/>
  <c r="C38" i="2"/>
  <c r="C39" i="2"/>
  <c r="C40" i="2"/>
  <c r="C33" i="2"/>
  <c r="C8" i="2"/>
  <c r="C9" i="2"/>
  <c r="C10" i="2"/>
  <c r="C11" i="2"/>
  <c r="C12" i="2"/>
  <c r="C13" i="2"/>
  <c r="C7" i="2"/>
  <c r="X74" i="9"/>
  <c r="X70" i="9"/>
  <c r="X89" i="9"/>
  <c r="X77" i="9"/>
  <c r="X36" i="9"/>
  <c r="X30" i="9"/>
  <c r="X16" i="9"/>
  <c r="U89" i="9"/>
  <c r="U84" i="9"/>
  <c r="U83" i="9"/>
  <c r="U77" i="9"/>
  <c r="U76" i="9"/>
  <c r="U74" i="9"/>
  <c r="U73" i="9"/>
  <c r="U70" i="9"/>
  <c r="U69" i="9"/>
  <c r="U65" i="9"/>
  <c r="U66" i="9"/>
  <c r="U67" i="9"/>
  <c r="U68" i="9"/>
  <c r="U64" i="9"/>
  <c r="U44" i="9"/>
  <c r="U45" i="9"/>
  <c r="U46" i="9"/>
  <c r="U47" i="9"/>
  <c r="U48" i="9"/>
  <c r="U49" i="9"/>
  <c r="U50" i="9"/>
  <c r="U51" i="9"/>
  <c r="U52" i="9"/>
  <c r="U53" i="9"/>
  <c r="U54" i="9"/>
  <c r="U55" i="9"/>
  <c r="U43" i="9"/>
  <c r="U34" i="9"/>
  <c r="U35" i="9"/>
  <c r="U36" i="9"/>
  <c r="U37" i="9"/>
  <c r="U38" i="9"/>
  <c r="U39" i="9"/>
  <c r="U33" i="9"/>
  <c r="U30" i="9"/>
  <c r="U16" i="9"/>
  <c r="R93" i="9"/>
  <c r="R89" i="9"/>
  <c r="R84" i="9"/>
  <c r="R79" i="9"/>
  <c r="R74" i="9"/>
  <c r="R70" i="9"/>
  <c r="R65" i="9"/>
  <c r="R66" i="9"/>
  <c r="R67" i="9"/>
  <c r="R68" i="9"/>
  <c r="R64" i="9"/>
  <c r="R59" i="9"/>
  <c r="R44" i="9"/>
  <c r="R45" i="9"/>
  <c r="R46" i="9"/>
  <c r="R47" i="9"/>
  <c r="R48" i="9"/>
  <c r="R49" i="9"/>
  <c r="R50" i="9"/>
  <c r="R51" i="9"/>
  <c r="R52" i="9"/>
  <c r="R53" i="9"/>
  <c r="R54" i="9"/>
  <c r="R55" i="9"/>
  <c r="R43" i="9"/>
  <c r="R33" i="9"/>
  <c r="R30" i="9"/>
  <c r="R13" i="9"/>
  <c r="O86" i="9"/>
  <c r="O16" i="9"/>
  <c r="O93" i="9"/>
  <c r="O89" i="9"/>
  <c r="O84" i="9"/>
  <c r="O83" i="9"/>
  <c r="O77" i="9"/>
  <c r="O78" i="9"/>
  <c r="O79" i="9"/>
  <c r="O80" i="9"/>
  <c r="O76" i="9"/>
  <c r="O74" i="9"/>
  <c r="O73" i="9"/>
  <c r="O70" i="9"/>
  <c r="O69" i="9"/>
  <c r="O65" i="9"/>
  <c r="O66" i="9"/>
  <c r="O67" i="9"/>
  <c r="O68" i="9"/>
  <c r="O64" i="9"/>
  <c r="O60" i="9"/>
  <c r="O44" i="9"/>
  <c r="O45" i="9"/>
  <c r="O46" i="9"/>
  <c r="O47" i="9"/>
  <c r="O48" i="9"/>
  <c r="O49" i="9"/>
  <c r="O50" i="9"/>
  <c r="O51" i="9"/>
  <c r="O52" i="9"/>
  <c r="O53" i="9"/>
  <c r="O54" i="9"/>
  <c r="O55" i="9"/>
  <c r="O43" i="9"/>
  <c r="O34" i="9"/>
  <c r="O35" i="9"/>
  <c r="O36" i="9"/>
  <c r="O37" i="9"/>
  <c r="O38" i="9"/>
  <c r="O39" i="9"/>
  <c r="O33" i="9"/>
  <c r="O30" i="9"/>
  <c r="O13" i="9"/>
  <c r="O14" i="9"/>
  <c r="O15" i="9"/>
  <c r="O17" i="9"/>
  <c r="O18" i="9"/>
  <c r="O19" i="9"/>
  <c r="O20" i="9"/>
  <c r="O12" i="9"/>
  <c r="L89" i="9"/>
  <c r="L86" i="9"/>
  <c r="L84" i="9"/>
  <c r="L83" i="9"/>
  <c r="L76" i="9"/>
  <c r="L74" i="9"/>
  <c r="L73" i="9"/>
  <c r="L70" i="9"/>
  <c r="L69" i="9"/>
  <c r="L65" i="9"/>
  <c r="L66" i="9"/>
  <c r="L67" i="9"/>
  <c r="L68" i="9"/>
  <c r="L64" i="9"/>
  <c r="L60" i="9"/>
  <c r="L44" i="9"/>
  <c r="L45" i="9"/>
  <c r="L46" i="9"/>
  <c r="L47" i="9"/>
  <c r="L48" i="9"/>
  <c r="L49" i="9"/>
  <c r="L50" i="9"/>
  <c r="L51" i="9"/>
  <c r="L52" i="9"/>
  <c r="L53" i="9"/>
  <c r="L54" i="9"/>
  <c r="L55" i="9"/>
  <c r="L43" i="9"/>
  <c r="L34" i="9"/>
  <c r="L35" i="9"/>
  <c r="L36" i="9"/>
  <c r="L37" i="9"/>
  <c r="L38" i="9"/>
  <c r="L39" i="9"/>
  <c r="L33" i="9"/>
  <c r="L30" i="9"/>
  <c r="L13" i="9"/>
  <c r="L14" i="9"/>
  <c r="L15" i="9"/>
  <c r="L16" i="9"/>
  <c r="L17" i="9"/>
  <c r="L18" i="9"/>
  <c r="L19" i="9"/>
  <c r="L20" i="9"/>
  <c r="L12" i="9"/>
  <c r="I16" i="9"/>
  <c r="I93" i="9"/>
  <c r="I89" i="9"/>
  <c r="I86" i="9"/>
  <c r="I84" i="9"/>
  <c r="I77" i="9"/>
  <c r="I78" i="9"/>
  <c r="I79" i="9"/>
  <c r="I80" i="9"/>
  <c r="I76" i="9"/>
  <c r="I74" i="9"/>
  <c r="I73" i="9"/>
  <c r="I70" i="9"/>
  <c r="I69" i="9"/>
  <c r="I65" i="9"/>
  <c r="I66" i="9"/>
  <c r="I67" i="9"/>
  <c r="I68" i="9"/>
  <c r="I64" i="9"/>
  <c r="I60" i="9"/>
  <c r="I44" i="9"/>
  <c r="I45" i="9"/>
  <c r="I46" i="9"/>
  <c r="I47" i="9"/>
  <c r="I48" i="9"/>
  <c r="I49" i="9"/>
  <c r="I50" i="9"/>
  <c r="I51" i="9"/>
  <c r="I52" i="9"/>
  <c r="I53" i="9"/>
  <c r="I54" i="9"/>
  <c r="I55" i="9"/>
  <c r="I43" i="9"/>
  <c r="I34" i="9"/>
  <c r="I35" i="9"/>
  <c r="I36" i="9"/>
  <c r="I37" i="9"/>
  <c r="I38" i="9"/>
  <c r="I39" i="9"/>
  <c r="I33" i="9"/>
  <c r="I30" i="9"/>
  <c r="I13" i="9"/>
  <c r="I14" i="9"/>
  <c r="I15" i="9"/>
  <c r="I17" i="9"/>
  <c r="I18" i="9"/>
  <c r="I19" i="9"/>
  <c r="I20" i="9"/>
  <c r="I12" i="9"/>
  <c r="F93" i="9"/>
  <c r="F89" i="9"/>
  <c r="F86" i="9"/>
  <c r="F84" i="9"/>
  <c r="F83" i="9"/>
  <c r="F79" i="9"/>
  <c r="F76" i="9"/>
  <c r="F74" i="9"/>
  <c r="F73" i="9"/>
  <c r="F70" i="9"/>
  <c r="F69" i="9"/>
  <c r="F65" i="9"/>
  <c r="F66" i="9"/>
  <c r="F67" i="9"/>
  <c r="F68" i="9"/>
  <c r="F64" i="9"/>
  <c r="F60" i="9"/>
  <c r="F59" i="9"/>
  <c r="F44" i="9"/>
  <c r="F45" i="9"/>
  <c r="F46" i="9"/>
  <c r="F47" i="9"/>
  <c r="F48" i="9"/>
  <c r="F49" i="9"/>
  <c r="F50" i="9"/>
  <c r="F51" i="9"/>
  <c r="F52" i="9"/>
  <c r="F53" i="9"/>
  <c r="F54" i="9"/>
  <c r="F55" i="9"/>
  <c r="F43" i="9"/>
  <c r="F34" i="9"/>
  <c r="F35" i="9"/>
  <c r="F36" i="9"/>
  <c r="F37" i="9"/>
  <c r="F38" i="9"/>
  <c r="F39" i="9"/>
  <c r="F33" i="9"/>
  <c r="F30" i="9"/>
  <c r="F13" i="9"/>
  <c r="F14" i="9"/>
  <c r="F15" i="9"/>
  <c r="F16" i="9"/>
  <c r="F17" i="9"/>
  <c r="F18" i="9"/>
  <c r="F19" i="9"/>
  <c r="F20" i="9"/>
  <c r="F12" i="9"/>
  <c r="C89" i="9"/>
  <c r="C84" i="9"/>
  <c r="C77" i="9"/>
  <c r="C78" i="9"/>
  <c r="C79" i="9"/>
  <c r="C80" i="9"/>
  <c r="C76" i="9"/>
  <c r="C74" i="9"/>
  <c r="C73" i="9"/>
  <c r="C70" i="9"/>
  <c r="C69" i="9"/>
  <c r="C65" i="9"/>
  <c r="C66" i="9"/>
  <c r="C67" i="9"/>
  <c r="C68" i="9"/>
  <c r="C64" i="9"/>
  <c r="C44" i="9"/>
  <c r="C45" i="9"/>
  <c r="C46" i="9"/>
  <c r="C47" i="9"/>
  <c r="C48" i="9"/>
  <c r="C49" i="9"/>
  <c r="C50" i="9"/>
  <c r="C51" i="9"/>
  <c r="C52" i="9"/>
  <c r="C53" i="9"/>
  <c r="C54" i="9"/>
  <c r="C55" i="9"/>
  <c r="C43" i="9"/>
  <c r="C36" i="9"/>
  <c r="C30" i="9"/>
  <c r="C13" i="9"/>
  <c r="C14" i="9"/>
  <c r="C15" i="9"/>
  <c r="C16" i="9"/>
  <c r="C17" i="9"/>
  <c r="C18" i="9"/>
  <c r="C19" i="9"/>
  <c r="C20" i="9"/>
  <c r="C12" i="9"/>
  <c r="F32" i="9" l="1"/>
  <c r="F29" i="9" s="1"/>
  <c r="I26" i="1"/>
  <c r="AC13" i="9" l="1"/>
  <c r="AC40" i="9" l="1"/>
  <c r="F66" i="2" l="1"/>
  <c r="F58" i="2"/>
  <c r="F57" i="2"/>
  <c r="F56" i="2"/>
  <c r="F55" i="2"/>
  <c r="F54" i="2"/>
  <c r="F53" i="2"/>
  <c r="F52" i="2"/>
  <c r="F49" i="2"/>
  <c r="F48" i="2"/>
  <c r="F47" i="2"/>
  <c r="F46" i="2"/>
  <c r="F45" i="2"/>
  <c r="F44" i="2"/>
  <c r="F43" i="2"/>
  <c r="F40" i="2"/>
  <c r="F39" i="2"/>
  <c r="F38" i="2"/>
  <c r="F37" i="2"/>
  <c r="F36" i="2"/>
  <c r="F35" i="2"/>
  <c r="F34" i="2"/>
  <c r="F33" i="2"/>
  <c r="F21" i="2"/>
  <c r="F20" i="2"/>
  <c r="F19" i="2"/>
  <c r="F18" i="2"/>
  <c r="F17" i="2"/>
  <c r="F16" i="2"/>
  <c r="F13" i="2"/>
  <c r="F12" i="2"/>
  <c r="F11" i="2"/>
  <c r="F10" i="2"/>
  <c r="F9" i="2"/>
  <c r="F8" i="2"/>
  <c r="F7" i="2"/>
  <c r="J89" i="1"/>
  <c r="J86" i="1"/>
  <c r="J78" i="1"/>
  <c r="J73" i="1"/>
  <c r="J72" i="1"/>
  <c r="J28" i="1"/>
  <c r="H92" i="1" l="1"/>
  <c r="J91" i="1"/>
  <c r="D85" i="2"/>
  <c r="D84" i="2"/>
  <c r="D79" i="2"/>
  <c r="Z30" i="9"/>
  <c r="W30" i="9"/>
  <c r="T30" i="9"/>
  <c r="Q30" i="9"/>
  <c r="N30" i="9"/>
  <c r="K30" i="9"/>
  <c r="E30" i="9"/>
  <c r="Y111" i="9"/>
  <c r="Y110" i="9"/>
  <c r="Y109" i="9"/>
  <c r="Y108" i="9"/>
  <c r="Y112" i="9" s="1"/>
  <c r="Y106" i="9"/>
  <c r="Y105" i="9"/>
  <c r="Y104" i="9"/>
  <c r="Y103" i="9"/>
  <c r="Y102" i="9"/>
  <c r="Y101" i="9"/>
  <c r="Y100" i="9"/>
  <c r="Y98" i="9"/>
  <c r="Y93" i="9"/>
  <c r="Y92" i="9"/>
  <c r="Y91" i="9"/>
  <c r="Y90" i="9"/>
  <c r="Y94" i="9" s="1"/>
  <c r="Y87" i="9"/>
  <c r="Y86" i="9"/>
  <c r="Y84" i="9"/>
  <c r="Y83" i="9"/>
  <c r="Y82" i="9"/>
  <c r="Y81" i="9"/>
  <c r="Y79" i="9"/>
  <c r="Y78" i="9"/>
  <c r="Y76" i="9"/>
  <c r="Y73" i="9"/>
  <c r="Y75" i="9" s="1"/>
  <c r="Y71" i="9"/>
  <c r="Y69" i="9"/>
  <c r="Y68" i="9"/>
  <c r="Y67" i="9"/>
  <c r="Y66" i="9"/>
  <c r="Y65" i="9"/>
  <c r="Y64" i="9"/>
  <c r="Y60" i="9"/>
  <c r="Y59" i="9"/>
  <c r="Y58" i="9"/>
  <c r="Y61" i="9" s="1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39" i="9"/>
  <c r="Y38" i="9"/>
  <c r="Y37" i="9"/>
  <c r="Y35" i="9"/>
  <c r="Y34" i="9"/>
  <c r="Y33" i="9"/>
  <c r="Y20" i="9"/>
  <c r="Y19" i="9"/>
  <c r="Y18" i="9"/>
  <c r="Y17" i="9"/>
  <c r="Y15" i="9"/>
  <c r="Y14" i="9"/>
  <c r="Y13" i="9"/>
  <c r="Y21" i="9"/>
  <c r="Y96" i="9"/>
  <c r="Y80" i="9"/>
  <c r="Y26" i="9"/>
  <c r="Y24" i="9"/>
  <c r="Y11" i="9"/>
  <c r="Y7" i="9"/>
  <c r="V111" i="9"/>
  <c r="V110" i="9"/>
  <c r="V109" i="9"/>
  <c r="V108" i="9"/>
  <c r="V105" i="9"/>
  <c r="V104" i="9"/>
  <c r="V102" i="9"/>
  <c r="V101" i="9"/>
  <c r="V100" i="9"/>
  <c r="V98" i="9"/>
  <c r="V93" i="9"/>
  <c r="V92" i="9"/>
  <c r="V91" i="9"/>
  <c r="V94" i="9" s="1"/>
  <c r="V90" i="9"/>
  <c r="V87" i="9"/>
  <c r="V86" i="9"/>
  <c r="V88" i="9" s="1"/>
  <c r="V82" i="9"/>
  <c r="V81" i="9"/>
  <c r="V80" i="9" s="1"/>
  <c r="V79" i="9"/>
  <c r="V78" i="9"/>
  <c r="V75" i="9"/>
  <c r="V71" i="9"/>
  <c r="V72" i="9" s="1"/>
  <c r="V63" i="9"/>
  <c r="V60" i="9"/>
  <c r="V58" i="9"/>
  <c r="V56" i="9"/>
  <c r="V57" i="9"/>
  <c r="V39" i="9"/>
  <c r="V38" i="9"/>
  <c r="V37" i="9"/>
  <c r="V36" i="9"/>
  <c r="V35" i="9"/>
  <c r="V34" i="9"/>
  <c r="V33" i="9"/>
  <c r="V20" i="9"/>
  <c r="V19" i="9"/>
  <c r="V18" i="9"/>
  <c r="V17" i="9"/>
  <c r="V15" i="9"/>
  <c r="V14" i="9"/>
  <c r="V21" i="9" s="1"/>
  <c r="V13" i="9"/>
  <c r="V96" i="9"/>
  <c r="V61" i="9"/>
  <c r="V26" i="9"/>
  <c r="V24" i="9"/>
  <c r="V11" i="9"/>
  <c r="V7" i="9"/>
  <c r="S111" i="9"/>
  <c r="S110" i="9"/>
  <c r="S109" i="9"/>
  <c r="S108" i="9"/>
  <c r="S112" i="9" s="1"/>
  <c r="S106" i="9"/>
  <c r="S105" i="9"/>
  <c r="S104" i="9"/>
  <c r="S103" i="9"/>
  <c r="S102" i="9"/>
  <c r="S101" i="9"/>
  <c r="S100" i="9"/>
  <c r="S98" i="9"/>
  <c r="S97" i="9"/>
  <c r="S92" i="9"/>
  <c r="S91" i="9"/>
  <c r="S90" i="9"/>
  <c r="S94" i="9" s="1"/>
  <c r="S87" i="9"/>
  <c r="S86" i="9"/>
  <c r="S83" i="9"/>
  <c r="S82" i="9"/>
  <c r="S81" i="9"/>
  <c r="S78" i="9"/>
  <c r="S77" i="9"/>
  <c r="S76" i="9"/>
  <c r="S75" i="9"/>
  <c r="S71" i="9"/>
  <c r="S72" i="9" s="1"/>
  <c r="S63" i="9"/>
  <c r="S60" i="9"/>
  <c r="S61" i="9" s="1"/>
  <c r="S58" i="9"/>
  <c r="S56" i="9"/>
  <c r="S54" i="9"/>
  <c r="S57" i="9" s="1"/>
  <c r="S39" i="9"/>
  <c r="S38" i="9"/>
  <c r="S37" i="9"/>
  <c r="S36" i="9"/>
  <c r="S35" i="9"/>
  <c r="S34" i="9"/>
  <c r="S28" i="9"/>
  <c r="S20" i="9"/>
  <c r="S19" i="9"/>
  <c r="S18" i="9"/>
  <c r="S17" i="9"/>
  <c r="S16" i="9"/>
  <c r="S15" i="9"/>
  <c r="S21" i="9" s="1"/>
  <c r="S14" i="9"/>
  <c r="S96" i="9"/>
  <c r="S26" i="9"/>
  <c r="S24" i="9"/>
  <c r="S11" i="9"/>
  <c r="S7" i="9"/>
  <c r="P111" i="9"/>
  <c r="P110" i="9"/>
  <c r="P109" i="9"/>
  <c r="P108" i="9"/>
  <c r="P106" i="9"/>
  <c r="P105" i="9"/>
  <c r="P104" i="9"/>
  <c r="P103" i="9"/>
  <c r="P102" i="9"/>
  <c r="P101" i="9"/>
  <c r="P100" i="9"/>
  <c r="P98" i="9"/>
  <c r="P97" i="9"/>
  <c r="P96" i="9" s="1"/>
  <c r="P92" i="9"/>
  <c r="P91" i="9"/>
  <c r="P90" i="9"/>
  <c r="P94" i="9" s="1"/>
  <c r="P87" i="9"/>
  <c r="P88" i="9" s="1"/>
  <c r="P82" i="9"/>
  <c r="P80" i="9" s="1"/>
  <c r="P81" i="9"/>
  <c r="P78" i="9"/>
  <c r="P77" i="9"/>
  <c r="P75" i="9"/>
  <c r="P71" i="9"/>
  <c r="P72" i="9" s="1"/>
  <c r="P58" i="9"/>
  <c r="P61" i="9" s="1"/>
  <c r="P56" i="9"/>
  <c r="P57" i="9"/>
  <c r="P39" i="9"/>
  <c r="P32" i="9" s="1"/>
  <c r="P28" i="9"/>
  <c r="P20" i="9"/>
  <c r="P19" i="9"/>
  <c r="P18" i="9"/>
  <c r="P17" i="9"/>
  <c r="P15" i="9"/>
  <c r="P14" i="9"/>
  <c r="P21" i="9" s="1"/>
  <c r="P13" i="9"/>
  <c r="P63" i="9"/>
  <c r="P26" i="9"/>
  <c r="P24" i="9"/>
  <c r="P11" i="9"/>
  <c r="P7" i="9"/>
  <c r="M111" i="9"/>
  <c r="M110" i="9"/>
  <c r="M109" i="9"/>
  <c r="M108" i="9"/>
  <c r="M105" i="9"/>
  <c r="M104" i="9"/>
  <c r="M102" i="9"/>
  <c r="M101" i="9"/>
  <c r="M100" i="9"/>
  <c r="M98" i="9"/>
  <c r="M97" i="9"/>
  <c r="M93" i="9"/>
  <c r="M92" i="9"/>
  <c r="M91" i="9"/>
  <c r="M90" i="9"/>
  <c r="M87" i="9"/>
  <c r="M88" i="9" s="1"/>
  <c r="M82" i="9"/>
  <c r="M81" i="9"/>
  <c r="M79" i="9"/>
  <c r="M78" i="9"/>
  <c r="M77" i="9"/>
  <c r="M71" i="9"/>
  <c r="M72" i="9" s="1"/>
  <c r="M59" i="9"/>
  <c r="M58" i="9"/>
  <c r="M56" i="9"/>
  <c r="M28" i="9"/>
  <c r="M20" i="9"/>
  <c r="M19" i="9"/>
  <c r="M18" i="9"/>
  <c r="M17" i="9"/>
  <c r="M16" i="9"/>
  <c r="M15" i="9"/>
  <c r="M14" i="9"/>
  <c r="M13" i="9"/>
  <c r="M96" i="9"/>
  <c r="M32" i="9"/>
  <c r="M26" i="9"/>
  <c r="M24" i="9"/>
  <c r="M11" i="9"/>
  <c r="M7" i="9"/>
  <c r="J111" i="9"/>
  <c r="J110" i="9"/>
  <c r="J109" i="9"/>
  <c r="J108" i="9"/>
  <c r="J106" i="9"/>
  <c r="J105" i="9"/>
  <c r="J104" i="9"/>
  <c r="J103" i="9"/>
  <c r="J102" i="9"/>
  <c r="J101" i="9"/>
  <c r="J100" i="9"/>
  <c r="J107" i="9" s="1"/>
  <c r="J98" i="9"/>
  <c r="J92" i="9"/>
  <c r="J91" i="9"/>
  <c r="J90" i="9"/>
  <c r="J94" i="9" s="1"/>
  <c r="J87" i="9"/>
  <c r="J88" i="9"/>
  <c r="J82" i="9"/>
  <c r="J81" i="9"/>
  <c r="J80" i="9" s="1"/>
  <c r="J78" i="9"/>
  <c r="J77" i="9"/>
  <c r="J71" i="9"/>
  <c r="J72" i="9" s="1"/>
  <c r="J59" i="9"/>
  <c r="J61" i="9" s="1"/>
  <c r="J58" i="9"/>
  <c r="J56" i="9"/>
  <c r="J32" i="9"/>
  <c r="J20" i="9"/>
  <c r="J19" i="9"/>
  <c r="J18" i="9"/>
  <c r="J17" i="9"/>
  <c r="J15" i="9"/>
  <c r="J21" i="9" s="1"/>
  <c r="J14" i="9"/>
  <c r="J13" i="9"/>
  <c r="J96" i="9"/>
  <c r="J75" i="9"/>
  <c r="J63" i="9"/>
  <c r="J57" i="9"/>
  <c r="J26" i="9"/>
  <c r="J24" i="9"/>
  <c r="J11" i="9"/>
  <c r="J7" i="9"/>
  <c r="G111" i="9"/>
  <c r="G110" i="9"/>
  <c r="G109" i="9"/>
  <c r="G108" i="9"/>
  <c r="G106" i="9"/>
  <c r="G105" i="9"/>
  <c r="G104" i="9"/>
  <c r="G103" i="9"/>
  <c r="G102" i="9"/>
  <c r="G101" i="9"/>
  <c r="G100" i="9"/>
  <c r="G98" i="9"/>
  <c r="G92" i="9"/>
  <c r="G91" i="9"/>
  <c r="G90" i="9"/>
  <c r="G87" i="9"/>
  <c r="G88" i="9" s="1"/>
  <c r="G82" i="9"/>
  <c r="G81" i="9"/>
  <c r="G78" i="9"/>
  <c r="G77" i="9"/>
  <c r="G75" i="9"/>
  <c r="G71" i="9"/>
  <c r="G72" i="9" s="1"/>
  <c r="G63" i="9"/>
  <c r="G58" i="9"/>
  <c r="G61" i="9" s="1"/>
  <c r="G56" i="9"/>
  <c r="G57" i="9"/>
  <c r="G32" i="9"/>
  <c r="G20" i="9"/>
  <c r="G19" i="9"/>
  <c r="G18" i="9"/>
  <c r="G17" i="9"/>
  <c r="G16" i="9"/>
  <c r="G15" i="9"/>
  <c r="G14" i="9"/>
  <c r="G13" i="9"/>
  <c r="G96" i="9"/>
  <c r="G26" i="9"/>
  <c r="G24" i="9"/>
  <c r="G21" i="9"/>
  <c r="G11" i="9"/>
  <c r="G7" i="9"/>
  <c r="D111" i="9"/>
  <c r="D110" i="9"/>
  <c r="D109" i="9"/>
  <c r="D108" i="9"/>
  <c r="D106" i="9"/>
  <c r="D105" i="9"/>
  <c r="D104" i="9"/>
  <c r="D103" i="9"/>
  <c r="D102" i="9"/>
  <c r="D101" i="9"/>
  <c r="D100" i="9"/>
  <c r="D98" i="9"/>
  <c r="D93" i="9"/>
  <c r="D92" i="9"/>
  <c r="D91" i="9"/>
  <c r="D90" i="9"/>
  <c r="D87" i="9"/>
  <c r="D86" i="9"/>
  <c r="D83" i="9"/>
  <c r="D82" i="9"/>
  <c r="D81" i="9"/>
  <c r="D78" i="9"/>
  <c r="D71" i="9"/>
  <c r="D60" i="9"/>
  <c r="D59" i="9"/>
  <c r="D58" i="9"/>
  <c r="D56" i="9"/>
  <c r="D39" i="9"/>
  <c r="D38" i="9"/>
  <c r="D37" i="9"/>
  <c r="D35" i="9"/>
  <c r="D34" i="9"/>
  <c r="D33" i="9"/>
  <c r="D13" i="9"/>
  <c r="D14" i="9"/>
  <c r="D15" i="9"/>
  <c r="D17" i="9"/>
  <c r="D18" i="9"/>
  <c r="D19" i="9"/>
  <c r="D20" i="9"/>
  <c r="G94" i="9" l="1"/>
  <c r="M61" i="9"/>
  <c r="S32" i="9"/>
  <c r="G80" i="9"/>
  <c r="G85" i="9" s="1"/>
  <c r="G95" i="9" s="1"/>
  <c r="S80" i="9"/>
  <c r="G27" i="9"/>
  <c r="V27" i="9"/>
  <c r="G112" i="9"/>
  <c r="M99" i="9"/>
  <c r="P112" i="9"/>
  <c r="S88" i="9"/>
  <c r="Y88" i="9"/>
  <c r="J85" i="9"/>
  <c r="J95" i="9" s="1"/>
  <c r="M112" i="9"/>
  <c r="S107" i="9"/>
  <c r="Y57" i="9"/>
  <c r="Y62" i="9" s="1"/>
  <c r="Y107" i="9"/>
  <c r="V32" i="9"/>
  <c r="G107" i="9"/>
  <c r="J112" i="9"/>
  <c r="P107" i="9"/>
  <c r="V112" i="9"/>
  <c r="Y32" i="9"/>
  <c r="Y72" i="9"/>
  <c r="V107" i="9"/>
  <c r="Y63" i="9"/>
  <c r="Y27" i="9"/>
  <c r="S27" i="9"/>
  <c r="P27" i="9"/>
  <c r="J27" i="9"/>
  <c r="J29" i="9"/>
  <c r="J41" i="9" s="1"/>
  <c r="G29" i="9"/>
  <c r="G41" i="9" s="1"/>
  <c r="G42" i="9" s="1"/>
  <c r="G62" i="9"/>
  <c r="P29" i="9"/>
  <c r="P41" i="9" s="1"/>
  <c r="P85" i="9"/>
  <c r="P95" i="9" s="1"/>
  <c r="S29" i="9"/>
  <c r="S41" i="9" s="1"/>
  <c r="S42" i="9" s="1"/>
  <c r="S62" i="9"/>
  <c r="V29" i="9"/>
  <c r="V41" i="9" s="1"/>
  <c r="V62" i="9"/>
  <c r="Y29" i="9"/>
  <c r="Y41" i="9" s="1"/>
  <c r="J99" i="9"/>
  <c r="M21" i="9"/>
  <c r="M27" i="9" s="1"/>
  <c r="M29" i="9"/>
  <c r="M41" i="9" s="1"/>
  <c r="M57" i="9"/>
  <c r="M62" i="9" s="1"/>
  <c r="M63" i="9"/>
  <c r="M75" i="9"/>
  <c r="M80" i="9"/>
  <c r="M85" i="9" s="1"/>
  <c r="M94" i="9"/>
  <c r="M107" i="9"/>
  <c r="Y99" i="9"/>
  <c r="Y85" i="9"/>
  <c r="V99" i="9"/>
  <c r="V85" i="9"/>
  <c r="V95" i="9" s="1"/>
  <c r="S99" i="9"/>
  <c r="S85" i="9"/>
  <c r="S95" i="9" s="1"/>
  <c r="P62" i="9"/>
  <c r="P99" i="9"/>
  <c r="J62" i="9"/>
  <c r="G99" i="9"/>
  <c r="Y95" i="9" l="1"/>
  <c r="V42" i="9"/>
  <c r="J42" i="9"/>
  <c r="Y114" i="9"/>
  <c r="Y116" i="9" s="1"/>
  <c r="Y42" i="9"/>
  <c r="P42" i="9"/>
  <c r="S114" i="9"/>
  <c r="S116" i="9" s="1"/>
  <c r="P114" i="9"/>
  <c r="P116" i="9" s="1"/>
  <c r="M95" i="9"/>
  <c r="M114" i="9" s="1"/>
  <c r="M116" i="9" s="1"/>
  <c r="M42" i="9"/>
  <c r="J114" i="9"/>
  <c r="J116" i="9" s="1"/>
  <c r="G114" i="9"/>
  <c r="G116" i="9" s="1"/>
  <c r="V114" i="9"/>
  <c r="V116" i="9" s="1"/>
  <c r="G92" i="1"/>
  <c r="G28" i="1"/>
  <c r="C93" i="2"/>
  <c r="C79" i="2"/>
  <c r="C80" i="2"/>
  <c r="C82" i="2"/>
  <c r="C83" i="2"/>
  <c r="C84" i="2"/>
  <c r="C85" i="2"/>
  <c r="X111" i="9"/>
  <c r="X110" i="9"/>
  <c r="X109" i="9"/>
  <c r="X108" i="9"/>
  <c r="X106" i="9"/>
  <c r="X105" i="9"/>
  <c r="X104" i="9"/>
  <c r="X103" i="9"/>
  <c r="X102" i="9"/>
  <c r="X101" i="9"/>
  <c r="X100" i="9"/>
  <c r="X98" i="9"/>
  <c r="X97" i="9"/>
  <c r="X96" i="9" s="1"/>
  <c r="X93" i="9"/>
  <c r="X92" i="9"/>
  <c r="X91" i="9"/>
  <c r="X90" i="9"/>
  <c r="X87" i="9"/>
  <c r="X86" i="9"/>
  <c r="X84" i="9"/>
  <c r="X83" i="9"/>
  <c r="X82" i="9"/>
  <c r="X81" i="9"/>
  <c r="X79" i="9"/>
  <c r="X78" i="9"/>
  <c r="X76" i="9"/>
  <c r="X73" i="9"/>
  <c r="X71" i="9"/>
  <c r="X69" i="9"/>
  <c r="X68" i="9"/>
  <c r="X67" i="9"/>
  <c r="X66" i="9"/>
  <c r="X65" i="9"/>
  <c r="X64" i="9"/>
  <c r="X60" i="9"/>
  <c r="X59" i="9"/>
  <c r="X58" i="9"/>
  <c r="X56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39" i="9"/>
  <c r="X38" i="9"/>
  <c r="X37" i="9"/>
  <c r="X35" i="9"/>
  <c r="X34" i="9"/>
  <c r="X33" i="9"/>
  <c r="X32" i="9" s="1"/>
  <c r="X28" i="9"/>
  <c r="X20" i="9"/>
  <c r="X19" i="9"/>
  <c r="X18" i="9"/>
  <c r="X17" i="9"/>
  <c r="X15" i="9"/>
  <c r="X14" i="9"/>
  <c r="X13" i="9"/>
  <c r="X12" i="9"/>
  <c r="X26" i="9"/>
  <c r="X24" i="9"/>
  <c r="X11" i="9"/>
  <c r="X7" i="9"/>
  <c r="U111" i="9"/>
  <c r="U110" i="9"/>
  <c r="U109" i="9"/>
  <c r="U108" i="9"/>
  <c r="U106" i="9"/>
  <c r="U105" i="9"/>
  <c r="U104" i="9"/>
  <c r="U103" i="9"/>
  <c r="U102" i="9"/>
  <c r="U101" i="9"/>
  <c r="U100" i="9"/>
  <c r="U98" i="9"/>
  <c r="U97" i="9"/>
  <c r="U96" i="9" s="1"/>
  <c r="U93" i="9"/>
  <c r="U92" i="9"/>
  <c r="U91" i="9"/>
  <c r="U90" i="9"/>
  <c r="U87" i="9"/>
  <c r="U86" i="9"/>
  <c r="U88" i="9" s="1"/>
  <c r="U82" i="9"/>
  <c r="U81" i="9"/>
  <c r="U80" i="9" s="1"/>
  <c r="U79" i="9"/>
  <c r="U78" i="9"/>
  <c r="U75" i="9"/>
  <c r="U71" i="9"/>
  <c r="U72" i="9" s="1"/>
  <c r="U63" i="9"/>
  <c r="U60" i="9"/>
  <c r="U59" i="9"/>
  <c r="U58" i="9"/>
  <c r="U56" i="9"/>
  <c r="U57" i="9"/>
  <c r="U32" i="9"/>
  <c r="U29" i="9" s="1"/>
  <c r="U28" i="9"/>
  <c r="U20" i="9"/>
  <c r="U19" i="9"/>
  <c r="U18" i="9"/>
  <c r="U17" i="9"/>
  <c r="U15" i="9"/>
  <c r="U14" i="9"/>
  <c r="U21" i="9" s="1"/>
  <c r="U13" i="9"/>
  <c r="U12" i="9"/>
  <c r="U26" i="9"/>
  <c r="U24" i="9"/>
  <c r="U11" i="9"/>
  <c r="U7" i="9"/>
  <c r="R111" i="9"/>
  <c r="R110" i="9"/>
  <c r="R109" i="9"/>
  <c r="R108" i="9"/>
  <c r="R106" i="9"/>
  <c r="R105" i="9"/>
  <c r="R104" i="9"/>
  <c r="R103" i="9"/>
  <c r="R102" i="9"/>
  <c r="R101" i="9"/>
  <c r="R100" i="9"/>
  <c r="R98" i="9"/>
  <c r="R97" i="9"/>
  <c r="R92" i="9"/>
  <c r="R91" i="9"/>
  <c r="R90" i="9"/>
  <c r="R94" i="9" s="1"/>
  <c r="R87" i="9"/>
  <c r="R86" i="9"/>
  <c r="R83" i="9"/>
  <c r="R82" i="9"/>
  <c r="R81" i="9"/>
  <c r="R78" i="9"/>
  <c r="R77" i="9"/>
  <c r="R76" i="9"/>
  <c r="R73" i="9"/>
  <c r="R75" i="9" s="1"/>
  <c r="R71" i="9"/>
  <c r="R69" i="9"/>
  <c r="R60" i="9"/>
  <c r="R58" i="9"/>
  <c r="R56" i="9"/>
  <c r="R57" i="9"/>
  <c r="R39" i="9"/>
  <c r="R38" i="9"/>
  <c r="R37" i="9"/>
  <c r="R36" i="9"/>
  <c r="R35" i="9"/>
  <c r="R34" i="9"/>
  <c r="R28" i="9"/>
  <c r="R20" i="9"/>
  <c r="R19" i="9"/>
  <c r="R18" i="9"/>
  <c r="R17" i="9"/>
  <c r="R16" i="9"/>
  <c r="R15" i="9"/>
  <c r="R14" i="9"/>
  <c r="R12" i="9"/>
  <c r="R96" i="9"/>
  <c r="R63" i="9"/>
  <c r="R26" i="9"/>
  <c r="R24" i="9"/>
  <c r="R11" i="9"/>
  <c r="R7" i="9"/>
  <c r="O111" i="9"/>
  <c r="O110" i="9"/>
  <c r="O109" i="9"/>
  <c r="O108" i="9"/>
  <c r="O106" i="9"/>
  <c r="O105" i="9"/>
  <c r="O104" i="9"/>
  <c r="O103" i="9"/>
  <c r="O102" i="9"/>
  <c r="O101" i="9"/>
  <c r="O100" i="9"/>
  <c r="O98" i="9"/>
  <c r="O97" i="9"/>
  <c r="O96" i="9" s="1"/>
  <c r="O92" i="9"/>
  <c r="O91" i="9"/>
  <c r="O90" i="9"/>
  <c r="O87" i="9"/>
  <c r="O88" i="9" s="1"/>
  <c r="O82" i="9"/>
  <c r="O81" i="9"/>
  <c r="O71" i="9"/>
  <c r="O72" i="9" s="1"/>
  <c r="O59" i="9"/>
  <c r="O58" i="9"/>
  <c r="O56" i="9"/>
  <c r="O28" i="9"/>
  <c r="O21" i="9"/>
  <c r="O32" i="9"/>
  <c r="O29" i="9" s="1"/>
  <c r="O26" i="9"/>
  <c r="O24" i="9"/>
  <c r="O11" i="9"/>
  <c r="O7" i="9"/>
  <c r="L111" i="9"/>
  <c r="L110" i="9"/>
  <c r="L109" i="9"/>
  <c r="L108" i="9"/>
  <c r="L106" i="9"/>
  <c r="L105" i="9"/>
  <c r="L104" i="9"/>
  <c r="L103" i="9"/>
  <c r="L102" i="9"/>
  <c r="L101" i="9"/>
  <c r="L100" i="9"/>
  <c r="L98" i="9"/>
  <c r="L97" i="9"/>
  <c r="L96" i="9" s="1"/>
  <c r="L93" i="9"/>
  <c r="L92" i="9"/>
  <c r="L91" i="9"/>
  <c r="L90" i="9"/>
  <c r="L87" i="9"/>
  <c r="L88" i="9" s="1"/>
  <c r="L82" i="9"/>
  <c r="L81" i="9"/>
  <c r="L79" i="9"/>
  <c r="L78" i="9"/>
  <c r="L77" i="9"/>
  <c r="L71" i="9"/>
  <c r="L72" i="9" s="1"/>
  <c r="L63" i="9"/>
  <c r="L59" i="9"/>
  <c r="L58" i="9"/>
  <c r="L56" i="9"/>
  <c r="L57" i="9"/>
  <c r="L32" i="9"/>
  <c r="L28" i="9"/>
  <c r="L21" i="9"/>
  <c r="L75" i="9"/>
  <c r="L26" i="9"/>
  <c r="L24" i="9"/>
  <c r="L11" i="9"/>
  <c r="L7" i="9"/>
  <c r="I111" i="9"/>
  <c r="I110" i="9"/>
  <c r="I109" i="9"/>
  <c r="I108" i="9"/>
  <c r="I106" i="9"/>
  <c r="I105" i="9"/>
  <c r="I104" i="9"/>
  <c r="I103" i="9"/>
  <c r="I102" i="9"/>
  <c r="I101" i="9"/>
  <c r="I100" i="9"/>
  <c r="I98" i="9"/>
  <c r="I92" i="9"/>
  <c r="I91" i="9"/>
  <c r="I90" i="9"/>
  <c r="I87" i="9"/>
  <c r="I83" i="9"/>
  <c r="I82" i="9"/>
  <c r="I81" i="9"/>
  <c r="I75" i="9"/>
  <c r="I71" i="9"/>
  <c r="I72" i="9" s="1"/>
  <c r="I63" i="9"/>
  <c r="I59" i="9"/>
  <c r="I61" i="9" s="1"/>
  <c r="I58" i="9"/>
  <c r="I56" i="9"/>
  <c r="I57" i="9"/>
  <c r="I32" i="9"/>
  <c r="I29" i="9" s="1"/>
  <c r="I28" i="9"/>
  <c r="I112" i="9"/>
  <c r="I96" i="9"/>
  <c r="I88" i="9"/>
  <c r="I26" i="9"/>
  <c r="I24" i="9"/>
  <c r="I21" i="9"/>
  <c r="I11" i="9"/>
  <c r="I7" i="9"/>
  <c r="F111" i="9"/>
  <c r="F110" i="9"/>
  <c r="F109" i="9"/>
  <c r="F108" i="9"/>
  <c r="F106" i="9"/>
  <c r="F105" i="9"/>
  <c r="F104" i="9"/>
  <c r="F103" i="9"/>
  <c r="F102" i="9"/>
  <c r="F101" i="9"/>
  <c r="F100" i="9"/>
  <c r="F98" i="9"/>
  <c r="F97" i="9"/>
  <c r="F96" i="9" s="1"/>
  <c r="F92" i="9"/>
  <c r="F91" i="9"/>
  <c r="F90" i="9"/>
  <c r="F94" i="9"/>
  <c r="F87" i="9"/>
  <c r="F82" i="9"/>
  <c r="F81" i="9"/>
  <c r="F78" i="9"/>
  <c r="F77" i="9"/>
  <c r="F75" i="9"/>
  <c r="F71" i="9"/>
  <c r="F72" i="9" s="1"/>
  <c r="F63" i="9"/>
  <c r="F58" i="9"/>
  <c r="F56" i="9"/>
  <c r="F57" i="9"/>
  <c r="F28" i="9"/>
  <c r="F88" i="9"/>
  <c r="F61" i="9"/>
  <c r="F26" i="9"/>
  <c r="F24" i="9"/>
  <c r="F21" i="9"/>
  <c r="F11" i="9"/>
  <c r="F7" i="9"/>
  <c r="F27" i="9" s="1"/>
  <c r="C111" i="9"/>
  <c r="C110" i="9"/>
  <c r="C109" i="9"/>
  <c r="C108" i="9"/>
  <c r="C106" i="9"/>
  <c r="C105" i="9"/>
  <c r="C104" i="9"/>
  <c r="C103" i="9"/>
  <c r="C102" i="9"/>
  <c r="C101" i="9"/>
  <c r="C100" i="9"/>
  <c r="C98" i="9"/>
  <c r="C97" i="9"/>
  <c r="C93" i="9"/>
  <c r="C92" i="9"/>
  <c r="C91" i="9"/>
  <c r="C90" i="9"/>
  <c r="C87" i="9"/>
  <c r="C86" i="9"/>
  <c r="C83" i="9"/>
  <c r="C82" i="9"/>
  <c r="C81" i="9"/>
  <c r="C71" i="9"/>
  <c r="C60" i="9"/>
  <c r="C59" i="9"/>
  <c r="C58" i="9"/>
  <c r="C56" i="9"/>
  <c r="C34" i="9"/>
  <c r="C35" i="9"/>
  <c r="C37" i="9"/>
  <c r="C38" i="9"/>
  <c r="C39" i="9"/>
  <c r="C33" i="9"/>
  <c r="C28" i="9"/>
  <c r="O112" i="9" l="1"/>
  <c r="R72" i="9"/>
  <c r="X88" i="9"/>
  <c r="F112" i="9"/>
  <c r="L94" i="9"/>
  <c r="R21" i="9"/>
  <c r="R107" i="9"/>
  <c r="R112" i="9"/>
  <c r="I94" i="9"/>
  <c r="O99" i="9"/>
  <c r="R80" i="9"/>
  <c r="U94" i="9"/>
  <c r="U112" i="9"/>
  <c r="F80" i="9"/>
  <c r="L80" i="9"/>
  <c r="L85" i="9" s="1"/>
  <c r="L95" i="9" s="1"/>
  <c r="L107" i="9"/>
  <c r="L112" i="9"/>
  <c r="O61" i="9"/>
  <c r="R61" i="9"/>
  <c r="X99" i="9"/>
  <c r="X112" i="9"/>
  <c r="U27" i="9"/>
  <c r="U107" i="9"/>
  <c r="I107" i="9"/>
  <c r="F107" i="9"/>
  <c r="L99" i="9"/>
  <c r="R88" i="9"/>
  <c r="X61" i="9"/>
  <c r="R32" i="9"/>
  <c r="R29" i="9" s="1"/>
  <c r="U61" i="9"/>
  <c r="U62" i="9" s="1"/>
  <c r="X72" i="9"/>
  <c r="I41" i="9"/>
  <c r="L61" i="9"/>
  <c r="I27" i="9"/>
  <c r="F62" i="9"/>
  <c r="F85" i="9"/>
  <c r="F95" i="9" s="1"/>
  <c r="I85" i="9"/>
  <c r="I95" i="9" s="1"/>
  <c r="R41" i="9"/>
  <c r="U85" i="9"/>
  <c r="F99" i="9"/>
  <c r="I99" i="9"/>
  <c r="O27" i="9"/>
  <c r="O57" i="9"/>
  <c r="O62" i="9" s="1"/>
  <c r="O63" i="9"/>
  <c r="O75" i="9"/>
  <c r="O85" i="9"/>
  <c r="O94" i="9"/>
  <c r="O107" i="9"/>
  <c r="R99" i="9"/>
  <c r="U99" i="9"/>
  <c r="X21" i="9"/>
  <c r="X27" i="9" s="1"/>
  <c r="X57" i="9"/>
  <c r="X63" i="9"/>
  <c r="X75" i="9"/>
  <c r="X80" i="9"/>
  <c r="X85" i="9" s="1"/>
  <c r="X94" i="9"/>
  <c r="X107" i="9"/>
  <c r="L29" i="9"/>
  <c r="L41" i="9" s="1"/>
  <c r="X29" i="9"/>
  <c r="X41" i="9" s="1"/>
  <c r="U41" i="9"/>
  <c r="U42" i="9" s="1"/>
  <c r="R62" i="9"/>
  <c r="R27" i="9"/>
  <c r="R85" i="9"/>
  <c r="R95" i="9" s="1"/>
  <c r="O41" i="9"/>
  <c r="L62" i="9"/>
  <c r="L27" i="9"/>
  <c r="I62" i="9"/>
  <c r="F41" i="9"/>
  <c r="F42" i="9" s="1"/>
  <c r="U95" i="9" l="1"/>
  <c r="I42" i="9"/>
  <c r="X62" i="9"/>
  <c r="F114" i="9"/>
  <c r="F116" i="9" s="1"/>
  <c r="X95" i="9"/>
  <c r="X114" i="9" s="1"/>
  <c r="X116" i="9" s="1"/>
  <c r="U114" i="9"/>
  <c r="U116" i="9" s="1"/>
  <c r="R114" i="9"/>
  <c r="R116" i="9" s="1"/>
  <c r="R42" i="9"/>
  <c r="O95" i="9"/>
  <c r="O114" i="9" s="1"/>
  <c r="O116" i="9" s="1"/>
  <c r="O42" i="9"/>
  <c r="L42" i="9"/>
  <c r="X42" i="9"/>
  <c r="L114" i="9"/>
  <c r="L116" i="9" s="1"/>
  <c r="I114" i="9"/>
  <c r="I116" i="9" s="1"/>
  <c r="T112" i="9" l="1"/>
  <c r="AB43" i="9" l="1"/>
  <c r="C96" i="9" l="1"/>
  <c r="F118" i="9" l="1"/>
  <c r="I118" i="9"/>
  <c r="X118" i="9"/>
  <c r="U118" i="9"/>
  <c r="R118" i="9"/>
  <c r="O118" i="9"/>
  <c r="L118" i="9" l="1"/>
  <c r="D11" i="13" l="1"/>
  <c r="C11" i="13"/>
  <c r="D15" i="2"/>
  <c r="C4" i="2"/>
  <c r="C15" i="2" l="1"/>
  <c r="C32" i="9"/>
  <c r="E15" i="2"/>
  <c r="F15" i="2" s="1"/>
  <c r="M23" i="1" l="1"/>
  <c r="M22" i="1"/>
  <c r="M10" i="1"/>
  <c r="M8" i="1"/>
  <c r="M3" i="1"/>
  <c r="L25" i="1"/>
  <c r="L23" i="1"/>
  <c r="L22" i="1"/>
  <c r="L10" i="1"/>
  <c r="L8" i="1"/>
  <c r="L3" i="1"/>
  <c r="K92" i="1"/>
  <c r="K89" i="1"/>
  <c r="K25" i="1"/>
  <c r="K23" i="1"/>
  <c r="K22" i="1"/>
  <c r="K10" i="1"/>
  <c r="K8" i="1"/>
  <c r="K3" i="1"/>
  <c r="L92" i="1" l="1"/>
  <c r="L89" i="1"/>
  <c r="C65" i="2" l="1"/>
  <c r="L91" i="1"/>
  <c r="N91" i="1" s="1"/>
  <c r="F22" i="18"/>
  <c r="E62" i="2" s="1"/>
  <c r="F62" i="2" s="1"/>
  <c r="C22" i="18"/>
  <c r="B22" i="18"/>
  <c r="AB31" i="9"/>
  <c r="AA31" i="9"/>
  <c r="F65" i="2" l="1"/>
  <c r="AC31" i="9"/>
  <c r="B11" i="13"/>
  <c r="C57" i="9"/>
  <c r="K91" i="1"/>
  <c r="E4" i="2" l="1"/>
  <c r="D80" i="9" l="1"/>
  <c r="M89" i="1" l="1"/>
  <c r="N89" i="1" s="1"/>
  <c r="M25" i="1" l="1"/>
  <c r="AC115" i="9" l="1"/>
  <c r="AB115" i="9"/>
  <c r="AA115" i="9"/>
  <c r="AC113" i="9"/>
  <c r="AB113" i="9"/>
  <c r="AA113" i="9"/>
  <c r="AB111" i="9"/>
  <c r="AA111" i="9"/>
  <c r="AB110" i="9"/>
  <c r="AA110" i="9"/>
  <c r="AB109" i="9"/>
  <c r="AA109" i="9"/>
  <c r="AB108" i="9"/>
  <c r="AA108" i="9"/>
  <c r="AB106" i="9"/>
  <c r="AB105" i="9"/>
  <c r="AA105" i="9"/>
  <c r="AB104" i="9"/>
  <c r="AA104" i="9"/>
  <c r="AB103" i="9"/>
  <c r="AB102" i="9"/>
  <c r="AB101" i="9"/>
  <c r="AA101" i="9"/>
  <c r="AB100" i="9"/>
  <c r="AA100" i="9"/>
  <c r="AB98" i="9"/>
  <c r="AA98" i="9"/>
  <c r="AB97" i="9"/>
  <c r="D86" i="1" s="1"/>
  <c r="L86" i="1" s="1"/>
  <c r="AA97" i="9"/>
  <c r="C86" i="1" s="1"/>
  <c r="K86" i="1" s="1"/>
  <c r="AB93" i="9"/>
  <c r="AB92" i="9"/>
  <c r="AA92" i="9"/>
  <c r="AB91" i="9"/>
  <c r="AA91" i="9"/>
  <c r="AB90" i="9"/>
  <c r="AA90" i="9"/>
  <c r="AB87" i="9"/>
  <c r="AA87" i="9"/>
  <c r="AB86" i="9"/>
  <c r="AA82" i="9"/>
  <c r="AB81" i="9"/>
  <c r="AA81" i="9"/>
  <c r="AB78" i="9"/>
  <c r="AA78" i="9"/>
  <c r="AB77" i="9"/>
  <c r="AB76" i="9"/>
  <c r="AB74" i="9"/>
  <c r="AB73" i="9"/>
  <c r="AB71" i="9"/>
  <c r="AB68" i="9"/>
  <c r="AB66" i="9"/>
  <c r="AB65" i="9"/>
  <c r="AB60" i="9"/>
  <c r="AB58" i="9"/>
  <c r="AB56" i="9"/>
  <c r="AB53" i="9"/>
  <c r="AB52" i="9"/>
  <c r="AB51" i="9"/>
  <c r="AB50" i="9"/>
  <c r="AB49" i="9"/>
  <c r="AB48" i="9"/>
  <c r="AB47" i="9"/>
  <c r="AB46" i="9"/>
  <c r="AB45" i="9"/>
  <c r="AB44" i="9"/>
  <c r="AB39" i="9"/>
  <c r="D30" i="2" s="1"/>
  <c r="AB38" i="9"/>
  <c r="D29" i="2" s="1"/>
  <c r="AB37" i="9"/>
  <c r="D28" i="2" s="1"/>
  <c r="AB36" i="9"/>
  <c r="D27" i="2" s="1"/>
  <c r="AB35" i="9"/>
  <c r="D26" i="2" s="1"/>
  <c r="AB34" i="9"/>
  <c r="D25" i="2" s="1"/>
  <c r="AB33" i="9"/>
  <c r="D24" i="2" s="1"/>
  <c r="AB28" i="9"/>
  <c r="AA28" i="9"/>
  <c r="AB20" i="9"/>
  <c r="AA20" i="9"/>
  <c r="AB19" i="9"/>
  <c r="AA19" i="9"/>
  <c r="AB18" i="9"/>
  <c r="AA18" i="9"/>
  <c r="AB17" i="9"/>
  <c r="AA17" i="9"/>
  <c r="AB16" i="9"/>
  <c r="AB15" i="9"/>
  <c r="AA15" i="9"/>
  <c r="AB14" i="9"/>
  <c r="AA14" i="9"/>
  <c r="AC12" i="9"/>
  <c r="AB12" i="9"/>
  <c r="AA12" i="9"/>
  <c r="X134" i="9"/>
  <c r="Z96" i="9"/>
  <c r="Z26" i="9"/>
  <c r="Z24" i="9"/>
  <c r="Z11" i="9"/>
  <c r="Z7" i="9"/>
  <c r="AA73" i="9"/>
  <c r="AA102" i="9"/>
  <c r="AA106" i="9"/>
  <c r="AA103" i="9"/>
  <c r="AA71" i="9"/>
  <c r="AA93" i="9"/>
  <c r="I82" i="1"/>
  <c r="Z99" i="9" l="1"/>
  <c r="Z88" i="9"/>
  <c r="Z107" i="9"/>
  <c r="Z112" i="9"/>
  <c r="AA74" i="9"/>
  <c r="AA43" i="9"/>
  <c r="AA79" i="9"/>
  <c r="AA76" i="9"/>
  <c r="AA13" i="9"/>
  <c r="AA33" i="9"/>
  <c r="AA37" i="9"/>
  <c r="AA83" i="9"/>
  <c r="AA66" i="9"/>
  <c r="Z21" i="9"/>
  <c r="Z27" i="9" s="1"/>
  <c r="AA35" i="9"/>
  <c r="AA39" i="9"/>
  <c r="AA65" i="9"/>
  <c r="AA16" i="9"/>
  <c r="AA34" i="9"/>
  <c r="AA49" i="9"/>
  <c r="C63" i="9"/>
  <c r="AA68" i="9"/>
  <c r="AA86" i="9"/>
  <c r="AA67" i="9"/>
  <c r="AA84" i="9"/>
  <c r="AA64" i="9"/>
  <c r="AA77" i="9"/>
  <c r="AA89" i="9"/>
  <c r="Z85" i="9"/>
  <c r="AA70" i="9"/>
  <c r="AA30" i="9"/>
  <c r="Z63" i="9"/>
  <c r="Z57" i="9"/>
  <c r="Z61" i="9"/>
  <c r="Z75" i="9"/>
  <c r="Z29" i="9"/>
  <c r="Z62" i="9" l="1"/>
  <c r="Y118" i="9"/>
  <c r="X121" i="9"/>
  <c r="Z41" i="9"/>
  <c r="Z42" i="9" s="1"/>
  <c r="Z94" i="9"/>
  <c r="Z72" i="9"/>
  <c r="Z95" i="9" l="1"/>
  <c r="Z114" i="9" s="1"/>
  <c r="Z116" i="9" s="1"/>
  <c r="Z118" i="9" s="1"/>
  <c r="G74" i="1" l="1"/>
  <c r="C28" i="1"/>
  <c r="K28" i="1" s="1"/>
  <c r="D28" i="1"/>
  <c r="L28" i="1" s="1"/>
  <c r="AB59" i="9"/>
  <c r="D48" i="1" s="1"/>
  <c r="L48" i="1" s="1"/>
  <c r="AB54" i="9"/>
  <c r="D43" i="1" s="1"/>
  <c r="L43" i="1" s="1"/>
  <c r="D63" i="9"/>
  <c r="D72" i="9"/>
  <c r="AB69" i="9"/>
  <c r="D57" i="9"/>
  <c r="I21" i="1"/>
  <c r="H90" i="1"/>
  <c r="H93" i="1" s="1"/>
  <c r="H83" i="1"/>
  <c r="F31" i="18"/>
  <c r="E63" i="2" s="1"/>
  <c r="F63" i="2" s="1"/>
  <c r="F13" i="18"/>
  <c r="E61" i="2" s="1"/>
  <c r="F61" i="2" s="1"/>
  <c r="B13" i="18"/>
  <c r="C31" i="18"/>
  <c r="B31" i="18"/>
  <c r="W96" i="9"/>
  <c r="W26" i="9"/>
  <c r="W24" i="9"/>
  <c r="W11" i="9"/>
  <c r="W7" i="9"/>
  <c r="T96" i="9"/>
  <c r="T26" i="9"/>
  <c r="T24" i="9"/>
  <c r="T11" i="9"/>
  <c r="T7" i="9"/>
  <c r="Q96" i="9"/>
  <c r="Q26" i="9"/>
  <c r="Q24" i="9"/>
  <c r="Q11" i="9"/>
  <c r="Q7" i="9"/>
  <c r="N96" i="9"/>
  <c r="N26" i="9"/>
  <c r="N24" i="9"/>
  <c r="N11" i="9"/>
  <c r="N7" i="9"/>
  <c r="K26" i="9"/>
  <c r="K24" i="9"/>
  <c r="K11" i="9"/>
  <c r="K7" i="9"/>
  <c r="H96" i="9"/>
  <c r="H26" i="9"/>
  <c r="H24" i="9"/>
  <c r="H11" i="9"/>
  <c r="H7" i="9"/>
  <c r="AC110" i="9"/>
  <c r="E104" i="1" s="1"/>
  <c r="M104" i="1" s="1"/>
  <c r="AC105" i="9"/>
  <c r="E99" i="1" s="1"/>
  <c r="M99" i="1" s="1"/>
  <c r="AC101" i="9"/>
  <c r="E95" i="1" s="1"/>
  <c r="M95" i="1" s="1"/>
  <c r="E96" i="9"/>
  <c r="AC78" i="9"/>
  <c r="E67" i="1" s="1"/>
  <c r="M67" i="1" s="1"/>
  <c r="AC26" i="9"/>
  <c r="AC24" i="9"/>
  <c r="AC11" i="9"/>
  <c r="AC7" i="9"/>
  <c r="AB112" i="9"/>
  <c r="AB107" i="9"/>
  <c r="AB88" i="9"/>
  <c r="AB75" i="9"/>
  <c r="AB32" i="9"/>
  <c r="AB26" i="9"/>
  <c r="AB24" i="9"/>
  <c r="AB11" i="9"/>
  <c r="AB7" i="9"/>
  <c r="E26" i="9"/>
  <c r="E24" i="9"/>
  <c r="E11" i="9"/>
  <c r="E7" i="9"/>
  <c r="D112" i="9"/>
  <c r="D107" i="9"/>
  <c r="D96" i="9"/>
  <c r="D99" i="9" s="1"/>
  <c r="D88" i="9"/>
  <c r="D75" i="9"/>
  <c r="D61" i="9"/>
  <c r="D32" i="9"/>
  <c r="D26" i="9"/>
  <c r="D24" i="9"/>
  <c r="D21" i="9"/>
  <c r="D11" i="9"/>
  <c r="D7" i="9"/>
  <c r="E91" i="2"/>
  <c r="E89" i="2"/>
  <c r="E74" i="2"/>
  <c r="E76" i="2" s="1"/>
  <c r="D91" i="2"/>
  <c r="D89" i="2"/>
  <c r="D74" i="2"/>
  <c r="D76" i="2" s="1"/>
  <c r="D51" i="2"/>
  <c r="D42" i="2"/>
  <c r="D32" i="2"/>
  <c r="D23" i="2"/>
  <c r="D6" i="2"/>
  <c r="M92" i="1"/>
  <c r="M24" i="1"/>
  <c r="D4" i="22" s="1"/>
  <c r="M9" i="1"/>
  <c r="L26" i="1"/>
  <c r="C12" i="22" s="1"/>
  <c r="L24" i="1"/>
  <c r="C4" i="22" s="1"/>
  <c r="L9" i="1"/>
  <c r="I106" i="1"/>
  <c r="I101" i="1"/>
  <c r="I77" i="1"/>
  <c r="I64" i="1"/>
  <c r="I61" i="1"/>
  <c r="I52" i="1"/>
  <c r="I50" i="1"/>
  <c r="I51" i="1" s="1"/>
  <c r="I24" i="1"/>
  <c r="I9" i="1"/>
  <c r="I11" i="1" s="1"/>
  <c r="H106" i="1"/>
  <c r="H101" i="1"/>
  <c r="J101" i="1" s="1"/>
  <c r="H77" i="1"/>
  <c r="H64" i="1"/>
  <c r="H61" i="1"/>
  <c r="H52" i="1"/>
  <c r="H50" i="1"/>
  <c r="H51" i="1" s="1"/>
  <c r="H26" i="1"/>
  <c r="H24" i="1"/>
  <c r="H21" i="1"/>
  <c r="H9" i="1"/>
  <c r="H11" i="1" s="1"/>
  <c r="H5" i="1"/>
  <c r="L5" i="1" s="1"/>
  <c r="E109" i="1"/>
  <c r="E107" i="1"/>
  <c r="M107" i="1" s="1"/>
  <c r="E90" i="1"/>
  <c r="E26" i="1"/>
  <c r="E24" i="1"/>
  <c r="E12" i="1"/>
  <c r="M12" i="1" s="1"/>
  <c r="D109" i="1"/>
  <c r="D107" i="1"/>
  <c r="L107" i="1" s="1"/>
  <c r="D105" i="1"/>
  <c r="L105" i="1" s="1"/>
  <c r="D104" i="1"/>
  <c r="L104" i="1" s="1"/>
  <c r="D103" i="1"/>
  <c r="L103" i="1" s="1"/>
  <c r="D102" i="1"/>
  <c r="L102" i="1" s="1"/>
  <c r="D100" i="1"/>
  <c r="L100" i="1" s="1"/>
  <c r="D99" i="1"/>
  <c r="L99" i="1" s="1"/>
  <c r="D98" i="1"/>
  <c r="L98" i="1" s="1"/>
  <c r="D97" i="1"/>
  <c r="L97" i="1" s="1"/>
  <c r="D96" i="1"/>
  <c r="L96" i="1" s="1"/>
  <c r="D95" i="1"/>
  <c r="L95" i="1" s="1"/>
  <c r="D94" i="1"/>
  <c r="L94" i="1" s="1"/>
  <c r="D90" i="1"/>
  <c r="D82" i="1"/>
  <c r="L82" i="1" s="1"/>
  <c r="D81" i="1"/>
  <c r="L81" i="1" s="1"/>
  <c r="D80" i="1"/>
  <c r="L80" i="1" s="1"/>
  <c r="D79" i="1"/>
  <c r="L79" i="1" s="1"/>
  <c r="D76" i="1"/>
  <c r="L76" i="1" s="1"/>
  <c r="D75" i="1"/>
  <c r="L75" i="1" s="1"/>
  <c r="D70" i="1"/>
  <c r="L70" i="1" s="1"/>
  <c r="D67" i="1"/>
  <c r="L67" i="1" s="1"/>
  <c r="D66" i="1"/>
  <c r="L66" i="1" s="1"/>
  <c r="D65" i="1"/>
  <c r="L65" i="1" s="1"/>
  <c r="D63" i="1"/>
  <c r="L63" i="1" s="1"/>
  <c r="D62" i="1"/>
  <c r="L62" i="1" s="1"/>
  <c r="D60" i="1"/>
  <c r="L60" i="1" s="1"/>
  <c r="D57" i="1"/>
  <c r="L57" i="1" s="1"/>
  <c r="D55" i="1"/>
  <c r="L55" i="1" s="1"/>
  <c r="D54" i="1"/>
  <c r="L54" i="1" s="1"/>
  <c r="D49" i="1"/>
  <c r="L49" i="1" s="1"/>
  <c r="D47" i="1"/>
  <c r="L47" i="1" s="1"/>
  <c r="D45" i="1"/>
  <c r="L45" i="1" s="1"/>
  <c r="D42" i="1"/>
  <c r="L42" i="1" s="1"/>
  <c r="D41" i="1"/>
  <c r="L41" i="1" s="1"/>
  <c r="D40" i="1"/>
  <c r="L40" i="1" s="1"/>
  <c r="D39" i="1"/>
  <c r="L39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D26" i="1"/>
  <c r="D24" i="1"/>
  <c r="D20" i="1"/>
  <c r="L20" i="1" s="1"/>
  <c r="D19" i="1"/>
  <c r="L19" i="1" s="1"/>
  <c r="D18" i="1"/>
  <c r="L18" i="1" s="1"/>
  <c r="D17" i="1"/>
  <c r="L17" i="1" s="1"/>
  <c r="D16" i="1"/>
  <c r="L16" i="1" s="1"/>
  <c r="D15" i="1"/>
  <c r="L15" i="1" s="1"/>
  <c r="D12" i="1"/>
  <c r="L12" i="1" s="1"/>
  <c r="B21" i="21"/>
  <c r="B11" i="21"/>
  <c r="B23" i="21" l="1"/>
  <c r="J90" i="1"/>
  <c r="D22" i="18"/>
  <c r="E99" i="9"/>
  <c r="AC100" i="9"/>
  <c r="E94" i="1" s="1"/>
  <c r="M94" i="1" s="1"/>
  <c r="AC109" i="9"/>
  <c r="E103" i="1" s="1"/>
  <c r="M103" i="1" s="1"/>
  <c r="AC20" i="9"/>
  <c r="E85" i="2" s="1"/>
  <c r="AC92" i="9"/>
  <c r="E81" i="1" s="1"/>
  <c r="M81" i="1" s="1"/>
  <c r="B33" i="18"/>
  <c r="E107" i="9"/>
  <c r="AC19" i="9"/>
  <c r="E84" i="2" s="1"/>
  <c r="AC15" i="9"/>
  <c r="E80" i="2" s="1"/>
  <c r="AC87" i="9"/>
  <c r="E76" i="1" s="1"/>
  <c r="M76" i="1" s="1"/>
  <c r="H99" i="9"/>
  <c r="T107" i="9"/>
  <c r="F33" i="18"/>
  <c r="E112" i="9"/>
  <c r="AC98" i="9"/>
  <c r="AC108" i="9"/>
  <c r="E102" i="1" s="1"/>
  <c r="M102" i="1" s="1"/>
  <c r="AC17" i="9"/>
  <c r="E82" i="2" s="1"/>
  <c r="N21" i="9"/>
  <c r="N27" i="9" s="1"/>
  <c r="N99" i="9"/>
  <c r="Q99" i="9"/>
  <c r="T99" i="9"/>
  <c r="W99" i="9"/>
  <c r="L11" i="1"/>
  <c r="C11" i="22" s="1"/>
  <c r="Q107" i="9"/>
  <c r="K107" i="9"/>
  <c r="K112" i="9"/>
  <c r="N112" i="9"/>
  <c r="Q112" i="9"/>
  <c r="AC18" i="9"/>
  <c r="E83" i="2" s="1"/>
  <c r="AC37" i="9"/>
  <c r="E28" i="2" s="1"/>
  <c r="F28" i="2" s="1"/>
  <c r="AC90" i="9"/>
  <c r="E79" i="1" s="1"/>
  <c r="M79" i="1" s="1"/>
  <c r="AC111" i="9"/>
  <c r="E105" i="1" s="1"/>
  <c r="M105" i="1" s="1"/>
  <c r="T21" i="9"/>
  <c r="T27" i="9" s="1"/>
  <c r="T32" i="9"/>
  <c r="T29" i="9" s="1"/>
  <c r="AC103" i="9"/>
  <c r="E97" i="1" s="1"/>
  <c r="H112" i="9"/>
  <c r="N107" i="9"/>
  <c r="T88" i="9"/>
  <c r="W107" i="9"/>
  <c r="W112" i="9"/>
  <c r="D62" i="9"/>
  <c r="AB96" i="9"/>
  <c r="AC104" i="9"/>
  <c r="E98" i="1" s="1"/>
  <c r="M98" i="1" s="1"/>
  <c r="AC91" i="9"/>
  <c r="E80" i="1" s="1"/>
  <c r="M80" i="1" s="1"/>
  <c r="AC81" i="9"/>
  <c r="E70" i="1" s="1"/>
  <c r="M70" i="1" s="1"/>
  <c r="E21" i="9"/>
  <c r="E27" i="9" s="1"/>
  <c r="AC33" i="9"/>
  <c r="E24" i="2" s="1"/>
  <c r="F24" i="2" s="1"/>
  <c r="M26" i="1"/>
  <c r="D12" i="22" s="1"/>
  <c r="J85" i="1"/>
  <c r="AC34" i="9"/>
  <c r="E25" i="2" s="1"/>
  <c r="F25" i="2" s="1"/>
  <c r="K96" i="9"/>
  <c r="E86" i="1"/>
  <c r="AC39" i="9"/>
  <c r="E30" i="2" s="1"/>
  <c r="F30" i="2" s="1"/>
  <c r="D94" i="9"/>
  <c r="AC14" i="9"/>
  <c r="E79" i="2" s="1"/>
  <c r="AB82" i="9"/>
  <c r="AC82" i="9"/>
  <c r="E71" i="1" s="1"/>
  <c r="M71" i="1" s="1"/>
  <c r="AC35" i="9"/>
  <c r="E26" i="2" s="1"/>
  <c r="F26" i="2" s="1"/>
  <c r="AC28" i="9"/>
  <c r="E93" i="2" s="1"/>
  <c r="F93" i="2" s="1"/>
  <c r="AB55" i="9"/>
  <c r="D44" i="1" s="1"/>
  <c r="L44" i="1" s="1"/>
  <c r="D32" i="1"/>
  <c r="L32" i="1" s="1"/>
  <c r="AC16" i="9"/>
  <c r="E81" i="2" s="1"/>
  <c r="F81" i="2" s="1"/>
  <c r="W94" i="9"/>
  <c r="E78" i="2"/>
  <c r="F78" i="2" s="1"/>
  <c r="I74" i="1"/>
  <c r="AB89" i="9"/>
  <c r="D78" i="1" s="1"/>
  <c r="L78" i="1" s="1"/>
  <c r="AB70" i="9"/>
  <c r="D59" i="1" s="1"/>
  <c r="L59" i="1" s="1"/>
  <c r="AB64" i="9"/>
  <c r="D53" i="1" s="1"/>
  <c r="L53" i="1" s="1"/>
  <c r="AB13" i="9"/>
  <c r="D85" i="9"/>
  <c r="AB79" i="9"/>
  <c r="D68" i="1" s="1"/>
  <c r="L68" i="1" s="1"/>
  <c r="AB84" i="9"/>
  <c r="D73" i="1" s="1"/>
  <c r="L73" i="1" s="1"/>
  <c r="AC71" i="9"/>
  <c r="E60" i="1" s="1"/>
  <c r="M60" i="1" s="1"/>
  <c r="AC102" i="9"/>
  <c r="E96" i="1" s="1"/>
  <c r="M96" i="1" s="1"/>
  <c r="AC106" i="9"/>
  <c r="E100" i="1" s="1"/>
  <c r="AB67" i="9"/>
  <c r="D56" i="1" s="1"/>
  <c r="L56" i="1" s="1"/>
  <c r="AB83" i="9"/>
  <c r="D72" i="1" s="1"/>
  <c r="L72" i="1" s="1"/>
  <c r="D58" i="1"/>
  <c r="L58" i="1" s="1"/>
  <c r="AB30" i="9"/>
  <c r="AB29" i="9" s="1"/>
  <c r="C5" i="22"/>
  <c r="D14" i="1"/>
  <c r="L14" i="1" s="1"/>
  <c r="W21" i="9"/>
  <c r="W27" i="9" s="1"/>
  <c r="Q32" i="9"/>
  <c r="Q29" i="9" s="1"/>
  <c r="Q21" i="9"/>
  <c r="Q27" i="9" s="1"/>
  <c r="N32" i="9"/>
  <c r="N29" i="9" s="1"/>
  <c r="K32" i="9"/>
  <c r="K29" i="9" s="1"/>
  <c r="K21" i="9"/>
  <c r="K27" i="9" s="1"/>
  <c r="H107" i="9"/>
  <c r="H32" i="9"/>
  <c r="H29" i="9" s="1"/>
  <c r="E32" i="9"/>
  <c r="E29" i="9" s="1"/>
  <c r="H30" i="1"/>
  <c r="I83" i="1"/>
  <c r="J83" i="1" s="1"/>
  <c r="I13" i="22"/>
  <c r="D50" i="1"/>
  <c r="H74" i="1"/>
  <c r="H84" i="1" s="1"/>
  <c r="H13" i="22"/>
  <c r="M11" i="1"/>
  <c r="D11" i="22" s="1"/>
  <c r="C16" i="22"/>
  <c r="D106" i="1"/>
  <c r="AB61" i="9"/>
  <c r="H21" i="9"/>
  <c r="H27" i="9" s="1"/>
  <c r="I30" i="1"/>
  <c r="D64" i="1"/>
  <c r="D31" i="18"/>
  <c r="D77" i="1"/>
  <c r="D101" i="1"/>
  <c r="D27" i="9"/>
  <c r="D29" i="9"/>
  <c r="D41" i="9" s="1"/>
  <c r="J30" i="1" l="1"/>
  <c r="J74" i="1"/>
  <c r="E13" i="1"/>
  <c r="M13" i="1" s="1"/>
  <c r="E16" i="1"/>
  <c r="M16" i="1" s="1"/>
  <c r="N16" i="1" s="1"/>
  <c r="M86" i="1"/>
  <c r="N86" i="1" s="1"/>
  <c r="F86" i="1"/>
  <c r="E19" i="1"/>
  <c r="M19" i="1" s="1"/>
  <c r="M100" i="1"/>
  <c r="N100" i="1" s="1"/>
  <c r="F100" i="1"/>
  <c r="E14" i="1"/>
  <c r="M14" i="1" s="1"/>
  <c r="M97" i="1"/>
  <c r="N97" i="1" s="1"/>
  <c r="F97" i="1"/>
  <c r="E18" i="1"/>
  <c r="M18" i="1" s="1"/>
  <c r="E17" i="1"/>
  <c r="M17" i="1" s="1"/>
  <c r="E15" i="1"/>
  <c r="M15" i="1" s="1"/>
  <c r="E20" i="1"/>
  <c r="M20" i="1" s="1"/>
  <c r="D95" i="9"/>
  <c r="D114" i="9" s="1"/>
  <c r="D116" i="9" s="1"/>
  <c r="AB21" i="9"/>
  <c r="AB27" i="9" s="1"/>
  <c r="D13" i="1"/>
  <c r="L13" i="1" s="1"/>
  <c r="D16" i="22"/>
  <c r="M118" i="9"/>
  <c r="E106" i="1"/>
  <c r="D85" i="1"/>
  <c r="D93" i="1" s="1"/>
  <c r="AB99" i="9"/>
  <c r="D60" i="2"/>
  <c r="D68" i="2" s="1"/>
  <c r="D72" i="2" s="1"/>
  <c r="AC96" i="9"/>
  <c r="E85" i="1" s="1"/>
  <c r="K99" i="9"/>
  <c r="AC112" i="9"/>
  <c r="N85" i="1"/>
  <c r="D95" i="2"/>
  <c r="AC21" i="9"/>
  <c r="AC27" i="9" s="1"/>
  <c r="S118" i="9"/>
  <c r="AB94" i="9"/>
  <c r="AC80" i="9"/>
  <c r="E69" i="1" s="1"/>
  <c r="M69" i="1" s="1"/>
  <c r="AB57" i="9"/>
  <c r="AB62" i="9" s="1"/>
  <c r="AB80" i="9"/>
  <c r="D69" i="1" s="1"/>
  <c r="L69" i="1" s="1"/>
  <c r="D71" i="1"/>
  <c r="L71" i="1" s="1"/>
  <c r="D46" i="1"/>
  <c r="D51" i="1" s="1"/>
  <c r="E28" i="1"/>
  <c r="AC107" i="9"/>
  <c r="AB72" i="9"/>
  <c r="AB63" i="9"/>
  <c r="D83" i="1"/>
  <c r="D61" i="1"/>
  <c r="D52" i="1"/>
  <c r="L90" i="1"/>
  <c r="D86" i="2"/>
  <c r="L30" i="1"/>
  <c r="AB41" i="9"/>
  <c r="D29" i="1"/>
  <c r="H109" i="1" s="1"/>
  <c r="E101" i="1"/>
  <c r="F101" i="1" s="1"/>
  <c r="H6" i="22"/>
  <c r="L106" i="1"/>
  <c r="H12" i="22" s="1"/>
  <c r="L101" i="1"/>
  <c r="H11" i="22" s="1"/>
  <c r="L50" i="1"/>
  <c r="I84" i="1"/>
  <c r="J84" i="1" s="1"/>
  <c r="L64" i="1"/>
  <c r="D42" i="9"/>
  <c r="H108" i="1"/>
  <c r="F13" i="1" l="1"/>
  <c r="N90" i="1"/>
  <c r="E21" i="1"/>
  <c r="AB42" i="9"/>
  <c r="D118" i="9"/>
  <c r="F16" i="1"/>
  <c r="E27" i="1"/>
  <c r="E93" i="1"/>
  <c r="F93" i="1" s="1"/>
  <c r="F85" i="1"/>
  <c r="M28" i="1"/>
  <c r="N28" i="1" s="1"/>
  <c r="F28" i="1"/>
  <c r="N13" i="1"/>
  <c r="P118" i="9"/>
  <c r="H6" i="1"/>
  <c r="AC99" i="9"/>
  <c r="V118" i="9"/>
  <c r="D30" i="1"/>
  <c r="D74" i="1"/>
  <c r="D84" i="1" s="1"/>
  <c r="D108" i="1" s="1"/>
  <c r="D110" i="1" s="1"/>
  <c r="J118" i="9"/>
  <c r="L46" i="1"/>
  <c r="L51" i="1" s="1"/>
  <c r="L74" i="1"/>
  <c r="AB85" i="9"/>
  <c r="AB95" i="9" s="1"/>
  <c r="AB114" i="9" s="1"/>
  <c r="AB116" i="9" s="1"/>
  <c r="G118" i="9"/>
  <c r="M21" i="1"/>
  <c r="L83" i="1"/>
  <c r="L52" i="1"/>
  <c r="H3" i="22" s="1"/>
  <c r="L61" i="1"/>
  <c r="E95" i="2"/>
  <c r="F95" i="2" s="1"/>
  <c r="L77" i="1"/>
  <c r="D21" i="1"/>
  <c r="D27" i="1" s="1"/>
  <c r="H16" i="22"/>
  <c r="D92" i="2"/>
  <c r="D96" i="2" s="1"/>
  <c r="C134" i="9"/>
  <c r="W88" i="9"/>
  <c r="W75" i="9"/>
  <c r="T94" i="9"/>
  <c r="T75" i="9"/>
  <c r="T72" i="9"/>
  <c r="Q88" i="9"/>
  <c r="Q75" i="9"/>
  <c r="Q72" i="9"/>
  <c r="N88" i="9"/>
  <c r="AC73" i="9"/>
  <c r="K88" i="9"/>
  <c r="K75" i="9"/>
  <c r="H88" i="9"/>
  <c r="H75" i="9"/>
  <c r="AB118" i="9" l="1"/>
  <c r="F21" i="1"/>
  <c r="D3" i="22"/>
  <c r="F27" i="1"/>
  <c r="L6" i="1"/>
  <c r="L4" i="1" s="1"/>
  <c r="L7" i="1" s="1"/>
  <c r="C2" i="22" s="1"/>
  <c r="H4" i="1"/>
  <c r="H7" i="1" s="1"/>
  <c r="H27" i="1" s="1"/>
  <c r="H31" i="1" s="1"/>
  <c r="D3" i="2"/>
  <c r="D31" i="1"/>
  <c r="D112" i="1" s="1"/>
  <c r="L84" i="1"/>
  <c r="H4" i="22" s="1"/>
  <c r="AC84" i="9"/>
  <c r="E73" i="1" s="1"/>
  <c r="T85" i="9"/>
  <c r="T95" i="9" s="1"/>
  <c r="AC74" i="9"/>
  <c r="E63" i="1" s="1"/>
  <c r="AC93" i="9"/>
  <c r="AC77" i="9"/>
  <c r="E66" i="1" s="1"/>
  <c r="AC69" i="9"/>
  <c r="AA69" i="9"/>
  <c r="AC76" i="9"/>
  <c r="AC86" i="9"/>
  <c r="AC70" i="9"/>
  <c r="E59" i="1" s="1"/>
  <c r="AC79" i="9"/>
  <c r="E68" i="1" s="1"/>
  <c r="AC83" i="9"/>
  <c r="E72" i="1" s="1"/>
  <c r="M106" i="1"/>
  <c r="I12" i="22" s="1"/>
  <c r="L21" i="1"/>
  <c r="C3" i="22" s="1"/>
  <c r="H110" i="1"/>
  <c r="K72" i="9"/>
  <c r="W85" i="9"/>
  <c r="H85" i="9"/>
  <c r="N85" i="9"/>
  <c r="N72" i="9"/>
  <c r="E85" i="9"/>
  <c r="E88" i="9"/>
  <c r="K85" i="9"/>
  <c r="Q85" i="9"/>
  <c r="E72" i="9"/>
  <c r="E75" i="9"/>
  <c r="N75" i="9"/>
  <c r="H72" i="9"/>
  <c r="W72" i="9"/>
  <c r="E94" i="9"/>
  <c r="H2" i="22"/>
  <c r="E3" i="22" l="1"/>
  <c r="C9" i="22"/>
  <c r="C17" i="22" s="1"/>
  <c r="M68" i="1"/>
  <c r="N68" i="1" s="1"/>
  <c r="F68" i="1"/>
  <c r="M66" i="1"/>
  <c r="N66" i="1" s="1"/>
  <c r="F66" i="1"/>
  <c r="M63" i="1"/>
  <c r="N63" i="1" s="1"/>
  <c r="F63" i="1"/>
  <c r="M73" i="1"/>
  <c r="N73" i="1" s="1"/>
  <c r="F73" i="1"/>
  <c r="M72" i="1"/>
  <c r="N72" i="1" s="1"/>
  <c r="F72" i="1"/>
  <c r="M59" i="1"/>
  <c r="N59" i="1" s="1"/>
  <c r="F59" i="1"/>
  <c r="N21" i="1"/>
  <c r="H112" i="1"/>
  <c r="M30" i="1"/>
  <c r="N30" i="1" s="1"/>
  <c r="D5" i="22"/>
  <c r="E5" i="22" s="1"/>
  <c r="AC49" i="9"/>
  <c r="E38" i="1" s="1"/>
  <c r="AC65" i="9"/>
  <c r="E54" i="1" s="1"/>
  <c r="L108" i="1"/>
  <c r="L110" i="1" s="1"/>
  <c r="AC66" i="9"/>
  <c r="E55" i="1" s="1"/>
  <c r="AC64" i="9"/>
  <c r="AC68" i="9"/>
  <c r="E57" i="1" s="1"/>
  <c r="AC43" i="9"/>
  <c r="AC58" i="9"/>
  <c r="AA58" i="9"/>
  <c r="AC47" i="9"/>
  <c r="E36" i="1" s="1"/>
  <c r="M36" i="1" s="1"/>
  <c r="AA47" i="9"/>
  <c r="AC59" i="9"/>
  <c r="E48" i="1" s="1"/>
  <c r="AA59" i="9"/>
  <c r="AA48" i="9"/>
  <c r="AC52" i="9"/>
  <c r="E41" i="1" s="1"/>
  <c r="M41" i="1" s="1"/>
  <c r="AA52" i="9"/>
  <c r="AC56" i="9"/>
  <c r="E45" i="1" s="1"/>
  <c r="M45" i="1" s="1"/>
  <c r="AA56" i="9"/>
  <c r="AC67" i="9"/>
  <c r="E56" i="1" s="1"/>
  <c r="M56" i="1" s="1"/>
  <c r="AC45" i="9"/>
  <c r="E34" i="1" s="1"/>
  <c r="M34" i="1" s="1"/>
  <c r="AA45" i="9"/>
  <c r="AC51" i="9"/>
  <c r="E40" i="1" s="1"/>
  <c r="AA51" i="9"/>
  <c r="AC55" i="9"/>
  <c r="E44" i="1" s="1"/>
  <c r="AA55" i="9"/>
  <c r="T61" i="9"/>
  <c r="AA60" i="9"/>
  <c r="AA44" i="9"/>
  <c r="AC46" i="9"/>
  <c r="E35" i="1" s="1"/>
  <c r="AA46" i="9"/>
  <c r="AC50" i="9"/>
  <c r="E39" i="1" s="1"/>
  <c r="M39" i="1" s="1"/>
  <c r="AA50" i="9"/>
  <c r="AC54" i="9"/>
  <c r="E43" i="1" s="1"/>
  <c r="M43" i="1" s="1"/>
  <c r="AA54" i="9"/>
  <c r="AC44" i="9"/>
  <c r="E33" i="1" s="1"/>
  <c r="AC48" i="9"/>
  <c r="E37" i="1" s="1"/>
  <c r="M37" i="1" s="1"/>
  <c r="AC53" i="9"/>
  <c r="E42" i="1" s="1"/>
  <c r="M42" i="1" s="1"/>
  <c r="AA53" i="9"/>
  <c r="AC60" i="9"/>
  <c r="E49" i="1" s="1"/>
  <c r="W61" i="9"/>
  <c r="L27" i="1"/>
  <c r="L31" i="1" s="1"/>
  <c r="W95" i="9"/>
  <c r="K61" i="9"/>
  <c r="H9" i="22"/>
  <c r="H17" i="22" s="1"/>
  <c r="T63" i="9"/>
  <c r="H63" i="9"/>
  <c r="E63" i="9"/>
  <c r="AC75" i="9"/>
  <c r="E62" i="1"/>
  <c r="N57" i="9"/>
  <c r="K63" i="9"/>
  <c r="Q63" i="9"/>
  <c r="W63" i="9"/>
  <c r="E95" i="9"/>
  <c r="E57" i="9"/>
  <c r="E65" i="1"/>
  <c r="AC85" i="9"/>
  <c r="H57" i="9"/>
  <c r="K57" i="9"/>
  <c r="N61" i="9"/>
  <c r="W57" i="9"/>
  <c r="N63" i="9"/>
  <c r="E61" i="9"/>
  <c r="E82" i="1"/>
  <c r="E58" i="1"/>
  <c r="AC72" i="9"/>
  <c r="AC88" i="9"/>
  <c r="E75" i="1"/>
  <c r="M75" i="1" l="1"/>
  <c r="N75" i="1" s="1"/>
  <c r="F75" i="1"/>
  <c r="M82" i="1"/>
  <c r="N82" i="1" s="1"/>
  <c r="F82" i="1"/>
  <c r="M65" i="1"/>
  <c r="N65" i="1" s="1"/>
  <c r="F65" i="1"/>
  <c r="M44" i="1"/>
  <c r="N44" i="1" s="1"/>
  <c r="F44" i="1"/>
  <c r="M40" i="1"/>
  <c r="N40" i="1" s="1"/>
  <c r="F40" i="1"/>
  <c r="M48" i="1"/>
  <c r="N48" i="1" s="1"/>
  <c r="F48" i="1"/>
  <c r="M57" i="1"/>
  <c r="N57" i="1" s="1"/>
  <c r="F57" i="1"/>
  <c r="M55" i="1"/>
  <c r="N55" i="1" s="1"/>
  <c r="F55" i="1"/>
  <c r="M54" i="1"/>
  <c r="N54" i="1" s="1"/>
  <c r="F54" i="1"/>
  <c r="M58" i="1"/>
  <c r="N58" i="1" s="1"/>
  <c r="F58" i="1"/>
  <c r="M62" i="1"/>
  <c r="N62" i="1" s="1"/>
  <c r="F62" i="1"/>
  <c r="M49" i="1"/>
  <c r="N49" i="1" s="1"/>
  <c r="F49" i="1"/>
  <c r="M33" i="1"/>
  <c r="N33" i="1" s="1"/>
  <c r="F33" i="1"/>
  <c r="M35" i="1"/>
  <c r="N35" i="1" s="1"/>
  <c r="F35" i="1"/>
  <c r="M38" i="1"/>
  <c r="N38" i="1" s="1"/>
  <c r="F38" i="1"/>
  <c r="H61" i="9"/>
  <c r="H62" i="9" s="1"/>
  <c r="Q61" i="9"/>
  <c r="Q57" i="9"/>
  <c r="L112" i="1"/>
  <c r="T57" i="9"/>
  <c r="T62" i="9" s="1"/>
  <c r="T114" i="9" s="1"/>
  <c r="T116" i="9" s="1"/>
  <c r="W62" i="9"/>
  <c r="W114" i="9" s="1"/>
  <c r="W116" i="9" s="1"/>
  <c r="K62" i="9"/>
  <c r="E61" i="1"/>
  <c r="F61" i="1" s="1"/>
  <c r="E62" i="9"/>
  <c r="E114" i="9" s="1"/>
  <c r="E116" i="9" s="1"/>
  <c r="N62" i="9"/>
  <c r="E47" i="1"/>
  <c r="M47" i="1" s="1"/>
  <c r="AC61" i="9"/>
  <c r="E74" i="1"/>
  <c r="F74" i="1" s="1"/>
  <c r="E53" i="1"/>
  <c r="AC63" i="9"/>
  <c r="E77" i="1"/>
  <c r="F77" i="1" s="1"/>
  <c r="E32" i="1"/>
  <c r="AC57" i="9"/>
  <c r="E64" i="1"/>
  <c r="F64" i="1" s="1"/>
  <c r="M53" i="1" l="1"/>
  <c r="N53" i="1" s="1"/>
  <c r="F53" i="1"/>
  <c r="M32" i="1"/>
  <c r="N32" i="1" s="1"/>
  <c r="F32" i="1"/>
  <c r="Q62" i="9"/>
  <c r="AC62" i="9"/>
  <c r="E46" i="1"/>
  <c r="F46" i="1" s="1"/>
  <c r="M64" i="1"/>
  <c r="N64" i="1" s="1"/>
  <c r="E52" i="1"/>
  <c r="F52" i="1" s="1"/>
  <c r="E50" i="1"/>
  <c r="F50" i="1" s="1"/>
  <c r="E51" i="1" l="1"/>
  <c r="F51" i="1" s="1"/>
  <c r="M74" i="1" l="1"/>
  <c r="N74" i="1" s="1"/>
  <c r="M77" i="1" l="1"/>
  <c r="N77" i="1" s="1"/>
  <c r="M61" i="1" l="1"/>
  <c r="N61" i="1" s="1"/>
  <c r="M50" i="1"/>
  <c r="N50" i="1" s="1"/>
  <c r="M46" i="1" l="1"/>
  <c r="M52" i="1"/>
  <c r="M51" i="1" l="1"/>
  <c r="N46" i="1"/>
  <c r="I3" i="22"/>
  <c r="J3" i="22" s="1"/>
  <c r="N52" i="1"/>
  <c r="H21" i="21"/>
  <c r="H23" i="21" s="1"/>
  <c r="G21" i="21"/>
  <c r="G23" i="21" s="1"/>
  <c r="E21" i="21"/>
  <c r="C21" i="21"/>
  <c r="C23" i="21" s="1"/>
  <c r="F21" i="21"/>
  <c r="F23" i="21" s="1"/>
  <c r="D21" i="21"/>
  <c r="D23" i="21" s="1"/>
  <c r="U134" i="9"/>
  <c r="AA134" i="9"/>
  <c r="I2" i="22" l="1"/>
  <c r="J2" i="22" s="1"/>
  <c r="N51" i="1"/>
  <c r="V128" i="9"/>
  <c r="Y133" i="9"/>
  <c r="Y131" i="9"/>
  <c r="Y129" i="9"/>
  <c r="Y127" i="9"/>
  <c r="Y132" i="9"/>
  <c r="Y130" i="9"/>
  <c r="Y128" i="9"/>
  <c r="AA38" i="9"/>
  <c r="AC38" i="9"/>
  <c r="E29" i="2" s="1"/>
  <c r="F29" i="2" s="1"/>
  <c r="AA36" i="9"/>
  <c r="I21" i="21"/>
  <c r="G11" i="21"/>
  <c r="K11" i="21"/>
  <c r="D11" i="21"/>
  <c r="H11" i="21"/>
  <c r="L11" i="21"/>
  <c r="F11" i="21"/>
  <c r="J11" i="21"/>
  <c r="E11" i="21"/>
  <c r="E23" i="21" s="1"/>
  <c r="I11" i="21"/>
  <c r="M11" i="21"/>
  <c r="C11" i="21"/>
  <c r="V127" i="9"/>
  <c r="Z127" i="9" s="1"/>
  <c r="V133" i="9"/>
  <c r="V132" i="9"/>
  <c r="V131" i="9"/>
  <c r="V130" i="9"/>
  <c r="V129" i="9"/>
  <c r="C90" i="1"/>
  <c r="G5" i="1"/>
  <c r="K5" i="1" s="1"/>
  <c r="G30" i="1"/>
  <c r="G26" i="1"/>
  <c r="G24" i="1"/>
  <c r="G21" i="1"/>
  <c r="G9" i="1"/>
  <c r="G11" i="1" s="1"/>
  <c r="K26" i="1"/>
  <c r="B12" i="22" s="1"/>
  <c r="K24" i="1"/>
  <c r="B4" i="22" s="1"/>
  <c r="K9" i="1"/>
  <c r="G106" i="1"/>
  <c r="G101" i="1"/>
  <c r="G83" i="1"/>
  <c r="G77" i="1"/>
  <c r="G64" i="1"/>
  <c r="G61" i="1"/>
  <c r="G52" i="1"/>
  <c r="G50" i="1"/>
  <c r="G51" i="1" s="1"/>
  <c r="C26" i="1"/>
  <c r="C24" i="1"/>
  <c r="C95" i="2"/>
  <c r="C91" i="2"/>
  <c r="C89" i="2"/>
  <c r="C74" i="2"/>
  <c r="C76" i="2" s="1"/>
  <c r="C153" i="9"/>
  <c r="D148" i="9" s="1"/>
  <c r="O138" i="9" s="1"/>
  <c r="F134" i="9"/>
  <c r="P144" i="9"/>
  <c r="M144" i="9"/>
  <c r="J144" i="9"/>
  <c r="G144" i="9"/>
  <c r="C144" i="9"/>
  <c r="D128" i="9"/>
  <c r="E128" i="9" s="1"/>
  <c r="D129" i="9"/>
  <c r="E129" i="9" s="1"/>
  <c r="D130" i="9"/>
  <c r="E130" i="9" s="1"/>
  <c r="D131" i="9"/>
  <c r="E131" i="9" s="1"/>
  <c r="D132" i="9"/>
  <c r="E132" i="9" s="1"/>
  <c r="D127" i="9"/>
  <c r="E127" i="9" s="1"/>
  <c r="Q94" i="9"/>
  <c r="Q95" i="9" s="1"/>
  <c r="Q114" i="9" s="1"/>
  <c r="Q116" i="9" s="1"/>
  <c r="N94" i="9"/>
  <c r="N95" i="9" s="1"/>
  <c r="N114" i="9" s="1"/>
  <c r="N116" i="9" s="1"/>
  <c r="K94" i="9"/>
  <c r="K95" i="9" s="1"/>
  <c r="K114" i="9" s="1"/>
  <c r="K116" i="9" s="1"/>
  <c r="E134" i="9" l="1"/>
  <c r="W132" i="9"/>
  <c r="Z132" i="9"/>
  <c r="W128" i="9"/>
  <c r="Z128" i="9"/>
  <c r="Y134" i="9"/>
  <c r="W131" i="9"/>
  <c r="Z131" i="9"/>
  <c r="W130" i="9"/>
  <c r="Z130" i="9"/>
  <c r="W129" i="9"/>
  <c r="Z129" i="9"/>
  <c r="W133" i="9"/>
  <c r="Z133" i="9"/>
  <c r="AC89" i="9"/>
  <c r="AC36" i="9"/>
  <c r="W32" i="9"/>
  <c r="W29" i="9" s="1"/>
  <c r="K11" i="1"/>
  <c r="B11" i="22" s="1"/>
  <c r="H94" i="9"/>
  <c r="H95" i="9" s="1"/>
  <c r="H114" i="9" s="1"/>
  <c r="H116" i="9" s="1"/>
  <c r="E42" i="2"/>
  <c r="F42" i="2" s="1"/>
  <c r="E32" i="2"/>
  <c r="F32" i="2" s="1"/>
  <c r="E6" i="2"/>
  <c r="F6" i="2" s="1"/>
  <c r="E51" i="2"/>
  <c r="F51" i="2" s="1"/>
  <c r="C42" i="2"/>
  <c r="C25" i="2"/>
  <c r="C24" i="2"/>
  <c r="C27" i="2"/>
  <c r="C28" i="2"/>
  <c r="C26" i="2"/>
  <c r="C6" i="2"/>
  <c r="C32" i="2"/>
  <c r="M91" i="1" s="1"/>
  <c r="C51" i="2"/>
  <c r="W127" i="9"/>
  <c r="V134" i="9"/>
  <c r="C30" i="2"/>
  <c r="G84" i="1"/>
  <c r="C29" i="2"/>
  <c r="D147" i="9"/>
  <c r="O137" i="9" s="1"/>
  <c r="D152" i="9"/>
  <c r="O142" i="9" s="1"/>
  <c r="D151" i="9"/>
  <c r="O141" i="9" s="1"/>
  <c r="D150" i="9"/>
  <c r="O140" i="9" s="1"/>
  <c r="D149" i="9"/>
  <c r="O139" i="9" s="1"/>
  <c r="D137" i="9"/>
  <c r="D143" i="9"/>
  <c r="D142" i="9"/>
  <c r="D141" i="9"/>
  <c r="D140" i="9"/>
  <c r="D139" i="9"/>
  <c r="D138" i="9"/>
  <c r="D134" i="9"/>
  <c r="C20" i="1"/>
  <c r="K20" i="1" s="1"/>
  <c r="C19" i="1"/>
  <c r="K19" i="1" s="1"/>
  <c r="C18" i="1"/>
  <c r="K18" i="1" s="1"/>
  <c r="C17" i="1"/>
  <c r="K17" i="1" s="1"/>
  <c r="C14" i="1"/>
  <c r="K14" i="1" s="1"/>
  <c r="C12" i="1"/>
  <c r="K12" i="1" s="1"/>
  <c r="C109" i="1"/>
  <c r="C107" i="1"/>
  <c r="K107" i="1" s="1"/>
  <c r="C105" i="1"/>
  <c r="K105" i="1" s="1"/>
  <c r="C104" i="1"/>
  <c r="K104" i="1" s="1"/>
  <c r="C103" i="1"/>
  <c r="K103" i="1" s="1"/>
  <c r="C102" i="1"/>
  <c r="K102" i="1" s="1"/>
  <c r="C100" i="1"/>
  <c r="K100" i="1" s="1"/>
  <c r="C99" i="1"/>
  <c r="K99" i="1" s="1"/>
  <c r="C98" i="1"/>
  <c r="K98" i="1" s="1"/>
  <c r="C97" i="1"/>
  <c r="K97" i="1" s="1"/>
  <c r="C96" i="1"/>
  <c r="K96" i="1" s="1"/>
  <c r="C95" i="1"/>
  <c r="K95" i="1" s="1"/>
  <c r="C94" i="1"/>
  <c r="K94" i="1" s="1"/>
  <c r="C82" i="1"/>
  <c r="K82" i="1" s="1"/>
  <c r="C81" i="1"/>
  <c r="K81" i="1" s="1"/>
  <c r="C80" i="1"/>
  <c r="K80" i="1" s="1"/>
  <c r="C79" i="1"/>
  <c r="K79" i="1" s="1"/>
  <c r="C78" i="1"/>
  <c r="K78" i="1" s="1"/>
  <c r="C76" i="1"/>
  <c r="K76" i="1" s="1"/>
  <c r="C75" i="1"/>
  <c r="K75" i="1" s="1"/>
  <c r="C73" i="1"/>
  <c r="K73" i="1" s="1"/>
  <c r="C72" i="1"/>
  <c r="K72" i="1" s="1"/>
  <c r="C71" i="1"/>
  <c r="K71" i="1" s="1"/>
  <c r="C70" i="1"/>
  <c r="K70" i="1" s="1"/>
  <c r="C68" i="1"/>
  <c r="K68" i="1" s="1"/>
  <c r="C67" i="1"/>
  <c r="K67" i="1" s="1"/>
  <c r="C66" i="1"/>
  <c r="K66" i="1" s="1"/>
  <c r="C65" i="1"/>
  <c r="K65" i="1" s="1"/>
  <c r="C63" i="1"/>
  <c r="K63" i="1" s="1"/>
  <c r="C62" i="1"/>
  <c r="K62" i="1" s="1"/>
  <c r="C60" i="1"/>
  <c r="K60" i="1" s="1"/>
  <c r="C59" i="1"/>
  <c r="K59" i="1" s="1"/>
  <c r="C58" i="1"/>
  <c r="K58" i="1" s="1"/>
  <c r="C57" i="1"/>
  <c r="K57" i="1" s="1"/>
  <c r="C56" i="1"/>
  <c r="K56" i="1" s="1"/>
  <c r="C55" i="1"/>
  <c r="K55" i="1" s="1"/>
  <c r="C54" i="1"/>
  <c r="K54" i="1" s="1"/>
  <c r="C49" i="1"/>
  <c r="K49" i="1" s="1"/>
  <c r="C48" i="1"/>
  <c r="K48" i="1" s="1"/>
  <c r="C33" i="1"/>
  <c r="K33" i="1" s="1"/>
  <c r="C34" i="1"/>
  <c r="K34" i="1" s="1"/>
  <c r="C35" i="1"/>
  <c r="K35" i="1" s="1"/>
  <c r="C36" i="1"/>
  <c r="K36" i="1" s="1"/>
  <c r="C37" i="1"/>
  <c r="K37" i="1" s="1"/>
  <c r="C38" i="1"/>
  <c r="K38" i="1" s="1"/>
  <c r="C39" i="1"/>
  <c r="K39" i="1" s="1"/>
  <c r="C40" i="1"/>
  <c r="K40" i="1" s="1"/>
  <c r="C41" i="1"/>
  <c r="K41" i="1" s="1"/>
  <c r="C42" i="1"/>
  <c r="K42" i="1" s="1"/>
  <c r="C43" i="1"/>
  <c r="K43" i="1" s="1"/>
  <c r="C44" i="1"/>
  <c r="K44" i="1" s="1"/>
  <c r="C45" i="1"/>
  <c r="K45" i="1" s="1"/>
  <c r="T41" i="9"/>
  <c r="T42" i="9" s="1"/>
  <c r="T118" i="9" s="1"/>
  <c r="Q41" i="9"/>
  <c r="Q42" i="9" s="1"/>
  <c r="Q118" i="9" s="1"/>
  <c r="N41" i="9"/>
  <c r="N42" i="9" s="1"/>
  <c r="N118" i="9" s="1"/>
  <c r="K41" i="9"/>
  <c r="K42" i="9" s="1"/>
  <c r="K118" i="9" s="1"/>
  <c r="H41" i="9"/>
  <c r="H42" i="9" s="1"/>
  <c r="AA112" i="9"/>
  <c r="AA80" i="9"/>
  <c r="AA26" i="9"/>
  <c r="AA24" i="9"/>
  <c r="AA11" i="9"/>
  <c r="AA7" i="9"/>
  <c r="C112" i="9"/>
  <c r="C107" i="9"/>
  <c r="C99" i="9"/>
  <c r="C94" i="9"/>
  <c r="C88" i="9"/>
  <c r="C85" i="9"/>
  <c r="C75" i="9"/>
  <c r="C72" i="9"/>
  <c r="C61" i="9"/>
  <c r="C26" i="9"/>
  <c r="C24" i="9"/>
  <c r="C21" i="9"/>
  <c r="C11" i="9"/>
  <c r="C7" i="9"/>
  <c r="AC32" i="9" l="1"/>
  <c r="E27" i="2"/>
  <c r="F27" i="2" s="1"/>
  <c r="W134" i="9"/>
  <c r="E86" i="2"/>
  <c r="F86" i="2" s="1"/>
  <c r="AA96" i="9"/>
  <c r="AA99" i="9" s="1"/>
  <c r="Z134" i="9"/>
  <c r="AA107" i="9"/>
  <c r="H118" i="9"/>
  <c r="AA94" i="9"/>
  <c r="AA72" i="9"/>
  <c r="E78" i="1"/>
  <c r="AC94" i="9"/>
  <c r="AC95" i="9" s="1"/>
  <c r="AC114" i="9" s="1"/>
  <c r="AC116" i="9" s="1"/>
  <c r="C101" i="1"/>
  <c r="W41" i="9"/>
  <c r="W42" i="9" s="1"/>
  <c r="W118" i="9" s="1"/>
  <c r="C29" i="9"/>
  <c r="C41" i="9" s="1"/>
  <c r="C106" i="1"/>
  <c r="AA32" i="9"/>
  <c r="C23" i="2"/>
  <c r="AA88" i="9"/>
  <c r="AA75" i="9"/>
  <c r="C62" i="9"/>
  <c r="AA85" i="9"/>
  <c r="C69" i="1"/>
  <c r="K69" i="1" s="1"/>
  <c r="C15" i="1"/>
  <c r="K15" i="1" s="1"/>
  <c r="C16" i="1"/>
  <c r="K16" i="1" s="1"/>
  <c r="AA57" i="9"/>
  <c r="C32" i="1"/>
  <c r="K32" i="1" s="1"/>
  <c r="AA61" i="9"/>
  <c r="C47" i="1"/>
  <c r="K47" i="1" s="1"/>
  <c r="AA63" i="9"/>
  <c r="C53" i="1"/>
  <c r="K53" i="1" s="1"/>
  <c r="C61" i="1"/>
  <c r="C64" i="1"/>
  <c r="C77" i="1"/>
  <c r="C83" i="1"/>
  <c r="AA21" i="9"/>
  <c r="AA27" i="9" s="1"/>
  <c r="C13" i="1"/>
  <c r="K13" i="1" s="1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L143" i="9"/>
  <c r="I143" i="9"/>
  <c r="F143" i="9"/>
  <c r="O144" i="9"/>
  <c r="L137" i="9"/>
  <c r="I137" i="9"/>
  <c r="F137" i="9"/>
  <c r="D144" i="9"/>
  <c r="C27" i="9"/>
  <c r="C95" i="9"/>
  <c r="D153" i="9"/>
  <c r="C121" i="9"/>
  <c r="F121" i="9"/>
  <c r="I121" i="9"/>
  <c r="L121" i="9"/>
  <c r="O121" i="9"/>
  <c r="R121" i="9"/>
  <c r="U121" i="9"/>
  <c r="B5" i="22"/>
  <c r="M78" i="1" l="1"/>
  <c r="N78" i="1" s="1"/>
  <c r="F78" i="1"/>
  <c r="C85" i="1"/>
  <c r="C93" i="1" s="1"/>
  <c r="I144" i="9"/>
  <c r="C74" i="1"/>
  <c r="C84" i="1" s="1"/>
  <c r="O10" i="21"/>
  <c r="C114" i="9"/>
  <c r="C116" i="9" s="1"/>
  <c r="AC30" i="9"/>
  <c r="C42" i="9"/>
  <c r="E83" i="1"/>
  <c r="E23" i="2"/>
  <c r="F23" i="2" s="1"/>
  <c r="E41" i="9"/>
  <c r="E42" i="9" s="1"/>
  <c r="E118" i="9" s="1"/>
  <c r="AA29" i="9"/>
  <c r="L144" i="9"/>
  <c r="F144" i="9"/>
  <c r="AA95" i="9"/>
  <c r="K90" i="1"/>
  <c r="G90" i="1"/>
  <c r="G93" i="1" s="1"/>
  <c r="G6" i="22"/>
  <c r="C52" i="1"/>
  <c r="C50" i="1"/>
  <c r="C46" i="1"/>
  <c r="AA62" i="9"/>
  <c r="C21" i="1"/>
  <c r="C27" i="1" s="1"/>
  <c r="AC29" i="9" l="1"/>
  <c r="AF29" i="9" s="1"/>
  <c r="E84" i="1"/>
  <c r="F83" i="1"/>
  <c r="C118" i="9"/>
  <c r="J6" i="22"/>
  <c r="G108" i="1"/>
  <c r="C29" i="1"/>
  <c r="G109" i="1" s="1"/>
  <c r="AA41" i="9"/>
  <c r="AA42" i="9" s="1"/>
  <c r="AA114" i="9"/>
  <c r="AA116" i="9" s="1"/>
  <c r="C51" i="1"/>
  <c r="C108" i="1" s="1"/>
  <c r="C110" i="1" s="1"/>
  <c r="C86" i="2"/>
  <c r="K21" i="1"/>
  <c r="G13" i="22"/>
  <c r="AC41" i="9" l="1"/>
  <c r="AC42" i="9" s="1"/>
  <c r="AC118" i="9" s="1"/>
  <c r="E29" i="1"/>
  <c r="I109" i="1" s="1"/>
  <c r="J109" i="1" s="1"/>
  <c r="E108" i="1"/>
  <c r="F84" i="1"/>
  <c r="C30" i="1"/>
  <c r="C31" i="1" s="1"/>
  <c r="C112" i="1" s="1"/>
  <c r="C60" i="2"/>
  <c r="C68" i="2" s="1"/>
  <c r="AA118" i="9"/>
  <c r="B3" i="22"/>
  <c r="C13" i="18"/>
  <c r="C33" i="18" s="1"/>
  <c r="E30" i="1" l="1"/>
  <c r="F30" i="1" s="1"/>
  <c r="F29" i="1"/>
  <c r="E110" i="1"/>
  <c r="F110" i="1" s="1"/>
  <c r="F108" i="1"/>
  <c r="M83" i="1"/>
  <c r="M101" i="1"/>
  <c r="C3" i="2"/>
  <c r="E60" i="2"/>
  <c r="F60" i="2" s="1"/>
  <c r="C72" i="2"/>
  <c r="G6" i="1"/>
  <c r="K106" i="1"/>
  <c r="G12" i="22" s="1"/>
  <c r="K83" i="1"/>
  <c r="K101" i="1"/>
  <c r="G11" i="22" s="1"/>
  <c r="K77" i="1"/>
  <c r="K74" i="1"/>
  <c r="K64" i="1"/>
  <c r="K61" i="1"/>
  <c r="E31" i="1" l="1"/>
  <c r="E112" i="1" s="1"/>
  <c r="M84" i="1"/>
  <c r="M108" i="1" s="1"/>
  <c r="M110" i="1" s="1"/>
  <c r="N83" i="1"/>
  <c r="I11" i="22"/>
  <c r="J11" i="22" s="1"/>
  <c r="N101" i="1"/>
  <c r="E68" i="2"/>
  <c r="G4" i="1"/>
  <c r="G7" i="1" s="1"/>
  <c r="G27" i="1" s="1"/>
  <c r="G31" i="1" s="1"/>
  <c r="K6" i="1"/>
  <c r="K4" i="1" s="1"/>
  <c r="K7" i="1" s="1"/>
  <c r="K84" i="1"/>
  <c r="G4" i="22" s="1"/>
  <c r="C92" i="2"/>
  <c r="K46" i="1"/>
  <c r="K50" i="1"/>
  <c r="K52" i="1"/>
  <c r="G3" i="22" s="1"/>
  <c r="D13" i="18"/>
  <c r="D33" i="18" s="1"/>
  <c r="F68" i="2" l="1"/>
  <c r="E72" i="2"/>
  <c r="F31" i="1"/>
  <c r="I4" i="22"/>
  <c r="J4" i="22" s="1"/>
  <c r="N84" i="1"/>
  <c r="I16" i="22"/>
  <c r="J16" i="22" s="1"/>
  <c r="I6" i="1"/>
  <c r="M6" i="1" s="1"/>
  <c r="C96" i="2"/>
  <c r="K27" i="1"/>
  <c r="B2" i="22"/>
  <c r="K30" i="1"/>
  <c r="K51" i="1"/>
  <c r="G2" i="22" s="1"/>
  <c r="G7" i="22"/>
  <c r="N6" i="1" l="1"/>
  <c r="J6" i="1"/>
  <c r="G9" i="22"/>
  <c r="K108" i="1"/>
  <c r="K110" i="1" s="1"/>
  <c r="K31" i="1"/>
  <c r="G110" i="1"/>
  <c r="G112" i="1" s="1"/>
  <c r="G16" i="22"/>
  <c r="B16" i="22"/>
  <c r="B9" i="22"/>
  <c r="K112" i="1" l="1"/>
  <c r="G17" i="22"/>
  <c r="B17" i="22"/>
  <c r="O9" i="21"/>
  <c r="O8" i="21"/>
  <c r="O7" i="21"/>
  <c r="O6" i="21"/>
  <c r="O5" i="21"/>
  <c r="O4" i="21"/>
  <c r="O26" i="21" l="1"/>
  <c r="O47" i="21" s="1"/>
  <c r="N11" i="21"/>
  <c r="O3" i="21"/>
  <c r="O11" i="21" s="1"/>
  <c r="J21" i="21" l="1"/>
  <c r="K21" i="21"/>
  <c r="L21" i="21"/>
  <c r="M21" i="21"/>
  <c r="N21" i="21"/>
  <c r="O20" i="21" l="1"/>
  <c r="O21" i="21" s="1"/>
  <c r="O23" i="21" s="1"/>
  <c r="M90" i="1"/>
  <c r="N93" i="1" s="1"/>
  <c r="I90" i="1"/>
  <c r="J93" i="1" s="1"/>
  <c r="I108" i="1" l="1"/>
  <c r="I7" i="22"/>
  <c r="J7" i="22" s="1"/>
  <c r="I110" i="1" l="1"/>
  <c r="J110" i="1" s="1"/>
  <c r="J108" i="1"/>
  <c r="N110" i="1"/>
  <c r="N108" i="1"/>
  <c r="I9" i="22"/>
  <c r="J9" i="22" s="1"/>
  <c r="I17" i="22" l="1"/>
  <c r="J17" i="22" s="1"/>
  <c r="E3" i="2"/>
  <c r="F3" i="2" s="1"/>
  <c r="F72" i="2"/>
  <c r="I5" i="1"/>
  <c r="M5" i="1" l="1"/>
  <c r="M4" i="1" s="1"/>
  <c r="M7" i="1" s="1"/>
  <c r="I4" i="1"/>
  <c r="E92" i="2"/>
  <c r="F92" i="2" s="1"/>
  <c r="N7" i="1" l="1"/>
  <c r="N4" i="1"/>
  <c r="I7" i="1"/>
  <c r="J4" i="1"/>
  <c r="E96" i="2"/>
  <c r="F96" i="2" s="1"/>
  <c r="D2" i="22" l="1"/>
  <c r="E2" i="22" s="1"/>
  <c r="M27" i="1"/>
  <c r="M31" i="1" s="1"/>
  <c r="I27" i="1"/>
  <c r="J7" i="1"/>
  <c r="D9" i="22" l="1"/>
  <c r="E9" i="22" s="1"/>
  <c r="N27" i="1"/>
  <c r="I31" i="1"/>
  <c r="J27" i="1"/>
  <c r="M112" i="1"/>
  <c r="N31" i="1"/>
  <c r="D17" i="22" l="1"/>
  <c r="E17" i="22" s="1"/>
  <c r="I112" i="1"/>
  <c r="J31" i="1"/>
</calcChain>
</file>

<file path=xl/sharedStrings.xml><?xml version="1.0" encoding="utf-8"?>
<sst xmlns="http://schemas.openxmlformats.org/spreadsheetml/2006/main" count="768" uniqueCount="351">
  <si>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</si>
  <si>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</si>
  <si>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</si>
  <si>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</si>
  <si>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</si>
  <si>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</si>
  <si>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</si>
  <si>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</si>
  <si>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</si>
  <si>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</si>
  <si>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</si>
  <si>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</si>
  <si>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</si>
  <si>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</si>
  <si>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</si>
  <si>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</si>
  <si>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</si>
  <si>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</si>
  <si>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</si>
  <si>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</si>
  <si>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</si>
  <si>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</si>
  <si>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</si>
  <si>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</si>
  <si>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</si>
  <si>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</si>
  <si>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</si>
  <si>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</si>
  <si>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</si>
  <si>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</si>
  <si>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</si>
  <si>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</si>
  <si>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</si>
  <si>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</si>
  <si>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</si>
  <si>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</si>
  <si>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</si>
  <si>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</si>
  <si>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</si>
  <si>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</si>
  <si>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</si>
  <si>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</si>
  <si>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</si>
  <si>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</si>
  <si>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</si>
  <si>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</si>
  <si>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</si>
  <si>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</si>
  <si>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</si>
  <si>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</si>
  <si>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</si>
  <si>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</si>
  <si>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</si>
  <si>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</si>
  <si>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</si>
  <si>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</si>
  <si>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</si>
  <si>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</si>
  <si>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</si>
  <si>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</si>
  <si>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</si>
  <si>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</si>
  <si>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</si>
  <si>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</si>
  <si>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</si>
  <si>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</si>
  <si>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</si>
  <si>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</si>
  <si>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</si>
  <si>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</si>
  <si>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</si>
  <si>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</si>
  <si>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</si>
  <si>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</si>
  <si>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</si>
  <si>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</si>
  <si>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</si>
  <si>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</si>
  <si>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</si>
  <si>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</si>
  <si>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</si>
  <si>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</si>
  <si>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</si>
  <si>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</si>
  <si>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</si>
  <si>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</si>
  <si>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</si>
  <si>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</si>
  <si>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</si>
  <si>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</si>
  <si>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</si>
  <si>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</si>
  <si>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</si>
  <si>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</si>
  <si>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</si>
  <si>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</si>
  <si>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</si>
  <si>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</si>
  <si>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</si>
  <si>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</si>
  <si>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</si>
  <si>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</si>
  <si>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</si>
  <si>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</si>
  <si>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</si>
  <si>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</si>
  <si>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</si>
  <si>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</si>
  <si>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</si>
  <si>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</si>
  <si>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</si>
  <si>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</si>
  <si>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</si>
  <si>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</si>
  <si>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</si>
  <si>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</si>
  <si>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</si>
  <si>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</si>
  <si>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</si>
  <si>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</si>
  <si>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</si>
  <si>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</si>
  <si>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</si>
  <si>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</si>
  <si>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</si>
  <si>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</si>
  <si>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</si>
  <si>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</si>
  <si>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</si>
  <si>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</si>
  <si>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</si>
  <si>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</si>
  <si>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</si>
  <si>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</si>
  <si>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</si>
  <si>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</si>
  <si>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</si>
  <si>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</si>
  <si>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</si>
  <si>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</si>
  <si>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</si>
  <si>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</si>
  <si>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</si>
  <si>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</si>
  <si>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</si>
  <si>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</si>
  <si>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</si>
  <si>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</si>
  <si>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</si>
  <si>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</si>
  <si>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</si>
  <si>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</si>
  <si>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</si>
  <si>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</si>
  <si>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</si>
  <si>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</si>
  <si>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</si>
  <si>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</si>
  <si>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</si>
  <si>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</si>
  <si>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</si>
  <si>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</si>
  <si>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</si>
  <si>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</si>
  <si>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</si>
  <si>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</si>
  <si>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</si>
  <si>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</si>
  <si>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</si>
  <si>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</si>
  <si>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</si>
  <si>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</si>
  <si>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</si>
  <si>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</si>
  <si>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</si>
  <si>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</si>
  <si>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</si>
  <si>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</si>
  <si>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</si>
  <si>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</si>
  <si>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</si>
  <si>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</si>
  <si>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</si>
  <si>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</si>
  <si>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</si>
  <si>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</si>
  <si>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</si>
  <si>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</si>
  <si>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</si>
  <si>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</si>
  <si>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</si>
  <si>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</si>
  <si>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</si>
  <si>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</si>
  <si>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</si>
  <si>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</si>
  <si>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</si>
  <si>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</si>
  <si>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</si>
  <si>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</si>
  <si>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</si>
  <si>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</si>
  <si>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</si>
  <si>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</si>
  <si>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</si>
  <si>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</si>
  <si>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</si>
  <si>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</si>
  <si>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</si>
  <si>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</si>
  <si>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</si>
  <si>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</si>
  <si>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</si>
  <si>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</si>
  <si>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</si>
  <si>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</si>
  <si>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</si>
  <si>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</si>
  <si>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</si>
  <si>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</si>
  <si>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</si>
  <si>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</si>
  <si>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</si>
  <si>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</si>
  <si>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</si>
  <si>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</si>
  <si>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</si>
  <si>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</si>
  <si>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</si>
  <si>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</si>
  <si>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</si>
  <si>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</si>
  <si>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</si>
  <si>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</si>
  <si>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</si>
  <si>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</si>
  <si>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</si>
  <si>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</si>
  <si>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</si>
  <si>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</si>
  <si>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</si>
  <si>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</si>
  <si>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</si>
  <si>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</si>
  <si>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</si>
  <si>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</si>
  <si>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</si>
  <si>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</si>
  <si>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</si>
  <si>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</si>
  <si>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</si>
  <si>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</si>
  <si>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</si>
  <si>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</si>
  <si>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</si>
  <si>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</si>
  <si>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</si>
  <si>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</si>
  <si>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</si>
  <si>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</si>
  <si>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</si>
  <si>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</si>
  <si>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</si>
  <si>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</si>
  <si>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</si>
  <si>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</si>
  <si>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</si>
  <si>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</si>
  <si>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</si>
  <si>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pénzügyi alap tartaléka</t>
  </si>
  <si>
    <t>ebből: pénzmaradvány miatti tartalék</t>
  </si>
  <si>
    <t>K915</t>
  </si>
  <si>
    <t>IDŐSEK - CSALÁDI NAPKÖZI</t>
  </si>
  <si>
    <t>Martonvásár normatíva átadás</t>
  </si>
  <si>
    <t>Normatíva átadás összesen</t>
  </si>
  <si>
    <t>MINDÖSSZESEN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</si>
  <si>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</si>
  <si>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</si>
  <si>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</si>
  <si>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</si>
  <si>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</si>
  <si>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Szent László Völgye Segítő Szolgálat</t>
  </si>
  <si>
    <t>K513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</si>
  <si>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</si>
  <si>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</si>
  <si>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</si>
  <si>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</si>
  <si>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</si>
  <si>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</si>
  <si>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</si>
  <si>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</si>
  <si>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</si>
  <si>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</si>
  <si>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</si>
  <si>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</si>
  <si>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</si>
  <si>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</si>
  <si>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</si>
  <si>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</si>
  <si>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</si>
  <si>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</si>
  <si>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</si>
  <si>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</si>
  <si>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</si>
  <si>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</si>
  <si>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</si>
  <si>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</si>
  <si>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</si>
  <si>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</si>
  <si>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</si>
  <si>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</si>
  <si>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</si>
  <si>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</si>
  <si>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</si>
  <si>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</si>
  <si>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</si>
  <si>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Támogató Szolgálat</t>
  </si>
  <si>
    <t>Tanyagondnok</t>
  </si>
  <si>
    <t>Családi bölcsőde</t>
  </si>
  <si>
    <t>ebből: TKT tartalék v. költségvetési felhasználás</t>
  </si>
  <si>
    <t>Segítő Szolgálat által önkormányzatoknak utalandó</t>
  </si>
  <si>
    <t>Eredeti előirányzat</t>
  </si>
  <si>
    <t>Módosított előirányzat</t>
  </si>
  <si>
    <t>Teljesítés</t>
  </si>
  <si>
    <t>teljesítés ker</t>
  </si>
  <si>
    <t>Befizetések összesen</t>
  </si>
  <si>
    <t>Eredeti</t>
  </si>
  <si>
    <t>Módosított</t>
  </si>
  <si>
    <t>ebből: finanszírozási többelt (-) / hiány (+)</t>
  </si>
  <si>
    <t xml:space="preserve">                                                                          </t>
  </si>
  <si>
    <t>2019. évi eredeti előirányzat</t>
  </si>
  <si>
    <t>2019. évi módosított előirányzat</t>
  </si>
  <si>
    <t>2019.évi teljesítés</t>
  </si>
  <si>
    <t>2019. évi eredeti ei</t>
  </si>
  <si>
    <t>2019. évi mód. ei</t>
  </si>
  <si>
    <t>2019. évi teljesítés</t>
  </si>
  <si>
    <t>2019. évi módosított ei.</t>
  </si>
  <si>
    <t>Egyéb dologi kiadások (biztosítás, műszaki vizsga)</t>
  </si>
  <si>
    <t xml:space="preserve">Tűzoltóság támogatása </t>
  </si>
  <si>
    <t xml:space="preserve">     Óvodai és iskolai szociális segítő tevékenység támogatása</t>
  </si>
  <si>
    <t>H) Magyar Államkincstár 2017.évi normatíva ellenőrzés</t>
  </si>
  <si>
    <t>2018.évi normatíva elszámolás többlet (bölcsőde) Segítő</t>
  </si>
  <si>
    <t>ebből: 2018.évi zárszámadási elszámolás visszautalás</t>
  </si>
  <si>
    <t>ebből: Magyar Államkincstár 2017.évi normatíva ellenőrzés miatti visszafizetés, kamat</t>
  </si>
  <si>
    <t>Magyar Államkincstár 2017.évi normativa ellenőrzés Baracska</t>
  </si>
  <si>
    <t>Magyar Államkincstár 2017.évi normativa ellenőrzés Tordas</t>
  </si>
  <si>
    <t>2018. évi normatíva elszámolás többlet (Bölcsőde) Segítő Szolgálat bölcsődei feladatán</t>
  </si>
  <si>
    <t>2018.évi zárszámadási elszámolás visszautalás</t>
  </si>
  <si>
    <t>Magyar Államkincstár 2017.évi normatíva ellenőrzés miatti visszafizetés, kamat</t>
  </si>
  <si>
    <t>Martonvásár normatíva visszafizetés</t>
  </si>
  <si>
    <t>D) Tagdíjhoz, Tűzoltóság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</si>
</sst>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92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5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68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0" fontId="28" fillId="0" borderId="99" xfId="0" applyFont="1" applyBorder="1" applyAlignment="1">
      <alignment horizontal="center" vertical="center"/>
    </xf>
    <xf numFmtId="0" fontId="28" fillId="27" borderId="100" xfId="0" applyFont="1" applyFill="1" applyBorder="1" applyAlignment="1">
      <alignment horizontal="center" vertical="center" wrapText="1"/>
    </xf>
    <xf numFmtId="0" fontId="28" fillId="27" borderId="101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32" fillId="0" borderId="67" xfId="0" applyFont="1" applyFill="1" applyBorder="1" applyAlignment="1">
      <alignment vertical="center" wrapText="1"/>
    </xf>
    <xf numFmtId="0" fontId="26" fillId="0" borderId="99" xfId="0" applyFont="1" applyFill="1" applyBorder="1" applyAlignment="1">
      <alignment vertical="center" wrapText="1"/>
    </xf>
    <xf numFmtId="1" fontId="26" fillId="0" borderId="100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0" fontId="21" fillId="0" borderId="108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0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0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7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5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3" xfId="54" applyNumberFormat="1" applyFont="1" applyFill="1" applyBorder="1" applyAlignment="1">
      <alignment horizontal="center"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131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08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08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7" xfId="0" applyNumberFormat="1" applyFont="1" applyFill="1" applyBorder="1" applyAlignment="1">
      <alignment vertical="center" wrapText="1"/>
    </xf>
    <xf numFmtId="3" fontId="29" fillId="0" borderId="111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4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29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89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114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28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8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2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2" xfId="54" applyNumberFormat="1" applyFont="1" applyFill="1" applyBorder="1"/>
    <xf numFmtId="3" fontId="28" fillId="0" borderId="35" xfId="0" applyNumberFormat="1" applyFont="1" applyFill="1" applyBorder="1"/>
    <xf numFmtId="3" fontId="21" fillId="0" borderId="136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0" xfId="54" applyNumberFormat="1" applyFont="1" applyFill="1" applyBorder="1"/>
    <xf numFmtId="3" fontId="28" fillId="0" borderId="156" xfId="0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89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89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44" xfId="0" applyNumberFormat="1" applyFont="1" applyFill="1" applyBorder="1" applyAlignment="1">
      <alignment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9" xfId="75" applyFont="1" applyFill="1" applyBorder="1" applyAlignment="1">
      <alignment horizontal="left" vertical="center" wrapText="1"/>
    </xf>
    <xf numFmtId="0" fontId="29" fillId="0" borderId="158" xfId="75" applyFont="1" applyFill="1" applyBorder="1" applyAlignment="1">
      <alignment horizontal="left" vertical="center" wrapText="1"/>
    </xf>
    <xf numFmtId="3" fontId="29" fillId="0" borderId="144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9" fontId="28" fillId="0" borderId="104" xfId="0" applyNumberFormat="1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129" xfId="0" applyNumberFormat="1" applyFont="1" applyFill="1" applyBorder="1"/>
    <xf numFmtId="3" fontId="21" fillId="0" borderId="129" xfId="0" applyNumberFormat="1" applyFont="1" applyFill="1" applyBorder="1"/>
    <xf numFmtId="3" fontId="28" fillId="0" borderId="133" xfId="0" applyNumberFormat="1" applyFont="1" applyFill="1" applyBorder="1" applyAlignment="1">
      <alignment vertical="center"/>
    </xf>
    <xf numFmtId="3" fontId="21" fillId="0" borderId="115" xfId="0" applyNumberFormat="1" applyFont="1" applyFill="1" applyBorder="1"/>
    <xf numFmtId="3" fontId="28" fillId="0" borderId="133" xfId="0" applyNumberFormat="1" applyFont="1" applyFill="1" applyBorder="1"/>
    <xf numFmtId="3" fontId="21" fillId="0" borderId="137" xfId="0" applyNumberFormat="1" applyFont="1" applyFill="1" applyBorder="1"/>
    <xf numFmtId="3" fontId="28" fillId="0" borderId="133" xfId="54" applyNumberFormat="1" applyFont="1" applyFill="1" applyBorder="1"/>
    <xf numFmtId="3" fontId="28" fillId="0" borderId="157" xfId="0" applyNumberFormat="1" applyFont="1" applyFill="1" applyBorder="1"/>
    <xf numFmtId="3" fontId="28" fillId="0" borderId="141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2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1" xfId="54" applyNumberFormat="1" applyFont="1" applyBorder="1" applyAlignment="1">
      <alignment vertical="center"/>
    </xf>
    <xf numFmtId="3" fontId="28" fillId="0" borderId="96" xfId="54" applyNumberFormat="1" applyFont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0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84" xfId="0" applyNumberFormat="1" applyFont="1" applyFill="1" applyBorder="1" applyAlignment="1">
      <alignment vertical="center" wrapText="1"/>
    </xf>
    <xf numFmtId="3" fontId="21" fillId="0" borderId="171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0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0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3" xfId="0" applyFont="1" applyFill="1" applyBorder="1"/>
    <xf numFmtId="3" fontId="30" fillId="0" borderId="162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0" fillId="0" borderId="14" xfId="0" applyFont="1" applyFill="1" applyBorder="1"/>
    <xf numFmtId="3" fontId="40" fillId="0" borderId="14" xfId="0" applyNumberFormat="1" applyFont="1" applyFill="1" applyBorder="1"/>
    <xf numFmtId="3" fontId="40" fillId="0" borderId="26" xfId="0" applyNumberFormat="1" applyFont="1" applyFill="1" applyBorder="1"/>
    <xf numFmtId="3" fontId="40" fillId="0" borderId="57" xfId="0" applyNumberFormat="1" applyFont="1" applyFill="1" applyBorder="1"/>
    <xf numFmtId="0" fontId="30" fillId="0" borderId="30" xfId="0" applyFont="1" applyFill="1" applyBorder="1" applyAlignment="1"/>
    <xf numFmtId="3" fontId="30" fillId="0" borderId="136" xfId="0" applyNumberFormat="1" applyFont="1" applyFill="1" applyBorder="1" applyAlignment="1"/>
    <xf numFmtId="3" fontId="30" fillId="0" borderId="95" xfId="0" applyNumberFormat="1" applyFont="1" applyFill="1" applyBorder="1" applyAlignment="1"/>
    <xf numFmtId="3" fontId="30" fillId="0" borderId="137" xfId="0" applyNumberFormat="1" applyFont="1" applyFill="1" applyBorder="1" applyAlignment="1"/>
    <xf numFmtId="3" fontId="30" fillId="0" borderId="162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0" fillId="0" borderId="164" xfId="0" applyFont="1" applyFill="1" applyBorder="1" applyAlignment="1">
      <alignment vertical="center"/>
    </xf>
    <xf numFmtId="0" fontId="40" fillId="0" borderId="74" xfId="0" applyFont="1" applyFill="1" applyBorder="1"/>
    <xf numFmtId="3" fontId="40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15" xfId="0" applyNumberFormat="1" applyFont="1" applyFill="1" applyBorder="1"/>
    <xf numFmtId="3" fontId="30" fillId="0" borderId="167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3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34" fillId="27" borderId="64" xfId="0" applyNumberFormat="1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5" xfId="54" applyNumberFormat="1" applyFont="1" applyBorder="1" applyAlignment="1">
      <alignment vertical="center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3" fontId="21" fillId="0" borderId="65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5" xfId="0" applyNumberFormat="1" applyFont="1" applyBorder="1" applyAlignment="1">
      <alignment vertical="center"/>
    </xf>
    <xf numFmtId="3" fontId="28" fillId="0" borderId="166" xfId="0" applyNumberFormat="1" applyFont="1" applyBorder="1" applyAlignment="1">
      <alignment vertical="center"/>
    </xf>
    <xf numFmtId="166" fontId="28" fillId="0" borderId="166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3" fontId="21" fillId="0" borderId="172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32" fillId="0" borderId="105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6" fillId="0" borderId="173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40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0" fontId="21" fillId="0" borderId="64" xfId="0" applyFont="1" applyFill="1" applyBorder="1" applyAlignment="1">
      <alignment horizontal="left" indent="6"/>
    </xf>
    <xf numFmtId="0" fontId="30" fillId="0" borderId="164" xfId="0" applyFont="1" applyFill="1" applyBorder="1" applyAlignment="1">
      <alignment vertical="center" wrapText="1"/>
    </xf>
    <xf numFmtId="3" fontId="30" fillId="0" borderId="165" xfId="0" applyNumberFormat="1" applyFont="1" applyFill="1" applyBorder="1" applyAlignment="1">
      <alignment vertical="center"/>
    </xf>
    <xf numFmtId="3" fontId="30" fillId="0" borderId="161" xfId="0" applyNumberFormat="1" applyFont="1" applyFill="1" applyBorder="1" applyAlignment="1">
      <alignment vertical="center"/>
    </xf>
    <xf numFmtId="3" fontId="30" fillId="0" borderId="162" xfId="0" applyNumberFormat="1" applyFont="1" applyFill="1" applyBorder="1" applyAlignment="1">
      <alignment vertical="center"/>
    </xf>
    <xf numFmtId="3" fontId="40" fillId="0" borderId="14" xfId="0" applyNumberFormat="1" applyFont="1" applyFill="1" applyBorder="1" applyAlignment="1">
      <alignment vertical="center"/>
    </xf>
    <xf numFmtId="0" fontId="40" fillId="0" borderId="25" xfId="0" applyFont="1" applyFill="1" applyBorder="1" applyAlignment="1">
      <alignment vertical="center"/>
    </xf>
    <xf numFmtId="3" fontId="40" fillId="0" borderId="57" xfId="0" applyNumberFormat="1" applyFont="1" applyFill="1" applyBorder="1" applyAlignment="1">
      <alignment vertical="center"/>
    </xf>
    <xf numFmtId="0" fontId="30" fillId="0" borderId="16" xfId="0" applyFont="1" applyFill="1" applyBorder="1" applyAlignment="1">
      <alignment wrapText="1"/>
    </xf>
    <xf numFmtId="3" fontId="30" fillId="0" borderId="114" xfId="0" applyNumberFormat="1" applyFont="1" applyFill="1" applyBorder="1"/>
    <xf numFmtId="3" fontId="21" fillId="0" borderId="143" xfId="0" applyNumberFormat="1" applyFont="1" applyFill="1" applyBorder="1" applyAlignment="1">
      <alignment wrapText="1"/>
    </xf>
    <xf numFmtId="3" fontId="30" fillId="0" borderId="76" xfId="0" applyNumberFormat="1" applyFont="1" applyFill="1" applyBorder="1"/>
    <xf numFmtId="3" fontId="28" fillId="0" borderId="125" xfId="54" applyNumberFormat="1" applyFont="1" applyFill="1" applyBorder="1" applyAlignment="1">
      <alignment horizontal="center"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1" fillId="0" borderId="115" xfId="54" applyNumberFormat="1" applyFont="1" applyFill="1" applyBorder="1" applyAlignment="1">
      <alignment horizontal="right"/>
    </xf>
    <xf numFmtId="3" fontId="29" fillId="0" borderId="129" xfId="54" applyNumberFormat="1" applyFont="1" applyFill="1" applyBorder="1" applyAlignment="1">
      <alignment horizontal="right"/>
    </xf>
    <xf numFmtId="3" fontId="28" fillId="0" borderId="133" xfId="54" applyNumberFormat="1" applyFont="1" applyFill="1" applyBorder="1" applyAlignment="1">
      <alignment horizontal="right"/>
    </xf>
    <xf numFmtId="3" fontId="21" fillId="0" borderId="77" xfId="54" applyNumberFormat="1" applyFont="1" applyFill="1" applyBorder="1" applyAlignment="1">
      <alignment horizontal="right"/>
    </xf>
    <xf numFmtId="3" fontId="21" fillId="0" borderId="129" xfId="54" applyNumberFormat="1" applyFont="1" applyFill="1" applyBorder="1" applyAlignment="1">
      <alignment horizontal="right"/>
    </xf>
    <xf numFmtId="3" fontId="21" fillId="0" borderId="137" xfId="54" applyNumberFormat="1" applyFont="1" applyFill="1" applyBorder="1" applyAlignment="1">
      <alignment horizontal="right"/>
    </xf>
    <xf numFmtId="3" fontId="28" fillId="29" borderId="133" xfId="54" applyNumberFormat="1" applyFont="1" applyFill="1" applyBorder="1" applyAlignment="1">
      <alignment horizontal="right"/>
    </xf>
    <xf numFmtId="3" fontId="28" fillId="0" borderId="137" xfId="54" applyNumberFormat="1" applyFont="1" applyFill="1" applyBorder="1" applyAlignment="1">
      <alignment horizontal="right"/>
    </xf>
    <xf numFmtId="3" fontId="28" fillId="0" borderId="141" xfId="54" applyNumberFormat="1" applyFont="1" applyFill="1" applyBorder="1" applyAlignment="1">
      <alignment horizontal="right"/>
    </xf>
    <xf numFmtId="3" fontId="29" fillId="0" borderId="115" xfId="54" applyNumberFormat="1" applyFont="1" applyFill="1" applyBorder="1" applyAlignment="1">
      <alignment horizontal="right"/>
    </xf>
    <xf numFmtId="3" fontId="29" fillId="0" borderId="77" xfId="54" applyNumberFormat="1" applyFont="1" applyFill="1" applyBorder="1" applyAlignment="1">
      <alignment horizontal="right"/>
    </xf>
    <xf numFmtId="3" fontId="28" fillId="0" borderId="133" xfId="54" applyNumberFormat="1" applyFont="1" applyFill="1" applyBorder="1" applyAlignment="1">
      <alignment wrapText="1"/>
    </xf>
    <xf numFmtId="3" fontId="21" fillId="0" borderId="115" xfId="54" applyNumberFormat="1" applyFont="1" applyFill="1" applyBorder="1" applyAlignment="1">
      <alignment wrapText="1"/>
    </xf>
    <xf numFmtId="3" fontId="21" fillId="0" borderId="129" xfId="54" applyNumberFormat="1" applyFont="1" applyFill="1" applyBorder="1" applyAlignment="1">
      <alignment wrapText="1"/>
    </xf>
    <xf numFmtId="3" fontId="21" fillId="0" borderId="77" xfId="54" applyNumberFormat="1" applyFont="1" applyFill="1" applyBorder="1" applyAlignment="1">
      <alignment wrapText="1"/>
    </xf>
    <xf numFmtId="3" fontId="29" fillId="0" borderId="77" xfId="54" applyNumberFormat="1" applyFont="1" applyFill="1" applyBorder="1" applyAlignment="1">
      <alignment wrapText="1"/>
    </xf>
    <xf numFmtId="3" fontId="29" fillId="0" borderId="129" xfId="54" applyNumberFormat="1" applyFont="1" applyFill="1" applyBorder="1" applyAlignment="1">
      <alignment wrapText="1"/>
    </xf>
    <xf numFmtId="3" fontId="29" fillId="0" borderId="147" xfId="54" applyNumberFormat="1" applyFont="1" applyFill="1" applyBorder="1" applyAlignment="1">
      <alignment wrapText="1"/>
    </xf>
    <xf numFmtId="3" fontId="28" fillId="29" borderId="129" xfId="0" applyNumberFormat="1" applyFont="1" applyFill="1" applyBorder="1" applyAlignment="1">
      <alignment wrapText="1"/>
    </xf>
    <xf numFmtId="3" fontId="28" fillId="0" borderId="141" xfId="54" applyNumberFormat="1" applyFont="1" applyFill="1" applyBorder="1" applyAlignment="1">
      <alignment wrapText="1"/>
    </xf>
    <xf numFmtId="9" fontId="21" fillId="0" borderId="48" xfId="89" applyFont="1" applyFill="1" applyBorder="1" applyAlignment="1">
      <alignment horizontal="right"/>
    </xf>
    <xf numFmtId="9" fontId="28" fillId="0" borderId="41" xfId="89" applyFont="1" applyFill="1" applyBorder="1" applyAlignment="1">
      <alignment horizontal="right"/>
    </xf>
    <xf numFmtId="3" fontId="28" fillId="0" borderId="133" xfId="0" applyNumberFormat="1" applyFont="1" applyFill="1" applyBorder="1" applyAlignment="1">
      <alignment wrapText="1"/>
    </xf>
    <xf numFmtId="3" fontId="21" fillId="0" borderId="115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wrapText="1"/>
    </xf>
    <xf numFmtId="3" fontId="29" fillId="0" borderId="129" xfId="0" applyNumberFormat="1" applyFont="1" applyFill="1" applyBorder="1" applyAlignment="1">
      <alignment wrapText="1"/>
    </xf>
    <xf numFmtId="3" fontId="21" fillId="0" borderId="129" xfId="0" applyNumberFormat="1" applyFont="1" applyFill="1" applyBorder="1" applyAlignment="1">
      <alignment wrapText="1"/>
    </xf>
    <xf numFmtId="3" fontId="21" fillId="0" borderId="137" xfId="0" applyNumberFormat="1" applyFont="1" applyFill="1" applyBorder="1" applyAlignment="1">
      <alignment wrapText="1"/>
    </xf>
    <xf numFmtId="3" fontId="28" fillId="29" borderId="133" xfId="0" applyNumberFormat="1" applyFont="1" applyFill="1" applyBorder="1" applyAlignment="1">
      <alignment wrapText="1"/>
    </xf>
    <xf numFmtId="3" fontId="28" fillId="0" borderId="137" xfId="0" applyNumberFormat="1" applyFont="1" applyFill="1" applyBorder="1" applyAlignment="1">
      <alignment wrapText="1"/>
    </xf>
    <xf numFmtId="3" fontId="28" fillId="0" borderId="141" xfId="0" applyNumberFormat="1" applyFont="1" applyFill="1" applyBorder="1" applyAlignment="1">
      <alignment wrapText="1"/>
    </xf>
    <xf numFmtId="3" fontId="29" fillId="0" borderId="115" xfId="0" applyNumberFormat="1" applyFont="1" applyFill="1" applyBorder="1" applyAlignment="1">
      <alignment wrapText="1"/>
    </xf>
    <xf numFmtId="3" fontId="29" fillId="0" borderId="77" xfId="0" applyNumberFormat="1" applyFont="1" applyFill="1" applyBorder="1" applyAlignment="1">
      <alignment wrapText="1"/>
    </xf>
    <xf numFmtId="3" fontId="29" fillId="0" borderId="147" xfId="0" applyNumberFormat="1" applyFont="1" applyFill="1" applyBorder="1" applyAlignment="1">
      <alignment wrapText="1"/>
    </xf>
    <xf numFmtId="10" fontId="28" fillId="0" borderId="41" xfId="54" applyNumberFormat="1" applyFont="1" applyFill="1" applyBorder="1" applyAlignment="1">
      <alignment horizontal="center" vertical="center" wrapText="1"/>
    </xf>
    <xf numFmtId="10" fontId="21" fillId="0" borderId="50" xfId="54" applyNumberFormat="1" applyFont="1" applyFill="1" applyBorder="1" applyAlignment="1">
      <alignment horizontal="right"/>
    </xf>
    <xf numFmtId="10" fontId="29" fillId="0" borderId="66" xfId="54" applyNumberFormat="1" applyFont="1" applyFill="1" applyBorder="1" applyAlignment="1">
      <alignment horizontal="right"/>
    </xf>
    <xf numFmtId="10" fontId="28" fillId="0" borderId="41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horizontal="right"/>
    </xf>
    <xf numFmtId="10" fontId="21" fillId="0" borderId="48" xfId="89" applyNumberFormat="1" applyFont="1" applyFill="1" applyBorder="1" applyAlignment="1">
      <alignment horizontal="right"/>
    </xf>
    <xf numFmtId="10" fontId="21" fillId="0" borderId="170" xfId="54" applyNumberFormat="1" applyFont="1" applyFill="1" applyBorder="1" applyAlignment="1">
      <alignment horizontal="right"/>
    </xf>
    <xf numFmtId="10" fontId="21" fillId="0" borderId="66" xfId="54" applyNumberFormat="1" applyFont="1" applyFill="1" applyBorder="1" applyAlignment="1">
      <alignment horizontal="right"/>
    </xf>
    <xf numFmtId="10" fontId="29" fillId="0" borderId="48" xfId="54" applyNumberFormat="1" applyFont="1" applyFill="1" applyBorder="1" applyAlignment="1">
      <alignment horizontal="right"/>
    </xf>
    <xf numFmtId="10" fontId="28" fillId="0" borderId="41" xfId="54" applyNumberFormat="1" applyFont="1" applyFill="1" applyBorder="1" applyAlignment="1">
      <alignment wrapText="1"/>
    </xf>
    <xf numFmtId="10" fontId="21" fillId="0" borderId="50" xfId="54" applyNumberFormat="1" applyFont="1" applyFill="1" applyBorder="1" applyAlignment="1">
      <alignment wrapText="1"/>
    </xf>
    <xf numFmtId="10" fontId="21" fillId="0" borderId="66" xfId="54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10" fontId="29" fillId="0" borderId="66" xfId="54" applyNumberFormat="1" applyFont="1" applyFill="1" applyBorder="1" applyAlignment="1">
      <alignment wrapText="1"/>
    </xf>
    <xf numFmtId="10" fontId="29" fillId="0" borderId="173" xfId="54" applyNumberFormat="1" applyFont="1" applyFill="1" applyBorder="1" applyAlignment="1">
      <alignment wrapText="1"/>
    </xf>
    <xf numFmtId="9" fontId="28" fillId="0" borderId="41" xfId="89" applyFont="1" applyFill="1" applyBorder="1" applyAlignment="1">
      <alignment horizontal="center" vertical="center" wrapText="1"/>
    </xf>
    <xf numFmtId="9" fontId="21" fillId="0" borderId="50" xfId="89" applyFont="1" applyFill="1" applyBorder="1" applyAlignment="1">
      <alignment horizontal="right"/>
    </xf>
    <xf numFmtId="9" fontId="28" fillId="0" borderId="41" xfId="89" applyFont="1" applyFill="1" applyBorder="1" applyAlignment="1">
      <alignment wrapText="1"/>
    </xf>
    <xf numFmtId="9" fontId="21" fillId="0" borderId="50" xfId="89" applyFont="1" applyFill="1" applyBorder="1" applyAlignment="1">
      <alignment wrapText="1"/>
    </xf>
    <xf numFmtId="9" fontId="29" fillId="0" borderId="170" xfId="89" applyFont="1" applyFill="1" applyBorder="1" applyAlignment="1">
      <alignment wrapText="1"/>
    </xf>
    <xf numFmtId="9" fontId="21" fillId="0" borderId="48" xfId="89" applyFont="1" applyFill="1" applyBorder="1" applyAlignment="1">
      <alignment wrapText="1"/>
    </xf>
    <xf numFmtId="9" fontId="21" fillId="0" borderId="66" xfId="89" applyFont="1" applyFill="1" applyBorder="1" applyAlignment="1">
      <alignment wrapText="1"/>
    </xf>
    <xf numFmtId="9" fontId="21" fillId="0" borderId="170" xfId="89" applyFont="1" applyFill="1" applyBorder="1" applyAlignment="1">
      <alignment wrapText="1"/>
    </xf>
    <xf numFmtId="9" fontId="28" fillId="29" borderId="41" xfId="89" applyFont="1" applyFill="1" applyBorder="1" applyAlignment="1">
      <alignment wrapText="1"/>
    </xf>
    <xf numFmtId="9" fontId="21" fillId="0" borderId="66" xfId="89" applyFont="1" applyFill="1" applyBorder="1" applyAlignment="1">
      <alignment horizontal="right"/>
    </xf>
    <xf numFmtId="9" fontId="29" fillId="0" borderId="50" xfId="89" applyFont="1" applyFill="1" applyBorder="1" applyAlignment="1">
      <alignment wrapText="1"/>
    </xf>
    <xf numFmtId="9" fontId="29" fillId="0" borderId="48" xfId="89" applyFont="1" applyFill="1" applyBorder="1" applyAlignment="1">
      <alignment wrapText="1"/>
    </xf>
    <xf numFmtId="9" fontId="29" fillId="0" borderId="66" xfId="89" applyFont="1" applyFill="1" applyBorder="1" applyAlignment="1">
      <alignment wrapText="1"/>
    </xf>
    <xf numFmtId="3" fontId="28" fillId="0" borderId="38" xfId="0" applyNumberFormat="1" applyFont="1" applyFill="1" applyBorder="1" applyAlignment="1">
      <alignment vertical="center" wrapText="1"/>
    </xf>
    <xf numFmtId="9" fontId="29" fillId="0" borderId="66" xfId="89" applyFont="1" applyFill="1" applyBorder="1" applyAlignment="1">
      <alignment horizontal="right"/>
    </xf>
    <xf numFmtId="3" fontId="28" fillId="0" borderId="134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3" fontId="28" fillId="0" borderId="114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/>
    <xf numFmtId="164" fontId="26" fillId="0" borderId="19" xfId="0" applyNumberFormat="1" applyFont="1" applyFill="1" applyBorder="1" applyAlignment="1">
      <alignment vertical="center" wrapText="1"/>
    </xf>
    <xf numFmtId="166" fontId="28" fillId="0" borderId="174" xfId="0" applyNumberFormat="1" applyFont="1" applyBorder="1" applyAlignment="1">
      <alignment vertical="center"/>
    </xf>
    <xf numFmtId="166" fontId="21" fillId="0" borderId="48" xfId="89" applyNumberFormat="1" applyFont="1" applyFill="1" applyBorder="1" applyAlignment="1">
      <alignment horizontal="right"/>
    </xf>
    <xf numFmtId="166" fontId="21" fillId="0" borderId="50" xfId="89" applyNumberFormat="1" applyFont="1" applyFill="1" applyBorder="1" applyAlignment="1">
      <alignment horizontal="right"/>
    </xf>
    <xf numFmtId="166" fontId="21" fillId="0" borderId="66" xfId="89" applyNumberFormat="1" applyFont="1" applyFill="1" applyBorder="1" applyAlignment="1">
      <alignment horizontal="right"/>
    </xf>
    <xf numFmtId="166" fontId="28" fillId="0" borderId="41" xfId="89" applyNumberFormat="1" applyFont="1" applyFill="1" applyBorder="1" applyAlignment="1">
      <alignment horizontal="right"/>
    </xf>
    <xf numFmtId="166" fontId="28" fillId="29" borderId="41" xfId="89" applyNumberFormat="1" applyFont="1" applyFill="1" applyBorder="1" applyAlignment="1">
      <alignment horizontal="right"/>
    </xf>
    <xf numFmtId="166" fontId="28" fillId="0" borderId="170" xfId="89" applyNumberFormat="1" applyFont="1" applyFill="1" applyBorder="1" applyAlignment="1">
      <alignment horizontal="right"/>
    </xf>
    <xf numFmtId="166" fontId="28" fillId="0" borderId="38" xfId="89" applyNumberFormat="1" applyFont="1" applyFill="1" applyBorder="1" applyAlignment="1">
      <alignment horizontal="right"/>
    </xf>
    <xf numFmtId="3" fontId="28" fillId="29" borderId="92" xfId="0" applyNumberFormat="1" applyFont="1" applyFill="1" applyBorder="1" applyAlignment="1">
      <alignment wrapText="1"/>
    </xf>
    <xf numFmtId="166" fontId="29" fillId="0" borderId="50" xfId="89" applyNumberFormat="1" applyFont="1" applyFill="1" applyBorder="1" applyAlignment="1">
      <alignment horizontal="right"/>
    </xf>
    <xf numFmtId="166" fontId="29" fillId="0" borderId="170" xfId="89" applyNumberFormat="1" applyFont="1" applyFill="1" applyBorder="1" applyAlignment="1">
      <alignment horizontal="right"/>
    </xf>
    <xf numFmtId="166" fontId="28" fillId="0" borderId="41" xfId="89" applyNumberFormat="1" applyFont="1" applyFill="1" applyBorder="1" applyAlignment="1">
      <alignment wrapText="1"/>
    </xf>
    <xf numFmtId="166" fontId="28" fillId="29" borderId="41" xfId="89" applyNumberFormat="1" applyFont="1" applyFill="1" applyBorder="1" applyAlignment="1">
      <alignment wrapText="1"/>
    </xf>
    <xf numFmtId="166" fontId="28" fillId="0" borderId="170" xfId="89" applyNumberFormat="1" applyFont="1" applyFill="1" applyBorder="1" applyAlignment="1">
      <alignment wrapText="1"/>
    </xf>
    <xf numFmtId="166" fontId="28" fillId="0" borderId="38" xfId="89" applyNumberFormat="1" applyFont="1" applyFill="1" applyBorder="1" applyAlignment="1">
      <alignment wrapText="1"/>
    </xf>
    <xf numFmtId="166" fontId="21" fillId="0" borderId="48" xfId="89" applyNumberFormat="1" applyFont="1" applyFill="1" applyBorder="1" applyAlignment="1">
      <alignment wrapText="1"/>
    </xf>
    <xf numFmtId="166" fontId="21" fillId="0" borderId="66" xfId="89" applyNumberFormat="1" applyFont="1" applyFill="1" applyBorder="1" applyAlignment="1">
      <alignment wrapText="1"/>
    </xf>
    <xf numFmtId="166" fontId="21" fillId="0" borderId="50" xfId="89" applyNumberFormat="1" applyFont="1" applyFill="1" applyBorder="1" applyAlignment="1">
      <alignment wrapText="1"/>
    </xf>
    <xf numFmtId="166" fontId="29" fillId="0" borderId="66" xfId="89" applyNumberFormat="1" applyFont="1" applyFill="1" applyBorder="1" applyAlignment="1">
      <alignment wrapText="1"/>
    </xf>
    <xf numFmtId="166" fontId="28" fillId="0" borderId="41" xfId="89" applyNumberFormat="1" applyFont="1" applyFill="1" applyBorder="1" applyAlignment="1">
      <alignment vertical="center" wrapText="1"/>
    </xf>
    <xf numFmtId="166" fontId="28" fillId="29" borderId="66" xfId="89" applyNumberFormat="1" applyFont="1" applyFill="1" applyBorder="1" applyAlignment="1">
      <alignment wrapText="1"/>
    </xf>
    <xf numFmtId="166" fontId="29" fillId="0" borderId="66" xfId="54" applyNumberFormat="1" applyFont="1" applyFill="1" applyBorder="1" applyAlignment="1">
      <alignment wrapText="1"/>
    </xf>
    <xf numFmtId="166" fontId="21" fillId="0" borderId="48" xfId="54" applyNumberFormat="1" applyFont="1" applyFill="1" applyBorder="1" applyAlignment="1">
      <alignment wrapText="1"/>
    </xf>
    <xf numFmtId="166" fontId="29" fillId="0" borderId="48" xfId="54" applyNumberFormat="1" applyFont="1" applyFill="1" applyBorder="1" applyAlignment="1">
      <alignment wrapText="1"/>
    </xf>
    <xf numFmtId="166" fontId="28" fillId="0" borderId="92" xfId="54" applyNumberFormat="1" applyFont="1" applyFill="1" applyBorder="1"/>
    <xf numFmtId="0" fontId="29" fillId="0" borderId="88" xfId="0" applyFont="1" applyFill="1" applyBorder="1" applyAlignment="1">
      <alignment horizontal="left" vertical="center" wrapText="1"/>
    </xf>
    <xf numFmtId="3" fontId="29" fillId="0" borderId="13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0" fontId="28" fillId="0" borderId="175" xfId="0" applyFont="1" applyFill="1" applyBorder="1" applyAlignment="1">
      <alignment horizontal="left" vertical="center"/>
    </xf>
    <xf numFmtId="3" fontId="28" fillId="0" borderId="176" xfId="0" applyNumberFormat="1" applyFont="1" applyFill="1" applyBorder="1" applyAlignment="1">
      <alignment vertical="center" wrapText="1"/>
    </xf>
    <xf numFmtId="3" fontId="28" fillId="0" borderId="161" xfId="0" applyNumberFormat="1" applyFont="1" applyFill="1" applyBorder="1" applyAlignment="1">
      <alignment vertical="center" wrapText="1"/>
    </xf>
    <xf numFmtId="3" fontId="28" fillId="0" borderId="177" xfId="0" applyNumberFormat="1" applyFont="1" applyFill="1" applyBorder="1" applyAlignment="1">
      <alignment vertical="center" wrapText="1"/>
    </xf>
    <xf numFmtId="0" fontId="21" fillId="0" borderId="178" xfId="0" applyFont="1" applyFill="1" applyBorder="1" applyAlignment="1">
      <alignment horizontal="left" vertical="center" wrapText="1"/>
    </xf>
    <xf numFmtId="3" fontId="21" fillId="0" borderId="179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1" fillId="0" borderId="95" xfId="54" applyNumberFormat="1" applyFont="1" applyFill="1" applyBorder="1" applyAlignment="1">
      <alignment wrapText="1"/>
    </xf>
    <xf numFmtId="3" fontId="21" fillId="0" borderId="137" xfId="54" applyNumberFormat="1" applyFont="1" applyFill="1" applyBorder="1" applyAlignment="1">
      <alignment wrapText="1"/>
    </xf>
    <xf numFmtId="166" fontId="21" fillId="0" borderId="170" xfId="89" applyNumberFormat="1" applyFont="1" applyFill="1" applyBorder="1" applyAlignment="1">
      <alignment horizontal="right"/>
    </xf>
    <xf numFmtId="0" fontId="40" fillId="0" borderId="30" xfId="0" applyFont="1" applyFill="1" applyBorder="1"/>
    <xf numFmtId="3" fontId="40" fillId="0" borderId="162" xfId="0" applyNumberFormat="1" applyFont="1" applyFill="1" applyBorder="1"/>
    <xf numFmtId="3" fontId="40" fillId="0" borderId="136" xfId="0" applyNumberFormat="1" applyFont="1" applyFill="1" applyBorder="1"/>
    <xf numFmtId="3" fontId="40" fillId="0" borderId="95" xfId="0" applyNumberFormat="1" applyFont="1" applyFill="1" applyBorder="1"/>
    <xf numFmtId="3" fontId="40" fillId="0" borderId="137" xfId="0" applyNumberFormat="1" applyFont="1" applyFill="1" applyBorder="1"/>
    <xf numFmtId="0" fontId="30" fillId="0" borderId="30" xfId="0" applyFont="1" applyFill="1" applyBorder="1" applyAlignment="1">
      <alignment wrapText="1"/>
    </xf>
    <xf numFmtId="3" fontId="40" fillId="0" borderId="61" xfId="0" applyNumberFormat="1" applyFont="1" applyFill="1" applyBorder="1"/>
    <xf numFmtId="3" fontId="40" fillId="0" borderId="141" xfId="0" applyNumberFormat="1" applyFont="1" applyFill="1" applyBorder="1"/>
    <xf numFmtId="0" fontId="40" fillId="0" borderId="25" xfId="0" applyFont="1" applyFill="1" applyBorder="1" applyAlignment="1">
      <alignment wrapText="1"/>
    </xf>
    <xf numFmtId="0" fontId="40" fillId="0" borderId="30" xfId="0" applyFont="1" applyFill="1" applyBorder="1" applyAlignment="1">
      <alignment wrapText="1"/>
    </xf>
    <xf numFmtId="3" fontId="30" fillId="0" borderId="180" xfId="0" applyNumberFormat="1" applyFont="1" applyFill="1" applyBorder="1"/>
    <xf numFmtId="3" fontId="30" fillId="0" borderId="181" xfId="0" applyNumberFormat="1" applyFont="1" applyFill="1" applyBorder="1"/>
    <xf numFmtId="3" fontId="30" fillId="0" borderId="182" xfId="0" applyNumberFormat="1" applyFont="1" applyFill="1" applyBorder="1"/>
    <xf numFmtId="3" fontId="30" fillId="0" borderId="183" xfId="0" applyNumberFormat="1" applyFont="1" applyFill="1" applyBorder="1"/>
    <xf numFmtId="3" fontId="30" fillId="0" borderId="184" xfId="0" applyNumberFormat="1" applyFont="1" applyFill="1" applyBorder="1"/>
    <xf numFmtId="0" fontId="30" fillId="0" borderId="185" xfId="0" applyFont="1" applyFill="1" applyBorder="1"/>
    <xf numFmtId="0" fontId="30" fillId="0" borderId="186" xfId="0" applyFont="1" applyFill="1" applyBorder="1"/>
    <xf numFmtId="3" fontId="30" fillId="0" borderId="27" xfId="0" applyNumberFormat="1" applyFont="1" applyFill="1" applyBorder="1"/>
    <xf numFmtId="3" fontId="30" fillId="0" borderId="137" xfId="0" applyNumberFormat="1" applyFont="1" applyFill="1" applyBorder="1"/>
    <xf numFmtId="0" fontId="30" fillId="0" borderId="14" xfId="0" applyFont="1" applyFill="1" applyBorder="1"/>
    <xf numFmtId="3" fontId="30" fillId="0" borderId="71" xfId="0" applyNumberFormat="1" applyFont="1" applyFill="1" applyBorder="1"/>
    <xf numFmtId="3" fontId="30" fillId="0" borderId="26" xfId="0" applyNumberFormat="1" applyFont="1" applyFill="1" applyBorder="1"/>
    <xf numFmtId="3" fontId="30" fillId="0" borderId="57" xfId="0" applyNumberFormat="1" applyFont="1" applyFill="1" applyBorder="1"/>
    <xf numFmtId="3" fontId="30" fillId="0" borderId="141" xfId="0" applyNumberFormat="1" applyFont="1" applyFill="1" applyBorder="1"/>
    <xf numFmtId="0" fontId="30" fillId="0" borderId="14" xfId="0" applyFont="1" applyFill="1" applyBorder="1" applyAlignment="1">
      <alignment wrapText="1"/>
    </xf>
    <xf numFmtId="3" fontId="30" fillId="0" borderId="136" xfId="0" applyNumberFormat="1" applyFont="1" applyFill="1" applyBorder="1"/>
    <xf numFmtId="3" fontId="30" fillId="0" borderId="77" xfId="0" applyNumberFormat="1" applyFont="1" applyFill="1" applyBorder="1"/>
    <xf numFmtId="3" fontId="30" fillId="0" borderId="69" xfId="0" applyNumberFormat="1" applyFont="1" applyFill="1" applyBorder="1"/>
    <xf numFmtId="3" fontId="40" fillId="0" borderId="25" xfId="0" applyNumberFormat="1" applyFont="1" applyFill="1" applyBorder="1"/>
    <xf numFmtId="3" fontId="30" fillId="0" borderId="95" xfId="0" applyNumberFormat="1" applyFont="1" applyFill="1" applyBorder="1"/>
    <xf numFmtId="3" fontId="40" fillId="0" borderId="76" xfId="0" applyNumberFormat="1" applyFont="1" applyFill="1" applyBorder="1" applyAlignment="1">
      <alignment vertical="center"/>
    </xf>
    <xf numFmtId="3" fontId="32" fillId="0" borderId="100" xfId="0" applyNumberFormat="1" applyFont="1" applyFill="1" applyBorder="1" applyAlignment="1">
      <alignment horizontal="right" vertical="center"/>
    </xf>
    <xf numFmtId="3" fontId="28" fillId="0" borderId="61" xfId="54" applyNumberFormat="1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 applyAlignment="1">
      <alignment wrapText="1"/>
    </xf>
    <xf numFmtId="3" fontId="28" fillId="0" borderId="57" xfId="54" applyNumberFormat="1" applyFont="1" applyFill="1" applyBorder="1" applyAlignment="1">
      <alignment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71" xfId="0" applyNumberFormat="1" applyFont="1" applyFill="1" applyBorder="1" applyAlignment="1">
      <alignment vertical="center"/>
    </xf>
    <xf numFmtId="3" fontId="28" fillId="0" borderId="37" xfId="54" applyNumberFormat="1" applyFont="1" applyFill="1" applyBorder="1" applyAlignment="1">
      <alignment vertical="center"/>
    </xf>
    <xf numFmtId="3" fontId="28" fillId="0" borderId="71" xfId="54" applyNumberFormat="1" applyFont="1" applyFill="1" applyBorder="1" applyAlignment="1">
      <alignment vertical="center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03" xfId="54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03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5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09" xfId="0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center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144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6" xfId="54" applyNumberFormat="1" applyFont="1" applyFill="1" applyBorder="1" applyAlignment="1">
      <alignment horizontal="center" vertical="center" wrapText="1"/>
    </xf>
    <xf numFmtId="165" fontId="28" fillId="0" borderId="169" xfId="54" applyNumberFormat="1" applyFont="1" applyFill="1" applyBorder="1" applyAlignment="1">
      <alignment horizontal="center" vertical="center" wrapText="1"/>
    </xf>
    <xf numFmtId="3" fontId="28" fillId="0" borderId="168" xfId="54" applyNumberFormat="1" applyFont="1" applyFill="1" applyBorder="1" applyAlignment="1">
      <alignment horizontal="center" vertical="center" wrapText="1"/>
    </xf>
    <xf numFmtId="3" fontId="28" fillId="0" borderId="125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59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 wrapText="1"/>
    </xf>
    <xf numFmtId="0" fontId="28" fillId="0" borderId="97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166" fontId="28" fillId="0" borderId="118" xfId="0" applyNumberFormat="1" applyFont="1" applyFill="1" applyBorder="1" applyAlignment="1">
      <alignment horizontal="center" vertical="center" wrapText="1"/>
    </xf>
    <xf numFmtId="166" fontId="28" fillId="0" borderId="119" xfId="0" applyNumberFormat="1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18" xfId="0" applyNumberFormat="1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horizontal="center" vertical="center" wrapText="1"/>
    </xf>
    <xf numFmtId="3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1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 vertical="center" wrapText="1"/>
    </xf>
    <xf numFmtId="3" fontId="30" fillId="0" borderId="187" xfId="0" applyNumberFormat="1" applyFont="1" applyFill="1" applyBorder="1"/>
    <xf numFmtId="0" fontId="40" fillId="0" borderId="188" xfId="0" applyFont="1" applyFill="1" applyBorder="1" applyAlignment="1">
      <alignment wrapText="1"/>
    </xf>
    <xf numFmtId="3" fontId="40" fillId="0" borderId="32" xfId="0" applyNumberFormat="1" applyFont="1" applyFill="1" applyBorder="1"/>
    <xf numFmtId="0" fontId="40" fillId="0" borderId="189" xfId="0" applyFont="1" applyFill="1" applyBorder="1" applyAlignment="1">
      <alignment wrapText="1"/>
    </xf>
    <xf numFmtId="3" fontId="30" fillId="0" borderId="190" xfId="0" applyNumberFormat="1" applyFont="1" applyFill="1" applyBorder="1"/>
    <xf numFmtId="3" fontId="30" fillId="0" borderId="191" xfId="0" applyNumberFormat="1" applyFont="1" applyFill="1" applyBorder="1"/>
    <xf numFmtId="3" fontId="30" fillId="0" borderId="172" xfId="0" applyNumberFormat="1" applyFont="1" applyFill="1" applyBorder="1"/>
    <xf numFmtId="3" fontId="30" fillId="0" borderId="168" xfId="0" applyNumberFormat="1" applyFont="1" applyFill="1" applyBorder="1"/>
    <xf numFmtId="3" fontId="30" fillId="0" borderId="192" xfId="0" applyNumberFormat="1" applyFont="1" applyFill="1" applyBorder="1"/>
  </cellXfs>
  <cellStyles count="90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al_KARSZJ3" xfId="78"/>
    <cellStyle name="Note" xfId="79"/>
    <cellStyle name="Output" xfId="80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Százalék" xfId="89" builtinId="5"/>
    <cellStyle name="Százalék 2" xfId="85"/>
    <cellStyle name="Title" xfId="86"/>
    <cellStyle name="Total" xfId="87"/>
    <cellStyle name="Warning Text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2018.&#233;vi%20k&#246;lts&#233;gvet&#233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II.m&#243;dos&#237;t&#225;s%2006.30-ig/Szent%20L&#225;szl&#243;%20V&#246;lgye%20TKT%202019%20&#233;vi%20II.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2019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Szent%20L&#225;szl&#243;%20V&#246;lgye%20TKT%202018%20&#233;vi%20II%20%20kv%20m&#243;dos&#237;t&#225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4Q5PMDT4\2018.&#233;vi%20k&#246;lts&#233;gve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  <row r="67">
          <cell r="S67">
            <v>0</v>
          </cell>
        </row>
        <row r="74">
          <cell r="S74">
            <v>0</v>
          </cell>
        </row>
        <row r="81">
          <cell r="D81">
            <v>0</v>
          </cell>
          <cell r="J81">
            <v>0</v>
          </cell>
        </row>
        <row r="84">
          <cell r="D84">
            <v>0</v>
          </cell>
          <cell r="S84">
            <v>0</v>
          </cell>
          <cell r="V84">
            <v>0</v>
          </cell>
        </row>
        <row r="91">
          <cell r="D91">
            <v>0</v>
          </cell>
          <cell r="M91">
            <v>0</v>
          </cell>
          <cell r="V91">
            <v>0</v>
          </cell>
        </row>
        <row r="98">
          <cell r="D98">
            <v>0</v>
          </cell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  <cell r="Y98">
            <v>0</v>
          </cell>
        </row>
        <row r="106"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  <cell r="Y106">
            <v>0</v>
          </cell>
        </row>
      </sheetData>
      <sheetData sheetId="4">
        <row r="3">
          <cell r="C3">
            <v>17000000</v>
          </cell>
        </row>
      </sheetData>
      <sheetData sheetId="5"/>
      <sheetData sheetId="6"/>
      <sheetData sheetId="7">
        <row r="4">
          <cell r="C4">
            <v>0.5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28">
          <cell r="H28">
            <v>9939</v>
          </cell>
        </row>
        <row r="72">
          <cell r="H72">
            <v>19902</v>
          </cell>
        </row>
        <row r="73">
          <cell r="H73">
            <v>526</v>
          </cell>
        </row>
        <row r="78">
          <cell r="H78">
            <v>676</v>
          </cell>
        </row>
        <row r="86">
          <cell r="H86">
            <v>4000</v>
          </cell>
        </row>
        <row r="87">
          <cell r="H87">
            <v>770</v>
          </cell>
        </row>
        <row r="88">
          <cell r="H88">
            <v>283</v>
          </cell>
        </row>
        <row r="89">
          <cell r="H89">
            <v>2527</v>
          </cell>
        </row>
        <row r="91">
          <cell r="H91">
            <v>11794</v>
          </cell>
        </row>
        <row r="97">
          <cell r="H97">
            <v>107</v>
          </cell>
        </row>
        <row r="100">
          <cell r="H100">
            <v>29</v>
          </cell>
        </row>
      </sheetData>
      <sheetData sheetId="2">
        <row r="7">
          <cell r="E7">
            <v>1684</v>
          </cell>
        </row>
        <row r="8">
          <cell r="E8">
            <v>5087</v>
          </cell>
        </row>
        <row r="9">
          <cell r="E9">
            <v>759</v>
          </cell>
        </row>
        <row r="10">
          <cell r="E10">
            <v>668</v>
          </cell>
        </row>
        <row r="11">
          <cell r="E11">
            <v>3475</v>
          </cell>
        </row>
        <row r="12">
          <cell r="E12">
            <v>2075</v>
          </cell>
        </row>
        <row r="13">
          <cell r="E13">
            <v>1252</v>
          </cell>
        </row>
        <row r="16">
          <cell r="E16">
            <v>430</v>
          </cell>
        </row>
        <row r="17">
          <cell r="E17">
            <v>194</v>
          </cell>
        </row>
        <row r="18">
          <cell r="E18">
            <v>171</v>
          </cell>
        </row>
        <row r="19">
          <cell r="E19">
            <v>888</v>
          </cell>
        </row>
        <row r="20">
          <cell r="E20">
            <v>320</v>
          </cell>
        </row>
        <row r="21">
          <cell r="E21">
            <v>397</v>
          </cell>
        </row>
        <row r="33">
          <cell r="E33">
            <v>651</v>
          </cell>
        </row>
        <row r="34">
          <cell r="E34">
            <v>843</v>
          </cell>
        </row>
        <row r="35">
          <cell r="E35">
            <v>291</v>
          </cell>
        </row>
        <row r="36">
          <cell r="E36">
            <v>258</v>
          </cell>
        </row>
        <row r="37">
          <cell r="E37">
            <v>1342</v>
          </cell>
        </row>
        <row r="38">
          <cell r="E38">
            <v>800</v>
          </cell>
        </row>
        <row r="39">
          <cell r="E39">
            <v>483</v>
          </cell>
        </row>
        <row r="40">
          <cell r="E40">
            <v>601</v>
          </cell>
        </row>
        <row r="43">
          <cell r="E43">
            <v>297</v>
          </cell>
        </row>
        <row r="44">
          <cell r="E44">
            <v>114</v>
          </cell>
        </row>
        <row r="45">
          <cell r="E45">
            <v>91</v>
          </cell>
        </row>
        <row r="46">
          <cell r="E46">
            <v>709</v>
          </cell>
        </row>
        <row r="47">
          <cell r="E47">
            <v>206</v>
          </cell>
        </row>
        <row r="48">
          <cell r="E48">
            <v>206</v>
          </cell>
        </row>
        <row r="49">
          <cell r="E49">
            <v>229</v>
          </cell>
        </row>
        <row r="52">
          <cell r="E52">
            <v>515</v>
          </cell>
        </row>
        <row r="53">
          <cell r="E53">
            <v>1556</v>
          </cell>
        </row>
        <row r="54">
          <cell r="E54">
            <v>232</v>
          </cell>
        </row>
        <row r="55">
          <cell r="E55">
            <v>204</v>
          </cell>
        </row>
        <row r="56">
          <cell r="E56">
            <v>634</v>
          </cell>
        </row>
        <row r="57">
          <cell r="E57">
            <v>383</v>
          </cell>
        </row>
        <row r="58">
          <cell r="E58">
            <v>476</v>
          </cell>
        </row>
        <row r="61">
          <cell r="E61">
            <v>88051</v>
          </cell>
        </row>
        <row r="62">
          <cell r="E62">
            <v>410</v>
          </cell>
        </row>
        <row r="63">
          <cell r="E63">
            <v>11006</v>
          </cell>
        </row>
        <row r="66">
          <cell r="E66">
            <v>186</v>
          </cell>
        </row>
        <row r="67">
          <cell r="E67">
            <v>93</v>
          </cell>
        </row>
        <row r="73">
          <cell r="E73">
            <v>468</v>
          </cell>
        </row>
        <row r="82">
          <cell r="E82">
            <v>300</v>
          </cell>
        </row>
        <row r="85">
          <cell r="E85">
            <v>12109</v>
          </cell>
        </row>
        <row r="97">
          <cell r="E97">
            <v>20904</v>
          </cell>
        </row>
      </sheetData>
      <sheetData sheetId="3">
        <row r="6">
          <cell r="W6">
            <v>468</v>
          </cell>
        </row>
        <row r="13">
          <cell r="T13">
            <v>300</v>
          </cell>
        </row>
        <row r="16">
          <cell r="E16">
            <v>9</v>
          </cell>
          <cell r="K16">
            <v>2600</v>
          </cell>
          <cell r="Q16">
            <v>1500</v>
          </cell>
          <cell r="W16">
            <v>7500</v>
          </cell>
          <cell r="Z16">
            <v>500</v>
          </cell>
        </row>
        <row r="28">
          <cell r="E28">
            <v>164</v>
          </cell>
          <cell r="H28">
            <v>5767</v>
          </cell>
          <cell r="K28">
            <v>884</v>
          </cell>
          <cell r="W28">
            <v>4150</v>
          </cell>
          <cell r="Z28">
            <v>0</v>
          </cell>
        </row>
        <row r="30">
          <cell r="E30">
            <v>219</v>
          </cell>
          <cell r="H30">
            <v>30301</v>
          </cell>
          <cell r="K30">
            <v>26367</v>
          </cell>
          <cell r="N30">
            <v>20399</v>
          </cell>
          <cell r="Q30">
            <v>11323</v>
          </cell>
          <cell r="T30">
            <v>3239</v>
          </cell>
          <cell r="W30">
            <v>7071</v>
          </cell>
          <cell r="Z30">
            <v>548</v>
          </cell>
        </row>
        <row r="31">
          <cell r="T31">
            <v>0</v>
          </cell>
          <cell r="W31">
            <v>-1875</v>
          </cell>
        </row>
        <row r="33">
          <cell r="H33">
            <v>868</v>
          </cell>
          <cell r="K33">
            <v>498</v>
          </cell>
          <cell r="N33">
            <v>1164</v>
          </cell>
          <cell r="Q33">
            <v>953</v>
          </cell>
          <cell r="T33">
            <v>3440</v>
          </cell>
        </row>
        <row r="34">
          <cell r="H34">
            <v>391</v>
          </cell>
          <cell r="K34">
            <v>224</v>
          </cell>
          <cell r="N34">
            <v>525</v>
          </cell>
          <cell r="Q34">
            <v>430</v>
          </cell>
        </row>
        <row r="35">
          <cell r="H35">
            <v>344</v>
          </cell>
          <cell r="K35">
            <v>197</v>
          </cell>
          <cell r="N35">
            <v>462</v>
          </cell>
          <cell r="Q35">
            <v>378</v>
          </cell>
        </row>
        <row r="36">
          <cell r="E36">
            <v>2380</v>
          </cell>
          <cell r="H36">
            <v>1791</v>
          </cell>
          <cell r="K36">
            <v>1026</v>
          </cell>
          <cell r="N36">
            <v>2402</v>
          </cell>
          <cell r="Q36">
            <v>1967</v>
          </cell>
          <cell r="Z36">
            <v>501</v>
          </cell>
        </row>
        <row r="37">
          <cell r="H37">
            <v>1069</v>
          </cell>
          <cell r="K37">
            <v>613</v>
          </cell>
          <cell r="N37">
            <v>1435</v>
          </cell>
          <cell r="Q37">
            <v>1175</v>
          </cell>
        </row>
        <row r="38">
          <cell r="H38">
            <v>645</v>
          </cell>
          <cell r="K38">
            <v>370</v>
          </cell>
          <cell r="N38">
            <v>865</v>
          </cell>
          <cell r="Q38">
            <v>708</v>
          </cell>
        </row>
        <row r="39">
          <cell r="H39">
            <v>801</v>
          </cell>
          <cell r="K39">
            <v>459</v>
          </cell>
          <cell r="N39">
            <v>1075</v>
          </cell>
        </row>
        <row r="42">
          <cell r="E42">
            <v>1192</v>
          </cell>
          <cell r="H42">
            <v>23048</v>
          </cell>
          <cell r="K42">
            <v>22359</v>
          </cell>
          <cell r="N42">
            <v>17545</v>
          </cell>
          <cell r="Q42">
            <v>9226</v>
          </cell>
          <cell r="T42">
            <v>1551</v>
          </cell>
          <cell r="W42">
            <v>12732</v>
          </cell>
        </row>
        <row r="43">
          <cell r="E43">
            <v>0</v>
          </cell>
          <cell r="H43">
            <v>0</v>
          </cell>
          <cell r="K43">
            <v>16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</row>
        <row r="45">
          <cell r="E45">
            <v>0</v>
          </cell>
          <cell r="H45">
            <v>800</v>
          </cell>
          <cell r="K45">
            <v>120</v>
          </cell>
          <cell r="N45">
            <v>213</v>
          </cell>
          <cell r="Q45">
            <v>150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</row>
        <row r="47">
          <cell r="E47">
            <v>0</v>
          </cell>
          <cell r="H47">
            <v>841</v>
          </cell>
          <cell r="K47">
            <v>0</v>
          </cell>
          <cell r="N47">
            <v>1426</v>
          </cell>
          <cell r="Q47">
            <v>0</v>
          </cell>
          <cell r="T47">
            <v>0</v>
          </cell>
          <cell r="W47">
            <v>0</v>
          </cell>
        </row>
        <row r="48">
          <cell r="E48">
            <v>30</v>
          </cell>
          <cell r="H48">
            <v>420</v>
          </cell>
          <cell r="K48">
            <v>570</v>
          </cell>
          <cell r="N48">
            <v>360</v>
          </cell>
          <cell r="Q48">
            <v>240</v>
          </cell>
          <cell r="T48">
            <v>60</v>
          </cell>
          <cell r="W48">
            <v>345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</row>
        <row r="50">
          <cell r="E50">
            <v>0</v>
          </cell>
          <cell r="H50">
            <v>194</v>
          </cell>
          <cell r="K50">
            <v>0</v>
          </cell>
          <cell r="N50">
            <v>160</v>
          </cell>
          <cell r="Q50">
            <v>210</v>
          </cell>
          <cell r="T50">
            <v>0</v>
          </cell>
          <cell r="W50">
            <v>180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  <cell r="W53">
            <v>0</v>
          </cell>
        </row>
        <row r="54">
          <cell r="E54">
            <v>17</v>
          </cell>
          <cell r="H54">
            <v>127</v>
          </cell>
          <cell r="K54">
            <v>193</v>
          </cell>
          <cell r="N54">
            <v>183</v>
          </cell>
          <cell r="Q54">
            <v>165</v>
          </cell>
          <cell r="T54">
            <v>152</v>
          </cell>
          <cell r="W54">
            <v>38</v>
          </cell>
        </row>
        <row r="58">
          <cell r="H58">
            <v>360</v>
          </cell>
          <cell r="Q58">
            <v>311</v>
          </cell>
          <cell r="T58">
            <v>1409</v>
          </cell>
          <cell r="W58">
            <v>71</v>
          </cell>
        </row>
        <row r="59">
          <cell r="H59">
            <v>18</v>
          </cell>
          <cell r="K59">
            <v>15</v>
          </cell>
          <cell r="N59">
            <v>25</v>
          </cell>
          <cell r="Q59">
            <v>10</v>
          </cell>
        </row>
        <row r="63">
          <cell r="E63">
            <v>242</v>
          </cell>
          <cell r="H63">
            <v>4991</v>
          </cell>
          <cell r="K63">
            <v>4542</v>
          </cell>
          <cell r="N63">
            <v>3846</v>
          </cell>
          <cell r="Q63">
            <v>1967</v>
          </cell>
          <cell r="T63">
            <v>619</v>
          </cell>
          <cell r="W63">
            <v>2580</v>
          </cell>
        </row>
        <row r="64">
          <cell r="E64">
            <v>93</v>
          </cell>
          <cell r="H64">
            <v>369</v>
          </cell>
          <cell r="K64">
            <v>969</v>
          </cell>
          <cell r="N64">
            <v>417</v>
          </cell>
          <cell r="Q64">
            <v>324</v>
          </cell>
          <cell r="T64">
            <v>93</v>
          </cell>
          <cell r="W64">
            <v>417</v>
          </cell>
        </row>
        <row r="65">
          <cell r="E65">
            <v>0</v>
          </cell>
          <cell r="H65">
            <v>2</v>
          </cell>
          <cell r="K65">
            <v>4</v>
          </cell>
          <cell r="N65">
            <v>6</v>
          </cell>
          <cell r="Q65">
            <v>3</v>
          </cell>
          <cell r="T65">
            <v>0</v>
          </cell>
          <cell r="W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</row>
        <row r="67">
          <cell r="E67">
            <v>4</v>
          </cell>
          <cell r="H67">
            <v>66</v>
          </cell>
          <cell r="K67">
            <v>88</v>
          </cell>
          <cell r="N67">
            <v>59</v>
          </cell>
          <cell r="Q67">
            <v>38</v>
          </cell>
          <cell r="T67">
            <v>9</v>
          </cell>
          <cell r="W67">
            <v>45</v>
          </cell>
        </row>
        <row r="68">
          <cell r="E68">
            <v>25</v>
          </cell>
          <cell r="H68">
            <v>25</v>
          </cell>
          <cell r="K68">
            <v>24</v>
          </cell>
          <cell r="N68">
            <v>11</v>
          </cell>
          <cell r="Q68">
            <v>11</v>
          </cell>
          <cell r="T68">
            <v>0</v>
          </cell>
          <cell r="W68">
            <v>50</v>
          </cell>
        </row>
        <row r="69">
          <cell r="E69">
            <v>25</v>
          </cell>
          <cell r="H69">
            <v>360</v>
          </cell>
          <cell r="K69">
            <v>552</v>
          </cell>
          <cell r="N69">
            <v>87</v>
          </cell>
          <cell r="Q69">
            <v>1677</v>
          </cell>
          <cell r="T69">
            <v>1005</v>
          </cell>
          <cell r="W69">
            <v>95</v>
          </cell>
          <cell r="Z69">
            <v>0</v>
          </cell>
        </row>
        <row r="72">
          <cell r="E72">
            <v>20</v>
          </cell>
          <cell r="H72">
            <v>30</v>
          </cell>
          <cell r="K72">
            <v>19</v>
          </cell>
          <cell r="N72">
            <v>630</v>
          </cell>
          <cell r="Q72">
            <v>30</v>
          </cell>
          <cell r="T72">
            <v>1</v>
          </cell>
          <cell r="W72">
            <v>20</v>
          </cell>
        </row>
        <row r="73">
          <cell r="E73">
            <v>28</v>
          </cell>
          <cell r="H73">
            <v>90</v>
          </cell>
          <cell r="K73">
            <v>70</v>
          </cell>
          <cell r="N73">
            <v>158</v>
          </cell>
          <cell r="Q73">
            <v>90</v>
          </cell>
          <cell r="T73">
            <v>39</v>
          </cell>
          <cell r="W73">
            <v>40</v>
          </cell>
          <cell r="Z73">
            <v>20</v>
          </cell>
        </row>
        <row r="75">
          <cell r="E75">
            <v>273</v>
          </cell>
          <cell r="H75">
            <v>451</v>
          </cell>
          <cell r="K75">
            <v>573</v>
          </cell>
          <cell r="N75">
            <v>445</v>
          </cell>
          <cell r="Q75">
            <v>565</v>
          </cell>
          <cell r="W75">
            <v>231</v>
          </cell>
        </row>
        <row r="76">
          <cell r="E76">
            <v>60</v>
          </cell>
          <cell r="W76">
            <v>11</v>
          </cell>
          <cell r="Z76">
            <v>1200</v>
          </cell>
        </row>
        <row r="78">
          <cell r="H78">
            <v>320</v>
          </cell>
          <cell r="K78">
            <v>665</v>
          </cell>
          <cell r="Q78">
            <v>1000</v>
          </cell>
          <cell r="T78">
            <v>1000</v>
          </cell>
        </row>
        <row r="82">
          <cell r="H82">
            <v>900</v>
          </cell>
          <cell r="K82">
            <v>17</v>
          </cell>
          <cell r="N82">
            <v>1150</v>
          </cell>
          <cell r="Q82">
            <v>65</v>
          </cell>
          <cell r="W82">
            <v>60</v>
          </cell>
        </row>
        <row r="83">
          <cell r="E83">
            <v>380</v>
          </cell>
          <cell r="H83">
            <v>1722</v>
          </cell>
          <cell r="K83">
            <v>788</v>
          </cell>
          <cell r="N83">
            <v>647</v>
          </cell>
          <cell r="Q83">
            <v>1013</v>
          </cell>
          <cell r="T83">
            <v>330</v>
          </cell>
          <cell r="W83">
            <v>210</v>
          </cell>
        </row>
        <row r="85">
          <cell r="H85">
            <v>250</v>
          </cell>
          <cell r="K85">
            <v>60</v>
          </cell>
          <cell r="N85">
            <v>410</v>
          </cell>
          <cell r="Q85">
            <v>80</v>
          </cell>
        </row>
        <row r="88">
          <cell r="E88">
            <v>219</v>
          </cell>
          <cell r="H88">
            <v>811</v>
          </cell>
          <cell r="K88">
            <v>731</v>
          </cell>
          <cell r="N88">
            <v>537</v>
          </cell>
          <cell r="Q88">
            <v>1184</v>
          </cell>
          <cell r="T88">
            <v>641</v>
          </cell>
          <cell r="W88">
            <v>180</v>
          </cell>
          <cell r="Z88">
            <v>329</v>
          </cell>
        </row>
        <row r="92">
          <cell r="H92">
            <v>15</v>
          </cell>
          <cell r="K92">
            <v>5</v>
          </cell>
          <cell r="Q92">
            <v>75</v>
          </cell>
          <cell r="T92">
            <v>70</v>
          </cell>
        </row>
        <row r="96">
          <cell r="E96">
            <v>164</v>
          </cell>
          <cell r="H96">
            <v>5767</v>
          </cell>
          <cell r="K96">
            <v>858</v>
          </cell>
          <cell r="W96">
            <v>0</v>
          </cell>
          <cell r="Z96">
            <v>0</v>
          </cell>
        </row>
        <row r="102">
          <cell r="N102">
            <v>9</v>
          </cell>
          <cell r="W102">
            <v>7</v>
          </cell>
        </row>
        <row r="105">
          <cell r="N105">
            <v>3</v>
          </cell>
          <cell r="W105">
            <v>2</v>
          </cell>
        </row>
      </sheetData>
      <sheetData sheetId="4">
        <row r="3">
          <cell r="D3">
            <v>17000000</v>
          </cell>
        </row>
        <row r="4">
          <cell r="D4">
            <v>14190000</v>
          </cell>
        </row>
        <row r="5">
          <cell r="D5">
            <v>11525040</v>
          </cell>
        </row>
        <row r="6">
          <cell r="D6">
            <v>548064</v>
          </cell>
        </row>
        <row r="7">
          <cell r="D7">
            <v>50000</v>
          </cell>
        </row>
        <row r="8">
          <cell r="D8">
            <v>24882000</v>
          </cell>
        </row>
        <row r="9">
          <cell r="D9">
            <v>163500</v>
          </cell>
        </row>
        <row r="10">
          <cell r="D10">
            <v>3100000</v>
          </cell>
        </row>
        <row r="11">
          <cell r="D11">
            <v>6552000</v>
          </cell>
        </row>
        <row r="12">
          <cell r="D12">
            <v>10040000</v>
          </cell>
        </row>
        <row r="15">
          <cell r="D15">
            <v>11472</v>
          </cell>
        </row>
        <row r="16">
          <cell r="D16">
            <v>79110</v>
          </cell>
        </row>
        <row r="17">
          <cell r="D17">
            <v>106957</v>
          </cell>
        </row>
        <row r="18">
          <cell r="D18">
            <v>76002</v>
          </cell>
        </row>
        <row r="19">
          <cell r="D19">
            <v>83172</v>
          </cell>
        </row>
        <row r="20">
          <cell r="D20">
            <v>31309</v>
          </cell>
        </row>
        <row r="21">
          <cell r="D21">
            <v>21388</v>
          </cell>
        </row>
        <row r="24">
          <cell r="D24">
            <v>34066</v>
          </cell>
        </row>
        <row r="25">
          <cell r="D25">
            <v>507616</v>
          </cell>
        </row>
        <row r="26">
          <cell r="D26">
            <v>4506597</v>
          </cell>
        </row>
        <row r="27">
          <cell r="D27">
            <v>1328310</v>
          </cell>
        </row>
        <row r="28">
          <cell r="D28">
            <v>3323808</v>
          </cell>
        </row>
        <row r="29">
          <cell r="D29">
            <v>1199870</v>
          </cell>
        </row>
        <row r="30">
          <cell r="D30">
            <v>106372</v>
          </cell>
        </row>
      </sheetData>
      <sheetData sheetId="5">
        <row r="3">
          <cell r="O3">
            <v>10500</v>
          </cell>
        </row>
        <row r="4">
          <cell r="O4">
            <v>3160</v>
          </cell>
        </row>
        <row r="5">
          <cell r="O5">
            <v>7486</v>
          </cell>
        </row>
        <row r="6">
          <cell r="O6">
            <v>2773</v>
          </cell>
        </row>
        <row r="7">
          <cell r="O7">
            <v>16481</v>
          </cell>
        </row>
        <row r="8">
          <cell r="O8">
            <v>8007</v>
          </cell>
        </row>
        <row r="9">
          <cell r="O9">
            <v>5232</v>
          </cell>
        </row>
        <row r="10">
          <cell r="O10">
            <v>4038</v>
          </cell>
        </row>
        <row r="13">
          <cell r="O13">
            <v>186</v>
          </cell>
        </row>
        <row r="14">
          <cell r="O14">
            <v>93</v>
          </cell>
        </row>
        <row r="17">
          <cell r="O17">
            <v>468</v>
          </cell>
        </row>
        <row r="20">
          <cell r="O20">
            <v>99467</v>
          </cell>
        </row>
        <row r="26">
          <cell r="O26">
            <v>86</v>
          </cell>
        </row>
        <row r="27">
          <cell r="O27">
            <v>124</v>
          </cell>
        </row>
        <row r="28">
          <cell r="O28">
            <v>90</v>
          </cell>
        </row>
        <row r="29">
          <cell r="O29">
            <v>183</v>
          </cell>
        </row>
        <row r="30">
          <cell r="O30">
            <v>86</v>
          </cell>
        </row>
        <row r="31">
          <cell r="O31">
            <v>86</v>
          </cell>
        </row>
        <row r="32">
          <cell r="O32">
            <v>115</v>
          </cell>
        </row>
        <row r="33">
          <cell r="O33">
            <v>770</v>
          </cell>
        </row>
        <row r="34">
          <cell r="O34">
            <v>283</v>
          </cell>
        </row>
        <row r="36">
          <cell r="O36">
            <v>1022</v>
          </cell>
        </row>
        <row r="37">
          <cell r="O37">
            <v>805</v>
          </cell>
        </row>
        <row r="38">
          <cell r="O38">
            <v>387</v>
          </cell>
        </row>
        <row r="39">
          <cell r="O39">
            <v>333</v>
          </cell>
        </row>
        <row r="40">
          <cell r="O40">
            <v>2127</v>
          </cell>
        </row>
        <row r="41">
          <cell r="O41">
            <v>1036</v>
          </cell>
        </row>
        <row r="42">
          <cell r="O42">
            <v>630</v>
          </cell>
        </row>
        <row r="43">
          <cell r="O43">
            <v>449</v>
          </cell>
        </row>
        <row r="44">
          <cell r="O44">
            <v>5767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18858</v>
          </cell>
        </row>
        <row r="73">
          <cell r="H73">
            <v>530</v>
          </cell>
        </row>
        <row r="78">
          <cell r="H78">
            <v>394</v>
          </cell>
        </row>
        <row r="86">
          <cell r="H86">
            <v>4000</v>
          </cell>
        </row>
        <row r="87">
          <cell r="H87">
            <v>2527</v>
          </cell>
        </row>
        <row r="91">
          <cell r="H91">
            <v>2212</v>
          </cell>
        </row>
      </sheetData>
      <sheetData sheetId="2">
        <row r="7">
          <cell r="D7">
            <v>1684</v>
          </cell>
        </row>
        <row r="8">
          <cell r="D8">
            <v>5087</v>
          </cell>
        </row>
        <row r="9">
          <cell r="D9">
            <v>759</v>
          </cell>
        </row>
        <row r="10">
          <cell r="D10">
            <v>668</v>
          </cell>
        </row>
        <row r="11">
          <cell r="D11">
            <v>3475</v>
          </cell>
        </row>
        <row r="12">
          <cell r="D12">
            <v>2075</v>
          </cell>
        </row>
        <row r="13">
          <cell r="D13">
            <v>1252</v>
          </cell>
        </row>
        <row r="16">
          <cell r="D16">
            <v>430</v>
          </cell>
        </row>
        <row r="17">
          <cell r="D17">
            <v>194</v>
          </cell>
        </row>
        <row r="18">
          <cell r="D18">
            <v>171</v>
          </cell>
        </row>
        <row r="19">
          <cell r="D19">
            <v>888</v>
          </cell>
        </row>
        <row r="20">
          <cell r="D20">
            <v>320</v>
          </cell>
        </row>
        <row r="21">
          <cell r="D21">
            <v>397</v>
          </cell>
        </row>
        <row r="33">
          <cell r="D33">
            <v>651</v>
          </cell>
        </row>
        <row r="34">
          <cell r="D34">
            <v>843</v>
          </cell>
        </row>
        <row r="35">
          <cell r="D35">
            <v>291</v>
          </cell>
        </row>
        <row r="36">
          <cell r="D36">
            <v>258</v>
          </cell>
        </row>
        <row r="37">
          <cell r="D37">
            <v>1342</v>
          </cell>
        </row>
        <row r="38">
          <cell r="D38">
            <v>800</v>
          </cell>
        </row>
        <row r="39">
          <cell r="D39">
            <v>483</v>
          </cell>
        </row>
        <row r="40">
          <cell r="D40">
            <v>601</v>
          </cell>
        </row>
        <row r="43">
          <cell r="D43">
            <v>297</v>
          </cell>
        </row>
        <row r="44">
          <cell r="D44">
            <v>114</v>
          </cell>
        </row>
        <row r="45">
          <cell r="D45">
            <v>91</v>
          </cell>
        </row>
        <row r="46">
          <cell r="D46">
            <v>709</v>
          </cell>
        </row>
        <row r="47">
          <cell r="D47">
            <v>206</v>
          </cell>
        </row>
        <row r="48">
          <cell r="D48">
            <v>206</v>
          </cell>
        </row>
        <row r="49">
          <cell r="D49">
            <v>229</v>
          </cell>
        </row>
        <row r="52">
          <cell r="D52">
            <v>515</v>
          </cell>
        </row>
        <row r="53">
          <cell r="D53">
            <v>1556</v>
          </cell>
        </row>
        <row r="54">
          <cell r="D54">
            <v>232</v>
          </cell>
        </row>
        <row r="55">
          <cell r="D55">
            <v>204</v>
          </cell>
        </row>
        <row r="56">
          <cell r="D56">
            <v>634</v>
          </cell>
        </row>
        <row r="57">
          <cell r="D57">
            <v>383</v>
          </cell>
        </row>
        <row r="58">
          <cell r="D58">
            <v>476</v>
          </cell>
        </row>
        <row r="61">
          <cell r="D61">
            <v>88051</v>
          </cell>
        </row>
        <row r="71">
          <cell r="D71">
            <v>300</v>
          </cell>
        </row>
        <row r="74">
          <cell r="D74">
            <v>12109</v>
          </cell>
        </row>
      </sheetData>
      <sheetData sheetId="3">
        <row r="13">
          <cell r="S13">
            <v>300</v>
          </cell>
        </row>
        <row r="16">
          <cell r="D16">
            <v>9</v>
          </cell>
          <cell r="J16">
            <v>2600</v>
          </cell>
          <cell r="P16">
            <v>1500</v>
          </cell>
          <cell r="V16">
            <v>7500</v>
          </cell>
          <cell r="Y16">
            <v>500</v>
          </cell>
        </row>
        <row r="30">
          <cell r="D30">
            <v>164</v>
          </cell>
          <cell r="G30">
            <v>25715</v>
          </cell>
          <cell r="J30">
            <v>24932</v>
          </cell>
          <cell r="M30">
            <v>17000</v>
          </cell>
          <cell r="P30">
            <v>10040</v>
          </cell>
          <cell r="S30">
            <v>3100</v>
          </cell>
          <cell r="V30">
            <v>6552</v>
          </cell>
          <cell r="Y30">
            <v>548</v>
          </cell>
        </row>
        <row r="32">
          <cell r="G32">
            <v>868</v>
          </cell>
          <cell r="J32">
            <v>498</v>
          </cell>
          <cell r="M32">
            <v>1164</v>
          </cell>
          <cell r="P32">
            <v>953</v>
          </cell>
          <cell r="S32">
            <v>3440</v>
          </cell>
          <cell r="V32">
            <v>318</v>
          </cell>
        </row>
        <row r="33">
          <cell r="G33">
            <v>391</v>
          </cell>
          <cell r="J33">
            <v>224</v>
          </cell>
          <cell r="M33">
            <v>525</v>
          </cell>
          <cell r="P33">
            <v>430</v>
          </cell>
          <cell r="V33">
            <v>159</v>
          </cell>
        </row>
        <row r="34">
          <cell r="G34">
            <v>344</v>
          </cell>
          <cell r="J34">
            <v>197</v>
          </cell>
          <cell r="M34">
            <v>462</v>
          </cell>
          <cell r="P34">
            <v>378</v>
          </cell>
        </row>
        <row r="35">
          <cell r="D35">
            <v>2380</v>
          </cell>
          <cell r="G35">
            <v>1791</v>
          </cell>
          <cell r="J35">
            <v>1026</v>
          </cell>
          <cell r="M35">
            <v>2402</v>
          </cell>
          <cell r="P35">
            <v>1967</v>
          </cell>
          <cell r="V35">
            <v>716</v>
          </cell>
          <cell r="Y35">
            <v>501</v>
          </cell>
        </row>
        <row r="36">
          <cell r="G36">
            <v>1069</v>
          </cell>
          <cell r="J36">
            <v>613</v>
          </cell>
          <cell r="M36">
            <v>1435</v>
          </cell>
          <cell r="P36">
            <v>1175</v>
          </cell>
        </row>
        <row r="37">
          <cell r="G37">
            <v>645</v>
          </cell>
          <cell r="J37">
            <v>370</v>
          </cell>
          <cell r="M37">
            <v>865</v>
          </cell>
          <cell r="P37">
            <v>708</v>
          </cell>
          <cell r="V37">
            <v>477</v>
          </cell>
        </row>
        <row r="38">
          <cell r="G38">
            <v>801</v>
          </cell>
          <cell r="J38">
            <v>459</v>
          </cell>
          <cell r="M38">
            <v>1075</v>
          </cell>
          <cell r="P38">
            <v>0</v>
          </cell>
        </row>
        <row r="41">
          <cell r="D41">
            <v>1163</v>
          </cell>
          <cell r="G41">
            <v>19337</v>
          </cell>
          <cell r="J41">
            <v>21351</v>
          </cell>
          <cell r="M41">
            <v>15096</v>
          </cell>
          <cell r="P41">
            <v>8628</v>
          </cell>
          <cell r="S41">
            <v>2566</v>
          </cell>
          <cell r="V41">
            <v>11628</v>
          </cell>
        </row>
        <row r="44">
          <cell r="G44">
            <v>800</v>
          </cell>
          <cell r="J44">
            <v>120</v>
          </cell>
          <cell r="P44">
            <v>150</v>
          </cell>
        </row>
        <row r="46">
          <cell r="G46">
            <v>841</v>
          </cell>
          <cell r="M46">
            <v>1426</v>
          </cell>
        </row>
        <row r="47">
          <cell r="D47">
            <v>30</v>
          </cell>
          <cell r="G47">
            <v>420</v>
          </cell>
          <cell r="J47">
            <v>570</v>
          </cell>
          <cell r="M47">
            <v>360</v>
          </cell>
          <cell r="P47">
            <v>240</v>
          </cell>
          <cell r="S47">
            <v>60</v>
          </cell>
          <cell r="V47">
            <v>300</v>
          </cell>
        </row>
        <row r="49">
          <cell r="G49">
            <v>194</v>
          </cell>
          <cell r="M49">
            <v>160</v>
          </cell>
          <cell r="P49">
            <v>210</v>
          </cell>
          <cell r="V49">
            <v>100</v>
          </cell>
        </row>
        <row r="57">
          <cell r="G57">
            <v>360</v>
          </cell>
          <cell r="S57">
            <v>430</v>
          </cell>
        </row>
        <row r="58">
          <cell r="G58">
            <v>15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233</v>
          </cell>
          <cell r="G62">
            <v>4243</v>
          </cell>
          <cell r="J62">
            <v>4298</v>
          </cell>
          <cell r="M62">
            <v>3292</v>
          </cell>
          <cell r="P62">
            <v>1758</v>
          </cell>
          <cell r="S62">
            <v>596</v>
          </cell>
          <cell r="V62">
            <v>2326</v>
          </cell>
        </row>
        <row r="63">
          <cell r="D63">
            <v>93</v>
          </cell>
          <cell r="G63">
            <v>369</v>
          </cell>
          <cell r="J63">
            <v>969</v>
          </cell>
          <cell r="M63">
            <v>417</v>
          </cell>
          <cell r="P63">
            <v>324</v>
          </cell>
          <cell r="S63">
            <v>93</v>
          </cell>
          <cell r="V63">
            <v>417</v>
          </cell>
        </row>
        <row r="64">
          <cell r="D64">
            <v>0</v>
          </cell>
          <cell r="G64">
            <v>2</v>
          </cell>
          <cell r="J64">
            <v>4</v>
          </cell>
          <cell r="M64">
            <v>6</v>
          </cell>
          <cell r="P64">
            <v>3</v>
          </cell>
          <cell r="S64">
            <v>0</v>
          </cell>
          <cell r="V64">
            <v>0</v>
          </cell>
        </row>
        <row r="66">
          <cell r="D66">
            <v>4</v>
          </cell>
          <cell r="G66">
            <v>66</v>
          </cell>
          <cell r="J66">
            <v>88</v>
          </cell>
          <cell r="M66">
            <v>59</v>
          </cell>
          <cell r="P66">
            <v>38</v>
          </cell>
          <cell r="S66">
            <v>9</v>
          </cell>
          <cell r="V66">
            <v>45</v>
          </cell>
        </row>
        <row r="67">
          <cell r="D67">
            <v>25</v>
          </cell>
          <cell r="G67">
            <v>25</v>
          </cell>
          <cell r="J67">
            <v>11</v>
          </cell>
          <cell r="M67">
            <v>8</v>
          </cell>
          <cell r="P67">
            <v>8</v>
          </cell>
          <cell r="V67">
            <v>50</v>
          </cell>
        </row>
        <row r="68">
          <cell r="D68">
            <v>25</v>
          </cell>
          <cell r="G68">
            <v>360</v>
          </cell>
          <cell r="J68">
            <v>565</v>
          </cell>
          <cell r="M68">
            <v>90</v>
          </cell>
          <cell r="P68">
            <v>1680</v>
          </cell>
          <cell r="S68">
            <v>1005</v>
          </cell>
          <cell r="V68">
            <v>95</v>
          </cell>
        </row>
        <row r="71">
          <cell r="D71">
            <v>20</v>
          </cell>
          <cell r="G71">
            <v>30</v>
          </cell>
          <cell r="J71">
            <v>19</v>
          </cell>
          <cell r="M71">
            <v>630</v>
          </cell>
          <cell r="P71">
            <v>30</v>
          </cell>
          <cell r="V71">
            <v>20</v>
          </cell>
        </row>
        <row r="72">
          <cell r="D72">
            <v>28</v>
          </cell>
          <cell r="G72">
            <v>90</v>
          </cell>
          <cell r="J72">
            <v>70</v>
          </cell>
          <cell r="M72">
            <v>170</v>
          </cell>
          <cell r="P72">
            <v>90</v>
          </cell>
          <cell r="S72">
            <v>40</v>
          </cell>
          <cell r="V72">
            <v>40</v>
          </cell>
          <cell r="Y72">
            <v>20</v>
          </cell>
        </row>
        <row r="74">
          <cell r="D74">
            <v>273</v>
          </cell>
          <cell r="G74">
            <v>451</v>
          </cell>
          <cell r="J74">
            <v>573</v>
          </cell>
          <cell r="M74">
            <v>445</v>
          </cell>
          <cell r="P74">
            <v>565</v>
          </cell>
          <cell r="V74">
            <v>231</v>
          </cell>
        </row>
        <row r="75">
          <cell r="D75">
            <v>60</v>
          </cell>
          <cell r="V75">
            <v>20</v>
          </cell>
          <cell r="Y75">
            <v>1200</v>
          </cell>
        </row>
        <row r="77">
          <cell r="G77">
            <v>320</v>
          </cell>
          <cell r="J77">
            <v>665</v>
          </cell>
          <cell r="P77">
            <v>1000</v>
          </cell>
          <cell r="S77">
            <v>1000</v>
          </cell>
        </row>
        <row r="81">
          <cell r="G81">
            <v>900</v>
          </cell>
          <cell r="M81">
            <v>1150</v>
          </cell>
          <cell r="P81">
            <v>65</v>
          </cell>
          <cell r="V81">
            <v>60</v>
          </cell>
        </row>
        <row r="82">
          <cell r="D82">
            <v>380</v>
          </cell>
          <cell r="G82">
            <v>1725</v>
          </cell>
          <cell r="J82">
            <v>805</v>
          </cell>
          <cell r="M82">
            <v>647</v>
          </cell>
          <cell r="P82">
            <v>1013</v>
          </cell>
          <cell r="S82">
            <v>330</v>
          </cell>
          <cell r="V82">
            <v>210</v>
          </cell>
        </row>
        <row r="84">
          <cell r="G84">
            <v>250</v>
          </cell>
          <cell r="J84">
            <v>60</v>
          </cell>
          <cell r="M84">
            <v>410</v>
          </cell>
          <cell r="P84">
            <v>80</v>
          </cell>
        </row>
        <row r="87">
          <cell r="D87">
            <v>219</v>
          </cell>
          <cell r="G87">
            <v>811</v>
          </cell>
          <cell r="J87">
            <v>731</v>
          </cell>
          <cell r="M87">
            <v>537</v>
          </cell>
          <cell r="P87">
            <v>1184</v>
          </cell>
          <cell r="S87">
            <v>641</v>
          </cell>
          <cell r="V87">
            <v>180</v>
          </cell>
          <cell r="Y87">
            <v>329</v>
          </cell>
        </row>
        <row r="91">
          <cell r="G91">
            <v>15</v>
          </cell>
          <cell r="J91">
            <v>5</v>
          </cell>
          <cell r="P91">
            <v>75</v>
          </cell>
          <cell r="S91">
            <v>70</v>
          </cell>
        </row>
      </sheetData>
      <sheetData sheetId="4">
        <row r="3">
          <cell r="C3">
            <v>17000000</v>
          </cell>
        </row>
        <row r="4">
          <cell r="C4">
            <v>14190000</v>
          </cell>
        </row>
        <row r="5">
          <cell r="C5">
            <v>11525040</v>
          </cell>
        </row>
        <row r="6">
          <cell r="C6">
            <v>548064</v>
          </cell>
        </row>
        <row r="7">
          <cell r="C7">
            <v>50000</v>
          </cell>
        </row>
        <row r="8">
          <cell r="C8">
            <v>24882000</v>
          </cell>
        </row>
        <row r="9">
          <cell r="C9">
            <v>163500</v>
          </cell>
        </row>
        <row r="10">
          <cell r="C10">
            <v>3100000</v>
          </cell>
        </row>
        <row r="11">
          <cell r="C11">
            <v>6552000</v>
          </cell>
        </row>
        <row r="12">
          <cell r="C12">
            <v>10040000</v>
          </cell>
        </row>
      </sheetData>
      <sheetData sheetId="5">
        <row r="3">
          <cell r="O3">
            <v>10818</v>
          </cell>
        </row>
        <row r="18">
          <cell r="O18">
            <v>4000</v>
          </cell>
        </row>
      </sheetData>
      <sheetData sheetId="6"/>
      <sheetData sheetId="7">
        <row r="4">
          <cell r="C4">
            <v>0.5</v>
          </cell>
        </row>
        <row r="5">
          <cell r="C5">
            <v>7</v>
          </cell>
        </row>
        <row r="6">
          <cell r="C6">
            <v>9</v>
          </cell>
        </row>
        <row r="7">
          <cell r="C7">
            <v>6</v>
          </cell>
        </row>
        <row r="8">
          <cell r="C8">
            <v>3.5</v>
          </cell>
        </row>
        <row r="9">
          <cell r="C9">
            <v>1</v>
          </cell>
        </row>
        <row r="10">
          <cell r="C10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>
        <row r="28">
          <cell r="H28">
            <v>13117</v>
          </cell>
        </row>
        <row r="90">
          <cell r="H90">
            <v>0</v>
          </cell>
        </row>
      </sheetData>
      <sheetData sheetId="2" refreshError="1">
        <row r="7">
          <cell r="E7">
            <v>1713</v>
          </cell>
        </row>
        <row r="77">
          <cell r="E77">
            <v>0</v>
          </cell>
        </row>
        <row r="82">
          <cell r="E82">
            <v>0</v>
          </cell>
        </row>
        <row r="83">
          <cell r="E83">
            <v>0</v>
          </cell>
        </row>
      </sheetData>
      <sheetData sheetId="3" refreshError="1">
        <row r="13">
          <cell r="E13">
            <v>0</v>
          </cell>
          <cell r="H13">
            <v>0</v>
          </cell>
          <cell r="K13">
            <v>0</v>
          </cell>
          <cell r="N13">
            <v>0</v>
          </cell>
          <cell r="Q13">
            <v>0</v>
          </cell>
          <cell r="W13">
            <v>0</v>
          </cell>
          <cell r="Z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H16">
            <v>0</v>
          </cell>
          <cell r="N16">
            <v>0</v>
          </cell>
          <cell r="T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8">
          <cell r="N28">
            <v>0</v>
          </cell>
          <cell r="Q28">
            <v>0</v>
          </cell>
          <cell r="T28">
            <v>0</v>
          </cell>
        </row>
        <row r="33">
          <cell r="E33">
            <v>0</v>
          </cell>
          <cell r="W33">
            <v>0</v>
          </cell>
          <cell r="Z33">
            <v>0</v>
          </cell>
        </row>
        <row r="34">
          <cell r="E34">
            <v>0</v>
          </cell>
          <cell r="T34">
            <v>0</v>
          </cell>
          <cell r="W34">
            <v>0</v>
          </cell>
          <cell r="Z34">
            <v>0</v>
          </cell>
        </row>
        <row r="35">
          <cell r="E35">
            <v>0</v>
          </cell>
          <cell r="T35">
            <v>0</v>
          </cell>
          <cell r="W35">
            <v>0</v>
          </cell>
          <cell r="Z35">
            <v>0</v>
          </cell>
        </row>
        <row r="36">
          <cell r="T36">
            <v>0</v>
          </cell>
          <cell r="W36">
            <v>0</v>
          </cell>
        </row>
        <row r="37">
          <cell r="E37">
            <v>0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T38">
            <v>0</v>
          </cell>
          <cell r="W38">
            <v>0</v>
          </cell>
          <cell r="Z38">
            <v>0</v>
          </cell>
        </row>
        <row r="39">
          <cell r="E39">
            <v>0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</row>
        <row r="42">
          <cell r="Z42">
            <v>0</v>
          </cell>
        </row>
        <row r="43">
          <cell r="Z43">
            <v>0</v>
          </cell>
        </row>
        <row r="44">
          <cell r="Z44">
            <v>0</v>
          </cell>
        </row>
        <row r="45">
          <cell r="Z45">
            <v>0</v>
          </cell>
        </row>
        <row r="46">
          <cell r="Z46">
            <v>0</v>
          </cell>
        </row>
        <row r="47">
          <cell r="Z47">
            <v>0</v>
          </cell>
        </row>
        <row r="48">
          <cell r="Z48">
            <v>0</v>
          </cell>
        </row>
        <row r="49">
          <cell r="Z49">
            <v>0</v>
          </cell>
        </row>
        <row r="50">
          <cell r="Z50">
            <v>0</v>
          </cell>
        </row>
        <row r="51">
          <cell r="Z51">
            <v>0</v>
          </cell>
        </row>
        <row r="52">
          <cell r="Z52">
            <v>0</v>
          </cell>
        </row>
        <row r="53">
          <cell r="T53">
            <v>0</v>
          </cell>
          <cell r="Z53">
            <v>0</v>
          </cell>
        </row>
        <row r="54">
          <cell r="Z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  <cell r="Z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K58">
            <v>0</v>
          </cell>
          <cell r="N58">
            <v>0</v>
          </cell>
          <cell r="Z58">
            <v>0</v>
          </cell>
        </row>
        <row r="59">
          <cell r="E59">
            <v>0</v>
          </cell>
          <cell r="T59">
            <v>0</v>
          </cell>
          <cell r="W59">
            <v>0</v>
          </cell>
          <cell r="Z59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0</v>
          </cell>
        </row>
        <row r="66">
          <cell r="Z66">
            <v>0</v>
          </cell>
        </row>
        <row r="67">
          <cell r="Z67">
            <v>0</v>
          </cell>
        </row>
        <row r="68">
          <cell r="Z68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  <cell r="Z70">
            <v>0</v>
          </cell>
        </row>
        <row r="72">
          <cell r="Z72">
            <v>0</v>
          </cell>
        </row>
        <row r="75">
          <cell r="T75">
            <v>0</v>
          </cell>
          <cell r="Z75">
            <v>0</v>
          </cell>
        </row>
        <row r="76"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  <cell r="Z77">
            <v>0</v>
          </cell>
        </row>
        <row r="78">
          <cell r="N78">
            <v>0</v>
          </cell>
          <cell r="W78">
            <v>0</v>
          </cell>
          <cell r="Z78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E82">
            <v>0</v>
          </cell>
          <cell r="T82">
            <v>0</v>
          </cell>
          <cell r="Z82">
            <v>0</v>
          </cell>
        </row>
        <row r="83">
          <cell r="Z83">
            <v>0</v>
          </cell>
        </row>
        <row r="85">
          <cell r="E85">
            <v>0</v>
          </cell>
          <cell r="T85">
            <v>0</v>
          </cell>
          <cell r="W85">
            <v>0</v>
          </cell>
          <cell r="Z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  <cell r="Z86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  <cell r="Z91">
            <v>0</v>
          </cell>
        </row>
        <row r="92">
          <cell r="E92">
            <v>0</v>
          </cell>
          <cell r="N92">
            <v>0</v>
          </cell>
          <cell r="W92">
            <v>0</v>
          </cell>
          <cell r="Z92">
            <v>0</v>
          </cell>
        </row>
        <row r="96">
          <cell r="N96">
            <v>0</v>
          </cell>
          <cell r="Q96">
            <v>0</v>
          </cell>
          <cell r="T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Q102">
            <v>0</v>
          </cell>
          <cell r="T102">
            <v>0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Q105">
            <v>0</v>
          </cell>
          <cell r="T105">
            <v>0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5">
          <cell r="H5">
            <v>0</v>
          </cell>
        </row>
      </sheetData>
      <sheetData sheetId="2">
        <row r="4">
          <cell r="D4">
            <v>0</v>
          </cell>
        </row>
      </sheetData>
      <sheetData sheetId="3">
        <row r="13">
          <cell r="S13">
            <v>500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9849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26"/>
  <sheetViews>
    <sheetView tabSelected="1" zoomScaleNormal="100" workbookViewId="0">
      <selection activeCell="H8" sqref="H8"/>
    </sheetView>
  </sheetViews>
  <sheetFormatPr defaultColWidth="9.109375" defaultRowHeight="13.2" x14ac:dyDescent="0.25"/>
  <cols>
    <col min="1" max="1" width="37.6640625" style="497" customWidth="1"/>
    <col min="2" max="4" width="11.33203125" style="497" customWidth="1"/>
    <col min="5" max="5" width="8" style="497" customWidth="1"/>
    <col min="6" max="6" width="37.6640625" style="497" customWidth="1"/>
    <col min="7" max="9" width="11.33203125" style="497" customWidth="1"/>
    <col min="10" max="10" width="7.88671875" style="497" customWidth="1"/>
    <col min="11" max="16384" width="9.109375" style="497"/>
  </cols>
  <sheetData>
    <row r="1" spans="1:11" ht="42.75" customHeight="1" x14ac:dyDescent="0.25">
      <c r="A1" s="95" t="s">
        <v>22</v>
      </c>
      <c r="B1" s="96" t="s">
        <v>330</v>
      </c>
      <c r="C1" s="97" t="s">
        <v>331</v>
      </c>
      <c r="D1" s="382" t="s">
        <v>332</v>
      </c>
      <c r="E1" s="382" t="s">
        <v>276</v>
      </c>
      <c r="F1" s="383" t="s">
        <v>38</v>
      </c>
      <c r="G1" s="96" t="s">
        <v>330</v>
      </c>
      <c r="H1" s="97" t="s">
        <v>331</v>
      </c>
      <c r="I1" s="382" t="s">
        <v>332</v>
      </c>
      <c r="J1" s="101" t="s">
        <v>276</v>
      </c>
    </row>
    <row r="2" spans="1:11" ht="16.2" customHeight="1" x14ac:dyDescent="0.25">
      <c r="A2" s="498" t="s">
        <v>42</v>
      </c>
      <c r="B2" s="499">
        <f>+'1.1.SZ.TÁBL. BEV - KIAD'!K7</f>
        <v>147398</v>
      </c>
      <c r="C2" s="500">
        <f>+'1.1.SZ.TÁBL. BEV - KIAD'!L7</f>
        <v>157891</v>
      </c>
      <c r="D2" s="501">
        <f>+'1.1.SZ.TÁBL. BEV - KIAD'!M7</f>
        <v>86094</v>
      </c>
      <c r="E2" s="502">
        <f>+D2/C2</f>
        <v>0.54527490483941454</v>
      </c>
      <c r="F2" s="503" t="s">
        <v>35</v>
      </c>
      <c r="G2" s="499">
        <f>+'1.1.SZ.TÁBL. BEV - KIAD'!K51</f>
        <v>86605</v>
      </c>
      <c r="H2" s="500">
        <f>+'1.1.SZ.TÁBL. BEV - KIAD'!L51</f>
        <v>97082</v>
      </c>
      <c r="I2" s="501">
        <f>+'1.1.SZ.TÁBL. BEV - KIAD'!M51</f>
        <v>50318</v>
      </c>
      <c r="J2" s="504">
        <f>+I2/H2</f>
        <v>0.51830411404791821</v>
      </c>
    </row>
    <row r="3" spans="1:11" ht="16.2" customHeight="1" x14ac:dyDescent="0.25">
      <c r="A3" s="505" t="s">
        <v>44</v>
      </c>
      <c r="B3" s="506">
        <f>+'1.1.SZ.TÁBL. BEV - KIAD'!K21</f>
        <v>12409</v>
      </c>
      <c r="C3" s="507">
        <f>+'1.1.SZ.TÁBL. BEV - KIAD'!L21</f>
        <v>12409</v>
      </c>
      <c r="D3" s="508">
        <f>+'1.1.SZ.TÁBL. BEV - KIAD'!M21</f>
        <v>7554</v>
      </c>
      <c r="E3" s="502">
        <f>+D3/C3</f>
        <v>0.60875171246675797</v>
      </c>
      <c r="F3" s="509" t="s">
        <v>43</v>
      </c>
      <c r="G3" s="510">
        <f>+'1.1.SZ.TÁBL. BEV - KIAD'!K52</f>
        <v>19752</v>
      </c>
      <c r="H3" s="511">
        <f>+'1.1.SZ.TÁBL. BEV - KIAD'!L52</f>
        <v>21793</v>
      </c>
      <c r="I3" s="508">
        <f>+'1.1.SZ.TÁBL. BEV - KIAD'!M52</f>
        <v>11443</v>
      </c>
      <c r="J3" s="504">
        <f>+I3/H3</f>
        <v>0.52507685954205474</v>
      </c>
    </row>
    <row r="4" spans="1:11" ht="16.2" customHeight="1" x14ac:dyDescent="0.25">
      <c r="A4" s="505" t="s">
        <v>267</v>
      </c>
      <c r="B4" s="512">
        <f>+'1.1.SZ.TÁBL. BEV - KIAD'!K24</f>
        <v>0</v>
      </c>
      <c r="C4" s="513">
        <f>+'1.1.SZ.TÁBL. BEV - KIAD'!L24</f>
        <v>0</v>
      </c>
      <c r="D4" s="508">
        <f>+'1.1.SZ.TÁBL. BEV - KIAD'!M24</f>
        <v>0</v>
      </c>
      <c r="E4" s="502"/>
      <c r="F4" s="509" t="s">
        <v>45</v>
      </c>
      <c r="G4" s="506">
        <f>+'1.1.SZ.TÁBL. BEV - KIAD'!K84</f>
        <v>44711</v>
      </c>
      <c r="H4" s="507">
        <f>+'1.1.SZ.TÁBL. BEV - KIAD'!L84</f>
        <v>46009</v>
      </c>
      <c r="I4" s="508">
        <f>+'1.1.SZ.TÁBL. BEV - KIAD'!M84</f>
        <v>19416</v>
      </c>
      <c r="J4" s="504">
        <f>+I4/H4</f>
        <v>0.42200439044534765</v>
      </c>
    </row>
    <row r="5" spans="1:11" ht="16.2" customHeight="1" x14ac:dyDescent="0.25">
      <c r="A5" s="505" t="s">
        <v>47</v>
      </c>
      <c r="B5" s="512">
        <f>+'1.1.SZ.TÁBL. BEV - KIAD'!K28</f>
        <v>0</v>
      </c>
      <c r="C5" s="513">
        <f>+'1.1.SZ.TÁBL. BEV - KIAD'!L28</f>
        <v>20904</v>
      </c>
      <c r="D5" s="508">
        <f>+'1.1.SZ.TÁBL. BEV - KIAD'!M28</f>
        <v>20904</v>
      </c>
      <c r="E5" s="502">
        <f t="shared" ref="E5" si="0">+D5/C5</f>
        <v>1</v>
      </c>
      <c r="F5" s="514" t="s">
        <v>46</v>
      </c>
      <c r="G5" s="512"/>
      <c r="H5" s="513"/>
      <c r="I5" s="508"/>
      <c r="J5" s="504"/>
    </row>
    <row r="6" spans="1:11" ht="16.2" customHeight="1" x14ac:dyDescent="0.25">
      <c r="A6" s="505"/>
      <c r="B6" s="512"/>
      <c r="C6" s="513"/>
      <c r="D6" s="508"/>
      <c r="E6" s="515"/>
      <c r="F6" s="509" t="s">
        <v>48</v>
      </c>
      <c r="G6" s="506">
        <f>+'1.1.SZ.TÁBL. BEV - KIAD'!K85</f>
        <v>4000</v>
      </c>
      <c r="H6" s="513">
        <f>+'1.1.SZ.TÁBL. BEV - KIAD'!L85</f>
        <v>11842</v>
      </c>
      <c r="I6" s="508">
        <f>+'1.1.SZ.TÁBL. BEV - KIAD'!M93</f>
        <v>12367</v>
      </c>
      <c r="J6" s="504">
        <f t="shared" ref="J6:J7" si="1">+I6/H6</f>
        <v>1.0443337274109104</v>
      </c>
    </row>
    <row r="7" spans="1:11" ht="16.2" customHeight="1" x14ac:dyDescent="0.25">
      <c r="A7" s="505"/>
      <c r="B7" s="512"/>
      <c r="C7" s="513"/>
      <c r="D7" s="508"/>
      <c r="E7" s="515"/>
      <c r="F7" s="514" t="s">
        <v>49</v>
      </c>
      <c r="G7" s="512">
        <f>+'1.1.SZ.TÁBL. BEV - KIAD'!K90</f>
        <v>2212</v>
      </c>
      <c r="H7" s="507">
        <f>+'1.1.SZ.TÁBL. BEV - KIAD'!L90+'1.1.SZ.TÁBL. BEV - KIAD'!L89</f>
        <v>14321</v>
      </c>
      <c r="I7" s="508">
        <f>+'1.1.SZ.TÁBL. BEV - KIAD'!M90</f>
        <v>0</v>
      </c>
      <c r="J7" s="504">
        <f t="shared" si="1"/>
        <v>0</v>
      </c>
    </row>
    <row r="8" spans="1:11" ht="16.2" customHeight="1" x14ac:dyDescent="0.25">
      <c r="A8" s="516"/>
      <c r="B8" s="517"/>
      <c r="C8" s="518"/>
      <c r="D8" s="519"/>
      <c r="E8" s="520"/>
      <c r="F8" s="521"/>
      <c r="G8" s="522"/>
      <c r="H8" s="523"/>
      <c r="I8" s="519"/>
      <c r="J8" s="504"/>
    </row>
    <row r="9" spans="1:11" ht="16.2" customHeight="1" x14ac:dyDescent="0.25">
      <c r="A9" s="102" t="s">
        <v>57</v>
      </c>
      <c r="B9" s="103">
        <f>SUM(B2:B8)</f>
        <v>159807</v>
      </c>
      <c r="C9" s="104">
        <f t="shared" ref="C9:D9" si="2">SUM(C2:C8)</f>
        <v>191204</v>
      </c>
      <c r="D9" s="524">
        <f t="shared" si="2"/>
        <v>114552</v>
      </c>
      <c r="E9" s="525">
        <f>+D9/C9</f>
        <v>0.59910880525512022</v>
      </c>
      <c r="F9" s="384" t="s">
        <v>59</v>
      </c>
      <c r="G9" s="103">
        <f>SUM(G2:G8)</f>
        <v>157280</v>
      </c>
      <c r="H9" s="104">
        <f>SUM(H2:H8)</f>
        <v>191047</v>
      </c>
      <c r="I9" s="524">
        <f>SUM(I2:I8)</f>
        <v>93544</v>
      </c>
      <c r="J9" s="526">
        <f>+I9/H9</f>
        <v>0.48963867529979532</v>
      </c>
    </row>
    <row r="10" spans="1:11" ht="16.2" customHeight="1" x14ac:dyDescent="0.25">
      <c r="A10" s="106"/>
      <c r="B10" s="107"/>
      <c r="C10" s="108"/>
      <c r="D10" s="527"/>
      <c r="E10" s="528"/>
      <c r="F10" s="385"/>
      <c r="G10" s="107"/>
      <c r="H10" s="108"/>
      <c r="I10" s="527"/>
      <c r="J10" s="529"/>
    </row>
    <row r="11" spans="1:11" ht="16.2" customHeight="1" x14ac:dyDescent="0.25">
      <c r="A11" s="498" t="s">
        <v>50</v>
      </c>
      <c r="B11" s="499">
        <f>+'1.1.SZ.TÁBL. BEV - KIAD'!K11</f>
        <v>0</v>
      </c>
      <c r="C11" s="500">
        <f>+'1.1.SZ.TÁBL. BEV - KIAD'!L11</f>
        <v>0</v>
      </c>
      <c r="D11" s="501">
        <f>+'1.1.SZ.TÁBL. BEV - KIAD'!M11</f>
        <v>0</v>
      </c>
      <c r="E11" s="502"/>
      <c r="F11" s="503" t="s">
        <v>51</v>
      </c>
      <c r="G11" s="530">
        <f>+'1.1.SZ.TÁBL. BEV - KIAD'!K101</f>
        <v>0</v>
      </c>
      <c r="H11" s="531">
        <f>+'1.1.SZ.TÁBL. BEV - KIAD'!L101</f>
        <v>157</v>
      </c>
      <c r="I11" s="501">
        <f>+'1.1.SZ.TÁBL. BEV - KIAD'!M101</f>
        <v>157</v>
      </c>
      <c r="J11" s="504">
        <f>+I11/H11</f>
        <v>1</v>
      </c>
      <c r="K11" s="532"/>
    </row>
    <row r="12" spans="1:11" ht="16.2" customHeight="1" x14ac:dyDescent="0.25">
      <c r="A12" s="533" t="s">
        <v>268</v>
      </c>
      <c r="B12" s="506">
        <f>+'1.1.SZ.TÁBL. BEV - KIAD'!K26</f>
        <v>0</v>
      </c>
      <c r="C12" s="507">
        <f>+'1.1.SZ.TÁBL. BEV - KIAD'!L26</f>
        <v>0</v>
      </c>
      <c r="D12" s="508">
        <f>+'1.1.SZ.TÁBL. BEV - KIAD'!M26</f>
        <v>0</v>
      </c>
      <c r="E12" s="502"/>
      <c r="F12" s="509" t="s">
        <v>52</v>
      </c>
      <c r="G12" s="534">
        <f>+'1.1.SZ.TÁBL. BEV - KIAD'!K106</f>
        <v>0</v>
      </c>
      <c r="H12" s="535">
        <f>+'1.1.SZ.TÁBL. BEV - KIAD'!L106</f>
        <v>0</v>
      </c>
      <c r="I12" s="508">
        <f>+'1.1.SZ.TÁBL. BEV - KIAD'!M106</f>
        <v>0</v>
      </c>
      <c r="J12" s="536"/>
      <c r="K12" s="532"/>
    </row>
    <row r="13" spans="1:11" ht="16.2" customHeight="1" x14ac:dyDescent="0.25">
      <c r="A13" s="505" t="s">
        <v>53</v>
      </c>
      <c r="B13" s="506"/>
      <c r="C13" s="507"/>
      <c r="D13" s="508"/>
      <c r="E13" s="515"/>
      <c r="F13" s="509" t="s">
        <v>54</v>
      </c>
      <c r="G13" s="534">
        <f>+'1.1.SZ.TÁBL. BEV - KIAD'!K107</f>
        <v>0</v>
      </c>
      <c r="H13" s="535">
        <f>+'1.1.SZ.TÁBL. BEV - KIAD'!L107</f>
        <v>0</v>
      </c>
      <c r="I13" s="508">
        <f>+'1.1.SZ.TÁBL. BEV - KIAD'!M107</f>
        <v>0</v>
      </c>
      <c r="J13" s="536"/>
      <c r="K13" s="532"/>
    </row>
    <row r="14" spans="1:11" ht="16.2" customHeight="1" x14ac:dyDescent="0.25">
      <c r="A14" s="505"/>
      <c r="B14" s="512"/>
      <c r="C14" s="513"/>
      <c r="D14" s="508"/>
      <c r="E14" s="515"/>
      <c r="F14" s="509" t="s">
        <v>55</v>
      </c>
      <c r="G14" s="537"/>
      <c r="H14" s="535"/>
      <c r="I14" s="508"/>
      <c r="J14" s="536"/>
      <c r="K14" s="532"/>
    </row>
    <row r="15" spans="1:11" ht="16.2" customHeight="1" x14ac:dyDescent="0.25">
      <c r="A15" s="538"/>
      <c r="B15" s="539"/>
      <c r="C15" s="540"/>
      <c r="D15" s="519"/>
      <c r="E15" s="520"/>
      <c r="F15" s="541"/>
      <c r="G15" s="542"/>
      <c r="H15" s="543"/>
      <c r="I15" s="519"/>
      <c r="J15" s="544"/>
    </row>
    <row r="16" spans="1:11" ht="16.2" customHeight="1" thickBot="1" x14ac:dyDescent="0.3">
      <c r="A16" s="98" t="s">
        <v>58</v>
      </c>
      <c r="B16" s="99">
        <f>SUM(B11:B15)</f>
        <v>0</v>
      </c>
      <c r="C16" s="100">
        <f t="shared" ref="C16:D16" si="3">SUM(C11:C15)</f>
        <v>0</v>
      </c>
      <c r="D16" s="545">
        <f t="shared" si="3"/>
        <v>0</v>
      </c>
      <c r="E16" s="525"/>
      <c r="F16" s="386" t="s">
        <v>60</v>
      </c>
      <c r="G16" s="411">
        <f>SUM(G11:G15)</f>
        <v>0</v>
      </c>
      <c r="H16" s="412">
        <f t="shared" ref="H16:I16" si="4">SUM(H11:H15)</f>
        <v>157</v>
      </c>
      <c r="I16" s="545">
        <f t="shared" si="4"/>
        <v>157</v>
      </c>
      <c r="J16" s="652">
        <f t="shared" ref="J16:J17" si="5">+I16/H16</f>
        <v>1</v>
      </c>
    </row>
    <row r="17" spans="1:11" ht="16.2" customHeight="1" thickBot="1" x14ac:dyDescent="0.3">
      <c r="A17" s="105" t="s">
        <v>56</v>
      </c>
      <c r="B17" s="728">
        <f>B9+B16</f>
        <v>159807</v>
      </c>
      <c r="C17" s="729">
        <f t="shared" ref="C17:D17" si="6">C9+C16</f>
        <v>191204</v>
      </c>
      <c r="D17" s="546">
        <f t="shared" si="6"/>
        <v>114552</v>
      </c>
      <c r="E17" s="547">
        <f>+D17/C17</f>
        <v>0.59910880525512022</v>
      </c>
      <c r="F17" s="387" t="s">
        <v>56</v>
      </c>
      <c r="G17" s="730">
        <f>G9+G16</f>
        <v>157280</v>
      </c>
      <c r="H17" s="731">
        <f t="shared" ref="H17:I17" si="7">H9+H16</f>
        <v>191204</v>
      </c>
      <c r="I17" s="546">
        <f t="shared" si="7"/>
        <v>93701</v>
      </c>
      <c r="J17" s="548">
        <f t="shared" si="5"/>
        <v>0.49005773937783731</v>
      </c>
      <c r="K17" s="532"/>
    </row>
    <row r="18" spans="1:11" ht="16.2" customHeight="1" x14ac:dyDescent="0.25"/>
    <row r="19" spans="1:11" ht="16.2" customHeight="1" x14ac:dyDescent="0.25"/>
    <row r="20" spans="1:11" ht="16.2" customHeight="1" x14ac:dyDescent="0.25"/>
    <row r="21" spans="1:11" ht="16.2" customHeight="1" x14ac:dyDescent="0.25"/>
    <row r="22" spans="1:11" ht="16.2" customHeight="1" x14ac:dyDescent="0.25"/>
    <row r="23" spans="1:11" ht="16.2" customHeight="1" x14ac:dyDescent="0.25"/>
    <row r="24" spans="1:11" ht="16.2" customHeight="1" x14ac:dyDescent="0.25"/>
    <row r="25" spans="1:11" ht="16.2" customHeight="1" x14ac:dyDescent="0.25"/>
    <row r="26" spans="1:11" ht="16.2" customHeight="1" x14ac:dyDescent="0.25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2019. I. FÉLÉVI KÖLTSÉGVETÉSI BESZÁMOLÓ&amp;R1.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14"/>
  <sheetViews>
    <sheetView topLeftCell="A82" zoomScaleNormal="100" workbookViewId="0">
      <selection activeCell="O95" sqref="O95"/>
    </sheetView>
  </sheetViews>
  <sheetFormatPr defaultColWidth="8.88671875" defaultRowHeight="13.2" x14ac:dyDescent="0.25"/>
  <cols>
    <col min="1" max="1" width="6.33203125" style="1" customWidth="1"/>
    <col min="2" max="2" width="55.6640625" style="20" customWidth="1"/>
    <col min="3" max="6" width="11" style="21" customWidth="1"/>
    <col min="7" max="12" width="11" style="12" customWidth="1"/>
    <col min="13" max="14" width="11" style="20" customWidth="1"/>
    <col min="15" max="15" width="8.88671875" style="1"/>
    <col min="16" max="16" width="10.88671875" style="2" bestFit="1" customWidth="1"/>
    <col min="17" max="16384" width="8.88671875" style="1"/>
  </cols>
  <sheetData>
    <row r="1" spans="1:16" s="111" customFormat="1" ht="45.75" customHeight="1" x14ac:dyDescent="0.25">
      <c r="A1" s="744" t="s">
        <v>100</v>
      </c>
      <c r="B1" s="746" t="s">
        <v>125</v>
      </c>
      <c r="C1" s="732" t="s">
        <v>40</v>
      </c>
      <c r="D1" s="733"/>
      <c r="E1" s="733"/>
      <c r="F1" s="734"/>
      <c r="G1" s="735" t="s">
        <v>41</v>
      </c>
      <c r="H1" s="736"/>
      <c r="I1" s="736"/>
      <c r="J1" s="737"/>
      <c r="K1" s="735" t="s">
        <v>311</v>
      </c>
      <c r="L1" s="736"/>
      <c r="M1" s="736"/>
      <c r="N1" s="737"/>
      <c r="P1" s="112"/>
    </row>
    <row r="2" spans="1:16" s="113" customFormat="1" ht="29.4" customHeight="1" x14ac:dyDescent="0.2">
      <c r="A2" s="745"/>
      <c r="B2" s="747"/>
      <c r="C2" s="120" t="s">
        <v>333</v>
      </c>
      <c r="D2" s="121" t="s">
        <v>334</v>
      </c>
      <c r="E2" s="580" t="s">
        <v>335</v>
      </c>
      <c r="F2" s="615" t="s">
        <v>276</v>
      </c>
      <c r="G2" s="120" t="s">
        <v>333</v>
      </c>
      <c r="H2" s="121" t="s">
        <v>334</v>
      </c>
      <c r="I2" s="580" t="s">
        <v>335</v>
      </c>
      <c r="J2" s="631" t="s">
        <v>276</v>
      </c>
      <c r="K2" s="120" t="s">
        <v>333</v>
      </c>
      <c r="L2" s="121" t="s">
        <v>334</v>
      </c>
      <c r="M2" s="580" t="s">
        <v>335</v>
      </c>
      <c r="N2" s="631" t="s">
        <v>276</v>
      </c>
      <c r="P2" s="114"/>
    </row>
    <row r="3" spans="1:16" ht="13.5" customHeight="1" x14ac:dyDescent="0.25">
      <c r="A3" s="122" t="s">
        <v>101</v>
      </c>
      <c r="B3" s="143" t="s">
        <v>61</v>
      </c>
      <c r="C3" s="37"/>
      <c r="D3" s="48"/>
      <c r="E3" s="581"/>
      <c r="F3" s="616"/>
      <c r="G3" s="37"/>
      <c r="H3" s="48"/>
      <c r="I3" s="581"/>
      <c r="J3" s="632"/>
      <c r="K3" s="37">
        <f>+C3+G3</f>
        <v>0</v>
      </c>
      <c r="L3" s="48">
        <f>+D3+H3</f>
        <v>0</v>
      </c>
      <c r="M3" s="581">
        <f>+E3+I3</f>
        <v>0</v>
      </c>
      <c r="N3" s="632"/>
    </row>
    <row r="4" spans="1:16" ht="13.5" customHeight="1" x14ac:dyDescent="0.25">
      <c r="A4" s="123" t="s">
        <v>102</v>
      </c>
      <c r="B4" s="144" t="s">
        <v>62</v>
      </c>
      <c r="C4" s="39"/>
      <c r="D4" s="45">
        <f>D5+D6</f>
        <v>468</v>
      </c>
      <c r="E4" s="581">
        <f>E5+E6</f>
        <v>468</v>
      </c>
      <c r="F4" s="616">
        <f>F5+F6</f>
        <v>0</v>
      </c>
      <c r="G4" s="39">
        <f t="shared" ref="G4:M4" si="0">+SUM(G5:G6)</f>
        <v>147398</v>
      </c>
      <c r="H4" s="45">
        <f t="shared" si="0"/>
        <v>157423</v>
      </c>
      <c r="I4" s="584">
        <f t="shared" si="0"/>
        <v>85626</v>
      </c>
      <c r="J4" s="654">
        <f>+I4/H4</f>
        <v>0.54392306079797748</v>
      </c>
      <c r="K4" s="37">
        <f t="shared" si="0"/>
        <v>147398</v>
      </c>
      <c r="L4" s="45">
        <f t="shared" si="0"/>
        <v>157891</v>
      </c>
      <c r="M4" s="584">
        <f t="shared" si="0"/>
        <v>86094</v>
      </c>
      <c r="N4" s="654">
        <f>+M4/L4</f>
        <v>0.54527490483941454</v>
      </c>
    </row>
    <row r="5" spans="1:16" s="241" customFormat="1" ht="13.5" customHeight="1" x14ac:dyDescent="0.25">
      <c r="A5" s="125"/>
      <c r="B5" s="126" t="s">
        <v>63</v>
      </c>
      <c r="C5" s="322"/>
      <c r="D5" s="323"/>
      <c r="E5" s="581"/>
      <c r="F5" s="616"/>
      <c r="G5" s="322">
        <f>+'2.SZ.TÁBL. BEVÉTELEK'!C4</f>
        <v>0</v>
      </c>
      <c r="H5" s="323">
        <f>+'2.SZ.TÁBL. BEVÉTELEK'!D4</f>
        <v>0</v>
      </c>
      <c r="I5" s="591">
        <f>+'2.SZ.TÁBL. BEVÉTELEK'!E4</f>
        <v>0</v>
      </c>
      <c r="J5" s="661"/>
      <c r="K5" s="324">
        <f t="shared" ref="K5:M6" si="1">+C5+G5</f>
        <v>0</v>
      </c>
      <c r="L5" s="323">
        <f t="shared" si="1"/>
        <v>0</v>
      </c>
      <c r="M5" s="591">
        <f t="shared" si="1"/>
        <v>0</v>
      </c>
      <c r="N5" s="661"/>
      <c r="P5" s="325"/>
    </row>
    <row r="6" spans="1:16" s="234" customFormat="1" ht="13.5" customHeight="1" x14ac:dyDescent="0.25">
      <c r="A6" s="135"/>
      <c r="B6" s="145" t="s">
        <v>64</v>
      </c>
      <c r="C6" s="326"/>
      <c r="D6" s="327">
        <f>+'3.SZ.TÁBL. SEGÍTŐ SZOLGÁLAT'!AB6</f>
        <v>468</v>
      </c>
      <c r="E6" s="582">
        <f>+'3.SZ.TÁBL. SEGÍTŐ SZOLGÁLAT'!W6</f>
        <v>468</v>
      </c>
      <c r="F6" s="616">
        <f t="shared" ref="F6:F7" si="2">F7+F8</f>
        <v>0</v>
      </c>
      <c r="G6" s="326">
        <f>+'2.SZ.TÁBL. BEVÉTELEK'!C68</f>
        <v>147398</v>
      </c>
      <c r="H6" s="327">
        <f>+'2.SZ.TÁBL. BEVÉTELEK'!D68</f>
        <v>157423</v>
      </c>
      <c r="I6" s="582">
        <f>+'2.SZ.TÁBL. BEVÉTELEK'!E68</f>
        <v>85626</v>
      </c>
      <c r="J6" s="662">
        <f>+I6/H6</f>
        <v>0.54392306079797748</v>
      </c>
      <c r="K6" s="324">
        <f t="shared" si="1"/>
        <v>147398</v>
      </c>
      <c r="L6" s="327">
        <f t="shared" si="1"/>
        <v>157891</v>
      </c>
      <c r="M6" s="582">
        <f>+E6+I6</f>
        <v>86094</v>
      </c>
      <c r="N6" s="662">
        <f>+M6/L6</f>
        <v>0.54527490483941454</v>
      </c>
      <c r="O6" s="328"/>
      <c r="P6" s="328"/>
    </row>
    <row r="7" spans="1:16" s="3" customFormat="1" ht="13.5" customHeight="1" x14ac:dyDescent="0.25">
      <c r="A7" s="115" t="s">
        <v>103</v>
      </c>
      <c r="B7" s="110" t="s">
        <v>65</v>
      </c>
      <c r="C7" s="338"/>
      <c r="D7" s="339">
        <f t="shared" ref="D7:E7" si="3">+D3+D4</f>
        <v>468</v>
      </c>
      <c r="E7" s="339">
        <f t="shared" si="3"/>
        <v>468</v>
      </c>
      <c r="F7" s="616">
        <f t="shared" si="2"/>
        <v>0</v>
      </c>
      <c r="G7" s="340">
        <f t="shared" ref="G7:L7" si="4">+G3+G4</f>
        <v>147398</v>
      </c>
      <c r="H7" s="341">
        <f t="shared" si="4"/>
        <v>157423</v>
      </c>
      <c r="I7" s="603">
        <f t="shared" si="4"/>
        <v>85626</v>
      </c>
      <c r="J7" s="663">
        <f>+I7/H7</f>
        <v>0.54392306079797748</v>
      </c>
      <c r="K7" s="338">
        <f t="shared" si="4"/>
        <v>147398</v>
      </c>
      <c r="L7" s="339">
        <f t="shared" si="4"/>
        <v>157891</v>
      </c>
      <c r="M7" s="583">
        <f>+M3+M4</f>
        <v>86094</v>
      </c>
      <c r="N7" s="663">
        <f>+M7/L7</f>
        <v>0.54527490483941454</v>
      </c>
      <c r="P7" s="4"/>
    </row>
    <row r="8" spans="1:16" ht="13.5" customHeight="1" x14ac:dyDescent="0.25">
      <c r="A8" s="136" t="s">
        <v>104</v>
      </c>
      <c r="B8" s="146" t="s">
        <v>99</v>
      </c>
      <c r="C8" s="37"/>
      <c r="D8" s="48"/>
      <c r="E8" s="581"/>
      <c r="F8" s="616"/>
      <c r="G8" s="5"/>
      <c r="H8" s="47"/>
      <c r="I8" s="604"/>
      <c r="J8" s="634"/>
      <c r="K8" s="37">
        <f>+C8+G8</f>
        <v>0</v>
      </c>
      <c r="L8" s="48">
        <f>+D8+H8</f>
        <v>0</v>
      </c>
      <c r="M8" s="581">
        <f>+E8+I8</f>
        <v>0</v>
      </c>
      <c r="N8" s="632"/>
    </row>
    <row r="9" spans="1:16" ht="13.5" customHeight="1" x14ac:dyDescent="0.25">
      <c r="A9" s="123" t="s">
        <v>105</v>
      </c>
      <c r="B9" s="144" t="s">
        <v>66</v>
      </c>
      <c r="C9" s="39"/>
      <c r="D9" s="45"/>
      <c r="E9" s="584"/>
      <c r="F9" s="619"/>
      <c r="G9" s="6">
        <f>+G10</f>
        <v>0</v>
      </c>
      <c r="H9" s="109">
        <f>+H10</f>
        <v>0</v>
      </c>
      <c r="I9" s="605">
        <f>+I10</f>
        <v>0</v>
      </c>
      <c r="J9" s="634"/>
      <c r="K9" s="37">
        <f>+SUM(K10)</f>
        <v>0</v>
      </c>
      <c r="L9" s="45">
        <f>+SUM(L10)</f>
        <v>0</v>
      </c>
      <c r="M9" s="584">
        <f>+SUM(M10)</f>
        <v>0</v>
      </c>
      <c r="N9" s="601"/>
    </row>
    <row r="10" spans="1:16" s="241" customFormat="1" ht="13.5" customHeight="1" x14ac:dyDescent="0.25">
      <c r="A10" s="135"/>
      <c r="B10" s="145" t="s">
        <v>64</v>
      </c>
      <c r="C10" s="326"/>
      <c r="D10" s="327"/>
      <c r="E10" s="582"/>
      <c r="F10" s="617"/>
      <c r="G10" s="329"/>
      <c r="H10" s="330"/>
      <c r="I10" s="606"/>
      <c r="J10" s="635"/>
      <c r="K10" s="324">
        <f>+C10+G10</f>
        <v>0</v>
      </c>
      <c r="L10" s="327">
        <f>+D10+H10</f>
        <v>0</v>
      </c>
      <c r="M10" s="582">
        <f>+E10+I10</f>
        <v>0</v>
      </c>
      <c r="N10" s="645"/>
      <c r="P10" s="325"/>
    </row>
    <row r="11" spans="1:16" s="3" customFormat="1" ht="13.5" customHeight="1" x14ac:dyDescent="0.25">
      <c r="A11" s="115" t="s">
        <v>106</v>
      </c>
      <c r="B11" s="110" t="s">
        <v>67</v>
      </c>
      <c r="C11" s="338"/>
      <c r="D11" s="339"/>
      <c r="E11" s="583"/>
      <c r="F11" s="618"/>
      <c r="G11" s="340">
        <f t="shared" ref="G11:M11" si="5">+G8+G9</f>
        <v>0</v>
      </c>
      <c r="H11" s="341">
        <f t="shared" si="5"/>
        <v>0</v>
      </c>
      <c r="I11" s="603">
        <f t="shared" si="5"/>
        <v>0</v>
      </c>
      <c r="J11" s="633"/>
      <c r="K11" s="338">
        <f t="shared" si="5"/>
        <v>0</v>
      </c>
      <c r="L11" s="339">
        <f t="shared" si="5"/>
        <v>0</v>
      </c>
      <c r="M11" s="583">
        <f t="shared" si="5"/>
        <v>0</v>
      </c>
      <c r="N11" s="602"/>
      <c r="P11" s="4"/>
    </row>
    <row r="12" spans="1:16" ht="13.5" customHeight="1" x14ac:dyDescent="0.25">
      <c r="A12" s="136" t="s">
        <v>107</v>
      </c>
      <c r="B12" s="146" t="s">
        <v>68</v>
      </c>
      <c r="C12" s="37">
        <f>+'3.SZ.TÁBL. SEGÍTŐ SZOLGÁLAT'!AA12</f>
        <v>0</v>
      </c>
      <c r="D12" s="48">
        <f>+'3.SZ.TÁBL. SEGÍTŐ SZOLGÁLAT'!AB12</f>
        <v>0</v>
      </c>
      <c r="E12" s="581">
        <f>+'3.SZ.TÁBL. SEGÍTŐ SZOLGÁLAT'!AC12</f>
        <v>0</v>
      </c>
      <c r="F12" s="616"/>
      <c r="G12" s="5"/>
      <c r="H12" s="48"/>
      <c r="I12" s="581"/>
      <c r="J12" s="632"/>
      <c r="K12" s="37">
        <f t="shared" ref="K12:K20" si="6">+C12+G12</f>
        <v>0</v>
      </c>
      <c r="L12" s="48">
        <f t="shared" ref="L12:L20" si="7">+D12+H12</f>
        <v>0</v>
      </c>
      <c r="M12" s="581">
        <f t="shared" ref="M12:M20" si="8">+E12+I12</f>
        <v>0</v>
      </c>
      <c r="N12" s="632"/>
    </row>
    <row r="13" spans="1:16" ht="13.5" customHeight="1" x14ac:dyDescent="0.25">
      <c r="A13" s="123" t="s">
        <v>108</v>
      </c>
      <c r="B13" s="144" t="s">
        <v>69</v>
      </c>
      <c r="C13" s="39">
        <f>+'3.SZ.TÁBL. SEGÍTŐ SZOLGÁLAT'!AA13</f>
        <v>300</v>
      </c>
      <c r="D13" s="45">
        <f>+'3.SZ.TÁBL. SEGÍTŐ SZOLGÁLAT'!AB13</f>
        <v>300</v>
      </c>
      <c r="E13" s="584">
        <f>+'3.SZ.TÁBL. SEGÍTŐ SZOLGÁLAT'!AC13</f>
        <v>436</v>
      </c>
      <c r="F13" s="653">
        <f>+E13/D13</f>
        <v>1.4533333333333334</v>
      </c>
      <c r="G13" s="6"/>
      <c r="H13" s="109"/>
      <c r="I13" s="605"/>
      <c r="J13" s="636"/>
      <c r="K13" s="39">
        <f t="shared" si="6"/>
        <v>300</v>
      </c>
      <c r="L13" s="45">
        <f t="shared" si="7"/>
        <v>300</v>
      </c>
      <c r="M13" s="584">
        <f t="shared" si="8"/>
        <v>436</v>
      </c>
      <c r="N13" s="653">
        <f>+M13/L13</f>
        <v>1.4533333333333334</v>
      </c>
    </row>
    <row r="14" spans="1:16" ht="13.5" customHeight="1" x14ac:dyDescent="0.25">
      <c r="A14" s="123" t="s">
        <v>109</v>
      </c>
      <c r="B14" s="144" t="s">
        <v>70</v>
      </c>
      <c r="C14" s="39">
        <f>+'3.SZ.TÁBL. SEGÍTŐ SZOLGÁLAT'!AA14</f>
        <v>0</v>
      </c>
      <c r="D14" s="45">
        <f>+'3.SZ.TÁBL. SEGÍTŐ SZOLGÁLAT'!AB14</f>
        <v>0</v>
      </c>
      <c r="E14" s="584">
        <f>+'3.SZ.TÁBL. SEGÍTŐ SZOLGÁLAT'!AC14</f>
        <v>0</v>
      </c>
      <c r="F14" s="620"/>
      <c r="G14" s="6"/>
      <c r="H14" s="45"/>
      <c r="I14" s="584"/>
      <c r="J14" s="601"/>
      <c r="K14" s="39">
        <f t="shared" si="6"/>
        <v>0</v>
      </c>
      <c r="L14" s="45">
        <f t="shared" si="7"/>
        <v>0</v>
      </c>
      <c r="M14" s="584">
        <f t="shared" si="8"/>
        <v>0</v>
      </c>
      <c r="N14" s="620"/>
    </row>
    <row r="15" spans="1:16" ht="13.5" customHeight="1" x14ac:dyDescent="0.25">
      <c r="A15" s="123" t="s">
        <v>110</v>
      </c>
      <c r="B15" s="144" t="s">
        <v>71</v>
      </c>
      <c r="C15" s="39">
        <f>+'3.SZ.TÁBL. SEGÍTŐ SZOLGÁLAT'!AA15</f>
        <v>0</v>
      </c>
      <c r="D15" s="45">
        <f>+'3.SZ.TÁBL. SEGÍTŐ SZOLGÁLAT'!AB15</f>
        <v>0</v>
      </c>
      <c r="E15" s="584">
        <f>+'3.SZ.TÁBL. SEGÍTŐ SZOLGÁLAT'!AC15</f>
        <v>0</v>
      </c>
      <c r="F15" s="620"/>
      <c r="G15" s="6"/>
      <c r="H15" s="109"/>
      <c r="I15" s="605"/>
      <c r="J15" s="636"/>
      <c r="K15" s="39">
        <f t="shared" si="6"/>
        <v>0</v>
      </c>
      <c r="L15" s="109">
        <f t="shared" si="7"/>
        <v>0</v>
      </c>
      <c r="M15" s="605">
        <f t="shared" si="8"/>
        <v>0</v>
      </c>
      <c r="N15" s="620"/>
    </row>
    <row r="16" spans="1:16" ht="13.5" customHeight="1" x14ac:dyDescent="0.25">
      <c r="A16" s="123" t="s">
        <v>111</v>
      </c>
      <c r="B16" s="144" t="s">
        <v>72</v>
      </c>
      <c r="C16" s="39">
        <f>+'3.SZ.TÁBL. SEGÍTŐ SZOLGÁLAT'!AA16</f>
        <v>12109</v>
      </c>
      <c r="D16" s="45">
        <f>+'3.SZ.TÁBL. SEGÍTŐ SZOLGÁLAT'!AB16</f>
        <v>12109</v>
      </c>
      <c r="E16" s="584">
        <f>+'3.SZ.TÁBL. SEGÍTŐ SZOLGÁLAT'!AC16</f>
        <v>7117</v>
      </c>
      <c r="F16" s="653">
        <f>+E16/D16</f>
        <v>0.58774465273763321</v>
      </c>
      <c r="G16" s="6"/>
      <c r="H16" s="109"/>
      <c r="I16" s="605"/>
      <c r="J16" s="636"/>
      <c r="K16" s="39">
        <f t="shared" si="6"/>
        <v>12109</v>
      </c>
      <c r="L16" s="109">
        <f t="shared" si="7"/>
        <v>12109</v>
      </c>
      <c r="M16" s="605">
        <f t="shared" si="8"/>
        <v>7117</v>
      </c>
      <c r="N16" s="653">
        <f>+M16/L16</f>
        <v>0.58774465273763321</v>
      </c>
    </row>
    <row r="17" spans="1:16" ht="13.5" customHeight="1" x14ac:dyDescent="0.25">
      <c r="A17" s="123" t="s">
        <v>112</v>
      </c>
      <c r="B17" s="144" t="s">
        <v>73</v>
      </c>
      <c r="C17" s="39">
        <f>+'3.SZ.TÁBL. SEGÍTŐ SZOLGÁLAT'!AA17</f>
        <v>0</v>
      </c>
      <c r="D17" s="45">
        <f>+'3.SZ.TÁBL. SEGÍTŐ SZOLGÁLAT'!AB17</f>
        <v>0</v>
      </c>
      <c r="E17" s="584">
        <f>+'3.SZ.TÁBL. SEGÍTŐ SZOLGÁLAT'!AC17</f>
        <v>0</v>
      </c>
      <c r="F17" s="620"/>
      <c r="G17" s="6"/>
      <c r="H17" s="109"/>
      <c r="I17" s="605"/>
      <c r="J17" s="636"/>
      <c r="K17" s="39">
        <f t="shared" si="6"/>
        <v>0</v>
      </c>
      <c r="L17" s="109">
        <f t="shared" si="7"/>
        <v>0</v>
      </c>
      <c r="M17" s="605">
        <f t="shared" si="8"/>
        <v>0</v>
      </c>
      <c r="N17" s="620"/>
    </row>
    <row r="18" spans="1:16" ht="13.5" customHeight="1" x14ac:dyDescent="0.25">
      <c r="A18" s="123" t="s">
        <v>113</v>
      </c>
      <c r="B18" s="144" t="s">
        <v>74</v>
      </c>
      <c r="C18" s="39">
        <f>+'3.SZ.TÁBL. SEGÍTŐ SZOLGÁLAT'!AA18</f>
        <v>0</v>
      </c>
      <c r="D18" s="45">
        <f>+'3.SZ.TÁBL. SEGÍTŐ SZOLGÁLAT'!AB18</f>
        <v>0</v>
      </c>
      <c r="E18" s="584">
        <f>+'3.SZ.TÁBL. SEGÍTŐ SZOLGÁLAT'!AC18</f>
        <v>0</v>
      </c>
      <c r="F18" s="620"/>
      <c r="G18" s="6"/>
      <c r="H18" s="109"/>
      <c r="I18" s="605"/>
      <c r="J18" s="636"/>
      <c r="K18" s="39">
        <f t="shared" si="6"/>
        <v>0</v>
      </c>
      <c r="L18" s="109">
        <f t="shared" si="7"/>
        <v>0</v>
      </c>
      <c r="M18" s="605">
        <f t="shared" si="8"/>
        <v>0</v>
      </c>
      <c r="N18" s="620"/>
    </row>
    <row r="19" spans="1:16" ht="13.5" customHeight="1" x14ac:dyDescent="0.25">
      <c r="A19" s="123" t="s">
        <v>114</v>
      </c>
      <c r="B19" s="144" t="s">
        <v>75</v>
      </c>
      <c r="C19" s="39">
        <f>+'3.SZ.TÁBL. SEGÍTŐ SZOLGÁLAT'!AA19</f>
        <v>0</v>
      </c>
      <c r="D19" s="45">
        <f>+'3.SZ.TÁBL. SEGÍTŐ SZOLGÁLAT'!AB19</f>
        <v>0</v>
      </c>
      <c r="E19" s="584">
        <f>+'3.SZ.TÁBL. SEGÍTŐ SZOLGÁLAT'!AC19</f>
        <v>0</v>
      </c>
      <c r="F19" s="620"/>
      <c r="G19" s="6"/>
      <c r="H19" s="109"/>
      <c r="I19" s="605"/>
      <c r="J19" s="636"/>
      <c r="K19" s="39">
        <f t="shared" si="6"/>
        <v>0</v>
      </c>
      <c r="L19" s="109">
        <f t="shared" si="7"/>
        <v>0</v>
      </c>
      <c r="M19" s="605">
        <f t="shared" si="8"/>
        <v>0</v>
      </c>
      <c r="N19" s="620"/>
    </row>
    <row r="20" spans="1:16" ht="13.5" customHeight="1" x14ac:dyDescent="0.25">
      <c r="A20" s="138" t="s">
        <v>115</v>
      </c>
      <c r="B20" s="147" t="s">
        <v>76</v>
      </c>
      <c r="C20" s="40">
        <f>+'3.SZ.TÁBL. SEGÍTŐ SZOLGÁLAT'!AA20</f>
        <v>0</v>
      </c>
      <c r="D20" s="46">
        <f>+'3.SZ.TÁBL. SEGÍTŐ SZOLGÁLAT'!AB20</f>
        <v>0</v>
      </c>
      <c r="E20" s="585">
        <f>+'3.SZ.TÁBL. SEGÍTŐ SZOLGÁLAT'!AC20</f>
        <v>1</v>
      </c>
      <c r="F20" s="620"/>
      <c r="G20" s="137"/>
      <c r="H20" s="149"/>
      <c r="I20" s="607"/>
      <c r="J20" s="637"/>
      <c r="K20" s="40">
        <f t="shared" si="6"/>
        <v>0</v>
      </c>
      <c r="L20" s="149">
        <f t="shared" si="7"/>
        <v>0</v>
      </c>
      <c r="M20" s="607">
        <f t="shared" si="8"/>
        <v>1</v>
      </c>
      <c r="N20" s="620"/>
    </row>
    <row r="21" spans="1:16" s="3" customFormat="1" ht="13.5" customHeight="1" x14ac:dyDescent="0.25">
      <c r="A21" s="115" t="s">
        <v>116</v>
      </c>
      <c r="B21" s="110" t="s">
        <v>77</v>
      </c>
      <c r="C21" s="242">
        <f t="shared" ref="C21:M21" si="9">SUM(C12:C20)</f>
        <v>12409</v>
      </c>
      <c r="D21" s="339">
        <f t="shared" si="9"/>
        <v>12409</v>
      </c>
      <c r="E21" s="583">
        <f t="shared" si="9"/>
        <v>7554</v>
      </c>
      <c r="F21" s="656">
        <f>+E21/D21</f>
        <v>0.60875171246675797</v>
      </c>
      <c r="G21" s="242">
        <f t="shared" si="9"/>
        <v>0</v>
      </c>
      <c r="H21" s="341">
        <f t="shared" si="9"/>
        <v>0</v>
      </c>
      <c r="I21" s="603">
        <f t="shared" si="9"/>
        <v>0</v>
      </c>
      <c r="J21" s="633"/>
      <c r="K21" s="338">
        <f t="shared" si="9"/>
        <v>12409</v>
      </c>
      <c r="L21" s="341">
        <f>SUM(L12:L20)</f>
        <v>12409</v>
      </c>
      <c r="M21" s="603">
        <f t="shared" si="9"/>
        <v>7554</v>
      </c>
      <c r="N21" s="656">
        <f>+M21/L21</f>
        <v>0.60875171246675797</v>
      </c>
      <c r="P21" s="4"/>
    </row>
    <row r="22" spans="1:16" s="3" customFormat="1" ht="13.5" customHeight="1" x14ac:dyDescent="0.25">
      <c r="A22" s="115" t="s">
        <v>117</v>
      </c>
      <c r="B22" s="110" t="s">
        <v>78</v>
      </c>
      <c r="C22" s="242"/>
      <c r="D22" s="339"/>
      <c r="E22" s="583"/>
      <c r="F22" s="618"/>
      <c r="G22" s="340"/>
      <c r="H22" s="341"/>
      <c r="I22" s="603"/>
      <c r="J22" s="633"/>
      <c r="K22" s="338">
        <f t="shared" ref="K22:M23" si="10">+C22+G22</f>
        <v>0</v>
      </c>
      <c r="L22" s="341">
        <f t="shared" si="10"/>
        <v>0</v>
      </c>
      <c r="M22" s="603">
        <f t="shared" si="10"/>
        <v>0</v>
      </c>
      <c r="N22" s="633"/>
      <c r="P22" s="4"/>
    </row>
    <row r="23" spans="1:16" ht="13.5" customHeight="1" x14ac:dyDescent="0.25">
      <c r="A23" s="139" t="s">
        <v>118</v>
      </c>
      <c r="B23" s="148" t="s">
        <v>79</v>
      </c>
      <c r="C23" s="203"/>
      <c r="D23" s="94"/>
      <c r="E23" s="586"/>
      <c r="F23" s="621"/>
      <c r="G23" s="7"/>
      <c r="H23" s="150"/>
      <c r="I23" s="608"/>
      <c r="J23" s="638"/>
      <c r="K23" s="38">
        <f t="shared" si="10"/>
        <v>0</v>
      </c>
      <c r="L23" s="150">
        <f t="shared" si="10"/>
        <v>0</v>
      </c>
      <c r="M23" s="608">
        <f t="shared" si="10"/>
        <v>0</v>
      </c>
      <c r="N23" s="638"/>
    </row>
    <row r="24" spans="1:16" s="3" customFormat="1" ht="13.5" customHeight="1" x14ac:dyDescent="0.25">
      <c r="A24" s="115" t="s">
        <v>119</v>
      </c>
      <c r="B24" s="110" t="s">
        <v>238</v>
      </c>
      <c r="C24" s="242">
        <f t="shared" ref="C24:M24" si="11">+C23</f>
        <v>0</v>
      </c>
      <c r="D24" s="339">
        <f t="shared" si="11"/>
        <v>0</v>
      </c>
      <c r="E24" s="583">
        <f t="shared" si="11"/>
        <v>0</v>
      </c>
      <c r="F24" s="618"/>
      <c r="G24" s="242">
        <f t="shared" si="11"/>
        <v>0</v>
      </c>
      <c r="H24" s="341">
        <f t="shared" si="11"/>
        <v>0</v>
      </c>
      <c r="I24" s="583">
        <f t="shared" si="11"/>
        <v>0</v>
      </c>
      <c r="J24" s="602"/>
      <c r="K24" s="338">
        <f t="shared" si="11"/>
        <v>0</v>
      </c>
      <c r="L24" s="339">
        <f t="shared" si="11"/>
        <v>0</v>
      </c>
      <c r="M24" s="583">
        <f t="shared" si="11"/>
        <v>0</v>
      </c>
      <c r="N24" s="602"/>
      <c r="P24" s="4"/>
    </row>
    <row r="25" spans="1:16" ht="13.5" customHeight="1" x14ac:dyDescent="0.25">
      <c r="A25" s="139" t="s">
        <v>120</v>
      </c>
      <c r="B25" s="148" t="s">
        <v>80</v>
      </c>
      <c r="C25" s="203"/>
      <c r="D25" s="94"/>
      <c r="E25" s="586"/>
      <c r="F25" s="621"/>
      <c r="G25" s="7"/>
      <c r="H25" s="150"/>
      <c r="I25" s="608"/>
      <c r="J25" s="638"/>
      <c r="K25" s="38">
        <f>+C25+G25</f>
        <v>0</v>
      </c>
      <c r="L25" s="150">
        <f>+D25+H25</f>
        <v>0</v>
      </c>
      <c r="M25" s="608">
        <f>+E25+I25</f>
        <v>0</v>
      </c>
      <c r="N25" s="638"/>
    </row>
    <row r="26" spans="1:16" s="3" customFormat="1" ht="13.5" customHeight="1" x14ac:dyDescent="0.25">
      <c r="A26" s="115" t="s">
        <v>121</v>
      </c>
      <c r="B26" s="110" t="s">
        <v>239</v>
      </c>
      <c r="C26" s="242">
        <f t="shared" ref="C26:M26" si="12">+C25</f>
        <v>0</v>
      </c>
      <c r="D26" s="339">
        <f t="shared" si="12"/>
        <v>0</v>
      </c>
      <c r="E26" s="583">
        <f t="shared" si="12"/>
        <v>0</v>
      </c>
      <c r="F26" s="618"/>
      <c r="G26" s="242">
        <f t="shared" si="12"/>
        <v>0</v>
      </c>
      <c r="H26" s="341">
        <f t="shared" si="12"/>
        <v>0</v>
      </c>
      <c r="I26" s="603">
        <f>+I25</f>
        <v>0</v>
      </c>
      <c r="J26" s="633"/>
      <c r="K26" s="338">
        <f t="shared" si="12"/>
        <v>0</v>
      </c>
      <c r="L26" s="341">
        <f t="shared" si="12"/>
        <v>0</v>
      </c>
      <c r="M26" s="603">
        <f t="shared" si="12"/>
        <v>0</v>
      </c>
      <c r="N26" s="633"/>
      <c r="P26" s="4"/>
    </row>
    <row r="27" spans="1:16" s="3" customFormat="1" ht="13.5" customHeight="1" x14ac:dyDescent="0.25">
      <c r="A27" s="115" t="s">
        <v>122</v>
      </c>
      <c r="B27" s="110" t="s">
        <v>81</v>
      </c>
      <c r="C27" s="242">
        <f t="shared" ref="C27:M27" si="13">+C7+C11+C21+C22+C24+C26</f>
        <v>12409</v>
      </c>
      <c r="D27" s="339">
        <f t="shared" si="13"/>
        <v>12877</v>
      </c>
      <c r="E27" s="583">
        <f t="shared" si="13"/>
        <v>8022</v>
      </c>
      <c r="F27" s="656">
        <f>+E27/D27</f>
        <v>0.6229711889415237</v>
      </c>
      <c r="G27" s="242">
        <f t="shared" si="13"/>
        <v>147398</v>
      </c>
      <c r="H27" s="341">
        <f t="shared" si="13"/>
        <v>157423</v>
      </c>
      <c r="I27" s="603">
        <f t="shared" si="13"/>
        <v>85626</v>
      </c>
      <c r="J27" s="663">
        <f>+I27/H27</f>
        <v>0.54392306079797748</v>
      </c>
      <c r="K27" s="338">
        <f t="shared" si="13"/>
        <v>159807</v>
      </c>
      <c r="L27" s="341">
        <f t="shared" si="13"/>
        <v>170300</v>
      </c>
      <c r="M27" s="603">
        <f t="shared" si="13"/>
        <v>93648</v>
      </c>
      <c r="N27" s="656">
        <f t="shared" ref="N27:N28" si="14">+M27/L27</f>
        <v>0.54990017615971809</v>
      </c>
      <c r="P27" s="4"/>
    </row>
    <row r="28" spans="1:16" s="3" customFormat="1" ht="13.5" customHeight="1" x14ac:dyDescent="0.25">
      <c r="A28" s="116" t="s">
        <v>123</v>
      </c>
      <c r="B28" s="110" t="s">
        <v>82</v>
      </c>
      <c r="C28" s="242">
        <f>+'3.SZ.TÁBL. SEGÍTŐ SZOLGÁLAT'!AA28</f>
        <v>0</v>
      </c>
      <c r="D28" s="339">
        <f>+'3.SZ.TÁBL. SEGÍTŐ SZOLGÁLAT'!AB28</f>
        <v>10965</v>
      </c>
      <c r="E28" s="583">
        <f>+'3.SZ.TÁBL. SEGÍTŐ SZOLGÁLAT'!AC28</f>
        <v>10965</v>
      </c>
      <c r="F28" s="656">
        <f>+E28/D28</f>
        <v>1</v>
      </c>
      <c r="G28" s="340">
        <f>+'[3]1.1.SZ.TÁBL. BEV - KIAD'!$H28</f>
        <v>0</v>
      </c>
      <c r="H28" s="341">
        <f>+'[4]1.1.SZ.TÁBL. BEV - KIAD'!$H$28</f>
        <v>9939</v>
      </c>
      <c r="I28" s="603">
        <v>9939</v>
      </c>
      <c r="J28" s="663">
        <f>+I28/H28</f>
        <v>1</v>
      </c>
      <c r="K28" s="338">
        <f>+C28+G28</f>
        <v>0</v>
      </c>
      <c r="L28" s="341">
        <f>+D28+H28</f>
        <v>20904</v>
      </c>
      <c r="M28" s="603">
        <f>+E28+I28</f>
        <v>20904</v>
      </c>
      <c r="N28" s="656">
        <f t="shared" si="14"/>
        <v>1</v>
      </c>
      <c r="P28" s="4"/>
    </row>
    <row r="29" spans="1:16" s="3" customFormat="1" ht="13.5" customHeight="1" x14ac:dyDescent="0.25">
      <c r="A29" s="368" t="s">
        <v>236</v>
      </c>
      <c r="B29" s="369" t="s">
        <v>237</v>
      </c>
      <c r="C29" s="370">
        <f>+'3.SZ.TÁBL. SEGÍTŐ SZOLGÁLAT'!AA29</f>
        <v>118877</v>
      </c>
      <c r="D29" s="371">
        <f>+'3.SZ.TÁBL. SEGÍTŐ SZOLGÁLAT'!AB29</f>
        <v>126748</v>
      </c>
      <c r="E29" s="587">
        <f>+'3.SZ.TÁBL. SEGÍTŐ SZOLGÁLAT'!AC29</f>
        <v>60488</v>
      </c>
      <c r="F29" s="657">
        <f>+E29/D29</f>
        <v>0.47723040994729699</v>
      </c>
      <c r="G29" s="373"/>
      <c r="H29" s="374"/>
      <c r="I29" s="609"/>
      <c r="J29" s="664"/>
      <c r="K29" s="372"/>
      <c r="L29" s="374"/>
      <c r="M29" s="609"/>
      <c r="N29" s="639"/>
      <c r="P29" s="4"/>
    </row>
    <row r="30" spans="1:16" s="3" customFormat="1" ht="13.5" customHeight="1" thickBot="1" x14ac:dyDescent="0.3">
      <c r="A30" s="117" t="s">
        <v>124</v>
      </c>
      <c r="B30" s="151" t="s">
        <v>83</v>
      </c>
      <c r="C30" s="304">
        <f t="shared" ref="C30:I30" si="15">SUM(C28:C29)</f>
        <v>118877</v>
      </c>
      <c r="D30" s="305">
        <f t="shared" si="15"/>
        <v>137713</v>
      </c>
      <c r="E30" s="588">
        <f t="shared" si="15"/>
        <v>71453</v>
      </c>
      <c r="F30" s="658">
        <f>+E30/D30</f>
        <v>0.51885442913886126</v>
      </c>
      <c r="G30" s="304">
        <f t="shared" si="15"/>
        <v>0</v>
      </c>
      <c r="H30" s="306">
        <f t="shared" si="15"/>
        <v>9939</v>
      </c>
      <c r="I30" s="610">
        <f t="shared" si="15"/>
        <v>9939</v>
      </c>
      <c r="J30" s="665">
        <f>+I30/H30</f>
        <v>1</v>
      </c>
      <c r="K30" s="304">
        <f>+K28+K29</f>
        <v>0</v>
      </c>
      <c r="L30" s="306">
        <f>+L28+L29</f>
        <v>20904</v>
      </c>
      <c r="M30" s="610">
        <f>+M28+M29</f>
        <v>20904</v>
      </c>
      <c r="N30" s="665">
        <f>+M30/L30</f>
        <v>1</v>
      </c>
      <c r="P30" s="4"/>
    </row>
    <row r="31" spans="1:16" s="3" customFormat="1" ht="13.5" customHeight="1" thickBot="1" x14ac:dyDescent="0.3">
      <c r="A31" s="740" t="s">
        <v>0</v>
      </c>
      <c r="B31" s="741"/>
      <c r="C31" s="307">
        <f t="shared" ref="C31:M31" si="16">+C27+C30</f>
        <v>131286</v>
      </c>
      <c r="D31" s="308">
        <f t="shared" si="16"/>
        <v>150590</v>
      </c>
      <c r="E31" s="589">
        <f t="shared" si="16"/>
        <v>79475</v>
      </c>
      <c r="F31" s="659">
        <f>+E31/D31</f>
        <v>0.52775748721694671</v>
      </c>
      <c r="G31" s="307">
        <f t="shared" si="16"/>
        <v>147398</v>
      </c>
      <c r="H31" s="157">
        <f t="shared" si="16"/>
        <v>167362</v>
      </c>
      <c r="I31" s="611">
        <f t="shared" si="16"/>
        <v>95565</v>
      </c>
      <c r="J31" s="666">
        <f>+I31/H31</f>
        <v>0.57100775564345552</v>
      </c>
      <c r="K31" s="307">
        <f t="shared" si="16"/>
        <v>159807</v>
      </c>
      <c r="L31" s="157">
        <f t="shared" si="16"/>
        <v>191204</v>
      </c>
      <c r="M31" s="611">
        <f t="shared" si="16"/>
        <v>114552</v>
      </c>
      <c r="N31" s="666">
        <f>+M31/L31</f>
        <v>0.59910880525512022</v>
      </c>
      <c r="P31" s="4"/>
    </row>
    <row r="32" spans="1:16" ht="13.5" customHeight="1" x14ac:dyDescent="0.25">
      <c r="A32" s="158" t="s">
        <v>142</v>
      </c>
      <c r="B32" s="140" t="s">
        <v>143</v>
      </c>
      <c r="C32" s="181">
        <f>+'3.SZ.TÁBL. SEGÍTŐ SZOLGÁLAT'!AA43</f>
        <v>79769</v>
      </c>
      <c r="D32" s="48">
        <f>+'3.SZ.TÁBL. SEGÍTŐ SZOLGÁLAT'!AB43</f>
        <v>87653</v>
      </c>
      <c r="E32" s="581">
        <f>+'3.SZ.TÁBL. SEGÍTŐ SZOLGÁLAT'!AC43</f>
        <v>44773</v>
      </c>
      <c r="F32" s="654">
        <f t="shared" ref="F32:F33" si="17">+E32/D32</f>
        <v>0.51079826132591011</v>
      </c>
      <c r="G32" s="5"/>
      <c r="H32" s="47"/>
      <c r="I32" s="604"/>
      <c r="J32" s="634"/>
      <c r="K32" s="37">
        <f t="shared" ref="K32:K45" si="18">+C32+G32</f>
        <v>79769</v>
      </c>
      <c r="L32" s="47">
        <f t="shared" ref="L32:L45" si="19">+D32+H32</f>
        <v>87653</v>
      </c>
      <c r="M32" s="604">
        <f t="shared" ref="M32:M45" si="20">+E32+I32</f>
        <v>44773</v>
      </c>
      <c r="N32" s="654">
        <f t="shared" ref="N32:N33" si="21">+M32/L32</f>
        <v>0.51079826132591011</v>
      </c>
    </row>
    <row r="33" spans="1:16" ht="13.5" customHeight="1" x14ac:dyDescent="0.25">
      <c r="A33" s="159" t="s">
        <v>144</v>
      </c>
      <c r="B33" s="127" t="s">
        <v>145</v>
      </c>
      <c r="C33" s="174">
        <f>+'3.SZ.TÁBL. SEGÍTŐ SZOLGÁLAT'!AA44</f>
        <v>0</v>
      </c>
      <c r="D33" s="45">
        <f>+'3.SZ.TÁBL. SEGÍTŐ SZOLGÁLAT'!AB44</f>
        <v>16</v>
      </c>
      <c r="E33" s="584">
        <f>+'3.SZ.TÁBL. SEGÍTŐ SZOLGÁLAT'!AC44</f>
        <v>16</v>
      </c>
      <c r="F33" s="653">
        <f t="shared" si="17"/>
        <v>1</v>
      </c>
      <c r="G33" s="6"/>
      <c r="H33" s="109"/>
      <c r="I33" s="605"/>
      <c r="J33" s="636"/>
      <c r="K33" s="39">
        <f t="shared" si="18"/>
        <v>0</v>
      </c>
      <c r="L33" s="109">
        <f t="shared" si="19"/>
        <v>16</v>
      </c>
      <c r="M33" s="605">
        <f t="shared" si="20"/>
        <v>16</v>
      </c>
      <c r="N33" s="653">
        <f t="shared" si="21"/>
        <v>1</v>
      </c>
    </row>
    <row r="34" spans="1:16" ht="13.5" customHeight="1" x14ac:dyDescent="0.25">
      <c r="A34" s="159" t="s">
        <v>146</v>
      </c>
      <c r="B34" s="127" t="s">
        <v>147</v>
      </c>
      <c r="C34" s="174">
        <f>+'3.SZ.TÁBL. SEGÍTŐ SZOLGÁLAT'!AA45</f>
        <v>0</v>
      </c>
      <c r="D34" s="45">
        <f>+'3.SZ.TÁBL. SEGÍTŐ SZOLGÁLAT'!AB45</f>
        <v>0</v>
      </c>
      <c r="E34" s="584">
        <f>+'3.SZ.TÁBL. SEGÍTŐ SZOLGÁLAT'!AC45</f>
        <v>0</v>
      </c>
      <c r="F34" s="619"/>
      <c r="G34" s="6"/>
      <c r="H34" s="109"/>
      <c r="I34" s="605"/>
      <c r="J34" s="636"/>
      <c r="K34" s="39">
        <f t="shared" si="18"/>
        <v>0</v>
      </c>
      <c r="L34" s="109">
        <f t="shared" si="19"/>
        <v>0</v>
      </c>
      <c r="M34" s="605">
        <f t="shared" si="20"/>
        <v>0</v>
      </c>
      <c r="N34" s="619"/>
    </row>
    <row r="35" spans="1:16" ht="13.5" customHeight="1" x14ac:dyDescent="0.25">
      <c r="A35" s="159" t="s">
        <v>148</v>
      </c>
      <c r="B35" s="127" t="s">
        <v>149</v>
      </c>
      <c r="C35" s="174">
        <f>+'3.SZ.TÁBL. SEGÍTŐ SZOLGÁLAT'!AA46</f>
        <v>1070</v>
      </c>
      <c r="D35" s="45">
        <f>+'3.SZ.TÁBL. SEGÍTŐ SZOLGÁLAT'!AB46</f>
        <v>1283</v>
      </c>
      <c r="E35" s="584">
        <f>+'3.SZ.TÁBL. SEGÍTŐ SZOLGÁLAT'!AC46</f>
        <v>465</v>
      </c>
      <c r="F35" s="653">
        <f>+E35/D35</f>
        <v>0.36243180046765394</v>
      </c>
      <c r="G35" s="6"/>
      <c r="H35" s="109"/>
      <c r="I35" s="605"/>
      <c r="J35" s="636"/>
      <c r="K35" s="39">
        <f t="shared" si="18"/>
        <v>1070</v>
      </c>
      <c r="L35" s="109">
        <f t="shared" si="19"/>
        <v>1283</v>
      </c>
      <c r="M35" s="605">
        <f t="shared" si="20"/>
        <v>465</v>
      </c>
      <c r="N35" s="653">
        <f>+M35/L35</f>
        <v>0.36243180046765394</v>
      </c>
    </row>
    <row r="36" spans="1:16" ht="13.5" customHeight="1" x14ac:dyDescent="0.25">
      <c r="A36" s="159" t="s">
        <v>150</v>
      </c>
      <c r="B36" s="127" t="s">
        <v>151</v>
      </c>
      <c r="C36" s="174">
        <f>+'3.SZ.TÁBL. SEGÍTŐ SZOLGÁLAT'!AA47</f>
        <v>0</v>
      </c>
      <c r="D36" s="45">
        <f>+'3.SZ.TÁBL. SEGÍTŐ SZOLGÁLAT'!AB47</f>
        <v>0</v>
      </c>
      <c r="E36" s="584">
        <f>+'3.SZ.TÁBL. SEGÍTŐ SZOLGÁLAT'!AC47</f>
        <v>0</v>
      </c>
      <c r="F36" s="619"/>
      <c r="G36" s="6"/>
      <c r="H36" s="45"/>
      <c r="I36" s="584"/>
      <c r="J36" s="601"/>
      <c r="K36" s="39">
        <f t="shared" si="18"/>
        <v>0</v>
      </c>
      <c r="L36" s="109">
        <f t="shared" si="19"/>
        <v>0</v>
      </c>
      <c r="M36" s="605">
        <f t="shared" si="20"/>
        <v>0</v>
      </c>
      <c r="N36" s="619"/>
    </row>
    <row r="37" spans="1:16" ht="13.5" customHeight="1" x14ac:dyDescent="0.25">
      <c r="A37" s="159" t="s">
        <v>152</v>
      </c>
      <c r="B37" s="127" t="s">
        <v>1</v>
      </c>
      <c r="C37" s="174">
        <f>+'3.SZ.TÁBL. SEGÍTŐ SZOLGÁLAT'!AA48</f>
        <v>2267</v>
      </c>
      <c r="D37" s="45">
        <f>+'3.SZ.TÁBL. SEGÍTŐ SZOLGÁLAT'!AB48</f>
        <v>2267</v>
      </c>
      <c r="E37" s="584">
        <f>+'3.SZ.TÁBL. SEGÍTŐ SZOLGÁLAT'!AC48</f>
        <v>0</v>
      </c>
      <c r="F37" s="619"/>
      <c r="G37" s="6"/>
      <c r="H37" s="109"/>
      <c r="I37" s="605"/>
      <c r="J37" s="636"/>
      <c r="K37" s="39">
        <f t="shared" si="18"/>
        <v>2267</v>
      </c>
      <c r="L37" s="109">
        <f t="shared" si="19"/>
        <v>2267</v>
      </c>
      <c r="M37" s="605">
        <f t="shared" si="20"/>
        <v>0</v>
      </c>
      <c r="N37" s="619"/>
    </row>
    <row r="38" spans="1:16" ht="13.5" customHeight="1" x14ac:dyDescent="0.25">
      <c r="A38" s="159" t="s">
        <v>153</v>
      </c>
      <c r="B38" s="127" t="s">
        <v>154</v>
      </c>
      <c r="C38" s="174">
        <f>+'3.SZ.TÁBL. SEGÍTŐ SZOLGÁLAT'!AA49</f>
        <v>1980</v>
      </c>
      <c r="D38" s="45">
        <f>+'3.SZ.TÁBL. SEGÍTŐ SZOLGÁLAT'!AB49</f>
        <v>2025</v>
      </c>
      <c r="E38" s="584">
        <f>+'3.SZ.TÁBL. SEGÍTŐ SZOLGÁLAT'!AC49</f>
        <v>1880</v>
      </c>
      <c r="F38" s="653">
        <f>+E38/D38</f>
        <v>0.92839506172839503</v>
      </c>
      <c r="G38" s="6"/>
      <c r="H38" s="109"/>
      <c r="I38" s="605"/>
      <c r="J38" s="636"/>
      <c r="K38" s="39">
        <f t="shared" si="18"/>
        <v>1980</v>
      </c>
      <c r="L38" s="109">
        <f t="shared" si="19"/>
        <v>2025</v>
      </c>
      <c r="M38" s="605">
        <f t="shared" si="20"/>
        <v>1880</v>
      </c>
      <c r="N38" s="653">
        <f>+M38/L38</f>
        <v>0.92839506172839503</v>
      </c>
    </row>
    <row r="39" spans="1:16" ht="13.5" customHeight="1" x14ac:dyDescent="0.25">
      <c r="A39" s="159" t="s">
        <v>155</v>
      </c>
      <c r="B39" s="127" t="s">
        <v>156</v>
      </c>
      <c r="C39" s="174">
        <f>+'3.SZ.TÁBL. SEGÍTŐ SZOLGÁLAT'!AA50</f>
        <v>0</v>
      </c>
      <c r="D39" s="45">
        <f>+'3.SZ.TÁBL. SEGÍTŐ SZOLGÁLAT'!AB50</f>
        <v>0</v>
      </c>
      <c r="E39" s="584">
        <f>+'3.SZ.TÁBL. SEGÍTŐ SZOLGÁLAT'!AC50</f>
        <v>0</v>
      </c>
      <c r="F39" s="619"/>
      <c r="G39" s="6"/>
      <c r="H39" s="109"/>
      <c r="I39" s="605"/>
      <c r="J39" s="636"/>
      <c r="K39" s="39">
        <f t="shared" si="18"/>
        <v>0</v>
      </c>
      <c r="L39" s="109">
        <f t="shared" si="19"/>
        <v>0</v>
      </c>
      <c r="M39" s="605">
        <f t="shared" si="20"/>
        <v>0</v>
      </c>
      <c r="N39" s="619"/>
    </row>
    <row r="40" spans="1:16" ht="13.5" customHeight="1" x14ac:dyDescent="0.25">
      <c r="A40" s="159" t="s">
        <v>157</v>
      </c>
      <c r="B40" s="127" t="s">
        <v>2</v>
      </c>
      <c r="C40" s="174">
        <f>+'3.SZ.TÁBL. SEGÍTŐ SZOLGÁLAT'!AA51</f>
        <v>664</v>
      </c>
      <c r="D40" s="45">
        <f>+'3.SZ.TÁBL. SEGÍTŐ SZOLGÁLAT'!AB51</f>
        <v>744</v>
      </c>
      <c r="E40" s="584">
        <f>+'3.SZ.TÁBL. SEGÍTŐ SZOLGÁLAT'!AC51</f>
        <v>349</v>
      </c>
      <c r="F40" s="653">
        <f>+E40/D40</f>
        <v>0.46908602150537637</v>
      </c>
      <c r="G40" s="6"/>
      <c r="H40" s="45"/>
      <c r="I40" s="584"/>
      <c r="J40" s="601"/>
      <c r="K40" s="39">
        <f t="shared" si="18"/>
        <v>664</v>
      </c>
      <c r="L40" s="45">
        <f t="shared" si="19"/>
        <v>744</v>
      </c>
      <c r="M40" s="584">
        <f t="shared" si="20"/>
        <v>349</v>
      </c>
      <c r="N40" s="653">
        <f>+M40/L40</f>
        <v>0.46908602150537637</v>
      </c>
    </row>
    <row r="41" spans="1:16" ht="13.5" customHeight="1" x14ac:dyDescent="0.25">
      <c r="A41" s="159" t="s">
        <v>158</v>
      </c>
      <c r="B41" s="127" t="s">
        <v>159</v>
      </c>
      <c r="C41" s="174">
        <f>+'3.SZ.TÁBL. SEGÍTŐ SZOLGÁLAT'!AA52</f>
        <v>0</v>
      </c>
      <c r="D41" s="45">
        <f>+'3.SZ.TÁBL. SEGÍTŐ SZOLGÁLAT'!AB52</f>
        <v>0</v>
      </c>
      <c r="E41" s="584">
        <f>+'3.SZ.TÁBL. SEGÍTŐ SZOLGÁLAT'!AC52</f>
        <v>0</v>
      </c>
      <c r="F41" s="619"/>
      <c r="G41" s="6"/>
      <c r="H41" s="45"/>
      <c r="I41" s="584"/>
      <c r="J41" s="601"/>
      <c r="K41" s="39">
        <f t="shared" si="18"/>
        <v>0</v>
      </c>
      <c r="L41" s="109">
        <f t="shared" si="19"/>
        <v>0</v>
      </c>
      <c r="M41" s="605">
        <f t="shared" si="20"/>
        <v>0</v>
      </c>
      <c r="N41" s="619"/>
    </row>
    <row r="42" spans="1:16" ht="13.5" customHeight="1" x14ac:dyDescent="0.25">
      <c r="A42" s="159" t="s">
        <v>160</v>
      </c>
      <c r="B42" s="127" t="s">
        <v>161</v>
      </c>
      <c r="C42" s="174">
        <f>+'3.SZ.TÁBL. SEGÍTŐ SZOLGÁLAT'!AA53</f>
        <v>0</v>
      </c>
      <c r="D42" s="45">
        <f>+'3.SZ.TÁBL. SEGÍTŐ SZOLGÁLAT'!AB53</f>
        <v>0</v>
      </c>
      <c r="E42" s="584">
        <f>+'3.SZ.TÁBL. SEGÍTŐ SZOLGÁLAT'!AC53</f>
        <v>0</v>
      </c>
      <c r="F42" s="619"/>
      <c r="G42" s="6"/>
      <c r="H42" s="109"/>
      <c r="I42" s="605"/>
      <c r="J42" s="636"/>
      <c r="K42" s="39">
        <f t="shared" si="18"/>
        <v>0</v>
      </c>
      <c r="L42" s="109">
        <f t="shared" si="19"/>
        <v>0</v>
      </c>
      <c r="M42" s="605">
        <f t="shared" si="20"/>
        <v>0</v>
      </c>
      <c r="N42" s="619"/>
    </row>
    <row r="43" spans="1:16" ht="13.5" customHeight="1" x14ac:dyDescent="0.25">
      <c r="A43" s="159" t="s">
        <v>162</v>
      </c>
      <c r="B43" s="127" t="s">
        <v>163</v>
      </c>
      <c r="C43" s="174">
        <f>+'3.SZ.TÁBL. SEGÍTŐ SZOLGÁLAT'!AA54</f>
        <v>0</v>
      </c>
      <c r="D43" s="45">
        <f>+'3.SZ.TÁBL. SEGÍTŐ SZOLGÁLAT'!AB54</f>
        <v>0</v>
      </c>
      <c r="E43" s="584">
        <f>+'3.SZ.TÁBL. SEGÍTŐ SZOLGÁLAT'!AC54</f>
        <v>0</v>
      </c>
      <c r="F43" s="619"/>
      <c r="G43" s="6"/>
      <c r="H43" s="109"/>
      <c r="I43" s="605"/>
      <c r="J43" s="636"/>
      <c r="K43" s="39">
        <f t="shared" si="18"/>
        <v>0</v>
      </c>
      <c r="L43" s="109">
        <f t="shared" si="19"/>
        <v>0</v>
      </c>
      <c r="M43" s="605">
        <f t="shared" si="20"/>
        <v>0</v>
      </c>
      <c r="N43" s="619"/>
    </row>
    <row r="44" spans="1:16" ht="13.5" customHeight="1" x14ac:dyDescent="0.25">
      <c r="A44" s="159" t="s">
        <v>164</v>
      </c>
      <c r="B44" s="127" t="s">
        <v>165</v>
      </c>
      <c r="C44" s="174">
        <f>+'3.SZ.TÁBL. SEGÍTŐ SZOLGÁLAT'!AA55</f>
        <v>0</v>
      </c>
      <c r="D44" s="45">
        <f>+'3.SZ.TÁBL. SEGÍTŐ SZOLGÁLAT'!AB55</f>
        <v>875</v>
      </c>
      <c r="E44" s="584">
        <f>+'3.SZ.TÁBL. SEGÍTŐ SZOLGÁLAT'!AC55</f>
        <v>875</v>
      </c>
      <c r="F44" s="653">
        <f>+E44/D44</f>
        <v>1</v>
      </c>
      <c r="G44" s="6"/>
      <c r="H44" s="109"/>
      <c r="I44" s="605"/>
      <c r="J44" s="636"/>
      <c r="K44" s="39">
        <f t="shared" si="18"/>
        <v>0</v>
      </c>
      <c r="L44" s="109">
        <f t="shared" si="19"/>
        <v>875</v>
      </c>
      <c r="M44" s="605">
        <f t="shared" si="20"/>
        <v>875</v>
      </c>
      <c r="N44" s="653">
        <f>+M44/L44</f>
        <v>1</v>
      </c>
    </row>
    <row r="45" spans="1:16" ht="13.5" customHeight="1" x14ac:dyDescent="0.25">
      <c r="A45" s="160" t="s">
        <v>164</v>
      </c>
      <c r="B45" s="141" t="s">
        <v>166</v>
      </c>
      <c r="C45" s="193">
        <f>+'3.SZ.TÁBL. SEGÍTŐ SZOLGÁLAT'!AA56</f>
        <v>0</v>
      </c>
      <c r="D45" s="46">
        <f>+'3.SZ.TÁBL. SEGÍTŐ SZOLGÁLAT'!AB56</f>
        <v>0</v>
      </c>
      <c r="E45" s="585">
        <f>+'3.SZ.TÁBL. SEGÍTŐ SZOLGÁLAT'!AC56</f>
        <v>0</v>
      </c>
      <c r="F45" s="622"/>
      <c r="G45" s="137"/>
      <c r="H45" s="46"/>
      <c r="I45" s="585"/>
      <c r="J45" s="640"/>
      <c r="K45" s="40">
        <f t="shared" si="18"/>
        <v>0</v>
      </c>
      <c r="L45" s="46">
        <f t="shared" si="19"/>
        <v>0</v>
      </c>
      <c r="M45" s="585">
        <f t="shared" si="20"/>
        <v>0</v>
      </c>
      <c r="N45" s="622"/>
    </row>
    <row r="46" spans="1:16" s="3" customFormat="1" ht="13.5" customHeight="1" x14ac:dyDescent="0.25">
      <c r="A46" s="161" t="s">
        <v>126</v>
      </c>
      <c r="B46" s="142" t="s">
        <v>84</v>
      </c>
      <c r="C46" s="242">
        <f t="shared" ref="C46:E46" si="22">+SUM(C32:C44)</f>
        <v>85750</v>
      </c>
      <c r="D46" s="339">
        <f t="shared" si="22"/>
        <v>94863</v>
      </c>
      <c r="E46" s="583">
        <f t="shared" si="22"/>
        <v>48358</v>
      </c>
      <c r="F46" s="656">
        <f>+E46/D46</f>
        <v>0.50976671621180014</v>
      </c>
      <c r="G46" s="340"/>
      <c r="H46" s="341"/>
      <c r="I46" s="603"/>
      <c r="J46" s="633"/>
      <c r="K46" s="338">
        <f>SUM(K32:K45)</f>
        <v>85750</v>
      </c>
      <c r="L46" s="341">
        <f>SUM(L32:L45)</f>
        <v>94863</v>
      </c>
      <c r="M46" s="603">
        <f>SUM(M32:M45)</f>
        <v>48358</v>
      </c>
      <c r="N46" s="656">
        <f>+M46/L46</f>
        <v>0.50976671621180014</v>
      </c>
      <c r="P46" s="4"/>
    </row>
    <row r="47" spans="1:16" ht="13.5" customHeight="1" x14ac:dyDescent="0.25">
      <c r="A47" s="158" t="s">
        <v>167</v>
      </c>
      <c r="B47" s="140" t="s">
        <v>168</v>
      </c>
      <c r="C47" s="181">
        <f>+'3.SZ.TÁBL. SEGÍTŐ SZOLGÁLAT'!AA58</f>
        <v>0</v>
      </c>
      <c r="D47" s="48">
        <f>+'3.SZ.TÁBL. SEGÍTŐ SZOLGÁLAT'!AB58</f>
        <v>0</v>
      </c>
      <c r="E47" s="581">
        <f>+'3.SZ.TÁBL. SEGÍTŐ SZOLGÁLAT'!AC58</f>
        <v>0</v>
      </c>
      <c r="F47" s="616"/>
      <c r="G47" s="5"/>
      <c r="H47" s="48"/>
      <c r="I47" s="581"/>
      <c r="J47" s="632"/>
      <c r="K47" s="37">
        <f t="shared" ref="K47:M49" si="23">+C47+G47</f>
        <v>0</v>
      </c>
      <c r="L47" s="48">
        <f t="shared" si="23"/>
        <v>0</v>
      </c>
      <c r="M47" s="581">
        <f t="shared" si="23"/>
        <v>0</v>
      </c>
      <c r="N47" s="616"/>
    </row>
    <row r="48" spans="1:16" ht="13.5" customHeight="1" x14ac:dyDescent="0.25">
      <c r="A48" s="159" t="s">
        <v>169</v>
      </c>
      <c r="B48" s="127" t="s">
        <v>170</v>
      </c>
      <c r="C48" s="174">
        <f>+'3.SZ.TÁBL. SEGÍTŐ SZOLGÁLAT'!AA59</f>
        <v>790</v>
      </c>
      <c r="D48" s="45">
        <f>+'3.SZ.TÁBL. SEGÍTŐ SZOLGÁLAT'!AB59</f>
        <v>2151</v>
      </c>
      <c r="E48" s="584">
        <f>+'3.SZ.TÁBL. SEGÍTŐ SZOLGÁLAT'!AC59</f>
        <v>1921</v>
      </c>
      <c r="F48" s="653">
        <f>+E48/D48</f>
        <v>0.89307298930729895</v>
      </c>
      <c r="G48" s="6"/>
      <c r="H48" s="109"/>
      <c r="I48" s="605"/>
      <c r="J48" s="636"/>
      <c r="K48" s="39">
        <f t="shared" si="23"/>
        <v>790</v>
      </c>
      <c r="L48" s="109">
        <f t="shared" si="23"/>
        <v>2151</v>
      </c>
      <c r="M48" s="605">
        <f t="shared" si="23"/>
        <v>1921</v>
      </c>
      <c r="N48" s="653">
        <f>+M48/L48</f>
        <v>0.89307298930729895</v>
      </c>
    </row>
    <row r="49" spans="1:26" ht="13.5" customHeight="1" x14ac:dyDescent="0.25">
      <c r="A49" s="160" t="s">
        <v>171</v>
      </c>
      <c r="B49" s="141" t="s">
        <v>172</v>
      </c>
      <c r="C49" s="193">
        <f>+'3.SZ.TÁBL. SEGÍTŐ SZOLGÁLAT'!AA60</f>
        <v>65</v>
      </c>
      <c r="D49" s="46">
        <f>+'3.SZ.TÁBL. SEGÍTŐ SZOLGÁLAT'!AB60</f>
        <v>68</v>
      </c>
      <c r="E49" s="585">
        <f>+'3.SZ.TÁBL. SEGÍTŐ SZOLGÁLAT'!AC60</f>
        <v>39</v>
      </c>
      <c r="F49" s="655">
        <f>+E49/D49</f>
        <v>0.57352941176470584</v>
      </c>
      <c r="G49" s="137"/>
      <c r="H49" s="152"/>
      <c r="I49" s="594"/>
      <c r="J49" s="637"/>
      <c r="K49" s="40">
        <f t="shared" si="23"/>
        <v>65</v>
      </c>
      <c r="L49" s="149">
        <f t="shared" si="23"/>
        <v>68</v>
      </c>
      <c r="M49" s="607">
        <f t="shared" si="23"/>
        <v>39</v>
      </c>
      <c r="N49" s="655">
        <f>+M49/L49</f>
        <v>0.57352941176470584</v>
      </c>
      <c r="O49" s="2"/>
      <c r="Q49" s="2"/>
      <c r="R49" s="2"/>
      <c r="S49" s="2"/>
      <c r="T49" s="2"/>
      <c r="V49" s="2"/>
      <c r="W49" s="2"/>
      <c r="X49" s="2"/>
      <c r="Y49" s="2"/>
      <c r="Z49" s="2"/>
    </row>
    <row r="50" spans="1:26" s="3" customFormat="1" ht="13.5" customHeight="1" x14ac:dyDescent="0.25">
      <c r="A50" s="161" t="s">
        <v>127</v>
      </c>
      <c r="B50" s="142" t="s">
        <v>85</v>
      </c>
      <c r="C50" s="242">
        <f t="shared" ref="C50:E50" si="24">SUM(C47:C49)</f>
        <v>855</v>
      </c>
      <c r="D50" s="339">
        <f t="shared" si="24"/>
        <v>2219</v>
      </c>
      <c r="E50" s="583">
        <f t="shared" si="24"/>
        <v>1960</v>
      </c>
      <c r="F50" s="656">
        <f>+E50/D50</f>
        <v>0.88328075709779175</v>
      </c>
      <c r="G50" s="242">
        <f t="shared" ref="G50:H50" si="25">SUM(G47:G49)</f>
        <v>0</v>
      </c>
      <c r="H50" s="342">
        <f t="shared" si="25"/>
        <v>0</v>
      </c>
      <c r="I50" s="592">
        <f t="shared" ref="I50" si="26">SUM(I47:I49)</f>
        <v>0</v>
      </c>
      <c r="J50" s="633"/>
      <c r="K50" s="338">
        <f>SUM(K47:K49)</f>
        <v>855</v>
      </c>
      <c r="L50" s="341">
        <f>SUM(L47:L49)</f>
        <v>2219</v>
      </c>
      <c r="M50" s="603">
        <f>SUM(M47:M49)</f>
        <v>1960</v>
      </c>
      <c r="N50" s="656">
        <f>+M50/L50</f>
        <v>0.88328075709779175</v>
      </c>
      <c r="O50" s="4"/>
      <c r="P50" s="4"/>
      <c r="Q50" s="4"/>
      <c r="R50" s="4"/>
      <c r="S50" s="4"/>
      <c r="T50" s="4"/>
      <c r="V50" s="4"/>
      <c r="W50" s="4"/>
      <c r="X50" s="4"/>
      <c r="Y50" s="4"/>
      <c r="Z50" s="4"/>
    </row>
    <row r="51" spans="1:26" s="3" customFormat="1" ht="13.5" customHeight="1" x14ac:dyDescent="0.25">
      <c r="A51" s="161" t="s">
        <v>128</v>
      </c>
      <c r="B51" s="142" t="s">
        <v>86</v>
      </c>
      <c r="C51" s="242">
        <f t="shared" ref="C51:M51" si="27">+C46+C50</f>
        <v>86605</v>
      </c>
      <c r="D51" s="339">
        <f t="shared" si="27"/>
        <v>97082</v>
      </c>
      <c r="E51" s="583">
        <f t="shared" si="27"/>
        <v>50318</v>
      </c>
      <c r="F51" s="656">
        <f>+E51/D51</f>
        <v>0.51830411404791821</v>
      </c>
      <c r="G51" s="242">
        <f t="shared" si="27"/>
        <v>0</v>
      </c>
      <c r="H51" s="341">
        <f t="shared" si="27"/>
        <v>0</v>
      </c>
      <c r="I51" s="603">
        <f t="shared" si="27"/>
        <v>0</v>
      </c>
      <c r="J51" s="633"/>
      <c r="K51" s="338">
        <f t="shared" si="27"/>
        <v>86605</v>
      </c>
      <c r="L51" s="341">
        <f t="shared" si="27"/>
        <v>97082</v>
      </c>
      <c r="M51" s="603">
        <f t="shared" si="27"/>
        <v>50318</v>
      </c>
      <c r="N51" s="656">
        <f>+M51/L51</f>
        <v>0.51830411404791821</v>
      </c>
      <c r="O51" s="4"/>
      <c r="P51" s="4"/>
      <c r="Q51" s="4"/>
      <c r="R51" s="4"/>
      <c r="S51" s="4"/>
      <c r="T51" s="4"/>
      <c r="V51" s="4"/>
      <c r="W51" s="4"/>
      <c r="X51" s="4"/>
      <c r="Y51" s="4"/>
      <c r="Z51" s="4"/>
    </row>
    <row r="52" spans="1:26" s="3" customFormat="1" ht="13.5" customHeight="1" x14ac:dyDescent="0.25">
      <c r="A52" s="161" t="s">
        <v>129</v>
      </c>
      <c r="B52" s="142" t="s">
        <v>87</v>
      </c>
      <c r="C52" s="242">
        <f t="shared" ref="C52:M52" si="28">+SUM(C53:C57)</f>
        <v>19752</v>
      </c>
      <c r="D52" s="339">
        <f t="shared" si="28"/>
        <v>21793</v>
      </c>
      <c r="E52" s="583">
        <f t="shared" si="28"/>
        <v>11443</v>
      </c>
      <c r="F52" s="656">
        <f>+E52/D52</f>
        <v>0.52507685954205474</v>
      </c>
      <c r="G52" s="242">
        <f t="shared" si="28"/>
        <v>0</v>
      </c>
      <c r="H52" s="341">
        <f t="shared" si="28"/>
        <v>0</v>
      </c>
      <c r="I52" s="603">
        <f t="shared" si="28"/>
        <v>0</v>
      </c>
      <c r="J52" s="633"/>
      <c r="K52" s="338">
        <f t="shared" si="28"/>
        <v>19752</v>
      </c>
      <c r="L52" s="341">
        <f t="shared" si="28"/>
        <v>21793</v>
      </c>
      <c r="M52" s="603">
        <f t="shared" si="28"/>
        <v>11443</v>
      </c>
      <c r="N52" s="656">
        <f>+M52/L52</f>
        <v>0.52507685954205474</v>
      </c>
      <c r="P52" s="4"/>
    </row>
    <row r="53" spans="1:26" s="241" customFormat="1" ht="13.5" customHeight="1" x14ac:dyDescent="0.25">
      <c r="A53" s="162" t="s">
        <v>129</v>
      </c>
      <c r="B53" s="153" t="s">
        <v>230</v>
      </c>
      <c r="C53" s="254">
        <f>+'3.SZ.TÁBL. SEGÍTŐ SZOLGÁLAT'!AA64</f>
        <v>16746</v>
      </c>
      <c r="D53" s="331">
        <f>+'3.SZ.TÁBL. SEGÍTŐ SZOLGÁLAT'!AB64</f>
        <v>18787</v>
      </c>
      <c r="E53" s="590">
        <f>+'3.SZ.TÁBL. SEGÍTŐ SZOLGÁLAT'!AC64</f>
        <v>9731</v>
      </c>
      <c r="F53" s="654">
        <f t="shared" ref="F53:F55" si="29">+E53/D53</f>
        <v>0.51796454995475594</v>
      </c>
      <c r="G53" s="332"/>
      <c r="H53" s="333"/>
      <c r="I53" s="612"/>
      <c r="J53" s="641"/>
      <c r="K53" s="324">
        <f t="shared" ref="K53:M60" si="30">+C53+G53</f>
        <v>16746</v>
      </c>
      <c r="L53" s="333">
        <f t="shared" si="30"/>
        <v>18787</v>
      </c>
      <c r="M53" s="612">
        <f t="shared" si="30"/>
        <v>9731</v>
      </c>
      <c r="N53" s="654">
        <f t="shared" ref="N53:N55" si="31">+M53/L53</f>
        <v>0.51796454995475594</v>
      </c>
      <c r="P53" s="325"/>
    </row>
    <row r="54" spans="1:26" s="241" customFormat="1" ht="13.5" customHeight="1" x14ac:dyDescent="0.25">
      <c r="A54" s="163" t="s">
        <v>129</v>
      </c>
      <c r="B54" s="129" t="s">
        <v>231</v>
      </c>
      <c r="C54" s="232">
        <f>+'3.SZ.TÁBL. SEGÍTŐ SZOLGÁLAT'!AA65</f>
        <v>2682</v>
      </c>
      <c r="D54" s="323">
        <f>+'3.SZ.TÁBL. SEGÍTŐ SZOLGÁLAT'!AB65</f>
        <v>2682</v>
      </c>
      <c r="E54" s="591">
        <f>+'3.SZ.TÁBL. SEGÍTŐ SZOLGÁLAT'!AC65</f>
        <v>982</v>
      </c>
      <c r="F54" s="653">
        <f t="shared" si="29"/>
        <v>0.36614466815809099</v>
      </c>
      <c r="G54" s="334"/>
      <c r="H54" s="335"/>
      <c r="I54" s="613"/>
      <c r="J54" s="642"/>
      <c r="K54" s="322">
        <f t="shared" si="30"/>
        <v>2682</v>
      </c>
      <c r="L54" s="335">
        <f t="shared" si="30"/>
        <v>2682</v>
      </c>
      <c r="M54" s="613">
        <f t="shared" si="30"/>
        <v>982</v>
      </c>
      <c r="N54" s="653">
        <f t="shared" si="31"/>
        <v>0.36614466815809099</v>
      </c>
      <c r="P54" s="325"/>
    </row>
    <row r="55" spans="1:26" s="241" customFormat="1" ht="13.5" customHeight="1" x14ac:dyDescent="0.25">
      <c r="A55" s="163" t="s">
        <v>129</v>
      </c>
      <c r="B55" s="129" t="s">
        <v>232</v>
      </c>
      <c r="C55" s="232">
        <f>+'3.SZ.TÁBL. SEGÍTŐ SZOLGÁLAT'!AA66</f>
        <v>15</v>
      </c>
      <c r="D55" s="323">
        <f>+'3.SZ.TÁBL. SEGÍTŐ SZOLGÁLAT'!AB66</f>
        <v>15</v>
      </c>
      <c r="E55" s="591">
        <f>+'3.SZ.TÁBL. SEGÍTŐ SZOLGÁLAT'!AC66</f>
        <v>0</v>
      </c>
      <c r="F55" s="653">
        <f t="shared" si="29"/>
        <v>0</v>
      </c>
      <c r="G55" s="334"/>
      <c r="H55" s="335"/>
      <c r="I55" s="613"/>
      <c r="J55" s="642"/>
      <c r="K55" s="322">
        <f t="shared" si="30"/>
        <v>15</v>
      </c>
      <c r="L55" s="335">
        <f t="shared" si="30"/>
        <v>15</v>
      </c>
      <c r="M55" s="613">
        <f t="shared" si="30"/>
        <v>0</v>
      </c>
      <c r="N55" s="653">
        <f t="shared" si="31"/>
        <v>0</v>
      </c>
      <c r="P55" s="325"/>
    </row>
    <row r="56" spans="1:26" s="241" customFormat="1" ht="13.5" customHeight="1" x14ac:dyDescent="0.25">
      <c r="A56" s="163" t="s">
        <v>129</v>
      </c>
      <c r="B56" s="129" t="s">
        <v>290</v>
      </c>
      <c r="C56" s="232">
        <f>+'3.SZ.TÁBL. SEGÍTŐ SZOLGÁLAT'!AA67</f>
        <v>0</v>
      </c>
      <c r="D56" s="323">
        <f>+'3.SZ.TÁBL. SEGÍTŐ SZOLGÁLAT'!AB67</f>
        <v>0</v>
      </c>
      <c r="E56" s="591">
        <f>+'3.SZ.TÁBL. SEGÍTŐ SZOLGÁLAT'!AC67</f>
        <v>440</v>
      </c>
      <c r="F56" s="623"/>
      <c r="G56" s="334"/>
      <c r="H56" s="335"/>
      <c r="I56" s="613"/>
      <c r="J56" s="642"/>
      <c r="K56" s="322">
        <f t="shared" si="30"/>
        <v>0</v>
      </c>
      <c r="L56" s="335">
        <f t="shared" si="30"/>
        <v>0</v>
      </c>
      <c r="M56" s="613">
        <f t="shared" si="30"/>
        <v>440</v>
      </c>
      <c r="N56" s="623"/>
      <c r="P56" s="325"/>
    </row>
    <row r="57" spans="1:26" s="241" customFormat="1" ht="13.5" customHeight="1" x14ac:dyDescent="0.25">
      <c r="A57" s="163" t="s">
        <v>129</v>
      </c>
      <c r="B57" s="129" t="s">
        <v>233</v>
      </c>
      <c r="C57" s="232">
        <f>+'3.SZ.TÁBL. SEGÍTŐ SZOLGÁLAT'!AA68</f>
        <v>309</v>
      </c>
      <c r="D57" s="323">
        <f>+'3.SZ.TÁBL. SEGÍTŐ SZOLGÁLAT'!AB68</f>
        <v>309</v>
      </c>
      <c r="E57" s="591">
        <f>+'3.SZ.TÁBL. SEGÍTŐ SZOLGÁLAT'!AC68</f>
        <v>290</v>
      </c>
      <c r="F57" s="653">
        <f>+E57/D57</f>
        <v>0.93851132686084138</v>
      </c>
      <c r="G57" s="334"/>
      <c r="H57" s="335"/>
      <c r="I57" s="613"/>
      <c r="J57" s="642"/>
      <c r="K57" s="322">
        <f t="shared" si="30"/>
        <v>309</v>
      </c>
      <c r="L57" s="335">
        <f t="shared" si="30"/>
        <v>309</v>
      </c>
      <c r="M57" s="613">
        <f t="shared" si="30"/>
        <v>290</v>
      </c>
      <c r="N57" s="653">
        <f>+M57/L57</f>
        <v>0.93851132686084138</v>
      </c>
      <c r="P57" s="325"/>
    </row>
    <row r="58" spans="1:26" ht="13.5" customHeight="1" x14ac:dyDescent="0.25">
      <c r="A58" s="159" t="s">
        <v>173</v>
      </c>
      <c r="B58" s="127" t="s">
        <v>174</v>
      </c>
      <c r="C58" s="181">
        <f>+'3.SZ.TÁBL. SEGÍTŐ SZOLGÁLAT'!AA69</f>
        <v>127</v>
      </c>
      <c r="D58" s="45">
        <f>+'3.SZ.TÁBL. SEGÍTŐ SZOLGÁLAT'!AB69</f>
        <v>146</v>
      </c>
      <c r="E58" s="584">
        <f>+'3.SZ.TÁBL. SEGÍTŐ SZOLGÁLAT'!AC69</f>
        <v>83</v>
      </c>
      <c r="F58" s="653">
        <f>+E58/D58</f>
        <v>0.56849315068493156</v>
      </c>
      <c r="G58" s="6"/>
      <c r="H58" s="109"/>
      <c r="I58" s="605"/>
      <c r="J58" s="636"/>
      <c r="K58" s="39">
        <f t="shared" si="30"/>
        <v>127</v>
      </c>
      <c r="L58" s="109">
        <f t="shared" si="30"/>
        <v>146</v>
      </c>
      <c r="M58" s="605">
        <f t="shared" si="30"/>
        <v>83</v>
      </c>
      <c r="N58" s="653">
        <f>+M58/L58</f>
        <v>0.56849315068493156</v>
      </c>
    </row>
    <row r="59" spans="1:26" ht="13.5" customHeight="1" x14ac:dyDescent="0.25">
      <c r="A59" s="159" t="s">
        <v>175</v>
      </c>
      <c r="B59" s="127" t="s">
        <v>176</v>
      </c>
      <c r="C59" s="174">
        <f>+'3.SZ.TÁBL. SEGÍTŐ SZOLGÁLAT'!AA70</f>
        <v>3820</v>
      </c>
      <c r="D59" s="45">
        <f>+'3.SZ.TÁBL. SEGÍTŐ SZOLGÁLAT'!AB70</f>
        <v>3801</v>
      </c>
      <c r="E59" s="584">
        <f>+'3.SZ.TÁBL. SEGÍTŐ SZOLGÁLAT'!AC70</f>
        <v>1809</v>
      </c>
      <c r="F59" s="653">
        <f>+E59/D59</f>
        <v>0.47592738752959746</v>
      </c>
      <c r="G59" s="6"/>
      <c r="H59" s="109"/>
      <c r="I59" s="605"/>
      <c r="J59" s="636"/>
      <c r="K59" s="39">
        <f t="shared" si="30"/>
        <v>3820</v>
      </c>
      <c r="L59" s="109">
        <f t="shared" si="30"/>
        <v>3801</v>
      </c>
      <c r="M59" s="605">
        <f t="shared" si="30"/>
        <v>1809</v>
      </c>
      <c r="N59" s="653">
        <f>+M59/L59</f>
        <v>0.47592738752959746</v>
      </c>
    </row>
    <row r="60" spans="1:26" ht="13.5" customHeight="1" x14ac:dyDescent="0.25">
      <c r="A60" s="160" t="s">
        <v>177</v>
      </c>
      <c r="B60" s="141" t="s">
        <v>178</v>
      </c>
      <c r="C60" s="193">
        <f>+'3.SZ.TÁBL. SEGÍTŐ SZOLGÁLAT'!AA71</f>
        <v>0</v>
      </c>
      <c r="D60" s="46">
        <f>+'3.SZ.TÁBL. SEGÍTŐ SZOLGÁLAT'!AB71</f>
        <v>0</v>
      </c>
      <c r="E60" s="585">
        <f>+'3.SZ.TÁBL. SEGÍTŐ SZOLGÁLAT'!AC71</f>
        <v>0</v>
      </c>
      <c r="F60" s="622"/>
      <c r="G60" s="137"/>
      <c r="H60" s="149"/>
      <c r="I60" s="607"/>
      <c r="J60" s="637"/>
      <c r="K60" s="40">
        <f t="shared" si="30"/>
        <v>0</v>
      </c>
      <c r="L60" s="149">
        <f t="shared" si="30"/>
        <v>0</v>
      </c>
      <c r="M60" s="607">
        <f t="shared" si="30"/>
        <v>0</v>
      </c>
      <c r="N60" s="622"/>
    </row>
    <row r="61" spans="1:26" s="3" customFormat="1" ht="13.5" customHeight="1" x14ac:dyDescent="0.25">
      <c r="A61" s="161" t="s">
        <v>130</v>
      </c>
      <c r="B61" s="142" t="s">
        <v>88</v>
      </c>
      <c r="C61" s="242">
        <f t="shared" ref="C61:I61" si="32">SUM(C58:C60)</f>
        <v>3947</v>
      </c>
      <c r="D61" s="342">
        <f t="shared" si="32"/>
        <v>3947</v>
      </c>
      <c r="E61" s="592">
        <f t="shared" si="32"/>
        <v>1892</v>
      </c>
      <c r="F61" s="656">
        <f>+E61/D61</f>
        <v>0.47935140613123889</v>
      </c>
      <c r="G61" s="242">
        <f t="shared" si="32"/>
        <v>0</v>
      </c>
      <c r="H61" s="341">
        <f t="shared" si="32"/>
        <v>0</v>
      </c>
      <c r="I61" s="603">
        <f t="shared" si="32"/>
        <v>0</v>
      </c>
      <c r="J61" s="633"/>
      <c r="K61" s="338">
        <f>+SUM(K58:K60)</f>
        <v>3947</v>
      </c>
      <c r="L61" s="341">
        <f>+SUM(L58:L60)</f>
        <v>3947</v>
      </c>
      <c r="M61" s="603">
        <f>+SUM(M58:M60)</f>
        <v>1892</v>
      </c>
      <c r="N61" s="656">
        <f>+M61/L61</f>
        <v>0.47935140613123889</v>
      </c>
      <c r="P61" s="4"/>
    </row>
    <row r="62" spans="1:26" ht="13.5" customHeight="1" x14ac:dyDescent="0.25">
      <c r="A62" s="158" t="s">
        <v>179</v>
      </c>
      <c r="B62" s="140" t="s">
        <v>180</v>
      </c>
      <c r="C62" s="181">
        <f>+'3.SZ.TÁBL. SEGÍTŐ SZOLGÁLAT'!AA73</f>
        <v>749</v>
      </c>
      <c r="D62" s="154">
        <f>+'3.SZ.TÁBL. SEGÍTŐ SZOLGÁLAT'!AB73</f>
        <v>750</v>
      </c>
      <c r="E62" s="593">
        <f>+'3.SZ.TÁBL. SEGÍTŐ SZOLGÁLAT'!AC73</f>
        <v>340</v>
      </c>
      <c r="F62" s="654">
        <f t="shared" ref="F62:F66" si="33">+E62/D62</f>
        <v>0.45333333333333331</v>
      </c>
      <c r="G62" s="5"/>
      <c r="H62" s="47"/>
      <c r="I62" s="604"/>
      <c r="J62" s="634"/>
      <c r="K62" s="37">
        <f t="shared" ref="K62:M63" si="34">+C62+G62</f>
        <v>749</v>
      </c>
      <c r="L62" s="47">
        <f t="shared" si="34"/>
        <v>750</v>
      </c>
      <c r="M62" s="604">
        <f t="shared" si="34"/>
        <v>340</v>
      </c>
      <c r="N62" s="654">
        <f t="shared" ref="N62:N66" si="35">+M62/L62</f>
        <v>0.45333333333333331</v>
      </c>
    </row>
    <row r="63" spans="1:26" ht="13.5" customHeight="1" x14ac:dyDescent="0.25">
      <c r="A63" s="160" t="s">
        <v>181</v>
      </c>
      <c r="B63" s="141" t="s">
        <v>182</v>
      </c>
      <c r="C63" s="193">
        <f>+'3.SZ.TÁBL. SEGÍTŐ SZOLGÁLAT'!AA74</f>
        <v>548</v>
      </c>
      <c r="D63" s="152">
        <f>+'3.SZ.TÁBL. SEGÍTŐ SZOLGÁLAT'!AB74</f>
        <v>535</v>
      </c>
      <c r="E63" s="594">
        <f>+'3.SZ.TÁBL. SEGÍTŐ SZOLGÁLAT'!AC74</f>
        <v>103</v>
      </c>
      <c r="F63" s="655">
        <f t="shared" si="33"/>
        <v>0.19252336448598131</v>
      </c>
      <c r="G63" s="137"/>
      <c r="H63" s="149"/>
      <c r="I63" s="607"/>
      <c r="J63" s="637"/>
      <c r="K63" s="40">
        <f t="shared" si="34"/>
        <v>548</v>
      </c>
      <c r="L63" s="149">
        <f t="shared" si="34"/>
        <v>535</v>
      </c>
      <c r="M63" s="607">
        <f t="shared" si="34"/>
        <v>103</v>
      </c>
      <c r="N63" s="655">
        <f t="shared" si="35"/>
        <v>0.19252336448598131</v>
      </c>
    </row>
    <row r="64" spans="1:26" s="3" customFormat="1" ht="13.5" customHeight="1" x14ac:dyDescent="0.25">
      <c r="A64" s="161" t="s">
        <v>131</v>
      </c>
      <c r="B64" s="142" t="s">
        <v>89</v>
      </c>
      <c r="C64" s="242">
        <f t="shared" ref="C64:I64" si="36">SUM(C62:C63)</f>
        <v>1297</v>
      </c>
      <c r="D64" s="342">
        <f t="shared" si="36"/>
        <v>1285</v>
      </c>
      <c r="E64" s="592">
        <f t="shared" si="36"/>
        <v>443</v>
      </c>
      <c r="F64" s="656">
        <f t="shared" si="33"/>
        <v>0.34474708171206225</v>
      </c>
      <c r="G64" s="242">
        <f t="shared" si="36"/>
        <v>0</v>
      </c>
      <c r="H64" s="341">
        <f t="shared" si="36"/>
        <v>0</v>
      </c>
      <c r="I64" s="603">
        <f t="shared" si="36"/>
        <v>0</v>
      </c>
      <c r="J64" s="633"/>
      <c r="K64" s="338">
        <f>+SUM(K62:K63)</f>
        <v>1297</v>
      </c>
      <c r="L64" s="341">
        <f>+SUM(L62:L63)</f>
        <v>1285</v>
      </c>
      <c r="M64" s="603">
        <f>+SUM(M62:M63)</f>
        <v>443</v>
      </c>
      <c r="N64" s="656">
        <f t="shared" si="35"/>
        <v>0.34474708171206225</v>
      </c>
      <c r="P64" s="4"/>
    </row>
    <row r="65" spans="1:16" ht="13.5" customHeight="1" x14ac:dyDescent="0.25">
      <c r="A65" s="158" t="s">
        <v>183</v>
      </c>
      <c r="B65" s="140" t="s">
        <v>184</v>
      </c>
      <c r="C65" s="181">
        <f>+'3.SZ.TÁBL. SEGÍTŐ SZOLGÁLAT'!AA76</f>
        <v>2538</v>
      </c>
      <c r="D65" s="154">
        <f>+'3.SZ.TÁBL. SEGÍTŐ SZOLGÁLAT'!AB76</f>
        <v>2538</v>
      </c>
      <c r="E65" s="593">
        <f>+'3.SZ.TÁBL. SEGÍTŐ SZOLGÁLAT'!AC76</f>
        <v>614</v>
      </c>
      <c r="F65" s="654">
        <f t="shared" si="33"/>
        <v>0.24192277383766744</v>
      </c>
      <c r="G65" s="5"/>
      <c r="H65" s="47"/>
      <c r="I65" s="604"/>
      <c r="J65" s="634"/>
      <c r="K65" s="37">
        <f t="shared" ref="K65:K73" si="37">+C65+G65</f>
        <v>2538</v>
      </c>
      <c r="L65" s="47">
        <f t="shared" ref="L65:L73" si="38">+D65+H65</f>
        <v>2538</v>
      </c>
      <c r="M65" s="604">
        <f t="shared" ref="M65:M73" si="39">+E65+I65</f>
        <v>614</v>
      </c>
      <c r="N65" s="654">
        <f t="shared" si="35"/>
        <v>0.24192277383766744</v>
      </c>
    </row>
    <row r="66" spans="1:16" ht="13.5" customHeight="1" x14ac:dyDescent="0.25">
      <c r="A66" s="159" t="s">
        <v>185</v>
      </c>
      <c r="B66" s="127" t="s">
        <v>3</v>
      </c>
      <c r="C66" s="174">
        <f>+'3.SZ.TÁBL. SEGÍTŐ SZOLGÁLAT'!AA77</f>
        <v>1280</v>
      </c>
      <c r="D66" s="128">
        <f>+'3.SZ.TÁBL. SEGÍTŐ SZOLGÁLAT'!AB77</f>
        <v>1271</v>
      </c>
      <c r="E66" s="595">
        <f>+'3.SZ.TÁBL. SEGÍTŐ SZOLGÁLAT'!AC77</f>
        <v>622</v>
      </c>
      <c r="F66" s="653">
        <f t="shared" si="33"/>
        <v>0.48937844217151849</v>
      </c>
      <c r="G66" s="6"/>
      <c r="H66" s="109"/>
      <c r="I66" s="605"/>
      <c r="J66" s="636"/>
      <c r="K66" s="39">
        <f t="shared" si="37"/>
        <v>1280</v>
      </c>
      <c r="L66" s="109">
        <f t="shared" si="38"/>
        <v>1271</v>
      </c>
      <c r="M66" s="605">
        <f t="shared" si="39"/>
        <v>622</v>
      </c>
      <c r="N66" s="653">
        <f t="shared" si="35"/>
        <v>0.48937844217151849</v>
      </c>
    </row>
    <row r="67" spans="1:16" ht="13.5" customHeight="1" x14ac:dyDescent="0.25">
      <c r="A67" s="159" t="s">
        <v>186</v>
      </c>
      <c r="B67" s="127" t="s">
        <v>187</v>
      </c>
      <c r="C67" s="174">
        <f>+'3.SZ.TÁBL. SEGÍTŐ SZOLGÁLAT'!AA78</f>
        <v>0</v>
      </c>
      <c r="D67" s="128">
        <f>+'3.SZ.TÁBL. SEGÍTŐ SZOLGÁLAT'!AB78</f>
        <v>0</v>
      </c>
      <c r="E67" s="595">
        <f>+'3.SZ.TÁBL. SEGÍTŐ SZOLGÁLAT'!AC78</f>
        <v>0</v>
      </c>
      <c r="F67" s="627"/>
      <c r="G67" s="6"/>
      <c r="H67" s="109"/>
      <c r="I67" s="605"/>
      <c r="J67" s="636"/>
      <c r="K67" s="39">
        <f t="shared" si="37"/>
        <v>0</v>
      </c>
      <c r="L67" s="109">
        <f t="shared" si="38"/>
        <v>0</v>
      </c>
      <c r="M67" s="605">
        <f t="shared" si="39"/>
        <v>0</v>
      </c>
      <c r="N67" s="627"/>
    </row>
    <row r="68" spans="1:16" ht="13.5" customHeight="1" x14ac:dyDescent="0.25">
      <c r="A68" s="159" t="s">
        <v>188</v>
      </c>
      <c r="B68" s="127" t="s">
        <v>189</v>
      </c>
      <c r="C68" s="174">
        <f>+'3.SZ.TÁBL. SEGÍTŐ SZOLGÁLAT'!AA79</f>
        <v>2985</v>
      </c>
      <c r="D68" s="128">
        <f>+'3.SZ.TÁBL. SEGÍTŐ SZOLGÁLAT'!AB79</f>
        <v>2985</v>
      </c>
      <c r="E68" s="595">
        <f>+'3.SZ.TÁBL. SEGÍTŐ SZOLGÁLAT'!AC79</f>
        <v>681</v>
      </c>
      <c r="F68" s="653">
        <f>+E68/D68</f>
        <v>0.22814070351758794</v>
      </c>
      <c r="G68" s="6"/>
      <c r="H68" s="109"/>
      <c r="I68" s="605"/>
      <c r="J68" s="636"/>
      <c r="K68" s="39">
        <f t="shared" si="37"/>
        <v>2985</v>
      </c>
      <c r="L68" s="109">
        <f t="shared" si="38"/>
        <v>2985</v>
      </c>
      <c r="M68" s="605">
        <f t="shared" si="39"/>
        <v>681</v>
      </c>
      <c r="N68" s="653">
        <f>+M68/L68</f>
        <v>0.22814070351758794</v>
      </c>
    </row>
    <row r="69" spans="1:16" ht="13.5" customHeight="1" x14ac:dyDescent="0.25">
      <c r="A69" s="159" t="s">
        <v>190</v>
      </c>
      <c r="B69" s="127" t="s">
        <v>191</v>
      </c>
      <c r="C69" s="174">
        <f>+'3.SZ.TÁBL. SEGÍTŐ SZOLGÁLAT'!AA80</f>
        <v>0</v>
      </c>
      <c r="D69" s="128">
        <f>+'3.SZ.TÁBL. SEGÍTŐ SZOLGÁLAT'!AB80</f>
        <v>0</v>
      </c>
      <c r="E69" s="595">
        <f>+'3.SZ.TÁBL. SEGÍTŐ SZOLGÁLAT'!AC80</f>
        <v>0</v>
      </c>
      <c r="F69" s="627"/>
      <c r="G69" s="6"/>
      <c r="H69" s="109"/>
      <c r="I69" s="605"/>
      <c r="J69" s="636"/>
      <c r="K69" s="39">
        <f t="shared" si="37"/>
        <v>0</v>
      </c>
      <c r="L69" s="109">
        <f t="shared" si="38"/>
        <v>0</v>
      </c>
      <c r="M69" s="605">
        <f t="shared" si="39"/>
        <v>0</v>
      </c>
      <c r="N69" s="627"/>
    </row>
    <row r="70" spans="1:16" s="241" customFormat="1" ht="13.5" customHeight="1" x14ac:dyDescent="0.25">
      <c r="A70" s="163" t="s">
        <v>190</v>
      </c>
      <c r="B70" s="129" t="s">
        <v>234</v>
      </c>
      <c r="C70" s="232">
        <f>+'3.SZ.TÁBL. SEGÍTŐ SZOLGÁLAT'!AA81</f>
        <v>0</v>
      </c>
      <c r="D70" s="336">
        <f>+'3.SZ.TÁBL. SEGÍTŐ SZOLGÁLAT'!AB81</f>
        <v>0</v>
      </c>
      <c r="E70" s="596">
        <f>+'3.SZ.TÁBL. SEGÍTŐ SZOLGÁLAT'!AC81</f>
        <v>0</v>
      </c>
      <c r="F70" s="628"/>
      <c r="G70" s="334"/>
      <c r="H70" s="335"/>
      <c r="I70" s="613"/>
      <c r="J70" s="642"/>
      <c r="K70" s="322">
        <f t="shared" si="37"/>
        <v>0</v>
      </c>
      <c r="L70" s="335">
        <f t="shared" si="38"/>
        <v>0</v>
      </c>
      <c r="M70" s="613">
        <f t="shared" si="39"/>
        <v>0</v>
      </c>
      <c r="N70" s="628"/>
      <c r="P70" s="325"/>
    </row>
    <row r="71" spans="1:16" s="241" customFormat="1" ht="13.5" customHeight="1" x14ac:dyDescent="0.25">
      <c r="A71" s="163" t="s">
        <v>190</v>
      </c>
      <c r="B71" s="129" t="s">
        <v>235</v>
      </c>
      <c r="C71" s="232">
        <f>+'3.SZ.TÁBL. SEGÍTŐ SZOLGÁLAT'!AA82</f>
        <v>0</v>
      </c>
      <c r="D71" s="336">
        <f>+'3.SZ.TÁBL. SEGÍTŐ SZOLGÁLAT'!AB82</f>
        <v>0</v>
      </c>
      <c r="E71" s="596">
        <f>+'3.SZ.TÁBL. SEGÍTŐ SZOLGÁLAT'!AC82</f>
        <v>0</v>
      </c>
      <c r="F71" s="628"/>
      <c r="G71" s="334"/>
      <c r="H71" s="335"/>
      <c r="I71" s="613"/>
      <c r="J71" s="642"/>
      <c r="K71" s="322">
        <f t="shared" si="37"/>
        <v>0</v>
      </c>
      <c r="L71" s="335">
        <f t="shared" si="38"/>
        <v>0</v>
      </c>
      <c r="M71" s="613">
        <f t="shared" si="39"/>
        <v>0</v>
      </c>
      <c r="N71" s="628"/>
      <c r="P71" s="325"/>
    </row>
    <row r="72" spans="1:16" ht="13.5" customHeight="1" x14ac:dyDescent="0.25">
      <c r="A72" s="159" t="s">
        <v>192</v>
      </c>
      <c r="B72" s="127" t="s">
        <v>193</v>
      </c>
      <c r="C72" s="174">
        <f>+'3.SZ.TÁBL. SEGÍTŐ SZOLGÁLAT'!AA83</f>
        <v>2175</v>
      </c>
      <c r="D72" s="128">
        <f>+'3.SZ.TÁBL. SEGÍTŐ SZOLGÁLAT'!AB83</f>
        <v>2192</v>
      </c>
      <c r="E72" s="595">
        <f>+'3.SZ.TÁBL. SEGÍTŐ SZOLGÁLAT'!AC83</f>
        <v>801</v>
      </c>
      <c r="F72" s="653">
        <f>+E72/D72</f>
        <v>0.3654197080291971</v>
      </c>
      <c r="G72" s="6">
        <f>+'[5]1.1.SZ.TÁBL. BEV - KIAD'!$H$72</f>
        <v>18858</v>
      </c>
      <c r="H72" s="109">
        <f>+'[4]1.1.SZ.TÁBL. BEV - KIAD'!$H$72</f>
        <v>19902</v>
      </c>
      <c r="I72" s="605">
        <v>9744</v>
      </c>
      <c r="J72" s="667">
        <f>+I72/H72</f>
        <v>0.48959903527283688</v>
      </c>
      <c r="K72" s="39">
        <f t="shared" si="37"/>
        <v>21033</v>
      </c>
      <c r="L72" s="109">
        <f t="shared" si="38"/>
        <v>22094</v>
      </c>
      <c r="M72" s="605">
        <f t="shared" si="39"/>
        <v>10545</v>
      </c>
      <c r="N72" s="653">
        <f>+M72/L72</f>
        <v>0.47727889924866479</v>
      </c>
    </row>
    <row r="73" spans="1:16" ht="29.25" customHeight="1" x14ac:dyDescent="0.25">
      <c r="A73" s="160" t="s">
        <v>194</v>
      </c>
      <c r="B73" s="141" t="s">
        <v>293</v>
      </c>
      <c r="C73" s="193">
        <f>+'3.SZ.TÁBL. SEGÍTŐ SZOLGÁLAT'!AA84</f>
        <v>5110</v>
      </c>
      <c r="D73" s="152">
        <f>+'3.SZ.TÁBL. SEGÍTŐ SZOLGÁLAT'!AB84</f>
        <v>5090</v>
      </c>
      <c r="E73" s="594">
        <f>+'3.SZ.TÁBL. SEGÍTŐ SZOLGÁLAT'!AC84</f>
        <v>2250</v>
      </c>
      <c r="F73" s="655">
        <f>+E73/D73</f>
        <v>0.44204322200392926</v>
      </c>
      <c r="G73" s="6">
        <f>+'[5]1.1.SZ.TÁBL. BEV - KIAD'!$H$73</f>
        <v>530</v>
      </c>
      <c r="H73" s="109">
        <f>+'[4]1.1.SZ.TÁBL. BEV - KIAD'!$H$73</f>
        <v>526</v>
      </c>
      <c r="I73" s="607">
        <v>96</v>
      </c>
      <c r="J73" s="668">
        <f>+I73/H73</f>
        <v>0.18250950570342206</v>
      </c>
      <c r="K73" s="40">
        <f t="shared" si="37"/>
        <v>5640</v>
      </c>
      <c r="L73" s="149">
        <f t="shared" si="38"/>
        <v>5616</v>
      </c>
      <c r="M73" s="607">
        <f t="shared" si="39"/>
        <v>2346</v>
      </c>
      <c r="N73" s="655">
        <f>+M73/L73</f>
        <v>0.41773504273504275</v>
      </c>
    </row>
    <row r="74" spans="1:16" s="3" customFormat="1" ht="13.5" customHeight="1" x14ac:dyDescent="0.25">
      <c r="A74" s="161" t="s">
        <v>132</v>
      </c>
      <c r="B74" s="142" t="s">
        <v>90</v>
      </c>
      <c r="C74" s="242">
        <f>+SUM(C65:C69,C72:C73)</f>
        <v>14088</v>
      </c>
      <c r="D74" s="342">
        <f>+SUM(D65:D69,D72:D73)</f>
        <v>14076</v>
      </c>
      <c r="E74" s="592">
        <f t="shared" ref="E74" si="40">+SUM(E65:E69,E72:E73)</f>
        <v>4968</v>
      </c>
      <c r="F74" s="656">
        <f>+E74/D74</f>
        <v>0.35294117647058826</v>
      </c>
      <c r="G74" s="242">
        <f>+SUM(G65:G69,G72:G73)</f>
        <v>19388</v>
      </c>
      <c r="H74" s="342">
        <f>+SUM(H65:H69,H72:H73)</f>
        <v>20428</v>
      </c>
      <c r="I74" s="592">
        <f t="shared" ref="I74" si="41">+SUM(I65:I69,I72:I73)</f>
        <v>9840</v>
      </c>
      <c r="J74" s="663">
        <f>+I74/H74</f>
        <v>0.48169179557470138</v>
      </c>
      <c r="K74" s="242">
        <f>+SUM(K65:K69,K72:K73)</f>
        <v>33476</v>
      </c>
      <c r="L74" s="342">
        <f>+SUM(L65:L69,L72:L73)</f>
        <v>34504</v>
      </c>
      <c r="M74" s="592">
        <f t="shared" ref="M74" si="42">+SUM(M65:M69,M72:M73)</f>
        <v>14808</v>
      </c>
      <c r="N74" s="656">
        <f>+M74/L74</f>
        <v>0.42916763273823327</v>
      </c>
      <c r="P74" s="4"/>
    </row>
    <row r="75" spans="1:16" ht="13.5" customHeight="1" x14ac:dyDescent="0.25">
      <c r="A75" s="158" t="s">
        <v>195</v>
      </c>
      <c r="B75" s="140" t="s">
        <v>196</v>
      </c>
      <c r="C75" s="181">
        <f>+'3.SZ.TÁBL. SEGÍTŐ SZOLGÁLAT'!AA86</f>
        <v>800</v>
      </c>
      <c r="D75" s="154">
        <f>+'3.SZ.TÁBL. SEGÍTŐ SZOLGÁLAT'!AB86</f>
        <v>800</v>
      </c>
      <c r="E75" s="593">
        <f>+'3.SZ.TÁBL. SEGÍTŐ SZOLGÁLAT'!AC86</f>
        <v>467</v>
      </c>
      <c r="F75" s="654">
        <f>+E75/D75</f>
        <v>0.58374999999999999</v>
      </c>
      <c r="G75" s="5"/>
      <c r="H75" s="47"/>
      <c r="I75" s="604"/>
      <c r="J75" s="634"/>
      <c r="K75" s="37">
        <f t="shared" ref="K75:M76" si="43">+C75+G75</f>
        <v>800</v>
      </c>
      <c r="L75" s="47">
        <f t="shared" si="43"/>
        <v>800</v>
      </c>
      <c r="M75" s="604">
        <f t="shared" si="43"/>
        <v>467</v>
      </c>
      <c r="N75" s="654">
        <f>+M75/L75</f>
        <v>0.58374999999999999</v>
      </c>
    </row>
    <row r="76" spans="1:16" ht="13.5" customHeight="1" x14ac:dyDescent="0.25">
      <c r="A76" s="160" t="s">
        <v>197</v>
      </c>
      <c r="B76" s="141" t="s">
        <v>198</v>
      </c>
      <c r="C76" s="193">
        <f>+'3.SZ.TÁBL. SEGÍTŐ SZOLGÁLAT'!AA87</f>
        <v>0</v>
      </c>
      <c r="D76" s="152">
        <f>+'3.SZ.TÁBL. SEGÍTŐ SZOLGÁLAT'!AB87</f>
        <v>0</v>
      </c>
      <c r="E76" s="594">
        <f>+'3.SZ.TÁBL. SEGÍTŐ SZOLGÁLAT'!AC87</f>
        <v>0</v>
      </c>
      <c r="F76" s="626"/>
      <c r="G76" s="137"/>
      <c r="H76" s="149"/>
      <c r="I76" s="607"/>
      <c r="J76" s="637"/>
      <c r="K76" s="40">
        <f t="shared" si="43"/>
        <v>0</v>
      </c>
      <c r="L76" s="149">
        <f t="shared" si="43"/>
        <v>0</v>
      </c>
      <c r="M76" s="607">
        <f t="shared" si="43"/>
        <v>0</v>
      </c>
      <c r="N76" s="626"/>
    </row>
    <row r="77" spans="1:16" s="3" customFormat="1" ht="13.5" customHeight="1" x14ac:dyDescent="0.25">
      <c r="A77" s="161" t="s">
        <v>133</v>
      </c>
      <c r="B77" s="142" t="s">
        <v>91</v>
      </c>
      <c r="C77" s="242">
        <f t="shared" ref="C77:M77" si="44">+SUM(C75:C76)</f>
        <v>800</v>
      </c>
      <c r="D77" s="342">
        <f t="shared" si="44"/>
        <v>800</v>
      </c>
      <c r="E77" s="592">
        <f t="shared" si="44"/>
        <v>467</v>
      </c>
      <c r="F77" s="656">
        <f>+E77/D77</f>
        <v>0.58374999999999999</v>
      </c>
      <c r="G77" s="242">
        <f t="shared" si="44"/>
        <v>0</v>
      </c>
      <c r="H77" s="341">
        <f t="shared" si="44"/>
        <v>0</v>
      </c>
      <c r="I77" s="603">
        <f t="shared" si="44"/>
        <v>0</v>
      </c>
      <c r="J77" s="633"/>
      <c r="K77" s="338">
        <f t="shared" si="44"/>
        <v>800</v>
      </c>
      <c r="L77" s="341">
        <f t="shared" si="44"/>
        <v>800</v>
      </c>
      <c r="M77" s="603">
        <f t="shared" si="44"/>
        <v>467</v>
      </c>
      <c r="N77" s="656">
        <f>+M77/L77</f>
        <v>0.58374999999999999</v>
      </c>
      <c r="P77" s="4"/>
    </row>
    <row r="78" spans="1:16" ht="13.5" customHeight="1" x14ac:dyDescent="0.25">
      <c r="A78" s="158" t="s">
        <v>199</v>
      </c>
      <c r="B78" s="140" t="s">
        <v>200</v>
      </c>
      <c r="C78" s="181">
        <f>+'3.SZ.TÁBL. SEGÍTŐ SZOLGÁLAT'!AA89</f>
        <v>4632</v>
      </c>
      <c r="D78" s="154">
        <f>+'3.SZ.TÁBL. SEGÍTŐ SZOLGÁLAT'!AB89</f>
        <v>4632</v>
      </c>
      <c r="E78" s="593">
        <f>+'3.SZ.TÁBL. SEGÍTŐ SZOLGÁLAT'!AC89</f>
        <v>1481</v>
      </c>
      <c r="F78" s="654">
        <f>+E78/D78</f>
        <v>0.31973229706390327</v>
      </c>
      <c r="G78" s="6">
        <f>+'[5]1.1.SZ.TÁBL. BEV - KIAD'!$H$78</f>
        <v>394</v>
      </c>
      <c r="H78" s="109">
        <f>+'[4]1.1.SZ.TÁBL. BEV - KIAD'!$H$78</f>
        <v>676</v>
      </c>
      <c r="I78" s="604">
        <v>282</v>
      </c>
      <c r="J78" s="669">
        <f>+I78/H78</f>
        <v>0.41715976331360949</v>
      </c>
      <c r="K78" s="37">
        <f t="shared" ref="K78:M82" si="45">+C78+G78</f>
        <v>5026</v>
      </c>
      <c r="L78" s="47">
        <f t="shared" si="45"/>
        <v>5308</v>
      </c>
      <c r="M78" s="604">
        <f t="shared" si="45"/>
        <v>1763</v>
      </c>
      <c r="N78" s="654">
        <f>+M78/L78</f>
        <v>0.33214016578749056</v>
      </c>
    </row>
    <row r="79" spans="1:16" ht="13.5" customHeight="1" x14ac:dyDescent="0.25">
      <c r="A79" s="159" t="s">
        <v>201</v>
      </c>
      <c r="B79" s="127" t="s">
        <v>202</v>
      </c>
      <c r="C79" s="174">
        <f>+'3.SZ.TÁBL. SEGÍTŐ SZOLGÁLAT'!AA90</f>
        <v>0</v>
      </c>
      <c r="D79" s="128">
        <f>+'3.SZ.TÁBL. SEGÍTŐ SZOLGÁLAT'!AB90</f>
        <v>0</v>
      </c>
      <c r="E79" s="595">
        <f>+'3.SZ.TÁBL. SEGÍTŐ SZOLGÁLAT'!AC90</f>
        <v>0</v>
      </c>
      <c r="F79" s="627"/>
      <c r="G79" s="6"/>
      <c r="H79" s="109"/>
      <c r="I79" s="605"/>
      <c r="J79" s="636"/>
      <c r="K79" s="39">
        <f t="shared" si="45"/>
        <v>0</v>
      </c>
      <c r="L79" s="109">
        <f t="shared" si="45"/>
        <v>0</v>
      </c>
      <c r="M79" s="605">
        <f t="shared" si="45"/>
        <v>0</v>
      </c>
      <c r="N79" s="627"/>
    </row>
    <row r="80" spans="1:16" ht="13.5" customHeight="1" x14ac:dyDescent="0.25">
      <c r="A80" s="159" t="s">
        <v>203</v>
      </c>
      <c r="B80" s="127" t="s">
        <v>204</v>
      </c>
      <c r="C80" s="174">
        <f>+'3.SZ.TÁBL. SEGÍTŐ SZOLGÁLAT'!AA91</f>
        <v>0</v>
      </c>
      <c r="D80" s="128">
        <f>+'3.SZ.TÁBL. SEGÍTŐ SZOLGÁLAT'!AB91</f>
        <v>0</v>
      </c>
      <c r="E80" s="595">
        <f>+'3.SZ.TÁBL. SEGÍTŐ SZOLGÁLAT'!AC91</f>
        <v>0</v>
      </c>
      <c r="F80" s="627"/>
      <c r="G80" s="6"/>
      <c r="H80" s="109"/>
      <c r="I80" s="605"/>
      <c r="J80" s="636"/>
      <c r="K80" s="39">
        <f t="shared" si="45"/>
        <v>0</v>
      </c>
      <c r="L80" s="109">
        <f t="shared" si="45"/>
        <v>0</v>
      </c>
      <c r="M80" s="605">
        <f t="shared" si="45"/>
        <v>0</v>
      </c>
      <c r="N80" s="627"/>
    </row>
    <row r="81" spans="1:16" ht="13.5" customHeight="1" x14ac:dyDescent="0.25">
      <c r="A81" s="159" t="s">
        <v>205</v>
      </c>
      <c r="B81" s="127" t="s">
        <v>206</v>
      </c>
      <c r="C81" s="174">
        <f>+'3.SZ.TÁBL. SEGÍTŐ SZOLGÁLAT'!AA92</f>
        <v>0</v>
      </c>
      <c r="D81" s="128">
        <f>+'3.SZ.TÁBL. SEGÍTŐ SZOLGÁLAT'!AB92</f>
        <v>0</v>
      </c>
      <c r="E81" s="595">
        <f>+'3.SZ.TÁBL. SEGÍTŐ SZOLGÁLAT'!AC92</f>
        <v>0</v>
      </c>
      <c r="F81" s="627"/>
      <c r="G81" s="6"/>
      <c r="H81" s="109"/>
      <c r="I81" s="605"/>
      <c r="J81" s="636"/>
      <c r="K81" s="39">
        <f t="shared" si="45"/>
        <v>0</v>
      </c>
      <c r="L81" s="109">
        <f t="shared" si="45"/>
        <v>0</v>
      </c>
      <c r="M81" s="605">
        <f t="shared" si="45"/>
        <v>0</v>
      </c>
      <c r="N81" s="627"/>
    </row>
    <row r="82" spans="1:16" ht="13.5" customHeight="1" x14ac:dyDescent="0.25">
      <c r="A82" s="160" t="s">
        <v>207</v>
      </c>
      <c r="B82" s="141" t="s">
        <v>277</v>
      </c>
      <c r="C82" s="193">
        <f>+'3.SZ.TÁBL. SEGÍTŐ SZOLGÁLAT'!AA93</f>
        <v>165</v>
      </c>
      <c r="D82" s="152">
        <f>+'3.SZ.TÁBL. SEGÍTŐ SZOLGÁLAT'!AB93</f>
        <v>165</v>
      </c>
      <c r="E82" s="594">
        <f>+'3.SZ.TÁBL. SEGÍTŐ SZOLGÁLAT'!AC93</f>
        <v>43</v>
      </c>
      <c r="F82" s="655">
        <f>+E82/D82</f>
        <v>0.26060606060606062</v>
      </c>
      <c r="G82" s="137"/>
      <c r="H82" s="149"/>
      <c r="I82" s="607">
        <f>SUM(G82:H82)</f>
        <v>0</v>
      </c>
      <c r="J82" s="637"/>
      <c r="K82" s="40">
        <f t="shared" si="45"/>
        <v>165</v>
      </c>
      <c r="L82" s="149">
        <f t="shared" si="45"/>
        <v>165</v>
      </c>
      <c r="M82" s="607">
        <f t="shared" si="45"/>
        <v>43</v>
      </c>
      <c r="N82" s="655">
        <f t="shared" ref="N82:N91" si="46">+M82/L82</f>
        <v>0.26060606060606062</v>
      </c>
    </row>
    <row r="83" spans="1:16" s="3" customFormat="1" ht="13.5" customHeight="1" x14ac:dyDescent="0.25">
      <c r="A83" s="161" t="s">
        <v>134</v>
      </c>
      <c r="B83" s="142" t="s">
        <v>92</v>
      </c>
      <c r="C83" s="242">
        <f t="shared" ref="C83:I83" si="47">SUM(C78:C82)</f>
        <v>4797</v>
      </c>
      <c r="D83" s="342">
        <f t="shared" si="47"/>
        <v>4797</v>
      </c>
      <c r="E83" s="592">
        <f t="shared" si="47"/>
        <v>1524</v>
      </c>
      <c r="F83" s="656">
        <f>+E83/D83</f>
        <v>0.31769856160100063</v>
      </c>
      <c r="G83" s="242">
        <f t="shared" si="47"/>
        <v>394</v>
      </c>
      <c r="H83" s="341">
        <f t="shared" si="47"/>
        <v>676</v>
      </c>
      <c r="I83" s="603">
        <f t="shared" si="47"/>
        <v>282</v>
      </c>
      <c r="J83" s="663">
        <f t="shared" ref="J83:J91" si="48">+I83/H83</f>
        <v>0.41715976331360949</v>
      </c>
      <c r="K83" s="338">
        <f>+SUM(K78:K82)</f>
        <v>5191</v>
      </c>
      <c r="L83" s="341">
        <f>+SUM(L78:L82)</f>
        <v>5473</v>
      </c>
      <c r="M83" s="603">
        <f>+SUM(M78:M82)</f>
        <v>1806</v>
      </c>
      <c r="N83" s="656">
        <f t="shared" si="46"/>
        <v>0.32998355563676229</v>
      </c>
      <c r="P83" s="4"/>
    </row>
    <row r="84" spans="1:16" s="3" customFormat="1" ht="13.5" customHeight="1" x14ac:dyDescent="0.25">
      <c r="A84" s="161" t="s">
        <v>135</v>
      </c>
      <c r="B84" s="142" t="s">
        <v>93</v>
      </c>
      <c r="C84" s="242">
        <f t="shared" ref="C84:M84" si="49">+C61+C64+C74+C77+C83</f>
        <v>24929</v>
      </c>
      <c r="D84" s="342">
        <f t="shared" si="49"/>
        <v>24905</v>
      </c>
      <c r="E84" s="592">
        <f t="shared" si="49"/>
        <v>9294</v>
      </c>
      <c r="F84" s="656">
        <f>+E84/D84</f>
        <v>0.37317807669142744</v>
      </c>
      <c r="G84" s="242">
        <f t="shared" si="49"/>
        <v>19782</v>
      </c>
      <c r="H84" s="341">
        <f t="shared" si="49"/>
        <v>21104</v>
      </c>
      <c r="I84" s="603">
        <f t="shared" si="49"/>
        <v>10122</v>
      </c>
      <c r="J84" s="663">
        <f t="shared" si="48"/>
        <v>0.47962471569370735</v>
      </c>
      <c r="K84" s="338">
        <f t="shared" si="49"/>
        <v>44711</v>
      </c>
      <c r="L84" s="341">
        <f t="shared" si="49"/>
        <v>46009</v>
      </c>
      <c r="M84" s="603">
        <f t="shared" si="49"/>
        <v>19416</v>
      </c>
      <c r="N84" s="656">
        <f t="shared" si="46"/>
        <v>0.42200439044534765</v>
      </c>
      <c r="P84" s="4"/>
    </row>
    <row r="85" spans="1:16" ht="13.5" customHeight="1" x14ac:dyDescent="0.25">
      <c r="A85" s="158" t="s">
        <v>246</v>
      </c>
      <c r="B85" s="155" t="s">
        <v>247</v>
      </c>
      <c r="C85" s="181">
        <f>+'3.SZ.TÁBL. SEGÍTŐ SZOLGÁLAT'!AA96</f>
        <v>0</v>
      </c>
      <c r="D85" s="154">
        <f>+'3.SZ.TÁBL. SEGÍTŐ SZOLGÁLAT'!AB96</f>
        <v>6789</v>
      </c>
      <c r="E85" s="593">
        <f>+'3.SZ.TÁBL. SEGÍTŐ SZOLGÁLAT'!AC96</f>
        <v>6789</v>
      </c>
      <c r="F85" s="654">
        <f>+E85/D85</f>
        <v>1</v>
      </c>
      <c r="G85" s="415">
        <f>+SUM(G86)</f>
        <v>4000</v>
      </c>
      <c r="H85" s="415">
        <f>+SUM(H86:H88)</f>
        <v>5053</v>
      </c>
      <c r="I85" s="415">
        <f>+SUM(I86:I88)</f>
        <v>3051</v>
      </c>
      <c r="J85" s="669">
        <f t="shared" si="48"/>
        <v>0.60379972293686923</v>
      </c>
      <c r="K85" s="37">
        <f>SUM(K86:K88)</f>
        <v>4000</v>
      </c>
      <c r="L85" s="37">
        <f t="shared" ref="L85:M85" si="50">SUM(L86:L88)</f>
        <v>11842</v>
      </c>
      <c r="M85" s="37">
        <f t="shared" si="50"/>
        <v>9840</v>
      </c>
      <c r="N85" s="654">
        <f t="shared" si="46"/>
        <v>0.83094071947306203</v>
      </c>
    </row>
    <row r="86" spans="1:16" s="241" customFormat="1" x14ac:dyDescent="0.25">
      <c r="A86" s="164" t="s">
        <v>246</v>
      </c>
      <c r="B86" s="156" t="s">
        <v>278</v>
      </c>
      <c r="C86" s="181">
        <f>+'3.SZ.TÁBL. SEGÍTŐ SZOLGÁLAT'!AA97</f>
        <v>0</v>
      </c>
      <c r="D86" s="154">
        <f>+'3.SZ.TÁBL. SEGÍTŐ SZOLGÁLAT'!AB97</f>
        <v>6789</v>
      </c>
      <c r="E86" s="593">
        <f>+'3.SZ.TÁBL. SEGÍTŐ SZOLGÁLAT'!AC97</f>
        <v>6789</v>
      </c>
      <c r="F86" s="654">
        <f>+E86/D86</f>
        <v>1</v>
      </c>
      <c r="G86" s="6">
        <f>+'[5]1.1.SZ.TÁBL. BEV - KIAD'!$H$86</f>
        <v>4000</v>
      </c>
      <c r="H86" s="109">
        <f>+'[4]1.1.SZ.TÁBL. BEV - KIAD'!$H$86</f>
        <v>4000</v>
      </c>
      <c r="I86" s="606">
        <v>1998</v>
      </c>
      <c r="J86" s="670">
        <f t="shared" si="48"/>
        <v>0.4995</v>
      </c>
      <c r="K86" s="326">
        <f t="shared" ref="K86:M89" si="51">+C86+G86</f>
        <v>4000</v>
      </c>
      <c r="L86" s="330">
        <f t="shared" si="51"/>
        <v>10789</v>
      </c>
      <c r="M86" s="606">
        <f t="shared" si="51"/>
        <v>8787</v>
      </c>
      <c r="N86" s="654">
        <f t="shared" si="46"/>
        <v>0.81444063397905275</v>
      </c>
      <c r="P86" s="325"/>
    </row>
    <row r="87" spans="1:16" s="241" customFormat="1" x14ac:dyDescent="0.25">
      <c r="A87" s="164" t="s">
        <v>246</v>
      </c>
      <c r="B87" s="156" t="s">
        <v>342</v>
      </c>
      <c r="C87" s="203"/>
      <c r="D87" s="689"/>
      <c r="E87" s="690"/>
      <c r="F87" s="691"/>
      <c r="G87" s="137"/>
      <c r="H87" s="109">
        <f>+'[4]1.1.SZ.TÁBL. BEV - KIAD'!$H$87</f>
        <v>770</v>
      </c>
      <c r="I87" s="606">
        <v>770</v>
      </c>
      <c r="J87" s="670">
        <f t="shared" si="48"/>
        <v>1</v>
      </c>
      <c r="K87" s="326"/>
      <c r="L87" s="330">
        <f t="shared" si="51"/>
        <v>770</v>
      </c>
      <c r="M87" s="330">
        <f t="shared" si="51"/>
        <v>770</v>
      </c>
      <c r="N87" s="691">
        <f t="shared" si="46"/>
        <v>1</v>
      </c>
      <c r="P87" s="325"/>
    </row>
    <row r="88" spans="1:16" s="241" customFormat="1" ht="26.4" x14ac:dyDescent="0.25">
      <c r="A88" s="164" t="s">
        <v>246</v>
      </c>
      <c r="B88" s="156" t="s">
        <v>343</v>
      </c>
      <c r="C88" s="203"/>
      <c r="D88" s="689"/>
      <c r="E88" s="690"/>
      <c r="F88" s="691"/>
      <c r="G88" s="137"/>
      <c r="H88" s="109">
        <f>+'[4]1.1.SZ.TÁBL. BEV - KIAD'!$H$88</f>
        <v>283</v>
      </c>
      <c r="I88" s="606">
        <v>283</v>
      </c>
      <c r="J88" s="670">
        <f t="shared" si="48"/>
        <v>1</v>
      </c>
      <c r="K88" s="326"/>
      <c r="L88" s="330">
        <f t="shared" si="51"/>
        <v>283</v>
      </c>
      <c r="M88" s="330">
        <f t="shared" si="51"/>
        <v>283</v>
      </c>
      <c r="N88" s="691">
        <f t="shared" si="46"/>
        <v>1</v>
      </c>
      <c r="P88" s="325"/>
    </row>
    <row r="89" spans="1:16" s="241" customFormat="1" x14ac:dyDescent="0.25">
      <c r="A89" s="687" t="s">
        <v>248</v>
      </c>
      <c r="B89" s="688" t="s">
        <v>338</v>
      </c>
      <c r="C89" s="243"/>
      <c r="D89" s="337"/>
      <c r="E89" s="597"/>
      <c r="F89" s="629"/>
      <c r="G89" s="137">
        <f>+'[5]1.1.SZ.TÁBL. BEV - KIAD'!$H$87</f>
        <v>2527</v>
      </c>
      <c r="H89" s="109">
        <f>+'[4]1.1.SZ.TÁBL. BEV - KIAD'!$H$89</f>
        <v>2527</v>
      </c>
      <c r="I89" s="606">
        <v>2527</v>
      </c>
      <c r="J89" s="670">
        <f t="shared" si="48"/>
        <v>1</v>
      </c>
      <c r="K89" s="326">
        <f t="shared" si="51"/>
        <v>2527</v>
      </c>
      <c r="L89" s="330">
        <f t="shared" si="51"/>
        <v>2527</v>
      </c>
      <c r="M89" s="606">
        <f t="shared" si="51"/>
        <v>2527</v>
      </c>
      <c r="N89" s="673">
        <f t="shared" si="46"/>
        <v>1</v>
      </c>
      <c r="P89" s="325"/>
    </row>
    <row r="90" spans="1:16" ht="13.5" customHeight="1" x14ac:dyDescent="0.25">
      <c r="A90" s="360" t="s">
        <v>282</v>
      </c>
      <c r="B90" s="361" t="s">
        <v>249</v>
      </c>
      <c r="C90" s="174">
        <f t="shared" ref="C90:M90" si="52">+SUM(C91:C92)</f>
        <v>0</v>
      </c>
      <c r="D90" s="128">
        <f t="shared" si="52"/>
        <v>0</v>
      </c>
      <c r="E90" s="595">
        <f t="shared" si="52"/>
        <v>0</v>
      </c>
      <c r="F90" s="627"/>
      <c r="G90" s="174">
        <f t="shared" si="52"/>
        <v>2212</v>
      </c>
      <c r="H90" s="109">
        <f t="shared" si="52"/>
        <v>11794</v>
      </c>
      <c r="I90" s="605">
        <f t="shared" si="52"/>
        <v>0</v>
      </c>
      <c r="J90" s="667">
        <f t="shared" si="48"/>
        <v>0</v>
      </c>
      <c r="K90" s="174">
        <f t="shared" si="52"/>
        <v>2212</v>
      </c>
      <c r="L90" s="109">
        <f t="shared" si="52"/>
        <v>11794</v>
      </c>
      <c r="M90" s="605">
        <f t="shared" si="52"/>
        <v>0</v>
      </c>
      <c r="N90" s="674">
        <f t="shared" si="46"/>
        <v>0</v>
      </c>
    </row>
    <row r="91" spans="1:16" s="241" customFormat="1" ht="13.5" customHeight="1" x14ac:dyDescent="0.25">
      <c r="A91" s="362"/>
      <c r="B91" s="363" t="s">
        <v>269</v>
      </c>
      <c r="C91" s="232"/>
      <c r="D91" s="336"/>
      <c r="E91" s="596"/>
      <c r="F91" s="628"/>
      <c r="G91" s="6">
        <f>+'[5]1.1.SZ.TÁBL. BEV - KIAD'!$H$91</f>
        <v>2212</v>
      </c>
      <c r="H91" s="109">
        <f>+'[4]1.1.SZ.TÁBL. BEV - KIAD'!$H$91</f>
        <v>11794</v>
      </c>
      <c r="I91" s="613"/>
      <c r="J91" s="670">
        <f t="shared" si="48"/>
        <v>0</v>
      </c>
      <c r="K91" s="326">
        <f t="shared" ref="K91:M92" si="53">+C91+G91</f>
        <v>2212</v>
      </c>
      <c r="L91" s="335">
        <f t="shared" si="53"/>
        <v>11794</v>
      </c>
      <c r="M91" s="613">
        <f t="shared" si="53"/>
        <v>0</v>
      </c>
      <c r="N91" s="675">
        <f t="shared" si="46"/>
        <v>0</v>
      </c>
      <c r="P91" s="325"/>
    </row>
    <row r="92" spans="1:16" s="241" customFormat="1" ht="13.5" customHeight="1" x14ac:dyDescent="0.25">
      <c r="A92" s="364"/>
      <c r="B92" s="365" t="s">
        <v>270</v>
      </c>
      <c r="C92" s="239"/>
      <c r="D92" s="366"/>
      <c r="E92" s="598"/>
      <c r="F92" s="630"/>
      <c r="G92" s="576">
        <f>+'[3]1.1.SZ.TÁBL. BEV - KIAD'!$H91</f>
        <v>0</v>
      </c>
      <c r="H92" s="109">
        <f>+'[6]1.1.SZ.TÁBL. BEV - KIAD'!$H90</f>
        <v>0</v>
      </c>
      <c r="I92" s="614"/>
      <c r="J92" s="643"/>
      <c r="K92" s="326">
        <f t="shared" si="53"/>
        <v>0</v>
      </c>
      <c r="L92" s="353">
        <f t="shared" si="53"/>
        <v>0</v>
      </c>
      <c r="M92" s="614">
        <f t="shared" si="53"/>
        <v>0</v>
      </c>
      <c r="N92" s="630"/>
      <c r="P92" s="325"/>
    </row>
    <row r="93" spans="1:16" s="3" customFormat="1" ht="13.5" customHeight="1" x14ac:dyDescent="0.25">
      <c r="A93" s="161" t="s">
        <v>136</v>
      </c>
      <c r="B93" s="142" t="s">
        <v>94</v>
      </c>
      <c r="C93" s="242">
        <f>+C85+C90</f>
        <v>0</v>
      </c>
      <c r="D93" s="245">
        <f t="shared" ref="D93:E93" si="54">+D85+D90</f>
        <v>6789</v>
      </c>
      <c r="E93" s="248">
        <f t="shared" si="54"/>
        <v>6789</v>
      </c>
      <c r="F93" s="656">
        <f>+E93/D93</f>
        <v>1</v>
      </c>
      <c r="G93" s="242">
        <f>+G85+G90+G89</f>
        <v>8739</v>
      </c>
      <c r="H93" s="245">
        <f>+H85+H90+H89</f>
        <v>19374</v>
      </c>
      <c r="I93" s="248">
        <f>+I85+I90+I89</f>
        <v>5578</v>
      </c>
      <c r="J93" s="671">
        <f>+I93/H93</f>
        <v>0.28791163414885929</v>
      </c>
      <c r="K93" s="242">
        <f>+K85+K90+K89</f>
        <v>8739</v>
      </c>
      <c r="L93" s="242">
        <f t="shared" ref="L93:M93" si="55">+L85+L90+L89</f>
        <v>26163</v>
      </c>
      <c r="M93" s="242">
        <f t="shared" si="55"/>
        <v>12367</v>
      </c>
      <c r="N93" s="656">
        <f>+M93/L93</f>
        <v>0.47269044069869665</v>
      </c>
      <c r="P93" s="4"/>
    </row>
    <row r="94" spans="1:16" ht="13.5" customHeight="1" x14ac:dyDescent="0.25">
      <c r="A94" s="158" t="s">
        <v>208</v>
      </c>
      <c r="B94" s="140" t="s">
        <v>209</v>
      </c>
      <c r="C94" s="181">
        <f>+'3.SZ.TÁBL. SEGÍTŐ SZOLGÁLAT'!AA100</f>
        <v>0</v>
      </c>
      <c r="D94" s="154">
        <f>+'3.SZ.TÁBL. SEGÍTŐ SZOLGÁLAT'!AB100</f>
        <v>0</v>
      </c>
      <c r="E94" s="593">
        <f>+'3.SZ.TÁBL. SEGÍTŐ SZOLGÁLAT'!AC100</f>
        <v>0</v>
      </c>
      <c r="F94" s="625"/>
      <c r="G94" s="5"/>
      <c r="H94" s="47"/>
      <c r="I94" s="604"/>
      <c r="J94" s="634"/>
      <c r="K94" s="37">
        <f t="shared" ref="K94:M100" si="56">+C94+G94</f>
        <v>0</v>
      </c>
      <c r="L94" s="47">
        <f t="shared" si="56"/>
        <v>0</v>
      </c>
      <c r="M94" s="604">
        <f t="shared" si="56"/>
        <v>0</v>
      </c>
      <c r="N94" s="625"/>
    </row>
    <row r="95" spans="1:16" ht="13.5" customHeight="1" x14ac:dyDescent="0.25">
      <c r="A95" s="159" t="s">
        <v>210</v>
      </c>
      <c r="B95" s="127" t="s">
        <v>211</v>
      </c>
      <c r="C95" s="174">
        <f>+'3.SZ.TÁBL. SEGÍTŐ SZOLGÁLAT'!AA101</f>
        <v>0</v>
      </c>
      <c r="D95" s="128">
        <f>+'3.SZ.TÁBL. SEGÍTŐ SZOLGÁLAT'!AB101</f>
        <v>0</v>
      </c>
      <c r="E95" s="595">
        <f>+'3.SZ.TÁBL. SEGÍTŐ SZOLGÁLAT'!AC101</f>
        <v>0</v>
      </c>
      <c r="F95" s="627"/>
      <c r="G95" s="6"/>
      <c r="H95" s="109"/>
      <c r="I95" s="605"/>
      <c r="J95" s="636"/>
      <c r="K95" s="39">
        <f t="shared" si="56"/>
        <v>0</v>
      </c>
      <c r="L95" s="109">
        <f t="shared" si="56"/>
        <v>0</v>
      </c>
      <c r="M95" s="605">
        <f t="shared" si="56"/>
        <v>0</v>
      </c>
      <c r="N95" s="627"/>
    </row>
    <row r="96" spans="1:16" ht="13.5" customHeight="1" x14ac:dyDescent="0.25">
      <c r="A96" s="159" t="s">
        <v>212</v>
      </c>
      <c r="B96" s="127" t="s">
        <v>213</v>
      </c>
      <c r="C96" s="174">
        <f>+'3.SZ.TÁBL. SEGÍTŐ SZOLGÁLAT'!AA102</f>
        <v>0</v>
      </c>
      <c r="D96" s="128">
        <f>+'3.SZ.TÁBL. SEGÍTŐ SZOLGÁLAT'!AB102</f>
        <v>0</v>
      </c>
      <c r="E96" s="595">
        <f>+'3.SZ.TÁBL. SEGÍTŐ SZOLGÁLAT'!AC102</f>
        <v>0</v>
      </c>
      <c r="F96" s="627"/>
      <c r="G96" s="6"/>
      <c r="H96" s="109"/>
      <c r="I96" s="605"/>
      <c r="J96" s="636"/>
      <c r="K96" s="39">
        <f t="shared" si="56"/>
        <v>0</v>
      </c>
      <c r="L96" s="109">
        <f t="shared" si="56"/>
        <v>0</v>
      </c>
      <c r="M96" s="605">
        <f t="shared" si="56"/>
        <v>0</v>
      </c>
      <c r="N96" s="627"/>
    </row>
    <row r="97" spans="1:23" ht="13.5" customHeight="1" x14ac:dyDescent="0.25">
      <c r="A97" s="159" t="s">
        <v>214</v>
      </c>
      <c r="B97" s="127" t="s">
        <v>215</v>
      </c>
      <c r="C97" s="174">
        <f>+'3.SZ.TÁBL. SEGÍTŐ SZOLGÁLAT'!AA103</f>
        <v>0</v>
      </c>
      <c r="D97" s="128">
        <f>+'3.SZ.TÁBL. SEGÍTŐ SZOLGÁLAT'!AB103</f>
        <v>16</v>
      </c>
      <c r="E97" s="595">
        <f>+'3.SZ.TÁBL. SEGÍTŐ SZOLGÁLAT'!AC103</f>
        <v>16</v>
      </c>
      <c r="F97" s="653">
        <f>+E97/D97</f>
        <v>1</v>
      </c>
      <c r="G97" s="6"/>
      <c r="H97" s="109">
        <f>+'[4]1.1.SZ.TÁBL. BEV - KIAD'!$H$97</f>
        <v>107</v>
      </c>
      <c r="I97" s="605">
        <v>107</v>
      </c>
      <c r="J97" s="636">
        <f t="shared" ref="J97" si="57">+I97/H97</f>
        <v>1</v>
      </c>
      <c r="K97" s="39">
        <f t="shared" si="56"/>
        <v>0</v>
      </c>
      <c r="L97" s="109">
        <f t="shared" si="56"/>
        <v>123</v>
      </c>
      <c r="M97" s="605">
        <f t="shared" si="56"/>
        <v>123</v>
      </c>
      <c r="N97" s="653">
        <f>+M97/L97</f>
        <v>1</v>
      </c>
    </row>
    <row r="98" spans="1:23" ht="13.5" customHeight="1" x14ac:dyDescent="0.25">
      <c r="A98" s="159" t="s">
        <v>216</v>
      </c>
      <c r="B98" s="127" t="s">
        <v>217</v>
      </c>
      <c r="C98" s="174">
        <f>+'3.SZ.TÁBL. SEGÍTŐ SZOLGÁLAT'!AA104</f>
        <v>0</v>
      </c>
      <c r="D98" s="128">
        <f>+'3.SZ.TÁBL. SEGÍTŐ SZOLGÁLAT'!AB104</f>
        <v>0</v>
      </c>
      <c r="E98" s="595">
        <f>+'3.SZ.TÁBL. SEGÍTŐ SZOLGÁLAT'!AC104</f>
        <v>0</v>
      </c>
      <c r="F98" s="627"/>
      <c r="G98" s="6"/>
      <c r="H98" s="109"/>
      <c r="I98" s="605"/>
      <c r="J98" s="636"/>
      <c r="K98" s="39">
        <f t="shared" si="56"/>
        <v>0</v>
      </c>
      <c r="L98" s="109">
        <f t="shared" si="56"/>
        <v>0</v>
      </c>
      <c r="M98" s="605">
        <f t="shared" si="56"/>
        <v>0</v>
      </c>
      <c r="N98" s="627"/>
    </row>
    <row r="99" spans="1:23" ht="13.5" customHeight="1" x14ac:dyDescent="0.25">
      <c r="A99" s="159" t="s">
        <v>218</v>
      </c>
      <c r="B99" s="127" t="s">
        <v>219</v>
      </c>
      <c r="C99" s="174">
        <f>+'3.SZ.TÁBL. SEGÍTŐ SZOLGÁLAT'!AA105</f>
        <v>0</v>
      </c>
      <c r="D99" s="128">
        <f>+'3.SZ.TÁBL. SEGÍTŐ SZOLGÁLAT'!AB105</f>
        <v>0</v>
      </c>
      <c r="E99" s="595">
        <f>+'3.SZ.TÁBL. SEGÍTŐ SZOLGÁLAT'!AC105</f>
        <v>0</v>
      </c>
      <c r="F99" s="627"/>
      <c r="G99" s="6"/>
      <c r="H99" s="109"/>
      <c r="I99" s="605"/>
      <c r="J99" s="636"/>
      <c r="K99" s="39">
        <f t="shared" si="56"/>
        <v>0</v>
      </c>
      <c r="L99" s="109">
        <f t="shared" si="56"/>
        <v>0</v>
      </c>
      <c r="M99" s="605">
        <f t="shared" si="56"/>
        <v>0</v>
      </c>
      <c r="N99" s="627"/>
    </row>
    <row r="100" spans="1:23" ht="13.5" customHeight="1" x14ac:dyDescent="0.25">
      <c r="A100" s="160" t="s">
        <v>220</v>
      </c>
      <c r="B100" s="141" t="s">
        <v>221</v>
      </c>
      <c r="C100" s="193">
        <f>+'3.SZ.TÁBL. SEGÍTŐ SZOLGÁLAT'!AA106</f>
        <v>0</v>
      </c>
      <c r="D100" s="152">
        <f>+'3.SZ.TÁBL. SEGÍTŐ SZOLGÁLAT'!AB106</f>
        <v>5</v>
      </c>
      <c r="E100" s="594">
        <f>+'3.SZ.TÁBL. SEGÍTŐ SZOLGÁLAT'!AC106</f>
        <v>5</v>
      </c>
      <c r="F100" s="655">
        <f>+E100/D100</f>
        <v>1</v>
      </c>
      <c r="G100" s="137"/>
      <c r="H100" s="149">
        <f>+'[4]1.1.SZ.TÁBL. BEV - KIAD'!$H$100</f>
        <v>29</v>
      </c>
      <c r="I100" s="607">
        <v>29</v>
      </c>
      <c r="J100" s="637">
        <f t="shared" ref="J100:J101" si="58">+I100/H100</f>
        <v>1</v>
      </c>
      <c r="K100" s="40">
        <f t="shared" si="56"/>
        <v>0</v>
      </c>
      <c r="L100" s="149">
        <f t="shared" si="56"/>
        <v>34</v>
      </c>
      <c r="M100" s="607">
        <f t="shared" si="56"/>
        <v>34</v>
      </c>
      <c r="N100" s="655">
        <f>+M100/L100</f>
        <v>1</v>
      </c>
    </row>
    <row r="101" spans="1:23" s="3" customFormat="1" ht="13.5" customHeight="1" x14ac:dyDescent="0.25">
      <c r="A101" s="161" t="s">
        <v>137</v>
      </c>
      <c r="B101" s="142" t="s">
        <v>51</v>
      </c>
      <c r="C101" s="242">
        <f t="shared" ref="C101:I101" si="59">SUM(C94:C100)</f>
        <v>0</v>
      </c>
      <c r="D101" s="342">
        <f t="shared" si="59"/>
        <v>21</v>
      </c>
      <c r="E101" s="592">
        <f t="shared" si="59"/>
        <v>21</v>
      </c>
      <c r="F101" s="656">
        <f>+E101/D101</f>
        <v>1</v>
      </c>
      <c r="G101" s="242">
        <f t="shared" si="59"/>
        <v>0</v>
      </c>
      <c r="H101" s="341">
        <f t="shared" si="59"/>
        <v>136</v>
      </c>
      <c r="I101" s="603">
        <f t="shared" si="59"/>
        <v>136</v>
      </c>
      <c r="J101" s="637">
        <f t="shared" si="58"/>
        <v>1</v>
      </c>
      <c r="K101" s="338">
        <f>+SUM(K94:K100)</f>
        <v>0</v>
      </c>
      <c r="L101" s="341">
        <f>+SUM(L94:L100)</f>
        <v>157</v>
      </c>
      <c r="M101" s="603">
        <f>+SUM(M94:M100)</f>
        <v>157</v>
      </c>
      <c r="N101" s="656">
        <f>+M101/L101</f>
        <v>1</v>
      </c>
      <c r="P101" s="4"/>
    </row>
    <row r="102" spans="1:23" ht="13.5" customHeight="1" x14ac:dyDescent="0.25">
      <c r="A102" s="158" t="s">
        <v>222</v>
      </c>
      <c r="B102" s="140" t="s">
        <v>223</v>
      </c>
      <c r="C102" s="181">
        <f>+'3.SZ.TÁBL. SEGÍTŐ SZOLGÁLAT'!AA108</f>
        <v>0</v>
      </c>
      <c r="D102" s="154">
        <f>+'3.SZ.TÁBL. SEGÍTŐ SZOLGÁLAT'!AB108</f>
        <v>0</v>
      </c>
      <c r="E102" s="593">
        <f>+'3.SZ.TÁBL. SEGÍTŐ SZOLGÁLAT'!AC108</f>
        <v>0</v>
      </c>
      <c r="F102" s="625"/>
      <c r="G102" s="5"/>
      <c r="H102" s="47"/>
      <c r="I102" s="604"/>
      <c r="J102" s="634"/>
      <c r="K102" s="37">
        <f t="shared" ref="K102:M105" si="60">+C102+G102</f>
        <v>0</v>
      </c>
      <c r="L102" s="47">
        <f t="shared" si="60"/>
        <v>0</v>
      </c>
      <c r="M102" s="604">
        <f t="shared" si="60"/>
        <v>0</v>
      </c>
      <c r="N102" s="625"/>
    </row>
    <row r="103" spans="1:23" ht="13.5" customHeight="1" x14ac:dyDescent="0.25">
      <c r="A103" s="159" t="s">
        <v>224</v>
      </c>
      <c r="B103" s="127" t="s">
        <v>225</v>
      </c>
      <c r="C103" s="174">
        <f>+'3.SZ.TÁBL. SEGÍTŐ SZOLGÁLAT'!AA109</f>
        <v>0</v>
      </c>
      <c r="D103" s="128">
        <f>+'3.SZ.TÁBL. SEGÍTŐ SZOLGÁLAT'!AB109</f>
        <v>0</v>
      </c>
      <c r="E103" s="595">
        <f>+'3.SZ.TÁBL. SEGÍTŐ SZOLGÁLAT'!AC109</f>
        <v>0</v>
      </c>
      <c r="F103" s="627"/>
      <c r="G103" s="6"/>
      <c r="H103" s="109"/>
      <c r="I103" s="605"/>
      <c r="J103" s="636"/>
      <c r="K103" s="39">
        <f t="shared" si="60"/>
        <v>0</v>
      </c>
      <c r="L103" s="109">
        <f t="shared" si="60"/>
        <v>0</v>
      </c>
      <c r="M103" s="605">
        <f t="shared" si="60"/>
        <v>0</v>
      </c>
      <c r="N103" s="627"/>
    </row>
    <row r="104" spans="1:23" ht="13.5" customHeight="1" x14ac:dyDescent="0.25">
      <c r="A104" s="159" t="s">
        <v>226</v>
      </c>
      <c r="B104" s="127" t="s">
        <v>227</v>
      </c>
      <c r="C104" s="174">
        <f>+'3.SZ.TÁBL. SEGÍTŐ SZOLGÁLAT'!AA110</f>
        <v>0</v>
      </c>
      <c r="D104" s="128">
        <f>+'3.SZ.TÁBL. SEGÍTŐ SZOLGÁLAT'!AB110</f>
        <v>0</v>
      </c>
      <c r="E104" s="595">
        <f>+'3.SZ.TÁBL. SEGÍTŐ SZOLGÁLAT'!AC110</f>
        <v>0</v>
      </c>
      <c r="F104" s="627"/>
      <c r="G104" s="6"/>
      <c r="H104" s="109"/>
      <c r="I104" s="605"/>
      <c r="J104" s="636"/>
      <c r="K104" s="39">
        <f t="shared" si="60"/>
        <v>0</v>
      </c>
      <c r="L104" s="109">
        <f t="shared" si="60"/>
        <v>0</v>
      </c>
      <c r="M104" s="605">
        <f t="shared" si="60"/>
        <v>0</v>
      </c>
      <c r="N104" s="627"/>
    </row>
    <row r="105" spans="1:23" ht="13.5" customHeight="1" x14ac:dyDescent="0.25">
      <c r="A105" s="160" t="s">
        <v>228</v>
      </c>
      <c r="B105" s="141" t="s">
        <v>229</v>
      </c>
      <c r="C105" s="193">
        <f>+'3.SZ.TÁBL. SEGÍTŐ SZOLGÁLAT'!AA111</f>
        <v>0</v>
      </c>
      <c r="D105" s="152">
        <f>+'3.SZ.TÁBL. SEGÍTŐ SZOLGÁLAT'!AB111</f>
        <v>0</v>
      </c>
      <c r="E105" s="594">
        <f>+'3.SZ.TÁBL. SEGÍTŐ SZOLGÁLAT'!AC111</f>
        <v>0</v>
      </c>
      <c r="F105" s="626"/>
      <c r="G105" s="137"/>
      <c r="H105" s="149"/>
      <c r="I105" s="607"/>
      <c r="J105" s="637"/>
      <c r="K105" s="40">
        <f t="shared" si="60"/>
        <v>0</v>
      </c>
      <c r="L105" s="149">
        <f t="shared" si="60"/>
        <v>0</v>
      </c>
      <c r="M105" s="607">
        <f t="shared" si="60"/>
        <v>0</v>
      </c>
      <c r="N105" s="626"/>
    </row>
    <row r="106" spans="1:23" s="3" customFormat="1" ht="13.5" customHeight="1" x14ac:dyDescent="0.25">
      <c r="A106" s="161" t="s">
        <v>138</v>
      </c>
      <c r="B106" s="142" t="s">
        <v>95</v>
      </c>
      <c r="C106" s="242">
        <f t="shared" ref="C106:I106" si="61">SUM(C102:C105)</f>
        <v>0</v>
      </c>
      <c r="D106" s="342">
        <f t="shared" si="61"/>
        <v>0</v>
      </c>
      <c r="E106" s="592">
        <f t="shared" si="61"/>
        <v>0</v>
      </c>
      <c r="F106" s="624"/>
      <c r="G106" s="242">
        <f t="shared" si="61"/>
        <v>0</v>
      </c>
      <c r="H106" s="341">
        <f t="shared" si="61"/>
        <v>0</v>
      </c>
      <c r="I106" s="603">
        <f t="shared" si="61"/>
        <v>0</v>
      </c>
      <c r="J106" s="633"/>
      <c r="K106" s="338">
        <f>+SUM(K102:K105)</f>
        <v>0</v>
      </c>
      <c r="L106" s="341">
        <f>+SUM(L102:L105)</f>
        <v>0</v>
      </c>
      <c r="M106" s="603">
        <f>+SUM(M102:M105)</f>
        <v>0</v>
      </c>
      <c r="N106" s="624"/>
      <c r="P106" s="4"/>
    </row>
    <row r="107" spans="1:23" s="3" customFormat="1" ht="13.5" customHeight="1" x14ac:dyDescent="0.25">
      <c r="A107" s="161" t="s">
        <v>139</v>
      </c>
      <c r="B107" s="142" t="s">
        <v>96</v>
      </c>
      <c r="C107" s="242">
        <f>+'3.SZ.TÁBL. SEGÍTŐ SZOLGÁLAT'!AA113</f>
        <v>0</v>
      </c>
      <c r="D107" s="342">
        <f>+'3.SZ.TÁBL. SEGÍTŐ SZOLGÁLAT'!AB113</f>
        <v>0</v>
      </c>
      <c r="E107" s="592">
        <f>+'3.SZ.TÁBL. SEGÍTŐ SZOLGÁLAT'!AC113</f>
        <v>0</v>
      </c>
      <c r="F107" s="624"/>
      <c r="G107" s="340"/>
      <c r="H107" s="341"/>
      <c r="I107" s="603"/>
      <c r="J107" s="633"/>
      <c r="K107" s="338">
        <f>+C107+G107</f>
        <v>0</v>
      </c>
      <c r="L107" s="341">
        <f>+D107+H107</f>
        <v>0</v>
      </c>
      <c r="M107" s="603">
        <f>+E107+I107</f>
        <v>0</v>
      </c>
      <c r="N107" s="624"/>
      <c r="P107" s="4"/>
    </row>
    <row r="108" spans="1:23" s="3" customFormat="1" ht="13.5" customHeight="1" x14ac:dyDescent="0.25">
      <c r="A108" s="165" t="s">
        <v>140</v>
      </c>
      <c r="B108" s="142" t="s">
        <v>97</v>
      </c>
      <c r="C108" s="242">
        <f t="shared" ref="C108:L108" si="62">+C51+C52+C84+C93+C101+C106+C107</f>
        <v>131286</v>
      </c>
      <c r="D108" s="342">
        <f t="shared" si="62"/>
        <v>150590</v>
      </c>
      <c r="E108" s="592">
        <f t="shared" si="62"/>
        <v>77865</v>
      </c>
      <c r="F108" s="656">
        <f>+E108/D108</f>
        <v>0.51706620625539546</v>
      </c>
      <c r="G108" s="242">
        <f t="shared" si="62"/>
        <v>28521</v>
      </c>
      <c r="H108" s="341">
        <f t="shared" si="62"/>
        <v>40614</v>
      </c>
      <c r="I108" s="603">
        <f t="shared" si="62"/>
        <v>15836</v>
      </c>
      <c r="J108" s="663">
        <f>+I108/H108</f>
        <v>0.38991480770177772</v>
      </c>
      <c r="K108" s="338">
        <f t="shared" si="62"/>
        <v>159807</v>
      </c>
      <c r="L108" s="341">
        <f t="shared" si="62"/>
        <v>191204</v>
      </c>
      <c r="M108" s="603">
        <f>+M51+M52+M84+M93+M101+M106+M107</f>
        <v>93701</v>
      </c>
      <c r="N108" s="656">
        <f>+M108/L108</f>
        <v>0.49005773937783731</v>
      </c>
      <c r="P108" s="4"/>
    </row>
    <row r="109" spans="1:23" s="3" customFormat="1" ht="13.5" customHeight="1" thickBot="1" x14ac:dyDescent="0.3">
      <c r="A109" s="375" t="s">
        <v>271</v>
      </c>
      <c r="B109" s="376" t="s">
        <v>98</v>
      </c>
      <c r="C109" s="377">
        <f>+'3.SZ.TÁBL. SEGÍTŐ SZOLGÁLAT'!AA115</f>
        <v>0</v>
      </c>
      <c r="D109" s="378">
        <f>+'3.SZ.TÁBL. SEGÍTŐ SZOLGÁLAT'!AB115</f>
        <v>0</v>
      </c>
      <c r="E109" s="599">
        <f>+'3.SZ.TÁBL. SEGÍTŐ SZOLGÁLAT'!AC115</f>
        <v>0</v>
      </c>
      <c r="F109" s="660"/>
      <c r="G109" s="379">
        <f>+C29</f>
        <v>118877</v>
      </c>
      <c r="H109" s="380">
        <f>+D29</f>
        <v>126748</v>
      </c>
      <c r="I109" s="599">
        <f>+E29</f>
        <v>60488</v>
      </c>
      <c r="J109" s="672">
        <f>+I109/H109</f>
        <v>0.47723040994729699</v>
      </c>
      <c r="K109" s="381"/>
      <c r="L109" s="380"/>
      <c r="M109" s="599"/>
      <c r="N109" s="660"/>
      <c r="O109" s="4"/>
    </row>
    <row r="110" spans="1:23" s="3" customFormat="1" ht="13.5" customHeight="1" thickBot="1" x14ac:dyDescent="0.3">
      <c r="A110" s="742" t="s">
        <v>240</v>
      </c>
      <c r="B110" s="743"/>
      <c r="C110" s="249">
        <f t="shared" ref="C110:I110" si="63">+SUM(C108:C109)</f>
        <v>131286</v>
      </c>
      <c r="D110" s="727">
        <f t="shared" si="63"/>
        <v>150590</v>
      </c>
      <c r="E110" s="600">
        <f t="shared" si="63"/>
        <v>77865</v>
      </c>
      <c r="F110" s="659">
        <f>+E110/D110</f>
        <v>0.51706620625539546</v>
      </c>
      <c r="G110" s="249">
        <f t="shared" si="63"/>
        <v>147398</v>
      </c>
      <c r="H110" s="157">
        <f t="shared" si="63"/>
        <v>167362</v>
      </c>
      <c r="I110" s="611">
        <f t="shared" si="63"/>
        <v>76324</v>
      </c>
      <c r="J110" s="666">
        <f>+I110/H110</f>
        <v>0.45604139529881332</v>
      </c>
      <c r="K110" s="726">
        <f>+K108+K109</f>
        <v>159807</v>
      </c>
      <c r="L110" s="157">
        <f>+L108+L109</f>
        <v>191204</v>
      </c>
      <c r="M110" s="611">
        <f>+M108+M109</f>
        <v>93701</v>
      </c>
      <c r="N110" s="659">
        <f>+M110/L110</f>
        <v>0.49005773937783731</v>
      </c>
      <c r="P110" s="4"/>
    </row>
    <row r="111" spans="1:23" s="3" customFormat="1" ht="13.5" customHeight="1" thickBot="1" x14ac:dyDescent="0.3">
      <c r="B111" s="343"/>
      <c r="C111" s="344"/>
      <c r="D111" s="344"/>
      <c r="E111" s="344"/>
      <c r="F111" s="344"/>
      <c r="G111" s="345"/>
      <c r="H111" s="345"/>
      <c r="I111" s="345"/>
      <c r="J111" s="345"/>
      <c r="K111" s="345"/>
      <c r="L111" s="345"/>
      <c r="M111" s="345"/>
      <c r="N111" s="345"/>
      <c r="P111" s="4"/>
    </row>
    <row r="112" spans="1:23" s="264" customFormat="1" ht="13.5" customHeight="1" thickBot="1" x14ac:dyDescent="0.3">
      <c r="A112" s="738" t="s">
        <v>250</v>
      </c>
      <c r="B112" s="739"/>
      <c r="C112" s="267">
        <f t="shared" ref="C112:M112" si="64">+C31-C110</f>
        <v>0</v>
      </c>
      <c r="D112" s="250">
        <f t="shared" si="64"/>
        <v>0</v>
      </c>
      <c r="E112" s="268">
        <f t="shared" si="64"/>
        <v>1610</v>
      </c>
      <c r="F112" s="579"/>
      <c r="G112" s="267">
        <f t="shared" si="64"/>
        <v>0</v>
      </c>
      <c r="H112" s="250">
        <f t="shared" si="64"/>
        <v>0</v>
      </c>
      <c r="I112" s="268">
        <f t="shared" si="64"/>
        <v>19241</v>
      </c>
      <c r="J112" s="579"/>
      <c r="K112" s="267">
        <f t="shared" si="64"/>
        <v>0</v>
      </c>
      <c r="L112" s="250">
        <f t="shared" si="64"/>
        <v>0</v>
      </c>
      <c r="M112" s="253">
        <f t="shared" si="64"/>
        <v>20851</v>
      </c>
      <c r="N112" s="644"/>
      <c r="O112" s="351"/>
      <c r="P112" s="352"/>
      <c r="Q112" s="352"/>
      <c r="R112" s="352"/>
      <c r="S112" s="352"/>
      <c r="T112" s="352"/>
      <c r="U112" s="352"/>
      <c r="V112" s="352"/>
      <c r="W112" s="352"/>
    </row>
    <row r="113" ht="13.5" customHeight="1" x14ac:dyDescent="0.25"/>
    <row r="114" ht="13.5" customHeight="1" x14ac:dyDescent="0.25"/>
  </sheetData>
  <mergeCells count="8">
    <mergeCell ref="C1:F1"/>
    <mergeCell ref="G1:J1"/>
    <mergeCell ref="K1:N1"/>
    <mergeCell ref="A112:B112"/>
    <mergeCell ref="A31:B31"/>
    <mergeCell ref="A110:B110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2" orientation="landscape" r:id="rId1"/>
  <headerFooter alignWithMargins="0">
    <oddHeader>&amp;L&amp;"Times New Roman,Félkövér"&amp;13Szent László Völgye TKT&amp;C&amp;"Times New Roman,Félkövér"&amp;16 2019. I. FÉLÉVI KÖLTSÉGVETÉSI BESZÁMOLÓ&amp;R1/1. sz. táblázat
TÁRSULÁS ÉS INTÉZMÉNYEK BEVÉTELEK - KIADÁSOK
Adatok: eFt</oddHeader>
    <oddFooter>&amp;L&amp;F&amp;R&amp;P</oddFooter>
  </headerFooter>
  <rowBreaks count="1" manualBreakCount="1">
    <brk id="5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96"/>
  <sheetViews>
    <sheetView topLeftCell="A52" zoomScaleNormal="100" workbookViewId="0">
      <selection activeCell="D60" sqref="D60"/>
    </sheetView>
  </sheetViews>
  <sheetFormatPr defaultColWidth="8.88671875" defaultRowHeight="12.9" customHeight="1" x14ac:dyDescent="0.25"/>
  <cols>
    <col min="1" max="1" width="6.5546875" style="10" customWidth="1"/>
    <col min="2" max="2" width="54.5546875" style="1" customWidth="1"/>
    <col min="3" max="5" width="10.44140625" style="31" customWidth="1"/>
    <col min="6" max="6" width="7.6640625" style="398" customWidth="1"/>
    <col min="7" max="7" width="10.44140625" style="31" customWidth="1"/>
    <col min="8" max="8" width="11.6640625" style="16" customWidth="1"/>
    <col min="9" max="9" width="10.44140625" style="18" customWidth="1"/>
    <col min="10" max="10" width="24.88671875" style="18" customWidth="1"/>
    <col min="11" max="11" width="10.109375" style="18" customWidth="1"/>
    <col min="12" max="12" width="8.88671875" style="18"/>
    <col min="13" max="13" width="9.33203125" style="18" customWidth="1"/>
    <col min="14" max="16384" width="8.88671875" style="18"/>
  </cols>
  <sheetData>
    <row r="1" spans="1:14" ht="12.75" customHeight="1" x14ac:dyDescent="0.25">
      <c r="A1" s="757" t="s">
        <v>100</v>
      </c>
      <c r="B1" s="759" t="s">
        <v>125</v>
      </c>
      <c r="C1" s="750" t="s">
        <v>330</v>
      </c>
      <c r="D1" s="748" t="s">
        <v>331</v>
      </c>
      <c r="E1" s="755" t="s">
        <v>335</v>
      </c>
      <c r="F1" s="753" t="s">
        <v>276</v>
      </c>
      <c r="G1" s="347"/>
    </row>
    <row r="2" spans="1:14" ht="31.5" customHeight="1" x14ac:dyDescent="0.25">
      <c r="A2" s="758"/>
      <c r="B2" s="760"/>
      <c r="C2" s="751"/>
      <c r="D2" s="749"/>
      <c r="E2" s="756"/>
      <c r="F2" s="754"/>
      <c r="G2" s="347"/>
    </row>
    <row r="3" spans="1:14" s="30" customFormat="1" ht="14.25" customHeight="1" x14ac:dyDescent="0.25">
      <c r="A3" s="123" t="s">
        <v>102</v>
      </c>
      <c r="B3" s="124" t="s">
        <v>62</v>
      </c>
      <c r="C3" s="277">
        <f>+C4+C68</f>
        <v>147398</v>
      </c>
      <c r="D3" s="118">
        <f>+D4+D68</f>
        <v>157423</v>
      </c>
      <c r="E3" s="388">
        <f>+E4+E68</f>
        <v>85626</v>
      </c>
      <c r="F3" s="399">
        <f>+E3/D3</f>
        <v>0.54392306079797748</v>
      </c>
      <c r="G3" s="31"/>
      <c r="H3" s="32"/>
      <c r="I3" s="298"/>
      <c r="J3" s="18"/>
      <c r="K3" s="18"/>
      <c r="M3" s="18"/>
      <c r="N3" s="18"/>
    </row>
    <row r="4" spans="1:14" s="30" customFormat="1" ht="14.25" customHeight="1" x14ac:dyDescent="0.25">
      <c r="A4" s="125"/>
      <c r="B4" s="321" t="s">
        <v>265</v>
      </c>
      <c r="C4" s="278">
        <f>+'[7]2.SZ.TÁBL. BEVÉTELEK'!$D4</f>
        <v>0</v>
      </c>
      <c r="D4" s="119"/>
      <c r="E4" s="388">
        <f>+SUM(C4:D4)</f>
        <v>0</v>
      </c>
      <c r="F4" s="399"/>
      <c r="G4" s="32"/>
      <c r="H4" s="32"/>
      <c r="I4" s="406"/>
      <c r="J4" s="18"/>
      <c r="K4" s="18"/>
      <c r="M4" s="18"/>
      <c r="N4" s="18"/>
    </row>
    <row r="5" spans="1:14" s="30" customFormat="1" ht="14.25" customHeight="1" x14ac:dyDescent="0.25">
      <c r="A5" s="135"/>
      <c r="B5" s="301" t="s">
        <v>266</v>
      </c>
      <c r="C5" s="283"/>
      <c r="D5" s="284"/>
      <c r="E5" s="388"/>
      <c r="F5" s="399"/>
      <c r="G5" s="32"/>
      <c r="H5" s="32"/>
      <c r="I5" s="298"/>
      <c r="J5" s="18"/>
      <c r="K5" s="752"/>
      <c r="M5" s="18"/>
      <c r="N5" s="18"/>
    </row>
    <row r="6" spans="1:14" s="30" customFormat="1" ht="14.25" customHeight="1" x14ac:dyDescent="0.25">
      <c r="A6" s="135"/>
      <c r="B6" s="300" t="s">
        <v>260</v>
      </c>
      <c r="C6" s="279">
        <f>SUM(C7:C13)</f>
        <v>15000</v>
      </c>
      <c r="D6" s="280">
        <f>SUM(D7:D13)</f>
        <v>15000</v>
      </c>
      <c r="E6" s="390">
        <f>SUM(E7:E13)</f>
        <v>7242</v>
      </c>
      <c r="F6" s="399">
        <f>+E6/D6</f>
        <v>0.48280000000000001</v>
      </c>
      <c r="G6" s="32"/>
      <c r="H6" s="16"/>
      <c r="I6" s="18"/>
      <c r="J6" s="18"/>
      <c r="K6" s="752"/>
      <c r="M6" s="18"/>
      <c r="N6" s="18"/>
    </row>
    <row r="7" spans="1:14" s="282" customFormat="1" ht="14.25" customHeight="1" x14ac:dyDescent="0.25">
      <c r="A7" s="135"/>
      <c r="B7" s="302" t="s">
        <v>252</v>
      </c>
      <c r="C7" s="279">
        <f>+'[5]2.SZ.TÁBL. BEVÉTELEK'!$D7</f>
        <v>1684</v>
      </c>
      <c r="D7" s="280">
        <f>+'[4]2.SZ.TÁBL. BEVÉTELEK'!$E7</f>
        <v>1684</v>
      </c>
      <c r="E7" s="390">
        <v>868</v>
      </c>
      <c r="F7" s="399">
        <f t="shared" ref="F7:F13" si="0">+E7/D7</f>
        <v>0.51543942992874114</v>
      </c>
      <c r="G7" s="32"/>
      <c r="H7" s="281"/>
      <c r="I7" s="298"/>
      <c r="J7" s="299"/>
      <c r="K7" s="311"/>
      <c r="L7" s="313"/>
      <c r="M7" s="18"/>
      <c r="N7" s="36"/>
    </row>
    <row r="8" spans="1:14" ht="14.25" customHeight="1" x14ac:dyDescent="0.25">
      <c r="A8" s="135"/>
      <c r="B8" s="302" t="s">
        <v>253</v>
      </c>
      <c r="C8" s="279">
        <f>+'[5]2.SZ.TÁBL. BEVÉTELEK'!$D8</f>
        <v>5087</v>
      </c>
      <c r="D8" s="280">
        <f>+'[4]2.SZ.TÁBL. BEVÉTELEK'!$E8</f>
        <v>5087</v>
      </c>
      <c r="E8" s="390">
        <v>2543</v>
      </c>
      <c r="F8" s="399">
        <f t="shared" si="0"/>
        <v>0.49990171024179281</v>
      </c>
      <c r="G8" s="32"/>
      <c r="I8" s="298"/>
      <c r="J8" s="299"/>
      <c r="K8" s="311"/>
      <c r="L8" s="313"/>
    </row>
    <row r="9" spans="1:14" ht="14.25" customHeight="1" x14ac:dyDescent="0.25">
      <c r="A9" s="135"/>
      <c r="B9" s="302" t="s">
        <v>258</v>
      </c>
      <c r="C9" s="279">
        <f>+'[5]2.SZ.TÁBL. BEVÉTELEK'!$D9</f>
        <v>759</v>
      </c>
      <c r="D9" s="280">
        <f>+'[4]2.SZ.TÁBL. BEVÉTELEK'!$E9</f>
        <v>759</v>
      </c>
      <c r="E9" s="390">
        <v>0</v>
      </c>
      <c r="F9" s="399">
        <f t="shared" si="0"/>
        <v>0</v>
      </c>
      <c r="G9" s="32"/>
      <c r="I9" s="298"/>
      <c r="J9" s="299"/>
      <c r="K9" s="311"/>
      <c r="L9" s="313"/>
    </row>
    <row r="10" spans="1:14" ht="14.25" customHeight="1" x14ac:dyDescent="0.25">
      <c r="A10" s="135"/>
      <c r="B10" s="302" t="s">
        <v>254</v>
      </c>
      <c r="C10" s="279">
        <f>+'[5]2.SZ.TÁBL. BEVÉTELEK'!$D10</f>
        <v>668</v>
      </c>
      <c r="D10" s="280">
        <f>+'[4]2.SZ.TÁBL. BEVÉTELEK'!$E10</f>
        <v>668</v>
      </c>
      <c r="E10" s="390">
        <v>335</v>
      </c>
      <c r="F10" s="399">
        <f t="shared" si="0"/>
        <v>0.50149700598802394</v>
      </c>
      <c r="G10" s="32"/>
      <c r="I10" s="298"/>
      <c r="J10" s="299"/>
      <c r="K10" s="311"/>
      <c r="L10" s="313"/>
    </row>
    <row r="11" spans="1:14" ht="14.25" customHeight="1" x14ac:dyDescent="0.25">
      <c r="A11" s="135"/>
      <c r="B11" s="302" t="s">
        <v>255</v>
      </c>
      <c r="C11" s="279">
        <f>+'[5]2.SZ.TÁBL. BEVÉTELEK'!$D11</f>
        <v>3475</v>
      </c>
      <c r="D11" s="280">
        <f>+'[4]2.SZ.TÁBL. BEVÉTELEK'!$E11</f>
        <v>3475</v>
      </c>
      <c r="E11" s="390">
        <v>1776</v>
      </c>
      <c r="F11" s="399">
        <f t="shared" si="0"/>
        <v>0.51107913669064753</v>
      </c>
      <c r="G11" s="32"/>
      <c r="I11" s="298"/>
      <c r="J11" s="299"/>
      <c r="K11" s="311"/>
      <c r="L11" s="313"/>
    </row>
    <row r="12" spans="1:14" ht="14.25" customHeight="1" x14ac:dyDescent="0.25">
      <c r="A12" s="135"/>
      <c r="B12" s="302" t="s">
        <v>256</v>
      </c>
      <c r="C12" s="279">
        <f>+'[5]2.SZ.TÁBL. BEVÉTELEK'!$D12</f>
        <v>2075</v>
      </c>
      <c r="D12" s="280">
        <f>+'[4]2.SZ.TÁBL. BEVÉTELEK'!$E12</f>
        <v>2075</v>
      </c>
      <c r="E12" s="390">
        <v>1037</v>
      </c>
      <c r="F12" s="399">
        <f t="shared" si="0"/>
        <v>0.49975903614457834</v>
      </c>
      <c r="G12" s="32"/>
      <c r="I12" s="298"/>
      <c r="J12" s="299"/>
      <c r="K12" s="311"/>
      <c r="L12" s="313"/>
    </row>
    <row r="13" spans="1:14" ht="14.25" customHeight="1" x14ac:dyDescent="0.25">
      <c r="A13" s="135"/>
      <c r="B13" s="302" t="s">
        <v>257</v>
      </c>
      <c r="C13" s="279">
        <f>+'[5]2.SZ.TÁBL. BEVÉTELEK'!$D13</f>
        <v>1252</v>
      </c>
      <c r="D13" s="280">
        <f>+'[4]2.SZ.TÁBL. BEVÉTELEK'!$E13</f>
        <v>1252</v>
      </c>
      <c r="E13" s="390">
        <v>683</v>
      </c>
      <c r="F13" s="399">
        <f t="shared" si="0"/>
        <v>0.54552715654952078</v>
      </c>
      <c r="G13" s="32"/>
      <c r="I13" s="298"/>
      <c r="J13" s="299"/>
      <c r="K13" s="311"/>
      <c r="L13" s="313"/>
    </row>
    <row r="14" spans="1:14" s="30" customFormat="1" ht="14.25" customHeight="1" x14ac:dyDescent="0.25">
      <c r="A14" s="135"/>
      <c r="B14" s="187"/>
      <c r="C14" s="283"/>
      <c r="D14" s="284"/>
      <c r="E14" s="389"/>
      <c r="F14" s="399"/>
      <c r="G14" s="32"/>
      <c r="H14" s="32"/>
      <c r="I14" s="298"/>
      <c r="K14" s="312"/>
      <c r="L14" s="314"/>
      <c r="M14" s="315"/>
      <c r="N14" s="18"/>
    </row>
    <row r="15" spans="1:14" ht="14.25" customHeight="1" x14ac:dyDescent="0.25">
      <c r="A15" s="138"/>
      <c r="B15" s="300" t="s">
        <v>312</v>
      </c>
      <c r="C15" s="279">
        <f>SUM(C16:C21)</f>
        <v>2400</v>
      </c>
      <c r="D15" s="280">
        <f>SUM(D16:D21)</f>
        <v>2400</v>
      </c>
      <c r="E15" s="390">
        <f>SUM(E16:E21)</f>
        <v>1164</v>
      </c>
      <c r="F15" s="399">
        <f t="shared" ref="F15:F21" si="1">+E15/D15</f>
        <v>0.48499999999999999</v>
      </c>
      <c r="G15" s="16"/>
      <c r="I15" s="298"/>
    </row>
    <row r="16" spans="1:14" ht="14.25" customHeight="1" x14ac:dyDescent="0.25">
      <c r="A16" s="138"/>
      <c r="B16" s="558" t="s">
        <v>252</v>
      </c>
      <c r="C16" s="279">
        <f>+'[5]2.SZ.TÁBL. BEVÉTELEK'!$D16</f>
        <v>430</v>
      </c>
      <c r="D16" s="280">
        <f>+'[4]2.SZ.TÁBL. BEVÉTELEK'!$E16</f>
        <v>430</v>
      </c>
      <c r="E16" s="390">
        <v>222</v>
      </c>
      <c r="F16" s="399">
        <f t="shared" si="1"/>
        <v>0.51627906976744187</v>
      </c>
      <c r="G16" s="16"/>
      <c r="I16" s="298"/>
    </row>
    <row r="17" spans="1:14" ht="14.25" customHeight="1" x14ac:dyDescent="0.25">
      <c r="A17" s="138"/>
      <c r="B17" s="558" t="s">
        <v>258</v>
      </c>
      <c r="C17" s="279">
        <f>+'[5]2.SZ.TÁBL. BEVÉTELEK'!$D17</f>
        <v>194</v>
      </c>
      <c r="D17" s="280">
        <f>+'[4]2.SZ.TÁBL. BEVÉTELEK'!$E17</f>
        <v>194</v>
      </c>
      <c r="E17" s="390">
        <v>0</v>
      </c>
      <c r="F17" s="399">
        <f t="shared" si="1"/>
        <v>0</v>
      </c>
      <c r="G17" s="16"/>
    </row>
    <row r="18" spans="1:14" ht="14.25" customHeight="1" x14ac:dyDescent="0.25">
      <c r="A18" s="138"/>
      <c r="B18" s="558" t="s">
        <v>254</v>
      </c>
      <c r="C18" s="279">
        <f>+'[5]2.SZ.TÁBL. BEVÉTELEK'!$D18</f>
        <v>171</v>
      </c>
      <c r="D18" s="280">
        <f>+'[4]2.SZ.TÁBL. BEVÉTELEK'!$E18</f>
        <v>171</v>
      </c>
      <c r="E18" s="390">
        <v>85</v>
      </c>
      <c r="F18" s="399">
        <f t="shared" si="1"/>
        <v>0.49707602339181284</v>
      </c>
      <c r="G18" s="16"/>
    </row>
    <row r="19" spans="1:14" ht="14.25" customHeight="1" x14ac:dyDescent="0.25">
      <c r="A19" s="138"/>
      <c r="B19" s="558" t="s">
        <v>255</v>
      </c>
      <c r="C19" s="279">
        <f>+'[5]2.SZ.TÁBL. BEVÉTELEK'!$D19</f>
        <v>888</v>
      </c>
      <c r="D19" s="280">
        <f>+'[4]2.SZ.TÁBL. BEVÉTELEK'!$E19</f>
        <v>888</v>
      </c>
      <c r="E19" s="390">
        <v>454</v>
      </c>
      <c r="F19" s="399">
        <f t="shared" si="1"/>
        <v>0.51126126126126126</v>
      </c>
      <c r="G19" s="16"/>
    </row>
    <row r="20" spans="1:14" ht="14.25" customHeight="1" x14ac:dyDescent="0.25">
      <c r="A20" s="138"/>
      <c r="B20" s="558" t="s">
        <v>10</v>
      </c>
      <c r="C20" s="279">
        <f>+'[5]2.SZ.TÁBL. BEVÉTELEK'!$D20</f>
        <v>320</v>
      </c>
      <c r="D20" s="280">
        <f>+'[4]2.SZ.TÁBL. BEVÉTELEK'!$E20</f>
        <v>320</v>
      </c>
      <c r="E20" s="390">
        <v>175</v>
      </c>
      <c r="F20" s="399">
        <f t="shared" si="1"/>
        <v>0.546875</v>
      </c>
      <c r="G20" s="16"/>
    </row>
    <row r="21" spans="1:14" ht="14.25" customHeight="1" x14ac:dyDescent="0.25">
      <c r="A21" s="138"/>
      <c r="B21" s="558" t="s">
        <v>243</v>
      </c>
      <c r="C21" s="279">
        <f>+'[5]2.SZ.TÁBL. BEVÉTELEK'!$D21</f>
        <v>397</v>
      </c>
      <c r="D21" s="280">
        <f>+'[4]2.SZ.TÁBL. BEVÉTELEK'!$E21</f>
        <v>397</v>
      </c>
      <c r="E21" s="390">
        <v>228</v>
      </c>
      <c r="F21" s="399">
        <f t="shared" si="1"/>
        <v>0.5743073047858942</v>
      </c>
      <c r="G21" s="16"/>
    </row>
    <row r="22" spans="1:14" ht="14.25" customHeight="1" x14ac:dyDescent="0.25">
      <c r="A22" s="138"/>
      <c r="B22" s="310"/>
      <c r="C22" s="279"/>
      <c r="D22" s="280"/>
      <c r="E22" s="390"/>
      <c r="F22" s="399"/>
      <c r="G22" s="16"/>
    </row>
    <row r="23" spans="1:14" ht="14.25" customHeight="1" x14ac:dyDescent="0.25">
      <c r="A23" s="138"/>
      <c r="B23" s="300" t="s">
        <v>259</v>
      </c>
      <c r="C23" s="279">
        <f>+SUM(C24:C30)</f>
        <v>30826</v>
      </c>
      <c r="D23" s="280">
        <f>+SUM(D24:D30)</f>
        <v>29156</v>
      </c>
      <c r="E23" s="390">
        <f>+SUM(E24:E30)</f>
        <v>14304</v>
      </c>
      <c r="F23" s="399">
        <f t="shared" ref="F23:F30" si="2">+E23/D23</f>
        <v>0.49060227740430784</v>
      </c>
      <c r="G23" s="16"/>
    </row>
    <row r="24" spans="1:14" ht="14.25" customHeight="1" x14ac:dyDescent="0.25">
      <c r="A24" s="138"/>
      <c r="B24" s="302" t="s">
        <v>252</v>
      </c>
      <c r="C24" s="279">
        <f>+'3.SZ.TÁBL. SEGÍTŐ SZOLGÁLAT'!AA33</f>
        <v>7241</v>
      </c>
      <c r="D24" s="280">
        <f>+'3.SZ.TÁBL. SEGÍTŐ SZOLGÁLAT'!AB33</f>
        <v>6923</v>
      </c>
      <c r="E24" s="280">
        <f>+'3.SZ.TÁBL. SEGÍTŐ SZOLGÁLAT'!AC33</f>
        <v>3568</v>
      </c>
      <c r="F24" s="399">
        <f t="shared" si="2"/>
        <v>0.51538350426115842</v>
      </c>
      <c r="G24" s="16"/>
    </row>
    <row r="25" spans="1:14" ht="14.25" customHeight="1" x14ac:dyDescent="0.25">
      <c r="A25" s="138"/>
      <c r="B25" s="302" t="s">
        <v>258</v>
      </c>
      <c r="C25" s="279">
        <f>+'3.SZ.TÁBL. SEGÍTŐ SZOLGÁLAT'!AA34</f>
        <v>1729</v>
      </c>
      <c r="D25" s="280">
        <f>+'3.SZ.TÁBL. SEGÍTŐ SZOLGÁLAT'!AB34</f>
        <v>1570</v>
      </c>
      <c r="E25" s="280">
        <f>+'3.SZ.TÁBL. SEGÍTŐ SZOLGÁLAT'!AC34</f>
        <v>0</v>
      </c>
      <c r="F25" s="399">
        <f t="shared" si="2"/>
        <v>0</v>
      </c>
      <c r="G25" s="16"/>
    </row>
    <row r="26" spans="1:14" ht="14.25" customHeight="1" x14ac:dyDescent="0.25">
      <c r="A26" s="138"/>
      <c r="B26" s="302" t="s">
        <v>254</v>
      </c>
      <c r="C26" s="279">
        <f>+'3.SZ.TÁBL. SEGÍTŐ SZOLGÁLAT'!AA35</f>
        <v>1381</v>
      </c>
      <c r="D26" s="280">
        <f>+'3.SZ.TÁBL. SEGÍTŐ SZOLGÁLAT'!AB35</f>
        <v>1381</v>
      </c>
      <c r="E26" s="280">
        <f>+'3.SZ.TÁBL. SEGÍTŐ SZOLGÁLAT'!AC35</f>
        <v>690</v>
      </c>
      <c r="F26" s="399">
        <f t="shared" si="2"/>
        <v>0.499637943519189</v>
      </c>
      <c r="G26" s="16"/>
      <c r="J26" s="309"/>
      <c r="K26" s="309"/>
    </row>
    <row r="27" spans="1:14" ht="14.25" customHeight="1" x14ac:dyDescent="0.25">
      <c r="A27" s="138"/>
      <c r="B27" s="302" t="s">
        <v>255</v>
      </c>
      <c r="C27" s="279">
        <f>+'3.SZ.TÁBL. SEGÍTŐ SZOLGÁLAT'!AA36</f>
        <v>10783</v>
      </c>
      <c r="D27" s="280">
        <f>+'3.SZ.TÁBL. SEGÍTŐ SZOLGÁLAT'!AB36</f>
        <v>10067</v>
      </c>
      <c r="E27" s="280">
        <f>+'3.SZ.TÁBL. SEGÍTŐ SZOLGÁLAT'!AC36</f>
        <v>5143</v>
      </c>
      <c r="F27" s="399">
        <f t="shared" si="2"/>
        <v>0.51087712327406376</v>
      </c>
      <c r="G27" s="16"/>
      <c r="I27" s="309"/>
      <c r="L27" s="309"/>
    </row>
    <row r="28" spans="1:14" ht="14.25" customHeight="1" x14ac:dyDescent="0.25">
      <c r="A28" s="138"/>
      <c r="B28" s="302" t="s">
        <v>256</v>
      </c>
      <c r="C28" s="279">
        <f>+'3.SZ.TÁBL. SEGÍTŐ SZOLGÁLAT'!AA37</f>
        <v>4292</v>
      </c>
      <c r="D28" s="280">
        <f>+'3.SZ.TÁBL. SEGÍTŐ SZOLGÁLAT'!AB37</f>
        <v>4292</v>
      </c>
      <c r="E28" s="280">
        <f>+'3.SZ.TÁBL. SEGÍTŐ SZOLGÁLAT'!AC37</f>
        <v>2147</v>
      </c>
      <c r="F28" s="399">
        <f t="shared" si="2"/>
        <v>0.50023299161230195</v>
      </c>
      <c r="G28" s="16"/>
    </row>
    <row r="29" spans="1:14" s="309" customFormat="1" ht="14.25" customHeight="1" x14ac:dyDescent="0.25">
      <c r="A29" s="138"/>
      <c r="B29" s="302" t="s">
        <v>257</v>
      </c>
      <c r="C29" s="279">
        <f>+'3.SZ.TÁBL. SEGÍTŐ SZOLGÁLAT'!AA38</f>
        <v>3065</v>
      </c>
      <c r="D29" s="280">
        <f>+'3.SZ.TÁBL. SEGÍTŐ SZOLGÁLAT'!AB38</f>
        <v>2588</v>
      </c>
      <c r="E29" s="280">
        <f>+'3.SZ.TÁBL. SEGÍTŐ SZOLGÁLAT'!AC38</f>
        <v>1413</v>
      </c>
      <c r="F29" s="399">
        <f t="shared" si="2"/>
        <v>0.54598145285935085</v>
      </c>
      <c r="G29" s="16"/>
      <c r="H29" s="17"/>
      <c r="I29" s="18"/>
      <c r="J29" s="18"/>
      <c r="K29" s="18"/>
      <c r="L29" s="18"/>
      <c r="M29" s="18"/>
      <c r="N29" s="18"/>
    </row>
    <row r="30" spans="1:14" s="309" customFormat="1" ht="14.25" customHeight="1" x14ac:dyDescent="0.25">
      <c r="A30" s="138"/>
      <c r="B30" s="303" t="s">
        <v>243</v>
      </c>
      <c r="C30" s="279">
        <f>+'3.SZ.TÁBL. SEGÍTŐ SZOLGÁLAT'!AA39</f>
        <v>2335</v>
      </c>
      <c r="D30" s="280">
        <f>+'3.SZ.TÁBL. SEGÍTŐ SZOLGÁLAT'!AB39</f>
        <v>2335</v>
      </c>
      <c r="E30" s="280">
        <f>+'3.SZ.TÁBL. SEGÍTŐ SZOLGÁLAT'!AC39</f>
        <v>1343</v>
      </c>
      <c r="F30" s="399">
        <f t="shared" si="2"/>
        <v>0.57516059957173449</v>
      </c>
      <c r="G30" s="16"/>
      <c r="H30" s="17"/>
      <c r="I30" s="18"/>
      <c r="J30" s="18"/>
      <c r="K30" s="18"/>
      <c r="L30" s="18"/>
      <c r="M30" s="18"/>
      <c r="N30" s="18"/>
    </row>
    <row r="31" spans="1:14" s="297" customFormat="1" ht="14.25" customHeight="1" x14ac:dyDescent="0.3">
      <c r="A31" s="135"/>
      <c r="B31" s="303"/>
      <c r="C31" s="283"/>
      <c r="D31" s="284"/>
      <c r="E31" s="389"/>
      <c r="F31" s="399"/>
      <c r="G31" s="32"/>
      <c r="H31" s="17"/>
      <c r="I31" s="18"/>
      <c r="J31" s="18"/>
      <c r="K31" s="752"/>
      <c r="L31" s="18"/>
      <c r="M31" s="18"/>
      <c r="N31" s="18"/>
    </row>
    <row r="32" spans="1:14" s="297" customFormat="1" ht="14.25" customHeight="1" x14ac:dyDescent="0.3">
      <c r="A32" s="135"/>
      <c r="B32" s="300" t="s">
        <v>350</v>
      </c>
      <c r="C32" s="279">
        <f>SUM(C33:C40)</f>
        <v>5269</v>
      </c>
      <c r="D32" s="280">
        <f>SUM(D33:D40)</f>
        <v>5269</v>
      </c>
      <c r="E32" s="390">
        <f>SUM(E33:E40)</f>
        <v>2581</v>
      </c>
      <c r="F32" s="399">
        <f t="shared" ref="F32:F40" si="3">+E32/D32</f>
        <v>0.48984627063959008</v>
      </c>
      <c r="G32" s="32"/>
      <c r="H32" s="296"/>
      <c r="I32" s="18"/>
      <c r="J32" s="18"/>
      <c r="K32" s="752"/>
      <c r="L32" s="18"/>
      <c r="M32" s="18"/>
      <c r="N32" s="18"/>
    </row>
    <row r="33" spans="1:16" s="297" customFormat="1" ht="14.25" customHeight="1" x14ac:dyDescent="0.3">
      <c r="A33" s="135"/>
      <c r="B33" s="302" t="s">
        <v>252</v>
      </c>
      <c r="C33" s="279">
        <f>+'[5]2.SZ.TÁBL. BEVÉTELEK'!$D33</f>
        <v>651</v>
      </c>
      <c r="D33" s="280">
        <f>+'[4]2.SZ.TÁBL. BEVÉTELEK'!$E33</f>
        <v>651</v>
      </c>
      <c r="E33" s="390">
        <v>336</v>
      </c>
      <c r="F33" s="399">
        <f t="shared" si="3"/>
        <v>0.5161290322580645</v>
      </c>
      <c r="G33" s="32"/>
      <c r="H33" s="16"/>
      <c r="I33" s="18"/>
      <c r="J33" s="18"/>
      <c r="K33" s="311"/>
      <c r="L33" s="16"/>
      <c r="M33" s="18"/>
      <c r="N33" s="18"/>
    </row>
    <row r="34" spans="1:16" s="297" customFormat="1" ht="14.25" customHeight="1" x14ac:dyDescent="0.3">
      <c r="A34" s="135"/>
      <c r="B34" s="302" t="s">
        <v>253</v>
      </c>
      <c r="C34" s="279">
        <f>+'[5]2.SZ.TÁBL. BEVÉTELEK'!$D34</f>
        <v>843</v>
      </c>
      <c r="D34" s="280">
        <f>+'[4]2.SZ.TÁBL. BEVÉTELEK'!$E34</f>
        <v>843</v>
      </c>
      <c r="E34" s="390">
        <v>422</v>
      </c>
      <c r="F34" s="399">
        <f t="shared" si="3"/>
        <v>0.50059311981020171</v>
      </c>
      <c r="G34" s="32"/>
      <c r="H34" s="16"/>
      <c r="I34" s="18"/>
      <c r="J34" s="18"/>
      <c r="K34" s="311"/>
      <c r="L34" s="16"/>
      <c r="M34" s="18"/>
      <c r="N34" s="18"/>
    </row>
    <row r="35" spans="1:16" s="297" customFormat="1" ht="14.25" customHeight="1" x14ac:dyDescent="0.3">
      <c r="A35" s="135"/>
      <c r="B35" s="302" t="s">
        <v>258</v>
      </c>
      <c r="C35" s="279">
        <f>+'[5]2.SZ.TÁBL. BEVÉTELEK'!$D35</f>
        <v>291</v>
      </c>
      <c r="D35" s="280">
        <f>+'[4]2.SZ.TÁBL. BEVÉTELEK'!$E35</f>
        <v>291</v>
      </c>
      <c r="E35" s="390">
        <v>0</v>
      </c>
      <c r="F35" s="399">
        <f t="shared" si="3"/>
        <v>0</v>
      </c>
      <c r="G35" s="32"/>
      <c r="H35" s="16"/>
      <c r="I35" s="18"/>
      <c r="J35" s="18"/>
      <c r="K35" s="311"/>
      <c r="L35" s="16"/>
      <c r="M35" s="18"/>
      <c r="N35" s="18"/>
    </row>
    <row r="36" spans="1:16" s="297" customFormat="1" ht="14.25" customHeight="1" x14ac:dyDescent="0.3">
      <c r="A36" s="135"/>
      <c r="B36" s="302" t="s">
        <v>254</v>
      </c>
      <c r="C36" s="279">
        <f>+'[5]2.SZ.TÁBL. BEVÉTELEK'!$D36</f>
        <v>258</v>
      </c>
      <c r="D36" s="280">
        <f>+'[4]2.SZ.TÁBL. BEVÉTELEK'!$E36</f>
        <v>258</v>
      </c>
      <c r="E36" s="390">
        <f>55+73</f>
        <v>128</v>
      </c>
      <c r="F36" s="399">
        <f t="shared" si="3"/>
        <v>0.49612403100775193</v>
      </c>
      <c r="G36" s="32"/>
      <c r="H36" s="16"/>
      <c r="I36" s="18"/>
      <c r="J36" s="18"/>
      <c r="K36" s="311"/>
      <c r="L36" s="16"/>
      <c r="M36" s="18"/>
      <c r="N36" s="18"/>
    </row>
    <row r="37" spans="1:16" s="297" customFormat="1" ht="14.25" customHeight="1" x14ac:dyDescent="0.3">
      <c r="A37" s="135"/>
      <c r="B37" s="302" t="s">
        <v>255</v>
      </c>
      <c r="C37" s="279">
        <f>+'[5]2.SZ.TÁBL. BEVÉTELEK'!$D37</f>
        <v>1342</v>
      </c>
      <c r="D37" s="280">
        <f>+'[4]2.SZ.TÁBL. BEVÉTELEK'!$E37</f>
        <v>1342</v>
      </c>
      <c r="E37" s="390">
        <v>686</v>
      </c>
      <c r="F37" s="399">
        <f t="shared" si="3"/>
        <v>0.51117734724292097</v>
      </c>
      <c r="G37" s="32"/>
      <c r="H37" s="16"/>
      <c r="I37" s="18"/>
      <c r="J37" s="18"/>
      <c r="K37" s="311"/>
      <c r="L37" s="16"/>
      <c r="M37" s="18"/>
      <c r="N37" s="18"/>
    </row>
    <row r="38" spans="1:16" s="297" customFormat="1" ht="14.25" customHeight="1" x14ac:dyDescent="0.3">
      <c r="A38" s="135"/>
      <c r="B38" s="302" t="s">
        <v>256</v>
      </c>
      <c r="C38" s="279">
        <f>+'[5]2.SZ.TÁBL. BEVÉTELEK'!$D38</f>
        <v>800</v>
      </c>
      <c r="D38" s="280">
        <f>+'[4]2.SZ.TÁBL. BEVÉTELEK'!$E38</f>
        <v>800</v>
      </c>
      <c r="E38" s="390">
        <v>400</v>
      </c>
      <c r="F38" s="399">
        <f t="shared" si="3"/>
        <v>0.5</v>
      </c>
      <c r="G38" s="32"/>
      <c r="H38" s="16"/>
      <c r="I38" s="18"/>
      <c r="J38" s="18"/>
      <c r="K38" s="311"/>
      <c r="L38" s="16"/>
      <c r="M38" s="18"/>
      <c r="N38" s="18"/>
    </row>
    <row r="39" spans="1:16" s="297" customFormat="1" ht="14.25" customHeight="1" x14ac:dyDescent="0.3">
      <c r="A39" s="135"/>
      <c r="B39" s="302" t="s">
        <v>257</v>
      </c>
      <c r="C39" s="279">
        <f>+'[5]2.SZ.TÁBL. BEVÉTELEK'!$D39</f>
        <v>483</v>
      </c>
      <c r="D39" s="280">
        <f>+'[4]2.SZ.TÁBL. BEVÉTELEK'!$E39</f>
        <v>483</v>
      </c>
      <c r="E39" s="390">
        <f>113+151</f>
        <v>264</v>
      </c>
      <c r="F39" s="399">
        <f t="shared" si="3"/>
        <v>0.54658385093167705</v>
      </c>
      <c r="G39" s="32"/>
      <c r="H39" s="16"/>
      <c r="I39" s="18"/>
      <c r="J39" s="18"/>
      <c r="K39" s="311"/>
      <c r="L39" s="16"/>
      <c r="M39" s="18"/>
      <c r="N39" s="18"/>
    </row>
    <row r="40" spans="1:16" s="297" customFormat="1" ht="14.25" customHeight="1" x14ac:dyDescent="0.3">
      <c r="A40" s="135"/>
      <c r="B40" s="303" t="s">
        <v>243</v>
      </c>
      <c r="C40" s="279">
        <f>+'[5]2.SZ.TÁBL. BEVÉTELEK'!$D40</f>
        <v>601</v>
      </c>
      <c r="D40" s="280">
        <f>+'[4]2.SZ.TÁBL. BEVÉTELEK'!$E40</f>
        <v>601</v>
      </c>
      <c r="E40" s="390">
        <f>148+197</f>
        <v>345</v>
      </c>
      <c r="F40" s="399">
        <f t="shared" si="3"/>
        <v>0.57404326123128124</v>
      </c>
      <c r="G40" s="32"/>
      <c r="H40" s="296"/>
      <c r="I40" s="18"/>
      <c r="J40" s="36"/>
      <c r="K40" s="274"/>
      <c r="L40" s="16"/>
      <c r="M40" s="274"/>
      <c r="N40" s="18"/>
    </row>
    <row r="41" spans="1:16" s="297" customFormat="1" ht="14.25" customHeight="1" x14ac:dyDescent="0.3">
      <c r="A41" s="135"/>
      <c r="B41" s="303"/>
      <c r="C41" s="283"/>
      <c r="D41" s="280"/>
      <c r="E41" s="390"/>
      <c r="F41" s="399"/>
      <c r="G41" s="32"/>
      <c r="H41" s="296"/>
      <c r="I41" s="18"/>
      <c r="J41" s="18"/>
      <c r="K41" s="312"/>
      <c r="L41" s="16"/>
      <c r="M41" s="16"/>
      <c r="N41" s="18"/>
    </row>
    <row r="42" spans="1:16" s="297" customFormat="1" ht="14.25" customHeight="1" x14ac:dyDescent="0.3">
      <c r="A42" s="135"/>
      <c r="B42" s="300" t="s">
        <v>263</v>
      </c>
      <c r="C42" s="279">
        <f>+SUM(C43:C49)</f>
        <v>1852</v>
      </c>
      <c r="D42" s="280">
        <f>+SUM(D43:D49)</f>
        <v>1852</v>
      </c>
      <c r="E42" s="390">
        <f>+SUM(E43:E49)</f>
        <v>908</v>
      </c>
      <c r="F42" s="399">
        <f t="shared" ref="F42:F49" si="4">+E42/D42</f>
        <v>0.49028077753779697</v>
      </c>
      <c r="G42" s="32"/>
      <c r="H42" s="296"/>
      <c r="I42" s="18"/>
      <c r="J42" s="18"/>
      <c r="K42" s="312"/>
      <c r="L42" s="16"/>
      <c r="M42" s="16"/>
      <c r="N42" s="18"/>
    </row>
    <row r="43" spans="1:16" s="297" customFormat="1" ht="14.25" customHeight="1" x14ac:dyDescent="0.3">
      <c r="A43" s="135"/>
      <c r="B43" s="302" t="s">
        <v>252</v>
      </c>
      <c r="C43" s="279">
        <f>+'[5]2.SZ.TÁBL. BEVÉTELEK'!$D43</f>
        <v>297</v>
      </c>
      <c r="D43" s="280">
        <f>+'[4]2.SZ.TÁBL. BEVÉTELEK'!$E43</f>
        <v>297</v>
      </c>
      <c r="E43" s="390">
        <v>153</v>
      </c>
      <c r="F43" s="399">
        <f t="shared" si="4"/>
        <v>0.51515151515151514</v>
      </c>
      <c r="G43" s="32"/>
      <c r="H43" s="16"/>
      <c r="I43" s="18"/>
      <c r="J43" s="18"/>
      <c r="K43" s="312"/>
      <c r="L43" s="16"/>
      <c r="M43" s="16"/>
      <c r="N43" s="18"/>
    </row>
    <row r="44" spans="1:16" s="297" customFormat="1" ht="14.25" customHeight="1" x14ac:dyDescent="0.3">
      <c r="A44" s="135"/>
      <c r="B44" s="302" t="s">
        <v>258</v>
      </c>
      <c r="C44" s="279">
        <f>+'[5]2.SZ.TÁBL. BEVÉTELEK'!$D44</f>
        <v>114</v>
      </c>
      <c r="D44" s="280">
        <f>+'[4]2.SZ.TÁBL. BEVÉTELEK'!$E44</f>
        <v>114</v>
      </c>
      <c r="E44" s="390">
        <v>0</v>
      </c>
      <c r="F44" s="399">
        <f t="shared" si="4"/>
        <v>0</v>
      </c>
      <c r="G44" s="32"/>
      <c r="H44" s="16"/>
      <c r="I44" s="18"/>
      <c r="J44" s="18"/>
      <c r="K44" s="312"/>
      <c r="L44" s="16"/>
      <c r="M44" s="16"/>
      <c r="N44" s="18"/>
      <c r="O44" s="18"/>
      <c r="P44" s="18"/>
    </row>
    <row r="45" spans="1:16" s="297" customFormat="1" ht="14.25" customHeight="1" x14ac:dyDescent="0.3">
      <c r="A45" s="135"/>
      <c r="B45" s="302" t="s">
        <v>254</v>
      </c>
      <c r="C45" s="279">
        <f>+'[5]2.SZ.TÁBL. BEVÉTELEK'!$D45</f>
        <v>91</v>
      </c>
      <c r="D45" s="280">
        <f>+'[4]2.SZ.TÁBL. BEVÉTELEK'!$E45</f>
        <v>91</v>
      </c>
      <c r="E45" s="390">
        <v>46</v>
      </c>
      <c r="F45" s="399">
        <f t="shared" si="4"/>
        <v>0.50549450549450547</v>
      </c>
      <c r="G45" s="32"/>
      <c r="H45" s="16"/>
      <c r="I45" s="18"/>
      <c r="J45" s="18"/>
      <c r="K45" s="312"/>
      <c r="L45" s="16"/>
      <c r="M45" s="16"/>
      <c r="N45" s="18"/>
      <c r="O45" s="18"/>
      <c r="P45" s="18"/>
    </row>
    <row r="46" spans="1:16" s="297" customFormat="1" ht="14.25" customHeight="1" x14ac:dyDescent="0.3">
      <c r="A46" s="135"/>
      <c r="B46" s="302" t="s">
        <v>255</v>
      </c>
      <c r="C46" s="279">
        <f>+'[5]2.SZ.TÁBL. BEVÉTELEK'!$D46</f>
        <v>709</v>
      </c>
      <c r="D46" s="280">
        <f>+'[4]2.SZ.TÁBL. BEVÉTELEK'!$E46</f>
        <v>709</v>
      </c>
      <c r="E46" s="390">
        <v>362</v>
      </c>
      <c r="F46" s="399">
        <f t="shared" si="4"/>
        <v>0.51057827926657262</v>
      </c>
      <c r="G46" s="32"/>
      <c r="H46" s="16"/>
      <c r="I46" s="18"/>
      <c r="J46" s="18"/>
      <c r="K46" s="312"/>
      <c r="L46" s="16"/>
      <c r="M46" s="16"/>
      <c r="N46" s="18"/>
      <c r="O46" s="18"/>
      <c r="P46" s="18"/>
    </row>
    <row r="47" spans="1:16" s="297" customFormat="1" ht="14.25" customHeight="1" x14ac:dyDescent="0.3">
      <c r="A47" s="135"/>
      <c r="B47" s="302" t="s">
        <v>256</v>
      </c>
      <c r="C47" s="279">
        <f>+'[5]2.SZ.TÁBL. BEVÉTELEK'!$D47</f>
        <v>206</v>
      </c>
      <c r="D47" s="280">
        <f>+'[4]2.SZ.TÁBL. BEVÉTELEK'!$E47</f>
        <v>206</v>
      </c>
      <c r="E47" s="390">
        <v>103</v>
      </c>
      <c r="F47" s="399">
        <f t="shared" si="4"/>
        <v>0.5</v>
      </c>
      <c r="G47" s="32"/>
      <c r="H47" s="16"/>
      <c r="I47" s="18"/>
      <c r="J47" s="18"/>
      <c r="K47" s="312"/>
      <c r="L47" s="16"/>
      <c r="M47" s="16"/>
      <c r="N47" s="18"/>
    </row>
    <row r="48" spans="1:16" s="297" customFormat="1" ht="14.25" customHeight="1" x14ac:dyDescent="0.3">
      <c r="A48" s="135"/>
      <c r="B48" s="302" t="s">
        <v>257</v>
      </c>
      <c r="C48" s="279">
        <f>+'[5]2.SZ.TÁBL. BEVÉTELEK'!$D48</f>
        <v>206</v>
      </c>
      <c r="D48" s="280">
        <f>+'[4]2.SZ.TÁBL. BEVÉTELEK'!$E48</f>
        <v>206</v>
      </c>
      <c r="E48" s="390">
        <v>112</v>
      </c>
      <c r="F48" s="399">
        <f t="shared" si="4"/>
        <v>0.5436893203883495</v>
      </c>
      <c r="G48" s="32"/>
      <c r="H48" s="16"/>
      <c r="I48" s="18"/>
      <c r="J48" s="18"/>
      <c r="K48" s="312"/>
      <c r="L48" s="16"/>
      <c r="M48" s="16"/>
      <c r="N48" s="18"/>
    </row>
    <row r="49" spans="1:15" s="297" customFormat="1" ht="14.25" customHeight="1" x14ac:dyDescent="0.3">
      <c r="A49" s="135"/>
      <c r="B49" s="303" t="s">
        <v>243</v>
      </c>
      <c r="C49" s="279">
        <f>+'[5]2.SZ.TÁBL. BEVÉTELEK'!$D49</f>
        <v>229</v>
      </c>
      <c r="D49" s="280">
        <f>+'[4]2.SZ.TÁBL. BEVÉTELEK'!$E49</f>
        <v>229</v>
      </c>
      <c r="E49" s="390">
        <v>132</v>
      </c>
      <c r="F49" s="399">
        <f t="shared" si="4"/>
        <v>0.57641921397379914</v>
      </c>
      <c r="G49" s="32"/>
      <c r="H49" s="16"/>
      <c r="I49" s="18"/>
      <c r="J49" s="18"/>
      <c r="K49" s="312"/>
      <c r="L49" s="16"/>
      <c r="M49" s="16"/>
      <c r="N49" s="18"/>
    </row>
    <row r="50" spans="1:15" s="297" customFormat="1" ht="14.25" customHeight="1" x14ac:dyDescent="0.3">
      <c r="A50" s="135"/>
      <c r="B50" s="346"/>
      <c r="C50" s="283"/>
      <c r="D50" s="280"/>
      <c r="E50" s="390"/>
      <c r="F50" s="399"/>
      <c r="G50" s="32"/>
      <c r="H50" s="16"/>
      <c r="I50" s="18"/>
      <c r="J50" s="36"/>
      <c r="K50" s="312"/>
      <c r="L50" s="16"/>
      <c r="M50" s="16"/>
      <c r="N50" s="18"/>
    </row>
    <row r="51" spans="1:15" s="297" customFormat="1" ht="14.25" customHeight="1" x14ac:dyDescent="0.3">
      <c r="A51" s="135"/>
      <c r="B51" s="300" t="s">
        <v>264</v>
      </c>
      <c r="C51" s="279">
        <f>+SUM(C52:C58)</f>
        <v>4000</v>
      </c>
      <c r="D51" s="280">
        <f>+SUM(D52:D58)</f>
        <v>4000</v>
      </c>
      <c r="E51" s="390">
        <f>+SUM(E52:E58)</f>
        <v>1945</v>
      </c>
      <c r="F51" s="399">
        <f t="shared" ref="F51:F58" si="5">+E51/D51</f>
        <v>0.48625000000000002</v>
      </c>
      <c r="G51" s="32"/>
      <c r="H51" s="16"/>
      <c r="I51" s="18"/>
      <c r="J51" s="36"/>
      <c r="K51" s="312"/>
      <c r="L51" s="16"/>
      <c r="M51" s="16"/>
      <c r="N51" s="18"/>
    </row>
    <row r="52" spans="1:15" s="297" customFormat="1" ht="14.25" customHeight="1" x14ac:dyDescent="0.3">
      <c r="A52" s="135"/>
      <c r="B52" s="302" t="s">
        <v>252</v>
      </c>
      <c r="C52" s="279">
        <f>+'[5]2.SZ.TÁBL. BEVÉTELEK'!$D52</f>
        <v>515</v>
      </c>
      <c r="D52" s="280">
        <f>+'[4]2.SZ.TÁBL. BEVÉTELEK'!$E52</f>
        <v>515</v>
      </c>
      <c r="E52" s="390">
        <v>265</v>
      </c>
      <c r="F52" s="399">
        <f t="shared" si="5"/>
        <v>0.5145631067961165</v>
      </c>
      <c r="G52" s="32"/>
      <c r="H52" s="16"/>
      <c r="I52" s="18"/>
      <c r="J52" s="18"/>
      <c r="K52" s="312"/>
      <c r="L52" s="16"/>
      <c r="M52" s="16"/>
      <c r="N52" s="18"/>
      <c r="O52" s="18"/>
    </row>
    <row r="53" spans="1:15" s="297" customFormat="1" ht="14.25" customHeight="1" x14ac:dyDescent="0.3">
      <c r="A53" s="135"/>
      <c r="B53" s="302" t="s">
        <v>253</v>
      </c>
      <c r="C53" s="279">
        <f>+'[5]2.SZ.TÁBL. BEVÉTELEK'!$D53</f>
        <v>1556</v>
      </c>
      <c r="D53" s="280">
        <f>+'[4]2.SZ.TÁBL. BEVÉTELEK'!$E53</f>
        <v>1556</v>
      </c>
      <c r="E53" s="390">
        <v>778</v>
      </c>
      <c r="F53" s="399">
        <f t="shared" si="5"/>
        <v>0.5</v>
      </c>
      <c r="G53" s="32"/>
      <c r="H53" s="16"/>
      <c r="I53" s="18"/>
      <c r="J53" s="18"/>
      <c r="K53" s="18"/>
      <c r="L53" s="16"/>
      <c r="M53" s="18"/>
      <c r="N53" s="18"/>
      <c r="O53" s="18"/>
    </row>
    <row r="54" spans="1:15" ht="13.2" x14ac:dyDescent="0.25">
      <c r="A54" s="135"/>
      <c r="B54" s="302" t="s">
        <v>258</v>
      </c>
      <c r="C54" s="279">
        <f>+'[5]2.SZ.TÁBL. BEVÉTELEK'!$D54</f>
        <v>232</v>
      </c>
      <c r="D54" s="280">
        <f>+'[4]2.SZ.TÁBL. BEVÉTELEK'!$E54</f>
        <v>232</v>
      </c>
      <c r="E54" s="390">
        <v>0</v>
      </c>
      <c r="F54" s="399">
        <f t="shared" si="5"/>
        <v>0</v>
      </c>
      <c r="G54" s="32"/>
      <c r="K54" s="316"/>
      <c r="L54" s="51"/>
    </row>
    <row r="55" spans="1:15" ht="12.9" customHeight="1" x14ac:dyDescent="0.25">
      <c r="A55" s="135"/>
      <c r="B55" s="302" t="s">
        <v>254</v>
      </c>
      <c r="C55" s="279">
        <f>+'[5]2.SZ.TÁBL. BEVÉTELEK'!$D55</f>
        <v>204</v>
      </c>
      <c r="D55" s="280">
        <f>+'[4]2.SZ.TÁBL. BEVÉTELEK'!$E55</f>
        <v>204</v>
      </c>
      <c r="E55" s="390">
        <v>102</v>
      </c>
      <c r="F55" s="399">
        <f t="shared" si="5"/>
        <v>0.5</v>
      </c>
      <c r="G55" s="32"/>
      <c r="K55" s="316"/>
      <c r="L55" s="51"/>
    </row>
    <row r="56" spans="1:15" ht="12.9" customHeight="1" x14ac:dyDescent="0.25">
      <c r="A56" s="135"/>
      <c r="B56" s="302" t="s">
        <v>256</v>
      </c>
      <c r="C56" s="279">
        <f>+'[5]2.SZ.TÁBL. BEVÉTELEK'!$D56</f>
        <v>634</v>
      </c>
      <c r="D56" s="280">
        <f>+'[4]2.SZ.TÁBL. BEVÉTELEK'!$E56</f>
        <v>634</v>
      </c>
      <c r="E56" s="390">
        <v>317</v>
      </c>
      <c r="F56" s="399">
        <f t="shared" si="5"/>
        <v>0.5</v>
      </c>
      <c r="G56" s="32"/>
      <c r="K56" s="316"/>
      <c r="L56" s="51"/>
    </row>
    <row r="57" spans="1:15" ht="12.9" customHeight="1" x14ac:dyDescent="0.25">
      <c r="A57" s="135"/>
      <c r="B57" s="302" t="s">
        <v>257</v>
      </c>
      <c r="C57" s="279">
        <f>+'[5]2.SZ.TÁBL. BEVÉTELEK'!$D57</f>
        <v>383</v>
      </c>
      <c r="D57" s="280">
        <f>+'[4]2.SZ.TÁBL. BEVÉTELEK'!$E57</f>
        <v>383</v>
      </c>
      <c r="E57" s="390">
        <v>209</v>
      </c>
      <c r="F57" s="399">
        <f t="shared" si="5"/>
        <v>0.54569190600522188</v>
      </c>
      <c r="G57" s="32"/>
      <c r="K57" s="316"/>
      <c r="L57" s="51"/>
    </row>
    <row r="58" spans="1:15" ht="12.9" customHeight="1" x14ac:dyDescent="0.25">
      <c r="A58" s="135"/>
      <c r="B58" s="303" t="s">
        <v>243</v>
      </c>
      <c r="C58" s="279">
        <f>+'[5]2.SZ.TÁBL. BEVÉTELEK'!$D58</f>
        <v>476</v>
      </c>
      <c r="D58" s="280">
        <f>+'[4]2.SZ.TÁBL. BEVÉTELEK'!$E58</f>
        <v>476</v>
      </c>
      <c r="E58" s="390">
        <v>274</v>
      </c>
      <c r="F58" s="399">
        <f t="shared" si="5"/>
        <v>0.57563025210084029</v>
      </c>
      <c r="G58" s="32"/>
      <c r="L58" s="16"/>
    </row>
    <row r="59" spans="1:15" ht="12.9" customHeight="1" x14ac:dyDescent="0.25">
      <c r="A59" s="135"/>
      <c r="B59" s="303"/>
      <c r="C59" s="283"/>
      <c r="D59" s="280"/>
      <c r="E59" s="390"/>
      <c r="F59" s="399"/>
      <c r="G59" s="32"/>
      <c r="L59" s="16"/>
    </row>
    <row r="60" spans="1:15" ht="12.9" customHeight="1" x14ac:dyDescent="0.25">
      <c r="A60" s="135"/>
      <c r="B60" s="300" t="s">
        <v>313</v>
      </c>
      <c r="C60" s="279">
        <f>+SUM(C61:C63)</f>
        <v>88051</v>
      </c>
      <c r="D60" s="280">
        <f>+SUM(D61:D63)</f>
        <v>99467</v>
      </c>
      <c r="E60" s="390">
        <f>+SUM(E61:E63)</f>
        <v>57203</v>
      </c>
      <c r="F60" s="399">
        <f t="shared" ref="F60:F63" si="6">+E60/D60</f>
        <v>0.5750952577236671</v>
      </c>
      <c r="G60" s="32"/>
      <c r="J60" s="317"/>
      <c r="K60" s="311"/>
      <c r="L60" s="313"/>
      <c r="M60" s="51"/>
      <c r="N60" s="312"/>
    </row>
    <row r="61" spans="1:15" ht="12.9" customHeight="1" x14ac:dyDescent="0.25">
      <c r="A61" s="135"/>
      <c r="B61" s="303" t="s">
        <v>261</v>
      </c>
      <c r="C61" s="279">
        <f>+'[5]2.SZ.TÁBL. BEVÉTELEK'!$D$61</f>
        <v>88051</v>
      </c>
      <c r="D61" s="280">
        <f>+'[4]2.SZ.TÁBL. BEVÉTELEK'!$E$61</f>
        <v>88051</v>
      </c>
      <c r="E61" s="280">
        <f>+'4.SZ.TÁBL. SZOCIÁLIS NORMATÍVA'!F13</f>
        <v>45787</v>
      </c>
      <c r="F61" s="399">
        <f t="shared" si="6"/>
        <v>0.52000545138612853</v>
      </c>
      <c r="G61" s="32"/>
      <c r="J61" s="317"/>
      <c r="K61" s="274"/>
      <c r="L61" s="313"/>
      <c r="M61" s="51"/>
      <c r="N61" s="312"/>
    </row>
    <row r="62" spans="1:15" ht="12.9" customHeight="1" x14ac:dyDescent="0.25">
      <c r="A62" s="135"/>
      <c r="B62" s="303" t="s">
        <v>283</v>
      </c>
      <c r="C62" s="279"/>
      <c r="D62" s="280">
        <f>+'[4]2.SZ.TÁBL. BEVÉTELEK'!$E$62</f>
        <v>410</v>
      </c>
      <c r="E62" s="280">
        <f>+'4.SZ.TÁBL. SZOCIÁLIS NORMATÍVA'!F22</f>
        <v>409</v>
      </c>
      <c r="F62" s="399">
        <f t="shared" si="6"/>
        <v>0.9975609756097561</v>
      </c>
      <c r="G62" s="32"/>
      <c r="J62" s="318"/>
      <c r="K62" s="274"/>
      <c r="L62" s="316"/>
      <c r="M62" s="51"/>
      <c r="N62" s="312"/>
    </row>
    <row r="63" spans="1:15" ht="12.9" customHeight="1" x14ac:dyDescent="0.25">
      <c r="A63" s="135"/>
      <c r="B63" s="303" t="s">
        <v>289</v>
      </c>
      <c r="C63" s="279"/>
      <c r="D63" s="280">
        <f>+'[4]2.SZ.TÁBL. BEVÉTELEK'!$E$63</f>
        <v>11006</v>
      </c>
      <c r="E63" s="280">
        <f>+'4.SZ.TÁBL. SZOCIÁLIS NORMATÍVA'!F31</f>
        <v>11007</v>
      </c>
      <c r="F63" s="399">
        <f t="shared" si="6"/>
        <v>1.0000908595311648</v>
      </c>
      <c r="G63" s="32"/>
    </row>
    <row r="64" spans="1:15" ht="12.9" customHeight="1" x14ac:dyDescent="0.25">
      <c r="A64" s="135"/>
      <c r="B64" s="303"/>
      <c r="C64" s="283"/>
      <c r="D64" s="280"/>
      <c r="E64" s="390"/>
      <c r="F64" s="417"/>
      <c r="G64" s="32"/>
    </row>
    <row r="65" spans="1:14" ht="12.9" customHeight="1" x14ac:dyDescent="0.25">
      <c r="A65" s="135"/>
      <c r="B65" s="300" t="s">
        <v>340</v>
      </c>
      <c r="C65" s="279">
        <f>+C66</f>
        <v>0</v>
      </c>
      <c r="D65" s="280">
        <f>+D66+D67</f>
        <v>279</v>
      </c>
      <c r="E65" s="390">
        <f>+E66+E67</f>
        <v>279</v>
      </c>
      <c r="F65" s="399">
        <f t="shared" ref="F65:F66" si="7">+E65/D65</f>
        <v>1</v>
      </c>
      <c r="G65" s="16"/>
      <c r="H65" s="319"/>
      <c r="I65" s="30"/>
      <c r="K65" s="311"/>
      <c r="L65" s="313"/>
      <c r="M65" s="51"/>
      <c r="N65" s="312"/>
    </row>
    <row r="66" spans="1:14" ht="12.9" customHeight="1" x14ac:dyDescent="0.25">
      <c r="A66" s="135"/>
      <c r="B66" s="566" t="s">
        <v>4</v>
      </c>
      <c r="C66" s="279"/>
      <c r="D66" s="280">
        <f>+'[4]2.SZ.TÁBL. BEVÉTELEK'!$E$66</f>
        <v>186</v>
      </c>
      <c r="E66" s="390">
        <v>186</v>
      </c>
      <c r="F66" s="399">
        <f t="shared" si="7"/>
        <v>1</v>
      </c>
      <c r="G66" s="17"/>
      <c r="H66" s="319"/>
      <c r="I66" s="30"/>
      <c r="K66" s="311"/>
      <c r="L66" s="313"/>
      <c r="M66" s="51"/>
      <c r="N66" s="312"/>
    </row>
    <row r="67" spans="1:14" ht="12.9" customHeight="1" x14ac:dyDescent="0.25">
      <c r="A67" s="135"/>
      <c r="B67" s="303" t="s">
        <v>10</v>
      </c>
      <c r="C67" s="283"/>
      <c r="D67" s="280">
        <f>+'[4]2.SZ.TÁBL. BEVÉTELEK'!$E$67</f>
        <v>93</v>
      </c>
      <c r="E67" s="390">
        <v>93</v>
      </c>
      <c r="F67" s="417"/>
      <c r="G67" s="16"/>
      <c r="H67" s="319"/>
      <c r="K67" s="311"/>
      <c r="L67" s="313"/>
      <c r="M67" s="51"/>
      <c r="N67" s="312"/>
    </row>
    <row r="68" spans="1:14" ht="12.9" customHeight="1" x14ac:dyDescent="0.25">
      <c r="A68" s="135"/>
      <c r="B68" s="320" t="s">
        <v>262</v>
      </c>
      <c r="C68" s="279">
        <f>+C6+C15+C23+C32+C42+C51+C60+C65</f>
        <v>147398</v>
      </c>
      <c r="D68" s="280">
        <f>+D6+D15+D23+D32+D42+D51+D60+D65</f>
        <v>157423</v>
      </c>
      <c r="E68" s="390">
        <f>+E6+E15+E23+E32+E42+E51+E60+E65</f>
        <v>85626</v>
      </c>
      <c r="F68" s="399">
        <f>+E68/D68</f>
        <v>0.54392306079797748</v>
      </c>
      <c r="G68" s="16"/>
      <c r="H68" s="319"/>
      <c r="J68" s="317"/>
      <c r="K68" s="274"/>
      <c r="L68" s="313"/>
      <c r="M68" s="51"/>
      <c r="N68" s="312"/>
    </row>
    <row r="69" spans="1:14" ht="12.9" customHeight="1" x14ac:dyDescent="0.25">
      <c r="A69" s="135"/>
      <c r="B69" s="320"/>
      <c r="C69" s="279"/>
      <c r="D69" s="280"/>
      <c r="E69" s="390"/>
      <c r="F69" s="399"/>
      <c r="G69" s="16"/>
      <c r="H69" s="319"/>
      <c r="J69" s="317"/>
      <c r="K69" s="274"/>
      <c r="L69" s="313"/>
      <c r="M69" s="51"/>
      <c r="N69" s="312"/>
    </row>
    <row r="70" spans="1:14" ht="12.9" customHeight="1" x14ac:dyDescent="0.25">
      <c r="A70" s="135"/>
      <c r="B70" s="320" t="s">
        <v>341</v>
      </c>
      <c r="C70" s="279"/>
      <c r="D70" s="280">
        <f>+'[4]2.SZ.TÁBL. BEVÉTELEK'!$E$73</f>
        <v>468</v>
      </c>
      <c r="E70" s="390">
        <v>468</v>
      </c>
      <c r="F70" s="399">
        <f t="shared" ref="F70" si="8">+E70/D70</f>
        <v>1</v>
      </c>
      <c r="G70" s="16"/>
      <c r="H70" s="319"/>
      <c r="J70" s="317"/>
      <c r="K70" s="274"/>
      <c r="L70" s="313"/>
      <c r="M70" s="51"/>
      <c r="N70" s="312"/>
    </row>
    <row r="71" spans="1:14" ht="12.9" customHeight="1" x14ac:dyDescent="0.25">
      <c r="A71" s="135"/>
      <c r="B71" s="187"/>
      <c r="C71" s="283"/>
      <c r="D71" s="284"/>
      <c r="E71" s="389"/>
      <c r="F71" s="417"/>
      <c r="G71" s="16"/>
      <c r="H71" s="319"/>
      <c r="I71" s="318"/>
      <c r="L71" s="313"/>
      <c r="M71" s="51"/>
      <c r="N71" s="312"/>
    </row>
    <row r="72" spans="1:14" ht="12.9" customHeight="1" x14ac:dyDescent="0.25">
      <c r="A72" s="115" t="s">
        <v>103</v>
      </c>
      <c r="B72" s="195" t="s">
        <v>65</v>
      </c>
      <c r="C72" s="286">
        <f>+C4+C68</f>
        <v>147398</v>
      </c>
      <c r="D72" s="287">
        <f>+D4+D68+D70</f>
        <v>157891</v>
      </c>
      <c r="E72" s="391">
        <f>+E4+E68+E70</f>
        <v>86094</v>
      </c>
      <c r="F72" s="422">
        <f>+E72/D72</f>
        <v>0.54527490483941454</v>
      </c>
      <c r="G72" s="16"/>
      <c r="H72" s="319"/>
    </row>
    <row r="73" spans="1:14" ht="12.9" customHeight="1" x14ac:dyDescent="0.25">
      <c r="A73" s="136" t="s">
        <v>104</v>
      </c>
      <c r="B73" s="175" t="s">
        <v>99</v>
      </c>
      <c r="C73" s="276"/>
      <c r="D73" s="285"/>
      <c r="E73" s="392"/>
      <c r="F73" s="419"/>
      <c r="G73" s="348"/>
      <c r="H73" s="319"/>
    </row>
    <row r="74" spans="1:14" ht="12.9" customHeight="1" x14ac:dyDescent="0.25">
      <c r="A74" s="123" t="s">
        <v>105</v>
      </c>
      <c r="B74" s="124" t="s">
        <v>66</v>
      </c>
      <c r="C74" s="277">
        <f>+C75</f>
        <v>0</v>
      </c>
      <c r="D74" s="26">
        <f>+D75</f>
        <v>0</v>
      </c>
      <c r="E74" s="93">
        <f>+E75</f>
        <v>0</v>
      </c>
      <c r="F74" s="399"/>
      <c r="G74" s="32"/>
    </row>
    <row r="75" spans="1:14" ht="12.9" customHeight="1" x14ac:dyDescent="0.25">
      <c r="A75" s="135"/>
      <c r="B75" s="187" t="s">
        <v>64</v>
      </c>
      <c r="C75" s="279"/>
      <c r="D75" s="280"/>
      <c r="E75" s="390"/>
      <c r="F75" s="417"/>
      <c r="G75" s="16"/>
    </row>
    <row r="76" spans="1:14" ht="12.9" customHeight="1" x14ac:dyDescent="0.25">
      <c r="A76" s="115" t="s">
        <v>106</v>
      </c>
      <c r="B76" s="195" t="s">
        <v>67</v>
      </c>
      <c r="C76" s="288">
        <f>+C73+C74</f>
        <v>0</v>
      </c>
      <c r="D76" s="289">
        <f>+D73+D74</f>
        <v>0</v>
      </c>
      <c r="E76" s="393">
        <f>+E73+E74</f>
        <v>0</v>
      </c>
      <c r="F76" s="418"/>
      <c r="G76" s="16"/>
    </row>
    <row r="77" spans="1:14" ht="12.9" customHeight="1" x14ac:dyDescent="0.25">
      <c r="A77" s="136" t="s">
        <v>107</v>
      </c>
      <c r="B77" s="175" t="s">
        <v>68</v>
      </c>
      <c r="C77" s="276"/>
      <c r="D77" s="285"/>
      <c r="E77" s="392"/>
      <c r="F77" s="419"/>
      <c r="G77" s="16"/>
    </row>
    <row r="78" spans="1:14" ht="12.9" customHeight="1" x14ac:dyDescent="0.25">
      <c r="A78" s="123" t="s">
        <v>108</v>
      </c>
      <c r="B78" s="124" t="s">
        <v>69</v>
      </c>
      <c r="C78" s="277">
        <f>+'[5]2.SZ.TÁBL. BEVÉTELEK'!$D$71</f>
        <v>300</v>
      </c>
      <c r="D78" s="280">
        <f>+'[4]2.SZ.TÁBL. BEVÉTELEK'!$E$82</f>
        <v>300</v>
      </c>
      <c r="E78" s="93">
        <f>+'3.SZ.TÁBL. SEGÍTŐ SZOLGÁLAT'!AC13+'1.1.SZ.TÁBL. BEV - KIAD'!I13</f>
        <v>436</v>
      </c>
      <c r="F78" s="399">
        <f>+E78/D78</f>
        <v>1.4533333333333334</v>
      </c>
      <c r="G78" s="17"/>
    </row>
    <row r="79" spans="1:14" ht="12.9" customHeight="1" x14ac:dyDescent="0.25">
      <c r="A79" s="123" t="s">
        <v>109</v>
      </c>
      <c r="B79" s="124" t="s">
        <v>70</v>
      </c>
      <c r="C79" s="277">
        <f>+'[3]2.SZ.TÁBL. BEVÉTELEK'!$D72</f>
        <v>0</v>
      </c>
      <c r="D79" s="280">
        <f>+'[6]2.SZ.TÁBL. BEVÉTELEK'!$E77</f>
        <v>0</v>
      </c>
      <c r="E79" s="93">
        <f>+'3.SZ.TÁBL. SEGÍTŐ SZOLGÁLAT'!AC14+'1.1.SZ.TÁBL. BEV - KIAD'!I14</f>
        <v>0</v>
      </c>
      <c r="F79" s="399"/>
      <c r="G79" s="17"/>
    </row>
    <row r="80" spans="1:14" ht="12.9" customHeight="1" x14ac:dyDescent="0.25">
      <c r="A80" s="123" t="s">
        <v>110</v>
      </c>
      <c r="B80" s="124" t="s">
        <v>71</v>
      </c>
      <c r="C80" s="277">
        <f>+'[3]2.SZ.TÁBL. BEVÉTELEK'!$D73</f>
        <v>0</v>
      </c>
      <c r="D80" s="280">
        <v>0</v>
      </c>
      <c r="E80" s="93">
        <f>+'3.SZ.TÁBL. SEGÍTŐ SZOLGÁLAT'!AC15+'1.1.SZ.TÁBL. BEV - KIAD'!I15</f>
        <v>0</v>
      </c>
      <c r="F80" s="399"/>
      <c r="G80" s="16"/>
    </row>
    <row r="81" spans="1:7" ht="12.9" customHeight="1" x14ac:dyDescent="0.25">
      <c r="A81" s="123" t="s">
        <v>111</v>
      </c>
      <c r="B81" s="124" t="s">
        <v>72</v>
      </c>
      <c r="C81" s="277">
        <f>+'[5]2.SZ.TÁBL. BEVÉTELEK'!$D$74</f>
        <v>12109</v>
      </c>
      <c r="D81" s="280">
        <f>+'[4]2.SZ.TÁBL. BEVÉTELEK'!$E$85</f>
        <v>12109</v>
      </c>
      <c r="E81" s="93">
        <f>+'3.SZ.TÁBL. SEGÍTŐ SZOLGÁLAT'!AC16+'1.1.SZ.TÁBL. BEV - KIAD'!I16</f>
        <v>7117</v>
      </c>
      <c r="F81" s="399">
        <f>+E81/D81</f>
        <v>0.58774465273763321</v>
      </c>
      <c r="G81" s="17"/>
    </row>
    <row r="82" spans="1:7" ht="12.9" customHeight="1" x14ac:dyDescent="0.25">
      <c r="A82" s="123" t="s">
        <v>112</v>
      </c>
      <c r="B82" s="124" t="s">
        <v>73</v>
      </c>
      <c r="C82" s="277">
        <f>+'[3]2.SZ.TÁBL. BEVÉTELEK'!$D75</f>
        <v>0</v>
      </c>
      <c r="D82" s="280">
        <v>0</v>
      </c>
      <c r="E82" s="93">
        <f>+'3.SZ.TÁBL. SEGÍTŐ SZOLGÁLAT'!AC17+'1.1.SZ.TÁBL. BEV - KIAD'!I17</f>
        <v>0</v>
      </c>
      <c r="F82" s="399"/>
      <c r="G82" s="16"/>
    </row>
    <row r="83" spans="1:7" ht="12.9" customHeight="1" x14ac:dyDescent="0.3">
      <c r="A83" s="123" t="s">
        <v>113</v>
      </c>
      <c r="B83" s="124" t="s">
        <v>74</v>
      </c>
      <c r="C83" s="277">
        <f>+'[3]2.SZ.TÁBL. BEVÉTELEK'!$D76</f>
        <v>0</v>
      </c>
      <c r="D83" s="280">
        <v>0</v>
      </c>
      <c r="E83" s="93">
        <f>+'3.SZ.TÁBL. SEGÍTŐ SZOLGÁLAT'!AC18+'1.1.SZ.TÁBL. BEV - KIAD'!I18</f>
        <v>0</v>
      </c>
      <c r="F83" s="399"/>
      <c r="G83" s="349"/>
    </row>
    <row r="84" spans="1:7" ht="12.9" customHeight="1" x14ac:dyDescent="0.25">
      <c r="A84" s="123" t="s">
        <v>114</v>
      </c>
      <c r="B84" s="124" t="s">
        <v>75</v>
      </c>
      <c r="C84" s="277">
        <f>+'[3]2.SZ.TÁBL. BEVÉTELEK'!$D77</f>
        <v>0</v>
      </c>
      <c r="D84" s="280">
        <f>+'[6]2.SZ.TÁBL. BEVÉTELEK'!$E82</f>
        <v>0</v>
      </c>
      <c r="E84" s="93">
        <f>+'3.SZ.TÁBL. SEGÍTŐ SZOLGÁLAT'!AC19+'1.1.SZ.TÁBL. BEV - KIAD'!I19</f>
        <v>0</v>
      </c>
      <c r="F84" s="399"/>
      <c r="G84" s="350"/>
    </row>
    <row r="85" spans="1:7" ht="12.9" customHeight="1" x14ac:dyDescent="0.25">
      <c r="A85" s="138" t="s">
        <v>115</v>
      </c>
      <c r="B85" s="196" t="s">
        <v>76</v>
      </c>
      <c r="C85" s="277">
        <f>+'[3]2.SZ.TÁBL. BEVÉTELEK'!$D78</f>
        <v>0</v>
      </c>
      <c r="D85" s="280">
        <f>+'[6]2.SZ.TÁBL. BEVÉTELEK'!$E83</f>
        <v>0</v>
      </c>
      <c r="E85" s="93">
        <f>+'3.SZ.TÁBL. SEGÍTŐ SZOLGÁLAT'!AC20+'1.1.SZ.TÁBL. BEV - KIAD'!I20</f>
        <v>1</v>
      </c>
      <c r="F85" s="417"/>
      <c r="G85" s="17"/>
    </row>
    <row r="86" spans="1:7" ht="12.9" customHeight="1" x14ac:dyDescent="0.25">
      <c r="A86" s="115" t="s">
        <v>116</v>
      </c>
      <c r="B86" s="195" t="s">
        <v>77</v>
      </c>
      <c r="C86" s="288">
        <f>SUM(C77:C85)</f>
        <v>12409</v>
      </c>
      <c r="D86" s="289">
        <f>SUM(D77:D85)</f>
        <v>12409</v>
      </c>
      <c r="E86" s="393">
        <f>SUM(E77:E85)</f>
        <v>7554</v>
      </c>
      <c r="F86" s="422">
        <f>+E86/D86</f>
        <v>0.60875171246675797</v>
      </c>
      <c r="G86" s="17"/>
    </row>
    <row r="87" spans="1:7" ht="12.9" customHeight="1" x14ac:dyDescent="0.25">
      <c r="A87" s="115" t="s">
        <v>117</v>
      </c>
      <c r="B87" s="195" t="s">
        <v>78</v>
      </c>
      <c r="C87" s="288"/>
      <c r="D87" s="289"/>
      <c r="E87" s="393"/>
      <c r="F87" s="418"/>
      <c r="G87" s="17"/>
    </row>
    <row r="88" spans="1:7" ht="12.9" customHeight="1" x14ac:dyDescent="0.25">
      <c r="A88" s="139" t="s">
        <v>118</v>
      </c>
      <c r="B88" s="197" t="s">
        <v>79</v>
      </c>
      <c r="C88" s="290"/>
      <c r="D88" s="291"/>
      <c r="E88" s="394"/>
      <c r="F88" s="420"/>
      <c r="G88" s="17"/>
    </row>
    <row r="89" spans="1:7" ht="12.9" customHeight="1" x14ac:dyDescent="0.25">
      <c r="A89" s="115" t="s">
        <v>119</v>
      </c>
      <c r="B89" s="195" t="s">
        <v>238</v>
      </c>
      <c r="C89" s="288">
        <f>+C88</f>
        <v>0</v>
      </c>
      <c r="D89" s="289">
        <f>+D88</f>
        <v>0</v>
      </c>
      <c r="E89" s="393">
        <f>+E88</f>
        <v>0</v>
      </c>
      <c r="F89" s="418"/>
    </row>
    <row r="90" spans="1:7" ht="12.9" customHeight="1" x14ac:dyDescent="0.25">
      <c r="A90" s="139" t="s">
        <v>120</v>
      </c>
      <c r="B90" s="197" t="s">
        <v>80</v>
      </c>
      <c r="C90" s="290"/>
      <c r="D90" s="291"/>
      <c r="E90" s="394"/>
      <c r="F90" s="420"/>
    </row>
    <row r="91" spans="1:7" ht="12.9" customHeight="1" x14ac:dyDescent="0.25">
      <c r="A91" s="115" t="s">
        <v>121</v>
      </c>
      <c r="B91" s="195" t="s">
        <v>239</v>
      </c>
      <c r="C91" s="288">
        <f>+C90</f>
        <v>0</v>
      </c>
      <c r="D91" s="293">
        <f>+D90</f>
        <v>0</v>
      </c>
      <c r="E91" s="395">
        <f>+E90</f>
        <v>0</v>
      </c>
      <c r="F91" s="418"/>
    </row>
    <row r="92" spans="1:7" ht="12.9" customHeight="1" x14ac:dyDescent="0.25">
      <c r="A92" s="115" t="s">
        <v>122</v>
      </c>
      <c r="B92" s="195" t="s">
        <v>81</v>
      </c>
      <c r="C92" s="288">
        <f>+C72+C76+C86+C87+C89+C91</f>
        <v>159807</v>
      </c>
      <c r="D92" s="293">
        <f>+D72+D76+D86+D87+D89+D91</f>
        <v>170300</v>
      </c>
      <c r="E92" s="395">
        <f>+E72+E76+E86+E87+E89+E91</f>
        <v>93648</v>
      </c>
      <c r="F92" s="422">
        <f>+E92/D92</f>
        <v>0.54990017615971809</v>
      </c>
    </row>
    <row r="93" spans="1:7" ht="12.9" customHeight="1" x14ac:dyDescent="0.25">
      <c r="A93" s="205" t="s">
        <v>123</v>
      </c>
      <c r="B93" s="195" t="s">
        <v>82</v>
      </c>
      <c r="C93" s="288">
        <f>+'[3]2.SZ.TÁBL. BEVÉTELEK'!$D$86</f>
        <v>0</v>
      </c>
      <c r="D93" s="650">
        <f>+'[4]2.SZ.TÁBL. BEVÉTELEK'!$E$97</f>
        <v>20904</v>
      </c>
      <c r="E93" s="393">
        <f>+'3.SZ.TÁBL. SEGÍTŐ SZOLGÁLAT'!AC28+'1.1.SZ.TÁBL. BEV - KIAD'!I28</f>
        <v>20904</v>
      </c>
      <c r="F93" s="418">
        <f>+E93/D93</f>
        <v>1</v>
      </c>
    </row>
    <row r="94" spans="1:7" ht="12.9" customHeight="1" x14ac:dyDescent="0.25">
      <c r="A94" s="205" t="s">
        <v>236</v>
      </c>
      <c r="B94" s="195" t="s">
        <v>237</v>
      </c>
      <c r="C94" s="288"/>
      <c r="D94" s="289"/>
      <c r="E94" s="393"/>
      <c r="F94" s="418"/>
    </row>
    <row r="95" spans="1:7" ht="12.9" customHeight="1" thickBot="1" x14ac:dyDescent="0.3">
      <c r="A95" s="240" t="s">
        <v>124</v>
      </c>
      <c r="B95" s="292" t="s">
        <v>83</v>
      </c>
      <c r="C95" s="294">
        <f>+SUM(C93:C94)</f>
        <v>0</v>
      </c>
      <c r="D95" s="295">
        <f>+SUM(D93:D94)</f>
        <v>20904</v>
      </c>
      <c r="E95" s="396">
        <f>+SUM(E93:E94)</f>
        <v>20904</v>
      </c>
      <c r="F95" s="676">
        <f>+E95/D95</f>
        <v>1</v>
      </c>
    </row>
    <row r="96" spans="1:7" ht="12.9" customHeight="1" thickBot="1" x14ac:dyDescent="0.3">
      <c r="A96" s="738" t="s">
        <v>0</v>
      </c>
      <c r="B96" s="739"/>
      <c r="C96" s="724">
        <f>+C92+C95</f>
        <v>159807</v>
      </c>
      <c r="D96" s="725">
        <f>+D92+D95</f>
        <v>191204</v>
      </c>
      <c r="E96" s="397">
        <f>+E92+E95</f>
        <v>114552</v>
      </c>
      <c r="F96" s="421">
        <f>+E96/D96</f>
        <v>0.59910880525512022</v>
      </c>
    </row>
  </sheetData>
  <mergeCells count="9">
    <mergeCell ref="A96:B96"/>
    <mergeCell ref="D1:D2"/>
    <mergeCell ref="C1:C2"/>
    <mergeCell ref="K5:K6"/>
    <mergeCell ref="K31:K3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4" orientation="portrait" r:id="rId1"/>
  <headerFooter alignWithMargins="0">
    <oddHeader>&amp;L&amp;"Times New Roman,Félkövér"&amp;13Szent László Völgye TKT&amp;C&amp;"Times New Roman,Félkövér"&amp;16 2019. I. FÉLÉVI KÖLTSÉGVETÉSI BESZÁMOLÓ&amp;R2.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162"/>
  <sheetViews>
    <sheetView topLeftCell="M94" zoomScaleNormal="100" zoomScaleSheetLayoutView="50" workbookViewId="0">
      <selection activeCell="H126" sqref="H126"/>
    </sheetView>
  </sheetViews>
  <sheetFormatPr defaultColWidth="8.88671875" defaultRowHeight="15" customHeight="1" x14ac:dyDescent="0.25"/>
  <cols>
    <col min="1" max="1" width="8.88671875" style="8"/>
    <col min="2" max="2" width="56" style="33" customWidth="1"/>
    <col min="3" max="13" width="10.44140625" style="34" customWidth="1"/>
    <col min="14" max="14" width="10.44140625" style="35" customWidth="1"/>
    <col min="15" max="19" width="10.44140625" style="34" customWidth="1"/>
    <col min="20" max="20" width="10.44140625" style="35" customWidth="1"/>
    <col min="21" max="22" width="10.44140625" style="34" customWidth="1"/>
    <col min="23" max="23" width="10.44140625" style="35" customWidth="1"/>
    <col min="24" max="25" width="10.44140625" style="34" customWidth="1"/>
    <col min="26" max="26" width="10.44140625" style="35" customWidth="1"/>
    <col min="27" max="29" width="10.44140625" style="34" customWidth="1"/>
    <col min="30" max="31" width="11.5546875" style="8" bestFit="1" customWidth="1"/>
    <col min="32" max="16384" width="8.88671875" style="8"/>
  </cols>
  <sheetData>
    <row r="1" spans="1:29" s="9" customFormat="1" ht="30" customHeight="1" x14ac:dyDescent="0.25">
      <c r="A1" s="757" t="s">
        <v>100</v>
      </c>
      <c r="B1" s="772" t="s">
        <v>125</v>
      </c>
      <c r="C1" s="770" t="s">
        <v>11</v>
      </c>
      <c r="D1" s="763"/>
      <c r="E1" s="764"/>
      <c r="F1" s="774" t="s">
        <v>299</v>
      </c>
      <c r="G1" s="775"/>
      <c r="H1" s="776"/>
      <c r="I1" s="762" t="s">
        <v>12</v>
      </c>
      <c r="J1" s="763"/>
      <c r="K1" s="764"/>
      <c r="L1" s="770" t="s">
        <v>300</v>
      </c>
      <c r="M1" s="763"/>
      <c r="N1" s="771"/>
      <c r="O1" s="762" t="s">
        <v>13</v>
      </c>
      <c r="P1" s="763"/>
      <c r="Q1" s="764"/>
      <c r="R1" s="767" t="s">
        <v>15</v>
      </c>
      <c r="S1" s="768"/>
      <c r="T1" s="769"/>
      <c r="U1" s="767" t="s">
        <v>310</v>
      </c>
      <c r="V1" s="768"/>
      <c r="W1" s="769"/>
      <c r="X1" s="777" t="s">
        <v>294</v>
      </c>
      <c r="Y1" s="768"/>
      <c r="Z1" s="778"/>
      <c r="AA1" s="765" t="s">
        <v>14</v>
      </c>
      <c r="AB1" s="763"/>
      <c r="AC1" s="766"/>
    </row>
    <row r="2" spans="1:29" s="11" customFormat="1" ht="39.75" customHeight="1" x14ac:dyDescent="0.25">
      <c r="A2" s="758"/>
      <c r="B2" s="773"/>
      <c r="C2" s="646" t="s">
        <v>321</v>
      </c>
      <c r="D2" s="121" t="s">
        <v>322</v>
      </c>
      <c r="E2" s="647" t="s">
        <v>323</v>
      </c>
      <c r="F2" s="183" t="s">
        <v>321</v>
      </c>
      <c r="G2" s="184" t="s">
        <v>322</v>
      </c>
      <c r="H2" s="647" t="s">
        <v>323</v>
      </c>
      <c r="I2" s="183" t="s">
        <v>321</v>
      </c>
      <c r="J2" s="184" t="s">
        <v>322</v>
      </c>
      <c r="K2" s="647" t="s">
        <v>323</v>
      </c>
      <c r="L2" s="183" t="s">
        <v>321</v>
      </c>
      <c r="M2" s="184" t="s">
        <v>322</v>
      </c>
      <c r="N2" s="647" t="s">
        <v>323</v>
      </c>
      <c r="O2" s="183" t="s">
        <v>321</v>
      </c>
      <c r="P2" s="184" t="s">
        <v>322</v>
      </c>
      <c r="Q2" s="647" t="s">
        <v>323</v>
      </c>
      <c r="R2" s="183" t="s">
        <v>321</v>
      </c>
      <c r="S2" s="184" t="s">
        <v>322</v>
      </c>
      <c r="T2" s="647" t="s">
        <v>323</v>
      </c>
      <c r="U2" s="183" t="s">
        <v>321</v>
      </c>
      <c r="V2" s="184" t="s">
        <v>322</v>
      </c>
      <c r="W2" s="647" t="s">
        <v>323</v>
      </c>
      <c r="X2" s="183" t="s">
        <v>321</v>
      </c>
      <c r="Y2" s="184" t="s">
        <v>322</v>
      </c>
      <c r="Z2" s="578" t="s">
        <v>323</v>
      </c>
      <c r="AA2" s="185" t="s">
        <v>321</v>
      </c>
      <c r="AB2" s="184" t="s">
        <v>322</v>
      </c>
      <c r="AC2" s="186" t="s">
        <v>323</v>
      </c>
    </row>
    <row r="3" spans="1:29" ht="13.5" customHeight="1" x14ac:dyDescent="0.25">
      <c r="A3" s="136" t="s">
        <v>101</v>
      </c>
      <c r="B3" s="175" t="s">
        <v>61</v>
      </c>
      <c r="C3" s="176"/>
      <c r="D3" s="177"/>
      <c r="E3" s="178"/>
      <c r="F3" s="222"/>
      <c r="G3" s="177"/>
      <c r="H3" s="180"/>
      <c r="I3" s="222"/>
      <c r="J3" s="177"/>
      <c r="K3" s="178"/>
      <c r="L3" s="222"/>
      <c r="M3" s="177"/>
      <c r="N3" s="180"/>
      <c r="O3" s="222"/>
      <c r="P3" s="177"/>
      <c r="Q3" s="178"/>
      <c r="R3" s="222"/>
      <c r="S3" s="177"/>
      <c r="T3" s="180"/>
      <c r="U3" s="222"/>
      <c r="V3" s="177"/>
      <c r="W3" s="180"/>
      <c r="X3" s="176"/>
      <c r="Y3" s="177"/>
      <c r="Z3" s="178"/>
      <c r="AA3" s="181"/>
      <c r="AB3" s="177"/>
      <c r="AC3" s="182"/>
    </row>
    <row r="4" spans="1:29" ht="13.5" customHeight="1" x14ac:dyDescent="0.25">
      <c r="A4" s="123" t="s">
        <v>102</v>
      </c>
      <c r="B4" s="124" t="s">
        <v>62</v>
      </c>
      <c r="C4" s="168"/>
      <c r="D4" s="166"/>
      <c r="E4" s="178"/>
      <c r="F4" s="172"/>
      <c r="G4" s="166"/>
      <c r="H4" s="173"/>
      <c r="I4" s="172"/>
      <c r="J4" s="166"/>
      <c r="K4" s="171"/>
      <c r="L4" s="172"/>
      <c r="M4" s="166"/>
      <c r="N4" s="173"/>
      <c r="O4" s="172"/>
      <c r="P4" s="166"/>
      <c r="Q4" s="171"/>
      <c r="R4" s="172"/>
      <c r="S4" s="166"/>
      <c r="T4" s="173"/>
      <c r="U4" s="172"/>
      <c r="V4" s="166">
        <f>V5+V6</f>
        <v>468</v>
      </c>
      <c r="W4" s="173">
        <v>468</v>
      </c>
      <c r="X4" s="168"/>
      <c r="Y4" s="166"/>
      <c r="Z4" s="171"/>
      <c r="AA4" s="174"/>
      <c r="AB4" s="166">
        <f t="shared" ref="AB4:AB6" si="0">+D4+G4+J4+M4+P4+S4+V4+Y4</f>
        <v>468</v>
      </c>
      <c r="AC4" s="167">
        <f>+E4+H4+K4+N4+Q4+T4+W4+Z4</f>
        <v>468</v>
      </c>
    </row>
    <row r="5" spans="1:29" ht="13.5" customHeight="1" x14ac:dyDescent="0.25">
      <c r="A5" s="125"/>
      <c r="B5" s="354" t="s">
        <v>63</v>
      </c>
      <c r="C5" s="168"/>
      <c r="D5" s="166"/>
      <c r="E5" s="178"/>
      <c r="F5" s="172"/>
      <c r="G5" s="166"/>
      <c r="H5" s="173"/>
      <c r="I5" s="172"/>
      <c r="J5" s="166"/>
      <c r="K5" s="171"/>
      <c r="L5" s="172"/>
      <c r="M5" s="166"/>
      <c r="N5" s="173"/>
      <c r="O5" s="172"/>
      <c r="P5" s="166"/>
      <c r="Q5" s="171"/>
      <c r="R5" s="172"/>
      <c r="S5" s="166"/>
      <c r="T5" s="173"/>
      <c r="U5" s="172"/>
      <c r="V5" s="166"/>
      <c r="W5" s="173"/>
      <c r="X5" s="168"/>
      <c r="Y5" s="166"/>
      <c r="Z5" s="171"/>
      <c r="AA5" s="174"/>
      <c r="AB5" s="166"/>
      <c r="AC5" s="167"/>
    </row>
    <row r="6" spans="1:29" ht="13.5" customHeight="1" x14ac:dyDescent="0.25">
      <c r="A6" s="135"/>
      <c r="B6" s="355" t="s">
        <v>64</v>
      </c>
      <c r="C6" s="188"/>
      <c r="D6" s="189"/>
      <c r="E6" s="190"/>
      <c r="F6" s="191"/>
      <c r="G6" s="189"/>
      <c r="H6" s="192"/>
      <c r="I6" s="191"/>
      <c r="J6" s="189"/>
      <c r="K6" s="190"/>
      <c r="L6" s="191"/>
      <c r="M6" s="189"/>
      <c r="N6" s="192"/>
      <c r="O6" s="191"/>
      <c r="P6" s="189"/>
      <c r="Q6" s="190"/>
      <c r="R6" s="191"/>
      <c r="S6" s="189"/>
      <c r="T6" s="192"/>
      <c r="U6" s="191"/>
      <c r="V6" s="189">
        <f>+'[4]3.SZ.TÁBL. SEGÍTŐ SZOLGÁLAT'!$W$6</f>
        <v>468</v>
      </c>
      <c r="W6" s="192">
        <v>468</v>
      </c>
      <c r="X6" s="188"/>
      <c r="Y6" s="189"/>
      <c r="Z6" s="190"/>
      <c r="AA6" s="193"/>
      <c r="AB6" s="189">
        <f t="shared" si="0"/>
        <v>468</v>
      </c>
      <c r="AC6" s="194">
        <v>468</v>
      </c>
    </row>
    <row r="7" spans="1:29" s="264" customFormat="1" ht="13.5" customHeight="1" x14ac:dyDescent="0.25">
      <c r="A7" s="115" t="s">
        <v>103</v>
      </c>
      <c r="B7" s="195" t="s">
        <v>65</v>
      </c>
      <c r="C7" s="247">
        <f t="shared" ref="C7:AC7" si="1">SUM(C3:C4)</f>
        <v>0</v>
      </c>
      <c r="D7" s="245">
        <f t="shared" si="1"/>
        <v>0</v>
      </c>
      <c r="E7" s="248">
        <f t="shared" si="1"/>
        <v>0</v>
      </c>
      <c r="F7" s="262">
        <f t="shared" ref="F7" si="2">SUM(F3:F4)</f>
        <v>0</v>
      </c>
      <c r="G7" s="245">
        <f t="shared" ref="G7" si="3">SUM(G3:G4)</f>
        <v>0</v>
      </c>
      <c r="H7" s="263">
        <f t="shared" si="1"/>
        <v>0</v>
      </c>
      <c r="I7" s="262">
        <f t="shared" si="1"/>
        <v>0</v>
      </c>
      <c r="J7" s="245">
        <f t="shared" si="1"/>
        <v>0</v>
      </c>
      <c r="K7" s="248">
        <f t="shared" si="1"/>
        <v>0</v>
      </c>
      <c r="L7" s="262">
        <f t="shared" ref="L7" si="4">SUM(L3:L4)</f>
        <v>0</v>
      </c>
      <c r="M7" s="245">
        <f t="shared" ref="M7" si="5">SUM(M3:M4)</f>
        <v>0</v>
      </c>
      <c r="N7" s="263">
        <f t="shared" si="1"/>
        <v>0</v>
      </c>
      <c r="O7" s="262">
        <f t="shared" si="1"/>
        <v>0</v>
      </c>
      <c r="P7" s="245">
        <f t="shared" si="1"/>
        <v>0</v>
      </c>
      <c r="Q7" s="248">
        <f t="shared" si="1"/>
        <v>0</v>
      </c>
      <c r="R7" s="262">
        <f t="shared" ref="R7" si="6">SUM(R3:R4)</f>
        <v>0</v>
      </c>
      <c r="S7" s="245">
        <f t="shared" ref="S7" si="7">SUM(S3:S4)</f>
        <v>0</v>
      </c>
      <c r="T7" s="263">
        <f t="shared" si="1"/>
        <v>0</v>
      </c>
      <c r="U7" s="262">
        <f t="shared" si="1"/>
        <v>0</v>
      </c>
      <c r="V7" s="245">
        <f t="shared" si="1"/>
        <v>468</v>
      </c>
      <c r="W7" s="263">
        <f t="shared" si="1"/>
        <v>468</v>
      </c>
      <c r="X7" s="247">
        <f t="shared" ref="X7" si="8">SUM(X3:X4)</f>
        <v>0</v>
      </c>
      <c r="Y7" s="245">
        <f t="shared" ref="Y7" si="9">SUM(Y3:Y4)</f>
        <v>0</v>
      </c>
      <c r="Z7" s="248">
        <f t="shared" ref="Z7" si="10">SUM(Z3:Z4)</f>
        <v>0</v>
      </c>
      <c r="AA7" s="242">
        <f t="shared" si="1"/>
        <v>0</v>
      </c>
      <c r="AB7" s="245">
        <f t="shared" si="1"/>
        <v>468</v>
      </c>
      <c r="AC7" s="246">
        <f t="shared" si="1"/>
        <v>468</v>
      </c>
    </row>
    <row r="8" spans="1:29" ht="13.5" customHeight="1" x14ac:dyDescent="0.25">
      <c r="A8" s="136" t="s">
        <v>104</v>
      </c>
      <c r="B8" s="175" t="s">
        <v>99</v>
      </c>
      <c r="C8" s="176"/>
      <c r="D8" s="177"/>
      <c r="E8" s="178"/>
      <c r="F8" s="179"/>
      <c r="G8" s="177"/>
      <c r="H8" s="180"/>
      <c r="I8" s="179"/>
      <c r="J8" s="177"/>
      <c r="K8" s="178"/>
      <c r="L8" s="179"/>
      <c r="M8" s="177"/>
      <c r="N8" s="180"/>
      <c r="O8" s="179"/>
      <c r="P8" s="177"/>
      <c r="Q8" s="178"/>
      <c r="R8" s="179"/>
      <c r="S8" s="177"/>
      <c r="T8" s="180"/>
      <c r="U8" s="179"/>
      <c r="V8" s="177"/>
      <c r="W8" s="180"/>
      <c r="X8" s="176"/>
      <c r="Y8" s="177"/>
      <c r="Z8" s="178"/>
      <c r="AA8" s="181"/>
      <c r="AB8" s="177"/>
      <c r="AC8" s="182"/>
    </row>
    <row r="9" spans="1:29" ht="13.5" customHeight="1" x14ac:dyDescent="0.25">
      <c r="A9" s="123" t="s">
        <v>105</v>
      </c>
      <c r="B9" s="124" t="s">
        <v>66</v>
      </c>
      <c r="C9" s="168"/>
      <c r="D9" s="166"/>
      <c r="E9" s="171"/>
      <c r="F9" s="172"/>
      <c r="G9" s="166"/>
      <c r="H9" s="173"/>
      <c r="I9" s="172"/>
      <c r="J9" s="166"/>
      <c r="K9" s="171"/>
      <c r="L9" s="172"/>
      <c r="M9" s="166"/>
      <c r="N9" s="173"/>
      <c r="O9" s="172"/>
      <c r="P9" s="166"/>
      <c r="Q9" s="171"/>
      <c r="R9" s="172"/>
      <c r="S9" s="166"/>
      <c r="T9" s="173"/>
      <c r="U9" s="172"/>
      <c r="V9" s="166"/>
      <c r="W9" s="173"/>
      <c r="X9" s="168"/>
      <c r="Y9" s="166"/>
      <c r="Z9" s="171"/>
      <c r="AA9" s="174"/>
      <c r="AB9" s="166"/>
      <c r="AC9" s="167"/>
    </row>
    <row r="10" spans="1:29" ht="13.5" customHeight="1" x14ac:dyDescent="0.25">
      <c r="A10" s="135"/>
      <c r="B10" s="355" t="s">
        <v>64</v>
      </c>
      <c r="C10" s="188"/>
      <c r="D10" s="189"/>
      <c r="E10" s="190"/>
      <c r="F10" s="191"/>
      <c r="G10" s="189"/>
      <c r="H10" s="192"/>
      <c r="I10" s="191"/>
      <c r="J10" s="189"/>
      <c r="K10" s="190"/>
      <c r="L10" s="191"/>
      <c r="M10" s="189"/>
      <c r="N10" s="192"/>
      <c r="O10" s="191"/>
      <c r="P10" s="189"/>
      <c r="Q10" s="190"/>
      <c r="R10" s="191"/>
      <c r="S10" s="189"/>
      <c r="T10" s="192"/>
      <c r="U10" s="191"/>
      <c r="V10" s="189"/>
      <c r="W10" s="192"/>
      <c r="X10" s="188"/>
      <c r="Y10" s="189"/>
      <c r="Z10" s="190"/>
      <c r="AA10" s="193"/>
      <c r="AB10" s="189"/>
      <c r="AC10" s="194"/>
    </row>
    <row r="11" spans="1:29" s="264" customFormat="1" ht="13.5" customHeight="1" x14ac:dyDescent="0.25">
      <c r="A11" s="115" t="s">
        <v>106</v>
      </c>
      <c r="B11" s="195" t="s">
        <v>67</v>
      </c>
      <c r="C11" s="247">
        <f t="shared" ref="C11:AC11" si="11">SUM(C8:C9)</f>
        <v>0</v>
      </c>
      <c r="D11" s="245">
        <f t="shared" si="11"/>
        <v>0</v>
      </c>
      <c r="E11" s="248">
        <f t="shared" si="11"/>
        <v>0</v>
      </c>
      <c r="F11" s="262">
        <f t="shared" ref="F11:G11" si="12">SUM(F8:F9)</f>
        <v>0</v>
      </c>
      <c r="G11" s="245">
        <f t="shared" si="12"/>
        <v>0</v>
      </c>
      <c r="H11" s="263">
        <f t="shared" si="11"/>
        <v>0</v>
      </c>
      <c r="I11" s="262">
        <f t="shared" si="11"/>
        <v>0</v>
      </c>
      <c r="J11" s="245">
        <f t="shared" si="11"/>
        <v>0</v>
      </c>
      <c r="K11" s="248">
        <f t="shared" si="11"/>
        <v>0</v>
      </c>
      <c r="L11" s="262">
        <f t="shared" ref="L11:M11" si="13">SUM(L8:L9)</f>
        <v>0</v>
      </c>
      <c r="M11" s="245">
        <f t="shared" si="13"/>
        <v>0</v>
      </c>
      <c r="N11" s="263">
        <f t="shared" si="11"/>
        <v>0</v>
      </c>
      <c r="O11" s="262">
        <f t="shared" si="11"/>
        <v>0</v>
      </c>
      <c r="P11" s="245">
        <f t="shared" si="11"/>
        <v>0</v>
      </c>
      <c r="Q11" s="248">
        <f t="shared" si="11"/>
        <v>0</v>
      </c>
      <c r="R11" s="262">
        <f t="shared" ref="R11:S11" si="14">SUM(R8:R9)</f>
        <v>0</v>
      </c>
      <c r="S11" s="245">
        <f t="shared" si="14"/>
        <v>0</v>
      </c>
      <c r="T11" s="263">
        <f t="shared" si="11"/>
        <v>0</v>
      </c>
      <c r="U11" s="262">
        <f t="shared" si="11"/>
        <v>0</v>
      </c>
      <c r="V11" s="245">
        <f t="shared" si="11"/>
        <v>0</v>
      </c>
      <c r="W11" s="263">
        <f t="shared" si="11"/>
        <v>0</v>
      </c>
      <c r="X11" s="247">
        <f t="shared" ref="X11:Y11" si="15">SUM(X8:X9)</f>
        <v>0</v>
      </c>
      <c r="Y11" s="245">
        <f t="shared" si="15"/>
        <v>0</v>
      </c>
      <c r="Z11" s="248">
        <f t="shared" ref="Z11" si="16">SUM(Z8:Z9)</f>
        <v>0</v>
      </c>
      <c r="AA11" s="242">
        <f t="shared" si="11"/>
        <v>0</v>
      </c>
      <c r="AB11" s="245">
        <f t="shared" si="11"/>
        <v>0</v>
      </c>
      <c r="AC11" s="246">
        <f t="shared" si="11"/>
        <v>0</v>
      </c>
    </row>
    <row r="12" spans="1:29" ht="13.5" customHeight="1" x14ac:dyDescent="0.25">
      <c r="A12" s="136" t="s">
        <v>107</v>
      </c>
      <c r="B12" s="175" t="s">
        <v>68</v>
      </c>
      <c r="C12" s="176">
        <f>+'[5]3.SZ.TÁBL. SEGÍTŐ SZOLGÁLAT'!$D12</f>
        <v>0</v>
      </c>
      <c r="D12" s="177"/>
      <c r="E12" s="178"/>
      <c r="F12" s="179">
        <f>+'[5]3.SZ.TÁBL. SEGÍTŐ SZOLGÁLAT'!$G12</f>
        <v>0</v>
      </c>
      <c r="G12" s="177"/>
      <c r="H12" s="180"/>
      <c r="I12" s="179">
        <f>+'[5]3.SZ.TÁBL. SEGÍTŐ SZOLGÁLAT'!$I12</f>
        <v>0</v>
      </c>
      <c r="J12" s="177"/>
      <c r="K12" s="178"/>
      <c r="L12" s="179">
        <f>+'[5]3.SZ.TÁBL. SEGÍTŐ SZOLGÁLAT'!$L12</f>
        <v>0</v>
      </c>
      <c r="M12" s="177"/>
      <c r="N12" s="180"/>
      <c r="O12" s="179">
        <f>+'[5]3.SZ.TÁBL. SEGÍTŐ SZOLGÁLAT'!$O12</f>
        <v>0</v>
      </c>
      <c r="P12" s="177"/>
      <c r="Q12" s="178"/>
      <c r="R12" s="179">
        <f>+'[3]3.SZ.TÁBL. SEGÍTŐ SZOLGÁLAT'!$S12</f>
        <v>0</v>
      </c>
      <c r="S12" s="177"/>
      <c r="T12" s="180"/>
      <c r="U12" s="179">
        <f>+'[3]3.SZ.TÁBL. SEGÍTŐ SZOLGÁLAT'!$V12</f>
        <v>0</v>
      </c>
      <c r="V12" s="177"/>
      <c r="W12" s="180"/>
      <c r="X12" s="176">
        <f>+'[3]3.SZ.TÁBL. SEGÍTŐ SZOLGÁLAT'!$Y12</f>
        <v>0</v>
      </c>
      <c r="Y12" s="177"/>
      <c r="Z12" s="178"/>
      <c r="AA12" s="181">
        <f>+C12+F12+I12+L12+O12+R12+U12+X12</f>
        <v>0</v>
      </c>
      <c r="AB12" s="177">
        <f>+D12+G12+J12+M12+P12+S12+V12+Y12</f>
        <v>0</v>
      </c>
      <c r="AC12" s="182">
        <f>+E12+H12+K12+N12+Q12+T12+W12+Z12</f>
        <v>0</v>
      </c>
    </row>
    <row r="13" spans="1:29" ht="13.5" customHeight="1" x14ac:dyDescent="0.25">
      <c r="A13" s="123" t="s">
        <v>108</v>
      </c>
      <c r="B13" s="124" t="s">
        <v>69</v>
      </c>
      <c r="C13" s="176">
        <f>+'[5]3.SZ.TÁBL. SEGÍTŐ SZOLGÁLAT'!$D13</f>
        <v>0</v>
      </c>
      <c r="D13" s="177">
        <f>+'[6]3.SZ.TÁBL. SEGÍTŐ SZOLGÁLAT'!$E13</f>
        <v>0</v>
      </c>
      <c r="E13" s="171"/>
      <c r="F13" s="179">
        <f>+'[5]3.SZ.TÁBL. SEGÍTŐ SZOLGÁLAT'!$G13</f>
        <v>0</v>
      </c>
      <c r="G13" s="166">
        <f>+'[6]3.SZ.TÁBL. SEGÍTŐ SZOLGÁLAT'!$H13</f>
        <v>0</v>
      </c>
      <c r="H13" s="173">
        <v>200</v>
      </c>
      <c r="I13" s="179">
        <f>+'[5]3.SZ.TÁBL. SEGÍTŐ SZOLGÁLAT'!$I13</f>
        <v>0</v>
      </c>
      <c r="J13" s="166">
        <f>+'[6]3.SZ.TÁBL. SEGÍTŐ SZOLGÁLAT'!$K13</f>
        <v>0</v>
      </c>
      <c r="K13" s="171">
        <v>3</v>
      </c>
      <c r="L13" s="179">
        <f>+'[5]3.SZ.TÁBL. SEGÍTŐ SZOLGÁLAT'!$L13</f>
        <v>0</v>
      </c>
      <c r="M13" s="166">
        <f>+'[6]3.SZ.TÁBL. SEGÍTŐ SZOLGÁLAT'!$N13</f>
        <v>0</v>
      </c>
      <c r="N13" s="173"/>
      <c r="O13" s="179">
        <f>+'[5]3.SZ.TÁBL. SEGÍTŐ SZOLGÁLAT'!$O13</f>
        <v>0</v>
      </c>
      <c r="P13" s="166">
        <f>+'[6]3.SZ.TÁBL. SEGÍTŐ SZOLGÁLAT'!$Q13</f>
        <v>0</v>
      </c>
      <c r="Q13" s="171">
        <v>201</v>
      </c>
      <c r="R13" s="172">
        <f>+'[5]3.SZ.TÁBL. SEGÍTŐ SZOLGÁLAT'!$S$13</f>
        <v>300</v>
      </c>
      <c r="S13" s="166">
        <f>+'[4]3.SZ.TÁBL. SEGÍTŐ SZOLGÁLAT'!$T$13</f>
        <v>300</v>
      </c>
      <c r="T13" s="173">
        <v>32</v>
      </c>
      <c r="U13" s="172">
        <f>+'[3]3.SZ.TÁBL. SEGÍTŐ SZOLGÁLAT'!$V13</f>
        <v>0</v>
      </c>
      <c r="V13" s="166">
        <f>+'[6]3.SZ.TÁBL. SEGÍTŐ SZOLGÁLAT'!$W13</f>
        <v>0</v>
      </c>
      <c r="W13" s="173"/>
      <c r="X13" s="168">
        <f>+'[3]3.SZ.TÁBL. SEGÍTŐ SZOLGÁLAT'!$Y13</f>
        <v>0</v>
      </c>
      <c r="Y13" s="166">
        <f>+'[6]3.SZ.TÁBL. SEGÍTŐ SZOLGÁLAT'!$Z13</f>
        <v>0</v>
      </c>
      <c r="Z13" s="171"/>
      <c r="AA13" s="174">
        <f t="shared" ref="AA13:AA20" si="17">+C13+F13+I13+L13+O13+R13+U13+X13</f>
        <v>300</v>
      </c>
      <c r="AB13" s="166">
        <f t="shared" ref="AB13:AB20" si="18">+D13+G13+J13+M13+P13+S13+V13+Y13</f>
        <v>300</v>
      </c>
      <c r="AC13" s="167">
        <f>+E13+H13+K13+N13+Q13+T13+W13+Z13</f>
        <v>436</v>
      </c>
    </row>
    <row r="14" spans="1:29" ht="13.5" customHeight="1" x14ac:dyDescent="0.25">
      <c r="A14" s="123" t="s">
        <v>109</v>
      </c>
      <c r="B14" s="124" t="s">
        <v>70</v>
      </c>
      <c r="C14" s="176">
        <f>+'[5]3.SZ.TÁBL. SEGÍTŐ SZOLGÁLAT'!$D14</f>
        <v>0</v>
      </c>
      <c r="D14" s="177">
        <f>+'[6]3.SZ.TÁBL. SEGÍTŐ SZOLGÁLAT'!$E14</f>
        <v>0</v>
      </c>
      <c r="E14" s="171"/>
      <c r="F14" s="179">
        <f>+'[5]3.SZ.TÁBL. SEGÍTŐ SZOLGÁLAT'!$G14</f>
        <v>0</v>
      </c>
      <c r="G14" s="166">
        <f>+'[6]3.SZ.TÁBL. SEGÍTŐ SZOLGÁLAT'!$H14</f>
        <v>0</v>
      </c>
      <c r="H14" s="173"/>
      <c r="I14" s="179">
        <f>+'[5]3.SZ.TÁBL. SEGÍTŐ SZOLGÁLAT'!$I14</f>
        <v>0</v>
      </c>
      <c r="J14" s="166">
        <f>+'[6]3.SZ.TÁBL. SEGÍTŐ SZOLGÁLAT'!$K14</f>
        <v>0</v>
      </c>
      <c r="K14" s="171"/>
      <c r="L14" s="179">
        <f>+'[5]3.SZ.TÁBL. SEGÍTŐ SZOLGÁLAT'!$L14</f>
        <v>0</v>
      </c>
      <c r="M14" s="166">
        <f>+'[6]3.SZ.TÁBL. SEGÍTŐ SZOLGÁLAT'!$N14</f>
        <v>0</v>
      </c>
      <c r="N14" s="173"/>
      <c r="O14" s="179">
        <f>+'[5]3.SZ.TÁBL. SEGÍTŐ SZOLGÁLAT'!$O14</f>
        <v>0</v>
      </c>
      <c r="P14" s="166">
        <f>+'[6]3.SZ.TÁBL. SEGÍTŐ SZOLGÁLAT'!$Q14</f>
        <v>0</v>
      </c>
      <c r="Q14" s="171"/>
      <c r="R14" s="172">
        <f>+'[3]3.SZ.TÁBL. SEGÍTŐ SZOLGÁLAT'!$S14</f>
        <v>0</v>
      </c>
      <c r="S14" s="166">
        <f>+'[6]3.SZ.TÁBL. SEGÍTŐ SZOLGÁLAT'!$T14</f>
        <v>0</v>
      </c>
      <c r="T14" s="173"/>
      <c r="U14" s="172">
        <f>+'[3]3.SZ.TÁBL. SEGÍTŐ SZOLGÁLAT'!$V14</f>
        <v>0</v>
      </c>
      <c r="V14" s="166">
        <f>+'[6]3.SZ.TÁBL. SEGÍTŐ SZOLGÁLAT'!$W14</f>
        <v>0</v>
      </c>
      <c r="W14" s="173"/>
      <c r="X14" s="168">
        <f>+'[3]3.SZ.TÁBL. SEGÍTŐ SZOLGÁLAT'!$Y14</f>
        <v>0</v>
      </c>
      <c r="Y14" s="166">
        <f>+'[6]3.SZ.TÁBL. SEGÍTŐ SZOLGÁLAT'!$Z14</f>
        <v>0</v>
      </c>
      <c r="Z14" s="171"/>
      <c r="AA14" s="174">
        <f t="shared" si="17"/>
        <v>0</v>
      </c>
      <c r="AB14" s="166">
        <f t="shared" si="18"/>
        <v>0</v>
      </c>
      <c r="AC14" s="167">
        <f t="shared" ref="AC14:AC20" si="19">+E14+H14+K14+N14+Q14+T14+W14+Z14</f>
        <v>0</v>
      </c>
    </row>
    <row r="15" spans="1:29" ht="13.5" customHeight="1" x14ac:dyDescent="0.25">
      <c r="A15" s="123" t="s">
        <v>110</v>
      </c>
      <c r="B15" s="124" t="s">
        <v>71</v>
      </c>
      <c r="C15" s="176">
        <f>+'[5]3.SZ.TÁBL. SEGÍTŐ SZOLGÁLAT'!$D15</f>
        <v>0</v>
      </c>
      <c r="D15" s="177">
        <f>+'[6]3.SZ.TÁBL. SEGÍTŐ SZOLGÁLAT'!$E15</f>
        <v>0</v>
      </c>
      <c r="E15" s="171"/>
      <c r="F15" s="179">
        <f>+'[5]3.SZ.TÁBL. SEGÍTŐ SZOLGÁLAT'!$G15</f>
        <v>0</v>
      </c>
      <c r="G15" s="166">
        <f>+'[6]3.SZ.TÁBL. SEGÍTŐ SZOLGÁLAT'!$H15</f>
        <v>0</v>
      </c>
      <c r="H15" s="173"/>
      <c r="I15" s="179">
        <f>+'[5]3.SZ.TÁBL. SEGÍTŐ SZOLGÁLAT'!$I15</f>
        <v>0</v>
      </c>
      <c r="J15" s="166">
        <f>+'[6]3.SZ.TÁBL. SEGÍTŐ SZOLGÁLAT'!$K15</f>
        <v>0</v>
      </c>
      <c r="K15" s="171"/>
      <c r="L15" s="179">
        <f>+'[5]3.SZ.TÁBL. SEGÍTŐ SZOLGÁLAT'!$L15</f>
        <v>0</v>
      </c>
      <c r="M15" s="166">
        <f>+'[6]3.SZ.TÁBL. SEGÍTŐ SZOLGÁLAT'!$N15</f>
        <v>0</v>
      </c>
      <c r="N15" s="173"/>
      <c r="O15" s="179">
        <f>+'[5]3.SZ.TÁBL. SEGÍTŐ SZOLGÁLAT'!$O15</f>
        <v>0</v>
      </c>
      <c r="P15" s="166">
        <f>+'[6]3.SZ.TÁBL. SEGÍTŐ SZOLGÁLAT'!$Q15</f>
        <v>0</v>
      </c>
      <c r="Q15" s="171"/>
      <c r="R15" s="172">
        <f>+'[3]3.SZ.TÁBL. SEGÍTŐ SZOLGÁLAT'!$S15</f>
        <v>0</v>
      </c>
      <c r="S15" s="166">
        <f>+'[6]3.SZ.TÁBL. SEGÍTŐ SZOLGÁLAT'!$T15</f>
        <v>0</v>
      </c>
      <c r="T15" s="173"/>
      <c r="U15" s="172">
        <f>+'[3]3.SZ.TÁBL. SEGÍTŐ SZOLGÁLAT'!$V15</f>
        <v>0</v>
      </c>
      <c r="V15" s="166">
        <f>+'[6]3.SZ.TÁBL. SEGÍTŐ SZOLGÁLAT'!$W15</f>
        <v>0</v>
      </c>
      <c r="W15" s="173"/>
      <c r="X15" s="168">
        <f>+'[3]3.SZ.TÁBL. SEGÍTŐ SZOLGÁLAT'!$Y15</f>
        <v>0</v>
      </c>
      <c r="Y15" s="166">
        <f>+'[6]3.SZ.TÁBL. SEGÍTŐ SZOLGÁLAT'!$Z15</f>
        <v>0</v>
      </c>
      <c r="Z15" s="171"/>
      <c r="AA15" s="174">
        <f t="shared" si="17"/>
        <v>0</v>
      </c>
      <c r="AB15" s="166">
        <f t="shared" si="18"/>
        <v>0</v>
      </c>
      <c r="AC15" s="167">
        <f t="shared" si="19"/>
        <v>0</v>
      </c>
    </row>
    <row r="16" spans="1:29" ht="13.5" customHeight="1" x14ac:dyDescent="0.25">
      <c r="A16" s="123" t="s">
        <v>111</v>
      </c>
      <c r="B16" s="124" t="s">
        <v>72</v>
      </c>
      <c r="C16" s="176">
        <f>+'[5]3.SZ.TÁBL. SEGÍTŐ SZOLGÁLAT'!$D16</f>
        <v>9</v>
      </c>
      <c r="D16" s="177">
        <f>+'[4]3.SZ.TÁBL. SEGÍTŐ SZOLGÁLAT'!$E$16</f>
        <v>9</v>
      </c>
      <c r="E16" s="171">
        <v>4</v>
      </c>
      <c r="F16" s="179">
        <f>+'[5]3.SZ.TÁBL. SEGÍTŐ SZOLGÁLAT'!$G16</f>
        <v>0</v>
      </c>
      <c r="G16" s="166">
        <f>+'[6]3.SZ.TÁBL. SEGÍTŐ SZOLGÁLAT'!$H16</f>
        <v>0</v>
      </c>
      <c r="H16" s="173"/>
      <c r="I16" s="179">
        <f>+'[5]3.SZ.TÁBL. SEGÍTŐ SZOLGÁLAT'!$J$16</f>
        <v>2600</v>
      </c>
      <c r="J16" s="166">
        <f>+'[4]3.SZ.TÁBL. SEGÍTŐ SZOLGÁLAT'!$K$16</f>
        <v>2600</v>
      </c>
      <c r="K16" s="171">
        <v>1427</v>
      </c>
      <c r="L16" s="179">
        <f>+'[5]3.SZ.TÁBL. SEGÍTŐ SZOLGÁLAT'!$L16</f>
        <v>0</v>
      </c>
      <c r="M16" s="166">
        <f>+'[6]3.SZ.TÁBL. SEGÍTŐ SZOLGÁLAT'!$N16</f>
        <v>0</v>
      </c>
      <c r="N16" s="173"/>
      <c r="O16" s="179">
        <f>+'[5]3.SZ.TÁBL. SEGÍTŐ SZOLGÁLAT'!$P$16</f>
        <v>1500</v>
      </c>
      <c r="P16" s="166">
        <f>+'[4]3.SZ.TÁBL. SEGÍTŐ SZOLGÁLAT'!$Q$16</f>
        <v>1500</v>
      </c>
      <c r="Q16" s="171">
        <v>1009</v>
      </c>
      <c r="R16" s="172">
        <f>+'[3]3.SZ.TÁBL. SEGÍTŐ SZOLGÁLAT'!$S16</f>
        <v>0</v>
      </c>
      <c r="S16" s="166">
        <f>+'[6]3.SZ.TÁBL. SEGÍTŐ SZOLGÁLAT'!$T16</f>
        <v>0</v>
      </c>
      <c r="T16" s="173"/>
      <c r="U16" s="172">
        <f>+'[5]3.SZ.TÁBL. SEGÍTŐ SZOLGÁLAT'!$V$16</f>
        <v>7500</v>
      </c>
      <c r="V16" s="166">
        <f>+'[4]3.SZ.TÁBL. SEGÍTŐ SZOLGÁLAT'!$W$16</f>
        <v>7500</v>
      </c>
      <c r="W16" s="173">
        <v>4398</v>
      </c>
      <c r="X16" s="168">
        <f>+'[5]3.SZ.TÁBL. SEGÍTŐ SZOLGÁLAT'!$Y$16</f>
        <v>500</v>
      </c>
      <c r="Y16" s="166">
        <f>+'[4]3.SZ.TÁBL. SEGÍTŐ SZOLGÁLAT'!$Z$16</f>
        <v>500</v>
      </c>
      <c r="Z16" s="171">
        <v>279</v>
      </c>
      <c r="AA16" s="174">
        <f t="shared" si="17"/>
        <v>12109</v>
      </c>
      <c r="AB16" s="166">
        <f t="shared" si="18"/>
        <v>12109</v>
      </c>
      <c r="AC16" s="167">
        <f t="shared" si="19"/>
        <v>7117</v>
      </c>
    </row>
    <row r="17" spans="1:32" ht="13.5" customHeight="1" x14ac:dyDescent="0.25">
      <c r="A17" s="123" t="s">
        <v>112</v>
      </c>
      <c r="B17" s="124" t="s">
        <v>73</v>
      </c>
      <c r="C17" s="176">
        <f>+'[5]3.SZ.TÁBL. SEGÍTŐ SZOLGÁLAT'!$D17</f>
        <v>0</v>
      </c>
      <c r="D17" s="177">
        <f>+'[6]3.SZ.TÁBL. SEGÍTŐ SZOLGÁLAT'!$E17</f>
        <v>0</v>
      </c>
      <c r="E17" s="171"/>
      <c r="F17" s="179">
        <f>+'[5]3.SZ.TÁBL. SEGÍTŐ SZOLGÁLAT'!$G17</f>
        <v>0</v>
      </c>
      <c r="G17" s="166">
        <f>+'[6]3.SZ.TÁBL. SEGÍTŐ SZOLGÁLAT'!$H17</f>
        <v>0</v>
      </c>
      <c r="H17" s="173"/>
      <c r="I17" s="179">
        <f>+'[5]3.SZ.TÁBL. SEGÍTŐ SZOLGÁLAT'!$I17</f>
        <v>0</v>
      </c>
      <c r="J17" s="166">
        <f>+'[6]3.SZ.TÁBL. SEGÍTŐ SZOLGÁLAT'!$K17</f>
        <v>0</v>
      </c>
      <c r="K17" s="171"/>
      <c r="L17" s="179">
        <f>+'[5]3.SZ.TÁBL. SEGÍTŐ SZOLGÁLAT'!$L17</f>
        <v>0</v>
      </c>
      <c r="M17" s="166">
        <f>+'[6]3.SZ.TÁBL. SEGÍTŐ SZOLGÁLAT'!$N17</f>
        <v>0</v>
      </c>
      <c r="N17" s="173"/>
      <c r="O17" s="179">
        <f>+'[5]3.SZ.TÁBL. SEGÍTŐ SZOLGÁLAT'!$O17</f>
        <v>0</v>
      </c>
      <c r="P17" s="166">
        <f>+'[6]3.SZ.TÁBL. SEGÍTŐ SZOLGÁLAT'!$Q17</f>
        <v>0</v>
      </c>
      <c r="Q17" s="171"/>
      <c r="R17" s="172">
        <f>+'[3]3.SZ.TÁBL. SEGÍTŐ SZOLGÁLAT'!$S17</f>
        <v>0</v>
      </c>
      <c r="S17" s="166">
        <f>+'[6]3.SZ.TÁBL. SEGÍTŐ SZOLGÁLAT'!$T17</f>
        <v>0</v>
      </c>
      <c r="T17" s="173"/>
      <c r="U17" s="172">
        <f>+'[3]3.SZ.TÁBL. SEGÍTŐ SZOLGÁLAT'!$V17</f>
        <v>0</v>
      </c>
      <c r="V17" s="166">
        <f>+'[6]3.SZ.TÁBL. SEGÍTŐ SZOLGÁLAT'!$W17</f>
        <v>0</v>
      </c>
      <c r="W17" s="173"/>
      <c r="X17" s="168">
        <f>+'[3]3.SZ.TÁBL. SEGÍTŐ SZOLGÁLAT'!$Y17</f>
        <v>0</v>
      </c>
      <c r="Y17" s="166">
        <f>+'[6]3.SZ.TÁBL. SEGÍTŐ SZOLGÁLAT'!$Z17</f>
        <v>0</v>
      </c>
      <c r="Z17" s="171"/>
      <c r="AA17" s="174">
        <f t="shared" si="17"/>
        <v>0</v>
      </c>
      <c r="AB17" s="166">
        <f t="shared" si="18"/>
        <v>0</v>
      </c>
      <c r="AC17" s="167">
        <f t="shared" si="19"/>
        <v>0</v>
      </c>
    </row>
    <row r="18" spans="1:32" ht="13.5" customHeight="1" x14ac:dyDescent="0.25">
      <c r="A18" s="123" t="s">
        <v>113</v>
      </c>
      <c r="B18" s="124" t="s">
        <v>74</v>
      </c>
      <c r="C18" s="176">
        <f>+'[5]3.SZ.TÁBL. SEGÍTŐ SZOLGÁLAT'!$D18</f>
        <v>0</v>
      </c>
      <c r="D18" s="177">
        <f>+'[6]3.SZ.TÁBL. SEGÍTŐ SZOLGÁLAT'!$E18</f>
        <v>0</v>
      </c>
      <c r="E18" s="171"/>
      <c r="F18" s="179">
        <f>+'[5]3.SZ.TÁBL. SEGÍTŐ SZOLGÁLAT'!$G18</f>
        <v>0</v>
      </c>
      <c r="G18" s="166">
        <f>+'[6]3.SZ.TÁBL. SEGÍTŐ SZOLGÁLAT'!$H18</f>
        <v>0</v>
      </c>
      <c r="H18" s="173"/>
      <c r="I18" s="179">
        <f>+'[5]3.SZ.TÁBL. SEGÍTŐ SZOLGÁLAT'!$I18</f>
        <v>0</v>
      </c>
      <c r="J18" s="166">
        <f>+'[6]3.SZ.TÁBL. SEGÍTŐ SZOLGÁLAT'!$K18</f>
        <v>0</v>
      </c>
      <c r="K18" s="171"/>
      <c r="L18" s="179">
        <f>+'[5]3.SZ.TÁBL. SEGÍTŐ SZOLGÁLAT'!$L18</f>
        <v>0</v>
      </c>
      <c r="M18" s="166">
        <f>+'[6]3.SZ.TÁBL. SEGÍTŐ SZOLGÁLAT'!$N18</f>
        <v>0</v>
      </c>
      <c r="N18" s="173"/>
      <c r="O18" s="179">
        <f>+'[5]3.SZ.TÁBL. SEGÍTŐ SZOLGÁLAT'!$O18</f>
        <v>0</v>
      </c>
      <c r="P18" s="166">
        <f>+'[6]3.SZ.TÁBL. SEGÍTŐ SZOLGÁLAT'!$Q18</f>
        <v>0</v>
      </c>
      <c r="Q18" s="171"/>
      <c r="R18" s="172">
        <f>+'[3]3.SZ.TÁBL. SEGÍTŐ SZOLGÁLAT'!$S18</f>
        <v>0</v>
      </c>
      <c r="S18" s="166">
        <f>+'[6]3.SZ.TÁBL. SEGÍTŐ SZOLGÁLAT'!$T18</f>
        <v>0</v>
      </c>
      <c r="T18" s="173"/>
      <c r="U18" s="172">
        <f>+'[3]3.SZ.TÁBL. SEGÍTŐ SZOLGÁLAT'!$V18</f>
        <v>0</v>
      </c>
      <c r="V18" s="166">
        <f>+'[6]3.SZ.TÁBL. SEGÍTŐ SZOLGÁLAT'!$W18</f>
        <v>0</v>
      </c>
      <c r="W18" s="173"/>
      <c r="X18" s="168">
        <f>+'[3]3.SZ.TÁBL. SEGÍTŐ SZOLGÁLAT'!$Y18</f>
        <v>0</v>
      </c>
      <c r="Y18" s="166">
        <f>+'[6]3.SZ.TÁBL. SEGÍTŐ SZOLGÁLAT'!$Z18</f>
        <v>0</v>
      </c>
      <c r="Z18" s="171"/>
      <c r="AA18" s="174">
        <f t="shared" si="17"/>
        <v>0</v>
      </c>
      <c r="AB18" s="166">
        <f t="shared" si="18"/>
        <v>0</v>
      </c>
      <c r="AC18" s="167">
        <f t="shared" si="19"/>
        <v>0</v>
      </c>
    </row>
    <row r="19" spans="1:32" ht="13.5" customHeight="1" x14ac:dyDescent="0.25">
      <c r="A19" s="123" t="s">
        <v>114</v>
      </c>
      <c r="B19" s="124" t="s">
        <v>75</v>
      </c>
      <c r="C19" s="176">
        <f>+'[5]3.SZ.TÁBL. SEGÍTŐ SZOLGÁLAT'!$D19</f>
        <v>0</v>
      </c>
      <c r="D19" s="177">
        <f>+'[6]3.SZ.TÁBL. SEGÍTŐ SZOLGÁLAT'!$E19</f>
        <v>0</v>
      </c>
      <c r="E19" s="171"/>
      <c r="F19" s="179">
        <f>+'[5]3.SZ.TÁBL. SEGÍTŐ SZOLGÁLAT'!$G19</f>
        <v>0</v>
      </c>
      <c r="G19" s="166">
        <f>+'[6]3.SZ.TÁBL. SEGÍTŐ SZOLGÁLAT'!$H19</f>
        <v>0</v>
      </c>
      <c r="H19" s="173"/>
      <c r="I19" s="179">
        <f>+'[5]3.SZ.TÁBL. SEGÍTŐ SZOLGÁLAT'!$I19</f>
        <v>0</v>
      </c>
      <c r="J19" s="166">
        <f>+'[6]3.SZ.TÁBL. SEGÍTŐ SZOLGÁLAT'!$K19</f>
        <v>0</v>
      </c>
      <c r="K19" s="171"/>
      <c r="L19" s="179">
        <f>+'[5]3.SZ.TÁBL. SEGÍTŐ SZOLGÁLAT'!$L19</f>
        <v>0</v>
      </c>
      <c r="M19" s="166">
        <f>+'[6]3.SZ.TÁBL. SEGÍTŐ SZOLGÁLAT'!$N19</f>
        <v>0</v>
      </c>
      <c r="N19" s="173"/>
      <c r="O19" s="179">
        <f>+'[5]3.SZ.TÁBL. SEGÍTŐ SZOLGÁLAT'!$O19</f>
        <v>0</v>
      </c>
      <c r="P19" s="166">
        <f>+'[6]3.SZ.TÁBL. SEGÍTŐ SZOLGÁLAT'!$Q19</f>
        <v>0</v>
      </c>
      <c r="Q19" s="171"/>
      <c r="R19" s="172">
        <f>+'[3]3.SZ.TÁBL. SEGÍTŐ SZOLGÁLAT'!$S19</f>
        <v>0</v>
      </c>
      <c r="S19" s="166">
        <f>+'[6]3.SZ.TÁBL. SEGÍTŐ SZOLGÁLAT'!$T19</f>
        <v>0</v>
      </c>
      <c r="T19" s="173"/>
      <c r="U19" s="172">
        <f>+'[3]3.SZ.TÁBL. SEGÍTŐ SZOLGÁLAT'!$V19</f>
        <v>0</v>
      </c>
      <c r="V19" s="166">
        <f>+'[6]3.SZ.TÁBL. SEGÍTŐ SZOLGÁLAT'!$W19</f>
        <v>0</v>
      </c>
      <c r="W19" s="173"/>
      <c r="X19" s="168">
        <f>+'[3]3.SZ.TÁBL. SEGÍTŐ SZOLGÁLAT'!$Y19</f>
        <v>0</v>
      </c>
      <c r="Y19" s="166">
        <f>+'[6]3.SZ.TÁBL. SEGÍTŐ SZOLGÁLAT'!$Z19</f>
        <v>0</v>
      </c>
      <c r="Z19" s="171"/>
      <c r="AA19" s="174">
        <f t="shared" si="17"/>
        <v>0</v>
      </c>
      <c r="AB19" s="166">
        <f t="shared" si="18"/>
        <v>0</v>
      </c>
      <c r="AC19" s="167">
        <f t="shared" si="19"/>
        <v>0</v>
      </c>
    </row>
    <row r="20" spans="1:32" ht="13.5" customHeight="1" x14ac:dyDescent="0.25">
      <c r="A20" s="138" t="s">
        <v>115</v>
      </c>
      <c r="B20" s="196" t="s">
        <v>76</v>
      </c>
      <c r="C20" s="176">
        <f>+'[5]3.SZ.TÁBL. SEGÍTŐ SZOLGÁLAT'!$D20</f>
        <v>0</v>
      </c>
      <c r="D20" s="177">
        <f>+'[6]3.SZ.TÁBL. SEGÍTŐ SZOLGÁLAT'!$E20</f>
        <v>0</v>
      </c>
      <c r="E20" s="171"/>
      <c r="F20" s="179">
        <f>+'[5]3.SZ.TÁBL. SEGÍTŐ SZOLGÁLAT'!$G20</f>
        <v>0</v>
      </c>
      <c r="G20" s="189">
        <f>+'[6]3.SZ.TÁBL. SEGÍTŐ SZOLGÁLAT'!$H20</f>
        <v>0</v>
      </c>
      <c r="H20" s="192">
        <v>1</v>
      </c>
      <c r="I20" s="179">
        <f>+'[5]3.SZ.TÁBL. SEGÍTŐ SZOLGÁLAT'!$I20</f>
        <v>0</v>
      </c>
      <c r="J20" s="189">
        <f>+'[6]3.SZ.TÁBL. SEGÍTŐ SZOLGÁLAT'!$K20</f>
        <v>0</v>
      </c>
      <c r="K20" s="190"/>
      <c r="L20" s="179">
        <f>+'[5]3.SZ.TÁBL. SEGÍTŐ SZOLGÁLAT'!$L20</f>
        <v>0</v>
      </c>
      <c r="M20" s="189">
        <f>+'[6]3.SZ.TÁBL. SEGÍTŐ SZOLGÁLAT'!$N20</f>
        <v>0</v>
      </c>
      <c r="N20" s="192"/>
      <c r="O20" s="179">
        <f>+'[5]3.SZ.TÁBL. SEGÍTŐ SZOLGÁLAT'!$O20</f>
        <v>0</v>
      </c>
      <c r="P20" s="189">
        <f>+'[6]3.SZ.TÁBL. SEGÍTŐ SZOLGÁLAT'!$Q20</f>
        <v>0</v>
      </c>
      <c r="Q20" s="190"/>
      <c r="R20" s="172">
        <f>+'[3]3.SZ.TÁBL. SEGÍTŐ SZOLGÁLAT'!$S20</f>
        <v>0</v>
      </c>
      <c r="S20" s="189">
        <f>+'[6]3.SZ.TÁBL. SEGÍTŐ SZOLGÁLAT'!$T20</f>
        <v>0</v>
      </c>
      <c r="T20" s="192"/>
      <c r="U20" s="172">
        <f>+'[3]3.SZ.TÁBL. SEGÍTŐ SZOLGÁLAT'!$V20</f>
        <v>0</v>
      </c>
      <c r="V20" s="189">
        <f>+'[6]3.SZ.TÁBL. SEGÍTŐ SZOLGÁLAT'!$W20</f>
        <v>0</v>
      </c>
      <c r="W20" s="192"/>
      <c r="X20" s="168">
        <f>+'[3]3.SZ.TÁBL. SEGÍTŐ SZOLGÁLAT'!$Y20</f>
        <v>0</v>
      </c>
      <c r="Y20" s="189">
        <f>+'[6]3.SZ.TÁBL. SEGÍTŐ SZOLGÁLAT'!$Z20</f>
        <v>0</v>
      </c>
      <c r="Z20" s="190"/>
      <c r="AA20" s="193">
        <f t="shared" si="17"/>
        <v>0</v>
      </c>
      <c r="AB20" s="189">
        <f t="shared" si="18"/>
        <v>0</v>
      </c>
      <c r="AC20" s="194">
        <f t="shared" si="19"/>
        <v>1</v>
      </c>
    </row>
    <row r="21" spans="1:32" s="264" customFormat="1" ht="13.5" customHeight="1" x14ac:dyDescent="0.25">
      <c r="A21" s="115" t="s">
        <v>116</v>
      </c>
      <c r="B21" s="195" t="s">
        <v>77</v>
      </c>
      <c r="C21" s="247">
        <f t="shared" ref="C21:AC21" si="20">SUM(C12:C20)</f>
        <v>9</v>
      </c>
      <c r="D21" s="245">
        <f t="shared" si="20"/>
        <v>9</v>
      </c>
      <c r="E21" s="248">
        <f t="shared" si="20"/>
        <v>4</v>
      </c>
      <c r="F21" s="262">
        <f t="shared" ref="F21" si="21">SUM(F12:F20)</f>
        <v>0</v>
      </c>
      <c r="G21" s="245">
        <f t="shared" ref="G21" si="22">SUM(G12:G20)</f>
        <v>0</v>
      </c>
      <c r="H21" s="263">
        <f t="shared" si="20"/>
        <v>201</v>
      </c>
      <c r="I21" s="262">
        <f t="shared" si="20"/>
        <v>2600</v>
      </c>
      <c r="J21" s="245">
        <f t="shared" si="20"/>
        <v>2600</v>
      </c>
      <c r="K21" s="248">
        <f t="shared" si="20"/>
        <v>1430</v>
      </c>
      <c r="L21" s="262">
        <f t="shared" ref="L21" si="23">SUM(L12:L20)</f>
        <v>0</v>
      </c>
      <c r="M21" s="245">
        <f t="shared" ref="M21" si="24">SUM(M12:M20)</f>
        <v>0</v>
      </c>
      <c r="N21" s="263">
        <f t="shared" si="20"/>
        <v>0</v>
      </c>
      <c r="O21" s="262">
        <f t="shared" si="20"/>
        <v>1500</v>
      </c>
      <c r="P21" s="245">
        <f t="shared" si="20"/>
        <v>1500</v>
      </c>
      <c r="Q21" s="248">
        <f t="shared" si="20"/>
        <v>1210</v>
      </c>
      <c r="R21" s="262">
        <f t="shared" ref="R21" si="25">SUM(R12:R20)</f>
        <v>300</v>
      </c>
      <c r="S21" s="245">
        <f t="shared" ref="S21" si="26">SUM(S12:S20)</f>
        <v>300</v>
      </c>
      <c r="T21" s="263">
        <f t="shared" si="20"/>
        <v>32</v>
      </c>
      <c r="U21" s="262">
        <f t="shared" si="20"/>
        <v>7500</v>
      </c>
      <c r="V21" s="245">
        <f t="shared" si="20"/>
        <v>7500</v>
      </c>
      <c r="W21" s="263">
        <f t="shared" si="20"/>
        <v>4398</v>
      </c>
      <c r="X21" s="247">
        <f t="shared" ref="X21" si="27">SUM(X12:X20)</f>
        <v>500</v>
      </c>
      <c r="Y21" s="245">
        <f t="shared" ref="Y21" si="28">SUM(Y12:Y20)</f>
        <v>500</v>
      </c>
      <c r="Z21" s="248">
        <f t="shared" ref="Z21" si="29">SUM(Z12:Z20)</f>
        <v>279</v>
      </c>
      <c r="AA21" s="242">
        <f t="shared" si="20"/>
        <v>12409</v>
      </c>
      <c r="AB21" s="245">
        <f t="shared" si="20"/>
        <v>12409</v>
      </c>
      <c r="AC21" s="246">
        <f t="shared" si="20"/>
        <v>7554</v>
      </c>
    </row>
    <row r="22" spans="1:32" s="264" customFormat="1" ht="13.5" customHeight="1" x14ac:dyDescent="0.25">
      <c r="A22" s="115" t="s">
        <v>117</v>
      </c>
      <c r="B22" s="195" t="s">
        <v>78</v>
      </c>
      <c r="C22" s="247"/>
      <c r="D22" s="245"/>
      <c r="E22" s="248"/>
      <c r="F22" s="262"/>
      <c r="G22" s="245"/>
      <c r="H22" s="263"/>
      <c r="I22" s="262"/>
      <c r="J22" s="245"/>
      <c r="K22" s="248"/>
      <c r="L22" s="262"/>
      <c r="M22" s="245"/>
      <c r="N22" s="263"/>
      <c r="O22" s="262"/>
      <c r="P22" s="245"/>
      <c r="Q22" s="248"/>
      <c r="R22" s="262"/>
      <c r="S22" s="245"/>
      <c r="T22" s="263"/>
      <c r="U22" s="262"/>
      <c r="V22" s="245"/>
      <c r="W22" s="263"/>
      <c r="X22" s="247"/>
      <c r="Y22" s="245"/>
      <c r="Z22" s="248"/>
      <c r="AA22" s="242"/>
      <c r="AB22" s="245"/>
      <c r="AC22" s="246"/>
    </row>
    <row r="23" spans="1:32" ht="13.5" customHeight="1" x14ac:dyDescent="0.25">
      <c r="A23" s="139" t="s">
        <v>118</v>
      </c>
      <c r="B23" s="197" t="s">
        <v>79</v>
      </c>
      <c r="C23" s="198"/>
      <c r="D23" s="199"/>
      <c r="E23" s="200"/>
      <c r="F23" s="201"/>
      <c r="G23" s="199"/>
      <c r="H23" s="202"/>
      <c r="I23" s="201"/>
      <c r="J23" s="199"/>
      <c r="K23" s="200"/>
      <c r="L23" s="201"/>
      <c r="M23" s="199"/>
      <c r="N23" s="202"/>
      <c r="O23" s="201"/>
      <c r="P23" s="199"/>
      <c r="Q23" s="200"/>
      <c r="R23" s="201"/>
      <c r="S23" s="199"/>
      <c r="T23" s="202"/>
      <c r="U23" s="201"/>
      <c r="V23" s="199"/>
      <c r="W23" s="202"/>
      <c r="X23" s="198"/>
      <c r="Y23" s="199"/>
      <c r="Z23" s="200"/>
      <c r="AA23" s="203"/>
      <c r="AB23" s="199"/>
      <c r="AC23" s="204"/>
    </row>
    <row r="24" spans="1:32" s="264" customFormat="1" ht="13.5" customHeight="1" x14ac:dyDescent="0.25">
      <c r="A24" s="115" t="s">
        <v>119</v>
      </c>
      <c r="B24" s="195" t="s">
        <v>238</v>
      </c>
      <c r="C24" s="247">
        <f t="shared" ref="C24:AC24" si="30">+C23</f>
        <v>0</v>
      </c>
      <c r="D24" s="245">
        <f t="shared" si="30"/>
        <v>0</v>
      </c>
      <c r="E24" s="248">
        <f t="shared" si="30"/>
        <v>0</v>
      </c>
      <c r="F24" s="262">
        <f t="shared" ref="F24:G24" si="31">+F23</f>
        <v>0</v>
      </c>
      <c r="G24" s="245">
        <f t="shared" si="31"/>
        <v>0</v>
      </c>
      <c r="H24" s="263">
        <f t="shared" si="30"/>
        <v>0</v>
      </c>
      <c r="I24" s="262">
        <f t="shared" si="30"/>
        <v>0</v>
      </c>
      <c r="J24" s="245">
        <f t="shared" si="30"/>
        <v>0</v>
      </c>
      <c r="K24" s="248">
        <f t="shared" si="30"/>
        <v>0</v>
      </c>
      <c r="L24" s="262">
        <f t="shared" ref="L24:M24" si="32">+L23</f>
        <v>0</v>
      </c>
      <c r="M24" s="245">
        <f t="shared" si="32"/>
        <v>0</v>
      </c>
      <c r="N24" s="263">
        <f t="shared" si="30"/>
        <v>0</v>
      </c>
      <c r="O24" s="262">
        <f t="shared" si="30"/>
        <v>0</v>
      </c>
      <c r="P24" s="245">
        <f t="shared" si="30"/>
        <v>0</v>
      </c>
      <c r="Q24" s="248">
        <f t="shared" si="30"/>
        <v>0</v>
      </c>
      <c r="R24" s="262">
        <f t="shared" ref="R24:S24" si="33">+R23</f>
        <v>0</v>
      </c>
      <c r="S24" s="245">
        <f t="shared" si="33"/>
        <v>0</v>
      </c>
      <c r="T24" s="263">
        <f t="shared" si="30"/>
        <v>0</v>
      </c>
      <c r="U24" s="262">
        <f t="shared" si="30"/>
        <v>0</v>
      </c>
      <c r="V24" s="245">
        <f t="shared" si="30"/>
        <v>0</v>
      </c>
      <c r="W24" s="263">
        <f t="shared" si="30"/>
        <v>0</v>
      </c>
      <c r="X24" s="247">
        <f t="shared" ref="X24:Y24" si="34">+X23</f>
        <v>0</v>
      </c>
      <c r="Y24" s="245">
        <f t="shared" si="34"/>
        <v>0</v>
      </c>
      <c r="Z24" s="248">
        <f t="shared" ref="Z24" si="35">+Z23</f>
        <v>0</v>
      </c>
      <c r="AA24" s="242">
        <f t="shared" si="30"/>
        <v>0</v>
      </c>
      <c r="AB24" s="245">
        <f t="shared" si="30"/>
        <v>0</v>
      </c>
      <c r="AC24" s="246">
        <f t="shared" si="30"/>
        <v>0</v>
      </c>
    </row>
    <row r="25" spans="1:32" ht="13.5" customHeight="1" x14ac:dyDescent="0.25">
      <c r="A25" s="139" t="s">
        <v>120</v>
      </c>
      <c r="B25" s="197" t="s">
        <v>80</v>
      </c>
      <c r="C25" s="198"/>
      <c r="D25" s="199"/>
      <c r="E25" s="200"/>
      <c r="F25" s="201"/>
      <c r="G25" s="199"/>
      <c r="H25" s="202"/>
      <c r="I25" s="201"/>
      <c r="J25" s="199"/>
      <c r="K25" s="200"/>
      <c r="L25" s="201"/>
      <c r="M25" s="199"/>
      <c r="N25" s="202"/>
      <c r="O25" s="201"/>
      <c r="P25" s="199"/>
      <c r="Q25" s="200"/>
      <c r="R25" s="201"/>
      <c r="S25" s="199"/>
      <c r="T25" s="202"/>
      <c r="U25" s="201"/>
      <c r="V25" s="199"/>
      <c r="W25" s="202"/>
      <c r="X25" s="198"/>
      <c r="Y25" s="199"/>
      <c r="Z25" s="200"/>
      <c r="AA25" s="203"/>
      <c r="AB25" s="199"/>
      <c r="AC25" s="204"/>
    </row>
    <row r="26" spans="1:32" s="264" customFormat="1" ht="13.5" customHeight="1" x14ac:dyDescent="0.25">
      <c r="A26" s="115" t="s">
        <v>121</v>
      </c>
      <c r="B26" s="195" t="s">
        <v>239</v>
      </c>
      <c r="C26" s="247">
        <f t="shared" ref="C26:AC26" si="36">+C25</f>
        <v>0</v>
      </c>
      <c r="D26" s="245">
        <f t="shared" si="36"/>
        <v>0</v>
      </c>
      <c r="E26" s="248">
        <f t="shared" si="36"/>
        <v>0</v>
      </c>
      <c r="F26" s="262">
        <f t="shared" ref="F26:G26" si="37">+F25</f>
        <v>0</v>
      </c>
      <c r="G26" s="245">
        <f t="shared" si="37"/>
        <v>0</v>
      </c>
      <c r="H26" s="263">
        <f t="shared" si="36"/>
        <v>0</v>
      </c>
      <c r="I26" s="262">
        <f t="shared" si="36"/>
        <v>0</v>
      </c>
      <c r="J26" s="245">
        <f t="shared" si="36"/>
        <v>0</v>
      </c>
      <c r="K26" s="248">
        <f t="shared" si="36"/>
        <v>0</v>
      </c>
      <c r="L26" s="262">
        <f t="shared" ref="L26:M26" si="38">+L25</f>
        <v>0</v>
      </c>
      <c r="M26" s="245">
        <f t="shared" si="38"/>
        <v>0</v>
      </c>
      <c r="N26" s="263">
        <f t="shared" si="36"/>
        <v>0</v>
      </c>
      <c r="O26" s="262">
        <f t="shared" si="36"/>
        <v>0</v>
      </c>
      <c r="P26" s="245">
        <f t="shared" si="36"/>
        <v>0</v>
      </c>
      <c r="Q26" s="248">
        <f t="shared" si="36"/>
        <v>0</v>
      </c>
      <c r="R26" s="262">
        <f t="shared" ref="R26:S26" si="39">+R25</f>
        <v>0</v>
      </c>
      <c r="S26" s="245">
        <f t="shared" si="39"/>
        <v>0</v>
      </c>
      <c r="T26" s="263">
        <f t="shared" si="36"/>
        <v>0</v>
      </c>
      <c r="U26" s="262">
        <f t="shared" si="36"/>
        <v>0</v>
      </c>
      <c r="V26" s="245">
        <f t="shared" si="36"/>
        <v>0</v>
      </c>
      <c r="W26" s="263">
        <f t="shared" si="36"/>
        <v>0</v>
      </c>
      <c r="X26" s="247">
        <f t="shared" ref="X26:Y26" si="40">+X25</f>
        <v>0</v>
      </c>
      <c r="Y26" s="245">
        <f t="shared" si="40"/>
        <v>0</v>
      </c>
      <c r="Z26" s="248">
        <f t="shared" ref="Z26" si="41">+Z25</f>
        <v>0</v>
      </c>
      <c r="AA26" s="242">
        <f t="shared" si="36"/>
        <v>0</v>
      </c>
      <c r="AB26" s="245">
        <f t="shared" si="36"/>
        <v>0</v>
      </c>
      <c r="AC26" s="246">
        <f t="shared" si="36"/>
        <v>0</v>
      </c>
    </row>
    <row r="27" spans="1:32" s="264" customFormat="1" ht="13.5" customHeight="1" x14ac:dyDescent="0.25">
      <c r="A27" s="115" t="s">
        <v>122</v>
      </c>
      <c r="B27" s="195" t="s">
        <v>81</v>
      </c>
      <c r="C27" s="247">
        <f t="shared" ref="C27:AC27" si="42">+C7+C11+C21+C22+C24+C26</f>
        <v>9</v>
      </c>
      <c r="D27" s="245">
        <f t="shared" si="42"/>
        <v>9</v>
      </c>
      <c r="E27" s="248">
        <f t="shared" si="42"/>
        <v>4</v>
      </c>
      <c r="F27" s="262">
        <f t="shared" ref="F27:G27" si="43">+F7+F11+F21+F22+F24+F26</f>
        <v>0</v>
      </c>
      <c r="G27" s="245">
        <f t="shared" si="43"/>
        <v>0</v>
      </c>
      <c r="H27" s="263">
        <f t="shared" si="42"/>
        <v>201</v>
      </c>
      <c r="I27" s="262">
        <f t="shared" si="42"/>
        <v>2600</v>
      </c>
      <c r="J27" s="245">
        <f t="shared" si="42"/>
        <v>2600</v>
      </c>
      <c r="K27" s="248">
        <f t="shared" si="42"/>
        <v>1430</v>
      </c>
      <c r="L27" s="262">
        <f t="shared" ref="L27:M27" si="44">+L7+L11+L21+L22+L24+L26</f>
        <v>0</v>
      </c>
      <c r="M27" s="245">
        <f t="shared" si="44"/>
        <v>0</v>
      </c>
      <c r="N27" s="263">
        <f t="shared" si="42"/>
        <v>0</v>
      </c>
      <c r="O27" s="262">
        <f t="shared" si="42"/>
        <v>1500</v>
      </c>
      <c r="P27" s="245">
        <f t="shared" si="42"/>
        <v>1500</v>
      </c>
      <c r="Q27" s="248">
        <f t="shared" si="42"/>
        <v>1210</v>
      </c>
      <c r="R27" s="262">
        <f t="shared" ref="R27:S27" si="45">+R7+R11+R21+R22+R24+R26</f>
        <v>300</v>
      </c>
      <c r="S27" s="245">
        <f t="shared" si="45"/>
        <v>300</v>
      </c>
      <c r="T27" s="263">
        <f t="shared" si="42"/>
        <v>32</v>
      </c>
      <c r="U27" s="262">
        <f t="shared" si="42"/>
        <v>7500</v>
      </c>
      <c r="V27" s="245">
        <f t="shared" si="42"/>
        <v>7968</v>
      </c>
      <c r="W27" s="263">
        <f t="shared" si="42"/>
        <v>4866</v>
      </c>
      <c r="X27" s="247">
        <f t="shared" ref="X27:Y27" si="46">+X7+X11+X21+X22+X24+X26</f>
        <v>500</v>
      </c>
      <c r="Y27" s="245">
        <f t="shared" si="46"/>
        <v>500</v>
      </c>
      <c r="Z27" s="248">
        <f t="shared" ref="Z27" si="47">+Z7+Z11+Z21+Z22+Z24+Z26</f>
        <v>279</v>
      </c>
      <c r="AA27" s="242">
        <f t="shared" si="42"/>
        <v>12409</v>
      </c>
      <c r="AB27" s="245">
        <f t="shared" si="42"/>
        <v>12877</v>
      </c>
      <c r="AC27" s="246">
        <f t="shared" si="42"/>
        <v>8022</v>
      </c>
    </row>
    <row r="28" spans="1:32" s="264" customFormat="1" ht="13.5" customHeight="1" x14ac:dyDescent="0.25">
      <c r="A28" s="205" t="s">
        <v>123</v>
      </c>
      <c r="B28" s="195" t="s">
        <v>82</v>
      </c>
      <c r="C28" s="649">
        <f>+'[3]3.SZ.TÁBL. SEGÍTŐ SZOLGÁLAT'!$D28</f>
        <v>0</v>
      </c>
      <c r="D28" s="245">
        <f>+'[4]3.SZ.TÁBL. SEGÍTŐ SZOLGÁLAT'!$E$28</f>
        <v>164</v>
      </c>
      <c r="E28" s="248">
        <v>164</v>
      </c>
      <c r="F28" s="262">
        <f>+'[3]3.SZ.TÁBL. SEGÍTŐ SZOLGÁLAT'!$G28</f>
        <v>0</v>
      </c>
      <c r="G28" s="245">
        <f>+'[4]3.SZ.TÁBL. SEGÍTŐ SZOLGÁLAT'!$H$28</f>
        <v>5767</v>
      </c>
      <c r="H28" s="263">
        <v>5767</v>
      </c>
      <c r="I28" s="262">
        <f>+'[3]3.SZ.TÁBL. SEGÍTŐ SZOLGÁLAT'!$J28</f>
        <v>0</v>
      </c>
      <c r="J28" s="245">
        <f>+'[4]3.SZ.TÁBL. SEGÍTŐ SZOLGÁLAT'!$K$28</f>
        <v>884</v>
      </c>
      <c r="K28" s="248">
        <v>884</v>
      </c>
      <c r="L28" s="262">
        <f>+'[3]3.SZ.TÁBL. SEGÍTŐ SZOLGÁLAT'!$M28</f>
        <v>0</v>
      </c>
      <c r="M28" s="245">
        <f>+'[6]3.SZ.TÁBL. SEGÍTŐ SZOLGÁLAT'!$N28</f>
        <v>0</v>
      </c>
      <c r="N28" s="263"/>
      <c r="O28" s="262">
        <f>+'[3]3.SZ.TÁBL. SEGÍTŐ SZOLGÁLAT'!$P28</f>
        <v>0</v>
      </c>
      <c r="P28" s="245">
        <f>+'[6]3.SZ.TÁBL. SEGÍTŐ SZOLGÁLAT'!$Q28</f>
        <v>0</v>
      </c>
      <c r="Q28" s="248"/>
      <c r="R28" s="262">
        <f>+'[3]3.SZ.TÁBL. SEGÍTŐ SZOLGÁLAT'!$S28</f>
        <v>0</v>
      </c>
      <c r="S28" s="245">
        <f>+'[6]3.SZ.TÁBL. SEGÍTŐ SZOLGÁLAT'!$T28</f>
        <v>0</v>
      </c>
      <c r="T28" s="263"/>
      <c r="U28" s="262">
        <f>+'[3]3.SZ.TÁBL. SEGÍTŐ SZOLGÁLAT'!$V28</f>
        <v>0</v>
      </c>
      <c r="V28" s="245">
        <f>+'[4]3.SZ.TÁBL. SEGÍTŐ SZOLGÁLAT'!$W$28</f>
        <v>4150</v>
      </c>
      <c r="W28" s="263">
        <v>4150</v>
      </c>
      <c r="X28" s="247">
        <f>+'[3]3.SZ.TÁBL. SEGÍTŐ SZOLGÁLAT'!$Y28</f>
        <v>0</v>
      </c>
      <c r="Y28" s="245">
        <f>+'[4]3.SZ.TÁBL. SEGÍTŐ SZOLGÁLAT'!$Z$28</f>
        <v>0</v>
      </c>
      <c r="Z28" s="248"/>
      <c r="AA28" s="242">
        <f>+C28+F28+I28+L28+O28+R28+U28+X28</f>
        <v>0</v>
      </c>
      <c r="AB28" s="245">
        <f>+D28+G28+J28+M28+P28+S28+V28+Y28</f>
        <v>10965</v>
      </c>
      <c r="AC28" s="246">
        <f>+E28+H28+K28+N28+Q28+T28+W28+Z28</f>
        <v>10965</v>
      </c>
    </row>
    <row r="29" spans="1:32" s="264" customFormat="1" ht="13.5" customHeight="1" x14ac:dyDescent="0.25">
      <c r="A29" s="205" t="s">
        <v>236</v>
      </c>
      <c r="B29" s="195" t="s">
        <v>237</v>
      </c>
      <c r="C29" s="247">
        <f t="shared" ref="C29:AB29" si="48">+SUM(C30:C32)</f>
        <v>2544</v>
      </c>
      <c r="D29" s="245">
        <f t="shared" si="48"/>
        <v>2599</v>
      </c>
      <c r="E29" s="248">
        <f>+SUM(E30:E32)+E40</f>
        <v>1148</v>
      </c>
      <c r="F29" s="262">
        <f>+SUM(F30:F32)</f>
        <v>31624</v>
      </c>
      <c r="G29" s="245">
        <f t="shared" ref="G29" si="49">+SUM(G30:G32)</f>
        <v>36210</v>
      </c>
      <c r="H29" s="263">
        <f>+SUM(H30:H32)+H40</f>
        <v>18554</v>
      </c>
      <c r="I29" s="262">
        <f t="shared" si="48"/>
        <v>28319</v>
      </c>
      <c r="J29" s="245">
        <f t="shared" si="48"/>
        <v>29754</v>
      </c>
      <c r="K29" s="248">
        <f>+SUM(K30:K32)+K40</f>
        <v>14488</v>
      </c>
      <c r="L29" s="262">
        <f t="shared" ref="L29" si="50">+SUM(L30:L32)</f>
        <v>24928</v>
      </c>
      <c r="M29" s="245">
        <f t="shared" ref="M29" si="51">+SUM(M30:M32)</f>
        <v>28327</v>
      </c>
      <c r="N29" s="263">
        <f>+SUM(N30:N32)+N40</f>
        <v>14467</v>
      </c>
      <c r="O29" s="262">
        <f t="shared" si="48"/>
        <v>15651</v>
      </c>
      <c r="P29" s="245">
        <f t="shared" si="48"/>
        <v>16934</v>
      </c>
      <c r="Q29" s="248">
        <f>+SUM(Q30:Q32)+Q40</f>
        <v>8437</v>
      </c>
      <c r="R29" s="262">
        <f t="shared" ref="R29" si="52">+SUM(R30:R32)</f>
        <v>6540</v>
      </c>
      <c r="S29" s="245">
        <f t="shared" ref="S29" si="53">+SUM(S30:S32)</f>
        <v>6679</v>
      </c>
      <c r="T29" s="263">
        <f>+SUM(T30:T32)+T40</f>
        <v>3744</v>
      </c>
      <c r="U29" s="262">
        <f t="shared" si="48"/>
        <v>8222</v>
      </c>
      <c r="V29" s="245">
        <f t="shared" si="48"/>
        <v>5196</v>
      </c>
      <c r="W29" s="263">
        <f>+SUM(W30:W32)+W40</f>
        <v>-865</v>
      </c>
      <c r="X29" s="247">
        <f t="shared" ref="X29" si="54">+SUM(X30:X32)</f>
        <v>1049</v>
      </c>
      <c r="Y29" s="245">
        <f t="shared" ref="Y29" si="55">+SUM(Y30:Y32)</f>
        <v>1049</v>
      </c>
      <c r="Z29" s="248">
        <f>+SUM(Z30:Z32)+Z40</f>
        <v>515</v>
      </c>
      <c r="AA29" s="242">
        <f t="shared" si="48"/>
        <v>118877</v>
      </c>
      <c r="AB29" s="245">
        <f t="shared" si="48"/>
        <v>126748</v>
      </c>
      <c r="AC29" s="246">
        <f>+SUM(AC30:AC32)+AC40</f>
        <v>60488</v>
      </c>
      <c r="AE29" s="264">
        <v>60488</v>
      </c>
      <c r="AF29" s="352">
        <f>AE29-AC29</f>
        <v>0</v>
      </c>
    </row>
    <row r="30" spans="1:32" ht="13.5" customHeight="1" x14ac:dyDescent="0.25">
      <c r="A30" s="226"/>
      <c r="B30" s="356" t="s">
        <v>241</v>
      </c>
      <c r="C30" s="176">
        <f>+'[5]3.SZ.TÁBL. SEGÍTŐ SZOLGÁLAT'!$D$30</f>
        <v>164</v>
      </c>
      <c r="D30" s="221">
        <f>+'[4]3.SZ.TÁBL. SEGÍTŐ SZOLGÁLAT'!$E$30</f>
        <v>219</v>
      </c>
      <c r="E30" s="221">
        <f>+'4.SZ.TÁBL. SZOCIÁLIS NORMATÍVA'!F9+'4.SZ.TÁBL. SZOCIÁLIS NORMATÍVA'!F21+'4.SZ.TÁBL. SZOCIÁLIS NORMATÍVA'!F24</f>
        <v>140</v>
      </c>
      <c r="F30" s="172">
        <f>+'[5]3.SZ.TÁBL. SEGÍTŐ SZOLGÁLAT'!$G$30</f>
        <v>25715</v>
      </c>
      <c r="G30" s="221">
        <f>+'[4]3.SZ.TÁBL. SEGÍTŐ SZOLGÁLAT'!$H$30</f>
        <v>30301</v>
      </c>
      <c r="H30" s="221">
        <f>+'4.SZ.TÁBL. SZOCIÁLIS NORMATÍVA'!F4+'4.SZ.TÁBL. SZOCIÁLIS NORMATÍVA'!F16+'4.SZ.TÁBL. SZOCIÁLIS NORMATÍVA'!F26+'4.SZ.TÁBL. SZOCIÁLIS NORMATÍVA'!F5</f>
        <v>17958</v>
      </c>
      <c r="I30" s="172">
        <f>+'[5]3.SZ.TÁBL. SEGÍTŐ SZOLGÁLAT'!$J$30</f>
        <v>24932</v>
      </c>
      <c r="J30" s="221">
        <f>+'[4]3.SZ.TÁBL. SEGÍTŐ SZOLGÁLAT'!$K$30</f>
        <v>26367</v>
      </c>
      <c r="K30" s="221">
        <f>+'4.SZ.TÁBL. SZOCIÁLIS NORMATÍVA'!F7+'4.SZ.TÁBL. SZOCIÁLIS NORMATÍVA'!F8+'4.SZ.TÁBL. SZOCIÁLIS NORMATÍVA'!F17+'4.SZ.TÁBL. SZOCIÁLIS NORMATÍVA'!F27</f>
        <v>14400</v>
      </c>
      <c r="L30" s="172">
        <f>+'[5]3.SZ.TÁBL. SEGÍTŐ SZOLGÁLAT'!$M$30</f>
        <v>17000</v>
      </c>
      <c r="M30" s="221">
        <f>+'[4]3.SZ.TÁBL. SEGÍTŐ SZOLGÁLAT'!$N$30</f>
        <v>20399</v>
      </c>
      <c r="N30" s="221">
        <f>+'4.SZ.TÁBL. SZOCIÁLIS NORMATÍVA'!F3+'4.SZ.TÁBL. SZOCIÁLIS NORMATÍVA'!F18+'4.SZ.TÁBL. SZOCIÁLIS NORMATÍVA'!F28</f>
        <v>12240</v>
      </c>
      <c r="O30" s="172">
        <f>+'[5]3.SZ.TÁBL. SEGÍTŐ SZOLGÁLAT'!$P$30</f>
        <v>10040</v>
      </c>
      <c r="P30" s="221">
        <f>+'[4]3.SZ.TÁBL. SEGÍTŐ SZOLGÁLAT'!$Q$30</f>
        <v>11323</v>
      </c>
      <c r="Q30" s="221">
        <f>+'4.SZ.TÁBL. SZOCIÁLIS NORMATÍVA'!F12+'4.SZ.TÁBL. SZOCIÁLIS NORMATÍVA'!F19+'4.SZ.TÁBL. SZOCIÁLIS NORMATÍVA'!F29</f>
        <v>6504</v>
      </c>
      <c r="R30" s="172">
        <f>+'[5]3.SZ.TÁBL. SEGÍTŐ SZOLGÁLAT'!$S$30</f>
        <v>3100</v>
      </c>
      <c r="S30" s="221">
        <f>+'[4]3.SZ.TÁBL. SEGÍTŐ SZOLGÁLAT'!$T$30</f>
        <v>3239</v>
      </c>
      <c r="T30" s="221">
        <f>+'4.SZ.TÁBL. SZOCIÁLIS NORMATÍVA'!F10+'4.SZ.TÁBL. SZOCIÁLIS NORMATÍVA'!F20+'4.SZ.TÁBL. SZOCIÁLIS NORMATÍVA'!F30</f>
        <v>1749</v>
      </c>
      <c r="U30" s="172">
        <f>+'[5]3.SZ.TÁBL. SEGÍTŐ SZOLGÁLAT'!$V$30</f>
        <v>6552</v>
      </c>
      <c r="V30" s="221">
        <f>+'[4]3.SZ.TÁBL. SEGÍTŐ SZOLGÁLAT'!$W$30</f>
        <v>7071</v>
      </c>
      <c r="W30" s="223">
        <f>+'4.SZ.TÁBL. SZOCIÁLIS NORMATÍVA'!F11+'4.SZ.TÁBL. SZOCIÁLIS NORMATÍVA'!F15+'4.SZ.TÁBL. SZOCIÁLIS NORMATÍVA'!F25</f>
        <v>3927</v>
      </c>
      <c r="X30" s="168">
        <f>+'[5]3.SZ.TÁBL. SEGÍTŐ SZOLGÁLAT'!$Y$30</f>
        <v>548</v>
      </c>
      <c r="Y30" s="221">
        <f>+'[4]3.SZ.TÁBL. SEGÍTŐ SZOLGÁLAT'!$Z$30</f>
        <v>548</v>
      </c>
      <c r="Z30" s="221">
        <f>+'4.SZ.TÁBL. SZOCIÁLIS NORMATÍVA'!F6</f>
        <v>285</v>
      </c>
      <c r="AA30" s="224">
        <f t="shared" ref="AA30" si="56">+C30+F30+I30+L30+O30+R30+U30+X30</f>
        <v>88051</v>
      </c>
      <c r="AB30" s="221">
        <f t="shared" ref="AB30" si="57">+D30+G30+J30+M30+P30+S30+V30+Y30</f>
        <v>99467</v>
      </c>
      <c r="AC30" s="225">
        <f t="shared" ref="AC30" si="58">+E30+H30+K30+N30+Q30+T30+W30+Z30</f>
        <v>57203</v>
      </c>
    </row>
    <row r="31" spans="1:32" ht="13.5" customHeight="1" x14ac:dyDescent="0.25">
      <c r="A31" s="496"/>
      <c r="B31" s="124" t="s">
        <v>319</v>
      </c>
      <c r="C31" s="176"/>
      <c r="D31" s="177"/>
      <c r="E31" s="178"/>
      <c r="F31" s="179"/>
      <c r="G31" s="177"/>
      <c r="H31" s="180"/>
      <c r="I31" s="179"/>
      <c r="J31" s="177"/>
      <c r="K31" s="178"/>
      <c r="L31" s="179"/>
      <c r="M31" s="177"/>
      <c r="N31" s="180"/>
      <c r="O31" s="179"/>
      <c r="P31" s="177"/>
      <c r="Q31" s="178"/>
      <c r="R31" s="179"/>
      <c r="S31" s="177">
        <f>+'[4]3.SZ.TÁBL. SEGÍTŐ SZOLGÁLAT'!$T$31</f>
        <v>0</v>
      </c>
      <c r="T31" s="180"/>
      <c r="U31" s="179"/>
      <c r="V31" s="177">
        <f>+'[4]3.SZ.TÁBL. SEGÍTŐ SZOLGÁLAT'!$W$31</f>
        <v>-1875</v>
      </c>
      <c r="W31" s="173"/>
      <c r="X31" s="176"/>
      <c r="Y31" s="177"/>
      <c r="Z31" s="178"/>
      <c r="AA31" s="181">
        <f t="shared" ref="AA31" si="59">+C31+F31+I31+L31+O31+R31+U31+X31</f>
        <v>0</v>
      </c>
      <c r="AB31" s="177">
        <f t="shared" ref="AB31" si="60">+D31+G31+J31+M31+P31+S31+V31+Y31</f>
        <v>-1875</v>
      </c>
      <c r="AC31" s="182">
        <f t="shared" ref="AC31" si="61">+E31+H31+K31+N31+Q31+T31+W31+Z31</f>
        <v>0</v>
      </c>
    </row>
    <row r="32" spans="1:32" ht="13.5" customHeight="1" x14ac:dyDescent="0.25">
      <c r="A32" s="227"/>
      <c r="B32" s="124" t="s">
        <v>242</v>
      </c>
      <c r="C32" s="166">
        <f t="shared" ref="C32:AC32" si="62">+SUM(C33:C39)</f>
        <v>2380</v>
      </c>
      <c r="D32" s="166">
        <f t="shared" si="62"/>
        <v>2380</v>
      </c>
      <c r="E32" s="171">
        <f t="shared" si="62"/>
        <v>1216</v>
      </c>
      <c r="F32" s="172">
        <f>+SUM(F33:F39)</f>
        <v>5909</v>
      </c>
      <c r="G32" s="166">
        <f t="shared" ref="G32" si="63">+SUM(G33:G39)</f>
        <v>5909</v>
      </c>
      <c r="H32" s="173">
        <f t="shared" si="62"/>
        <v>2883</v>
      </c>
      <c r="I32" s="172">
        <f t="shared" si="62"/>
        <v>3387</v>
      </c>
      <c r="J32" s="166">
        <f t="shared" si="62"/>
        <v>3387</v>
      </c>
      <c r="K32" s="171">
        <f t="shared" si="62"/>
        <v>1652</v>
      </c>
      <c r="L32" s="172">
        <f t="shared" ref="L32" si="64">+SUM(L33:L39)</f>
        <v>7928</v>
      </c>
      <c r="M32" s="166">
        <f t="shared" ref="M32" si="65">+SUM(M33:M39)</f>
        <v>7928</v>
      </c>
      <c r="N32" s="173">
        <f t="shared" si="62"/>
        <v>3865</v>
      </c>
      <c r="O32" s="172">
        <f t="shared" si="62"/>
        <v>5611</v>
      </c>
      <c r="P32" s="166">
        <f t="shared" si="62"/>
        <v>5611</v>
      </c>
      <c r="Q32" s="171">
        <f t="shared" si="62"/>
        <v>2659</v>
      </c>
      <c r="R32" s="172">
        <f t="shared" ref="R32" si="66">+SUM(R33:R39)</f>
        <v>3440</v>
      </c>
      <c r="S32" s="166">
        <f t="shared" ref="S32" si="67">+SUM(S33:S39)</f>
        <v>3440</v>
      </c>
      <c r="T32" s="173">
        <f t="shared" si="62"/>
        <v>1773</v>
      </c>
      <c r="U32" s="172">
        <f t="shared" si="62"/>
        <v>1670</v>
      </c>
      <c r="V32" s="166">
        <f t="shared" si="62"/>
        <v>0</v>
      </c>
      <c r="W32" s="173">
        <f t="shared" si="62"/>
        <v>0</v>
      </c>
      <c r="X32" s="166">
        <f t="shared" ref="X32" si="68">+SUM(X33:X39)</f>
        <v>501</v>
      </c>
      <c r="Y32" s="166">
        <f t="shared" ref="Y32:Z32" si="69">+SUM(Y33:Y39)</f>
        <v>501</v>
      </c>
      <c r="Z32" s="166">
        <f t="shared" si="69"/>
        <v>256</v>
      </c>
      <c r="AA32" s="174">
        <f t="shared" si="62"/>
        <v>30826</v>
      </c>
      <c r="AB32" s="166">
        <f t="shared" si="62"/>
        <v>29156</v>
      </c>
      <c r="AC32" s="167">
        <f t="shared" si="62"/>
        <v>14304</v>
      </c>
    </row>
    <row r="33" spans="1:32" s="234" customFormat="1" ht="13.5" customHeight="1" x14ac:dyDescent="0.25">
      <c r="A33" s="228"/>
      <c r="B33" s="354" t="s">
        <v>4</v>
      </c>
      <c r="C33" s="168">
        <f>+'[3]3.SZ.TÁBL. SEGÍTŐ SZOLGÁLAT'!$D32</f>
        <v>0</v>
      </c>
      <c r="D33" s="177">
        <f>+'[6]3.SZ.TÁBL. SEGÍTŐ SZOLGÁLAT'!$E33</f>
        <v>0</v>
      </c>
      <c r="E33" s="230">
        <v>0</v>
      </c>
      <c r="F33" s="172">
        <f>+'[5]3.SZ.TÁBL. SEGÍTŐ SZOLGÁLAT'!$G32</f>
        <v>868</v>
      </c>
      <c r="G33" s="166">
        <f>+'[4]3.SZ.TÁBL. SEGÍTŐ SZOLGÁLAT'!$H33</f>
        <v>868</v>
      </c>
      <c r="H33" s="231">
        <v>447</v>
      </c>
      <c r="I33" s="172">
        <f>+'[5]3.SZ.TÁBL. SEGÍTŐ SZOLGÁLAT'!$J32</f>
        <v>498</v>
      </c>
      <c r="J33" s="166">
        <f>+'[4]3.SZ.TÁBL. SEGÍTŐ SZOLGÁLAT'!$K33</f>
        <v>498</v>
      </c>
      <c r="K33" s="230">
        <v>257</v>
      </c>
      <c r="L33" s="172">
        <f>+'[5]3.SZ.TÁBL. SEGÍTŐ SZOLGÁLAT'!$M32</f>
        <v>1164</v>
      </c>
      <c r="M33" s="166">
        <f>+'[4]3.SZ.TÁBL. SEGÍTŐ SZOLGÁLAT'!$N33</f>
        <v>1164</v>
      </c>
      <c r="N33" s="231">
        <v>600</v>
      </c>
      <c r="O33" s="172">
        <f>+'[5]3.SZ.TÁBL. SEGÍTŐ SZOLGÁLAT'!$P32</f>
        <v>953</v>
      </c>
      <c r="P33" s="166">
        <f>+'[4]3.SZ.TÁBL. SEGÍTŐ SZOLGÁLAT'!$Q33</f>
        <v>953</v>
      </c>
      <c r="Q33" s="230">
        <v>491</v>
      </c>
      <c r="R33" s="172">
        <f>+'[5]3.SZ.TÁBL. SEGÍTŐ SZOLGÁLAT'!$S$32</f>
        <v>3440</v>
      </c>
      <c r="S33" s="166">
        <f>+'[4]3.SZ.TÁBL. SEGÍTŐ SZOLGÁLAT'!$T$33</f>
        <v>3440</v>
      </c>
      <c r="T33" s="231">
        <v>1773</v>
      </c>
      <c r="U33" s="172">
        <f>+'[5]3.SZ.TÁBL. SEGÍTŐ SZOLGÁLAT'!$V32</f>
        <v>318</v>
      </c>
      <c r="V33" s="166">
        <f>+'[6]3.SZ.TÁBL. SEGÍTŐ SZOLGÁLAT'!$W33</f>
        <v>0</v>
      </c>
      <c r="W33" s="231">
        <v>0</v>
      </c>
      <c r="X33" s="168">
        <f>+'[3]3.SZ.TÁBL. SEGÍTŐ SZOLGÁLAT'!$Y32</f>
        <v>0</v>
      </c>
      <c r="Y33" s="166">
        <f>+'[6]3.SZ.TÁBL. SEGÍTŐ SZOLGÁLAT'!$Z33</f>
        <v>0</v>
      </c>
      <c r="Z33" s="230">
        <v>0</v>
      </c>
      <c r="AA33" s="232">
        <f t="shared" ref="AA33:AA39" si="70">+C33+F33+I33+L33+O33+R33+U33+X33</f>
        <v>7241</v>
      </c>
      <c r="AB33" s="229">
        <f t="shared" ref="AB33:AB39" si="71">+D33+G33+J33+M33+P33+S33+V33+Y33</f>
        <v>6923</v>
      </c>
      <c r="AC33" s="233">
        <f t="shared" ref="AC33:AC40" si="72">+E33+H33+K33+N33+Q33+T33+W33+Z33</f>
        <v>3568</v>
      </c>
      <c r="AF33" s="234" t="s">
        <v>329</v>
      </c>
    </row>
    <row r="34" spans="1:32" s="234" customFormat="1" ht="13.5" customHeight="1" x14ac:dyDescent="0.25">
      <c r="A34" s="228"/>
      <c r="B34" s="354" t="s">
        <v>6</v>
      </c>
      <c r="C34" s="168">
        <f>+'[3]3.SZ.TÁBL. SEGÍTŐ SZOLGÁLAT'!$D33</f>
        <v>0</v>
      </c>
      <c r="D34" s="177">
        <f>+'[6]3.SZ.TÁBL. SEGÍTŐ SZOLGÁLAT'!$E34</f>
        <v>0</v>
      </c>
      <c r="E34" s="230">
        <v>0</v>
      </c>
      <c r="F34" s="172">
        <f>+'[5]3.SZ.TÁBL. SEGÍTŐ SZOLGÁLAT'!$G33</f>
        <v>391</v>
      </c>
      <c r="G34" s="166">
        <f>+'[4]3.SZ.TÁBL. SEGÍTŐ SZOLGÁLAT'!$H34</f>
        <v>391</v>
      </c>
      <c r="H34" s="231">
        <v>0</v>
      </c>
      <c r="I34" s="172">
        <f>+'[5]3.SZ.TÁBL. SEGÍTŐ SZOLGÁLAT'!$J33</f>
        <v>224</v>
      </c>
      <c r="J34" s="166">
        <f>+'[4]3.SZ.TÁBL. SEGÍTŐ SZOLGÁLAT'!$K34</f>
        <v>224</v>
      </c>
      <c r="K34" s="230">
        <v>0</v>
      </c>
      <c r="L34" s="172">
        <f>+'[5]3.SZ.TÁBL. SEGÍTŐ SZOLGÁLAT'!$M33</f>
        <v>525</v>
      </c>
      <c r="M34" s="166">
        <f>+'[4]3.SZ.TÁBL. SEGÍTŐ SZOLGÁLAT'!$N34</f>
        <v>525</v>
      </c>
      <c r="N34" s="231">
        <v>0</v>
      </c>
      <c r="O34" s="172">
        <f>+'[5]3.SZ.TÁBL. SEGÍTŐ SZOLGÁLAT'!$P33</f>
        <v>430</v>
      </c>
      <c r="P34" s="166">
        <f>+'[4]3.SZ.TÁBL. SEGÍTŐ SZOLGÁLAT'!$Q34</f>
        <v>430</v>
      </c>
      <c r="Q34" s="230">
        <v>0</v>
      </c>
      <c r="R34" s="172">
        <f>+'[3]3.SZ.TÁBL. SEGÍTŐ SZOLGÁLAT'!$S33</f>
        <v>0</v>
      </c>
      <c r="S34" s="166">
        <f>+'[6]3.SZ.TÁBL. SEGÍTŐ SZOLGÁLAT'!$T34</f>
        <v>0</v>
      </c>
      <c r="T34" s="231">
        <v>0</v>
      </c>
      <c r="U34" s="172">
        <f>+'[5]3.SZ.TÁBL. SEGÍTŐ SZOLGÁLAT'!$V33</f>
        <v>159</v>
      </c>
      <c r="V34" s="166">
        <f>+'[6]3.SZ.TÁBL. SEGÍTŐ SZOLGÁLAT'!$W34</f>
        <v>0</v>
      </c>
      <c r="W34" s="231">
        <v>0</v>
      </c>
      <c r="X34" s="168">
        <f>+'[3]3.SZ.TÁBL. SEGÍTŐ SZOLGÁLAT'!$Y33</f>
        <v>0</v>
      </c>
      <c r="Y34" s="166">
        <f>+'[6]3.SZ.TÁBL. SEGÍTŐ SZOLGÁLAT'!$Z34</f>
        <v>0</v>
      </c>
      <c r="Z34" s="230">
        <v>0</v>
      </c>
      <c r="AA34" s="232">
        <f t="shared" si="70"/>
        <v>1729</v>
      </c>
      <c r="AB34" s="229">
        <f t="shared" si="71"/>
        <v>1570</v>
      </c>
      <c r="AC34" s="233">
        <f t="shared" si="72"/>
        <v>0</v>
      </c>
    </row>
    <row r="35" spans="1:32" s="234" customFormat="1" ht="13.5" customHeight="1" x14ac:dyDescent="0.25">
      <c r="A35" s="228"/>
      <c r="B35" s="354" t="s">
        <v>7</v>
      </c>
      <c r="C35" s="168">
        <f>+'[3]3.SZ.TÁBL. SEGÍTŐ SZOLGÁLAT'!$D34</f>
        <v>0</v>
      </c>
      <c r="D35" s="177">
        <f>+'[6]3.SZ.TÁBL. SEGÍTŐ SZOLGÁLAT'!$E35</f>
        <v>0</v>
      </c>
      <c r="E35" s="230">
        <v>0</v>
      </c>
      <c r="F35" s="172">
        <f>+'[5]3.SZ.TÁBL. SEGÍTŐ SZOLGÁLAT'!$G34</f>
        <v>344</v>
      </c>
      <c r="G35" s="166">
        <f>+'[4]3.SZ.TÁBL. SEGÍTŐ SZOLGÁLAT'!$H35</f>
        <v>344</v>
      </c>
      <c r="H35" s="231">
        <v>172</v>
      </c>
      <c r="I35" s="172">
        <f>+'[5]3.SZ.TÁBL. SEGÍTŐ SZOLGÁLAT'!$J34</f>
        <v>197</v>
      </c>
      <c r="J35" s="166">
        <f>+'[4]3.SZ.TÁBL. SEGÍTŐ SZOLGÁLAT'!$K35</f>
        <v>197</v>
      </c>
      <c r="K35" s="230">
        <v>98</v>
      </c>
      <c r="L35" s="172">
        <f>+'[5]3.SZ.TÁBL. SEGÍTŐ SZOLGÁLAT'!$M34</f>
        <v>462</v>
      </c>
      <c r="M35" s="166">
        <f>+'[4]3.SZ.TÁBL. SEGÍTŐ SZOLGÁLAT'!$N35</f>
        <v>462</v>
      </c>
      <c r="N35" s="231">
        <v>231</v>
      </c>
      <c r="O35" s="172">
        <f>+'[5]3.SZ.TÁBL. SEGÍTŐ SZOLGÁLAT'!$P34</f>
        <v>378</v>
      </c>
      <c r="P35" s="166">
        <f>+'[4]3.SZ.TÁBL. SEGÍTŐ SZOLGÁLAT'!$Q35</f>
        <v>378</v>
      </c>
      <c r="Q35" s="230">
        <v>189</v>
      </c>
      <c r="R35" s="172">
        <f>+'[3]3.SZ.TÁBL. SEGÍTŐ SZOLGÁLAT'!$S34</f>
        <v>0</v>
      </c>
      <c r="S35" s="166">
        <f>+'[6]3.SZ.TÁBL. SEGÍTŐ SZOLGÁLAT'!$T35</f>
        <v>0</v>
      </c>
      <c r="T35" s="231">
        <v>0</v>
      </c>
      <c r="U35" s="172">
        <f>+'[5]3.SZ.TÁBL. SEGÍTŐ SZOLGÁLAT'!$V34</f>
        <v>0</v>
      </c>
      <c r="V35" s="166">
        <f>+'[6]3.SZ.TÁBL. SEGÍTŐ SZOLGÁLAT'!$W35</f>
        <v>0</v>
      </c>
      <c r="W35" s="231">
        <v>0</v>
      </c>
      <c r="X35" s="168">
        <f>+'[3]3.SZ.TÁBL. SEGÍTŐ SZOLGÁLAT'!$Y34</f>
        <v>0</v>
      </c>
      <c r="Y35" s="166">
        <f>+'[6]3.SZ.TÁBL. SEGÍTŐ SZOLGÁLAT'!$Z35</f>
        <v>0</v>
      </c>
      <c r="Z35" s="230">
        <v>0</v>
      </c>
      <c r="AA35" s="232">
        <f t="shared" si="70"/>
        <v>1381</v>
      </c>
      <c r="AB35" s="229">
        <f t="shared" si="71"/>
        <v>1381</v>
      </c>
      <c r="AC35" s="233">
        <f t="shared" si="72"/>
        <v>690</v>
      </c>
    </row>
    <row r="36" spans="1:32" s="234" customFormat="1" ht="13.5" customHeight="1" x14ac:dyDescent="0.25">
      <c r="A36" s="228"/>
      <c r="B36" s="354" t="s">
        <v>8</v>
      </c>
      <c r="C36" s="168">
        <f>+'[5]3.SZ.TÁBL. SEGÍTŐ SZOLGÁLAT'!$D$35</f>
        <v>2380</v>
      </c>
      <c r="D36" s="177">
        <f>+'[4]3.SZ.TÁBL. SEGÍTŐ SZOLGÁLAT'!$E$36</f>
        <v>2380</v>
      </c>
      <c r="E36" s="230">
        <v>1216</v>
      </c>
      <c r="F36" s="172">
        <f>+'[5]3.SZ.TÁBL. SEGÍTŐ SZOLGÁLAT'!$G35</f>
        <v>1791</v>
      </c>
      <c r="G36" s="166">
        <f>+'[4]3.SZ.TÁBL. SEGÍTŐ SZOLGÁLAT'!$H36</f>
        <v>1791</v>
      </c>
      <c r="H36" s="231">
        <v>915</v>
      </c>
      <c r="I36" s="172">
        <f>+'[5]3.SZ.TÁBL. SEGÍTŐ SZOLGÁLAT'!$J35</f>
        <v>1026</v>
      </c>
      <c r="J36" s="166">
        <f>+'[4]3.SZ.TÁBL. SEGÍTŐ SZOLGÁLAT'!$K36</f>
        <v>1026</v>
      </c>
      <c r="K36" s="230">
        <v>524</v>
      </c>
      <c r="L36" s="172">
        <f>+'[5]3.SZ.TÁBL. SEGÍTŐ SZOLGÁLAT'!$M35</f>
        <v>2402</v>
      </c>
      <c r="M36" s="166">
        <f>+'[4]3.SZ.TÁBL. SEGÍTŐ SZOLGÁLAT'!$N36</f>
        <v>2402</v>
      </c>
      <c r="N36" s="231">
        <v>1227</v>
      </c>
      <c r="O36" s="172">
        <f>+'[5]3.SZ.TÁBL. SEGÍTŐ SZOLGÁLAT'!$P35</f>
        <v>1967</v>
      </c>
      <c r="P36" s="166">
        <f>+'[4]3.SZ.TÁBL. SEGÍTŐ SZOLGÁLAT'!$Q36</f>
        <v>1967</v>
      </c>
      <c r="Q36" s="230">
        <v>1005</v>
      </c>
      <c r="R36" s="172">
        <f>+'[3]3.SZ.TÁBL. SEGÍTŐ SZOLGÁLAT'!$S35</f>
        <v>0</v>
      </c>
      <c r="S36" s="166">
        <f>+'[6]3.SZ.TÁBL. SEGÍTŐ SZOLGÁLAT'!$T36</f>
        <v>0</v>
      </c>
      <c r="T36" s="231">
        <v>0</v>
      </c>
      <c r="U36" s="172">
        <f>+'[5]3.SZ.TÁBL. SEGÍTŐ SZOLGÁLAT'!$V35</f>
        <v>716</v>
      </c>
      <c r="V36" s="166">
        <f>+'[6]3.SZ.TÁBL. SEGÍTŐ SZOLGÁLAT'!$W36</f>
        <v>0</v>
      </c>
      <c r="W36" s="231">
        <v>0</v>
      </c>
      <c r="X36" s="168">
        <f>+'[5]3.SZ.TÁBL. SEGÍTŐ SZOLGÁLAT'!$Y$35</f>
        <v>501</v>
      </c>
      <c r="Y36" s="166">
        <f>+'[4]3.SZ.TÁBL. SEGÍTŐ SZOLGÁLAT'!$Z$36</f>
        <v>501</v>
      </c>
      <c r="Z36" s="230">
        <v>256</v>
      </c>
      <c r="AA36" s="232">
        <f t="shared" si="70"/>
        <v>10783</v>
      </c>
      <c r="AB36" s="229">
        <f t="shared" si="71"/>
        <v>10067</v>
      </c>
      <c r="AC36" s="233">
        <f t="shared" si="72"/>
        <v>5143</v>
      </c>
    </row>
    <row r="37" spans="1:32" s="234" customFormat="1" ht="13.5" customHeight="1" x14ac:dyDescent="0.25">
      <c r="A37" s="228"/>
      <c r="B37" s="354" t="s">
        <v>9</v>
      </c>
      <c r="C37" s="168">
        <f>+'[3]3.SZ.TÁBL. SEGÍTŐ SZOLGÁLAT'!$D36</f>
        <v>0</v>
      </c>
      <c r="D37" s="177">
        <f>+'[6]3.SZ.TÁBL. SEGÍTŐ SZOLGÁLAT'!$E37</f>
        <v>0</v>
      </c>
      <c r="E37" s="230">
        <v>0</v>
      </c>
      <c r="F37" s="172">
        <f>+'[5]3.SZ.TÁBL. SEGÍTŐ SZOLGÁLAT'!$G36</f>
        <v>1069</v>
      </c>
      <c r="G37" s="166">
        <f>+'[4]3.SZ.TÁBL. SEGÍTŐ SZOLGÁLAT'!$H37</f>
        <v>1069</v>
      </c>
      <c r="H37" s="231">
        <v>535</v>
      </c>
      <c r="I37" s="172">
        <f>+'[5]3.SZ.TÁBL. SEGÍTŐ SZOLGÁLAT'!$J36</f>
        <v>613</v>
      </c>
      <c r="J37" s="166">
        <f>+'[4]3.SZ.TÁBL. SEGÍTŐ SZOLGÁLAT'!$K37</f>
        <v>613</v>
      </c>
      <c r="K37" s="230">
        <v>307</v>
      </c>
      <c r="L37" s="172">
        <f>+'[5]3.SZ.TÁBL. SEGÍTŐ SZOLGÁLAT'!$M36</f>
        <v>1435</v>
      </c>
      <c r="M37" s="166">
        <f>+'[4]3.SZ.TÁBL. SEGÍTŐ SZOLGÁLAT'!$N37</f>
        <v>1435</v>
      </c>
      <c r="N37" s="231">
        <v>717</v>
      </c>
      <c r="O37" s="172">
        <f>+'[5]3.SZ.TÁBL. SEGÍTŐ SZOLGÁLAT'!$P36</f>
        <v>1175</v>
      </c>
      <c r="P37" s="166">
        <f>+'[4]3.SZ.TÁBL. SEGÍTŐ SZOLGÁLAT'!$Q37</f>
        <v>1175</v>
      </c>
      <c r="Q37" s="230">
        <v>588</v>
      </c>
      <c r="R37" s="172">
        <f>+'[3]3.SZ.TÁBL. SEGÍTŐ SZOLGÁLAT'!$S36</f>
        <v>0</v>
      </c>
      <c r="S37" s="166">
        <f>+'[6]3.SZ.TÁBL. SEGÍTŐ SZOLGÁLAT'!$T37</f>
        <v>0</v>
      </c>
      <c r="T37" s="231">
        <v>0</v>
      </c>
      <c r="U37" s="172">
        <f>+'[5]3.SZ.TÁBL. SEGÍTŐ SZOLGÁLAT'!$V36</f>
        <v>0</v>
      </c>
      <c r="V37" s="166">
        <f>+'[6]3.SZ.TÁBL. SEGÍTŐ SZOLGÁLAT'!$W37</f>
        <v>0</v>
      </c>
      <c r="W37" s="231">
        <v>0</v>
      </c>
      <c r="X37" s="168">
        <f>+'[3]3.SZ.TÁBL. SEGÍTŐ SZOLGÁLAT'!$Y36</f>
        <v>0</v>
      </c>
      <c r="Y37" s="166">
        <f>+'[6]3.SZ.TÁBL. SEGÍTŐ SZOLGÁLAT'!$Z37</f>
        <v>0</v>
      </c>
      <c r="Z37" s="230">
        <v>0</v>
      </c>
      <c r="AA37" s="232">
        <f t="shared" si="70"/>
        <v>4292</v>
      </c>
      <c r="AB37" s="229">
        <f t="shared" si="71"/>
        <v>4292</v>
      </c>
      <c r="AC37" s="233">
        <f t="shared" si="72"/>
        <v>2147</v>
      </c>
    </row>
    <row r="38" spans="1:32" s="234" customFormat="1" ht="13.5" customHeight="1" x14ac:dyDescent="0.25">
      <c r="A38" s="228"/>
      <c r="B38" s="354" t="s">
        <v>10</v>
      </c>
      <c r="C38" s="168">
        <f>+'[3]3.SZ.TÁBL. SEGÍTŐ SZOLGÁLAT'!$D37</f>
        <v>0</v>
      </c>
      <c r="D38" s="177">
        <f>+'[6]3.SZ.TÁBL. SEGÍTŐ SZOLGÁLAT'!$E38</f>
        <v>0</v>
      </c>
      <c r="E38" s="230">
        <v>0</v>
      </c>
      <c r="F38" s="172">
        <f>+'[5]3.SZ.TÁBL. SEGÍTŐ SZOLGÁLAT'!$G37</f>
        <v>645</v>
      </c>
      <c r="G38" s="166">
        <f>+'[4]3.SZ.TÁBL. SEGÍTŐ SZOLGÁLAT'!$H38</f>
        <v>645</v>
      </c>
      <c r="H38" s="231">
        <v>353</v>
      </c>
      <c r="I38" s="172">
        <f>+'[5]3.SZ.TÁBL. SEGÍTŐ SZOLGÁLAT'!$J37</f>
        <v>370</v>
      </c>
      <c r="J38" s="166">
        <f>+'[4]3.SZ.TÁBL. SEGÍTŐ SZOLGÁLAT'!$K38</f>
        <v>370</v>
      </c>
      <c r="K38" s="230">
        <v>202</v>
      </c>
      <c r="L38" s="172">
        <f>+'[5]3.SZ.TÁBL. SEGÍTŐ SZOLGÁLAT'!$M37</f>
        <v>865</v>
      </c>
      <c r="M38" s="166">
        <f>+'[4]3.SZ.TÁBL. SEGÍTŐ SZOLGÁLAT'!$N38</f>
        <v>865</v>
      </c>
      <c r="N38" s="231">
        <v>472</v>
      </c>
      <c r="O38" s="172">
        <f>+'[5]3.SZ.TÁBL. SEGÍTŐ SZOLGÁLAT'!$P37</f>
        <v>708</v>
      </c>
      <c r="P38" s="166">
        <f>+'[4]3.SZ.TÁBL. SEGÍTŐ SZOLGÁLAT'!$Q38</f>
        <v>708</v>
      </c>
      <c r="Q38" s="230">
        <v>386</v>
      </c>
      <c r="R38" s="172">
        <f>+'[3]3.SZ.TÁBL. SEGÍTŐ SZOLGÁLAT'!$S37</f>
        <v>0</v>
      </c>
      <c r="S38" s="166">
        <f>+'[6]3.SZ.TÁBL. SEGÍTŐ SZOLGÁLAT'!$T38</f>
        <v>0</v>
      </c>
      <c r="T38" s="231">
        <v>0</v>
      </c>
      <c r="U38" s="172">
        <f>+'[5]3.SZ.TÁBL. SEGÍTŐ SZOLGÁLAT'!$V37</f>
        <v>477</v>
      </c>
      <c r="V38" s="166">
        <f>+'[6]3.SZ.TÁBL. SEGÍTŐ SZOLGÁLAT'!$W38</f>
        <v>0</v>
      </c>
      <c r="W38" s="231">
        <v>0</v>
      </c>
      <c r="X38" s="168">
        <f>+'[3]3.SZ.TÁBL. SEGÍTŐ SZOLGÁLAT'!$Y37</f>
        <v>0</v>
      </c>
      <c r="Y38" s="166">
        <f>+'[6]3.SZ.TÁBL. SEGÍTŐ SZOLGÁLAT'!$Z38</f>
        <v>0</v>
      </c>
      <c r="Z38" s="230">
        <v>0</v>
      </c>
      <c r="AA38" s="232">
        <f t="shared" si="70"/>
        <v>3065</v>
      </c>
      <c r="AB38" s="229">
        <f t="shared" si="71"/>
        <v>2588</v>
      </c>
      <c r="AC38" s="233">
        <f t="shared" si="72"/>
        <v>1413</v>
      </c>
    </row>
    <row r="39" spans="1:32" s="234" customFormat="1" ht="13.5" customHeight="1" x14ac:dyDescent="0.25">
      <c r="A39" s="677"/>
      <c r="B39" s="355" t="s">
        <v>243</v>
      </c>
      <c r="C39" s="188">
        <f>+'[3]3.SZ.TÁBL. SEGÍTŐ SZOLGÁLAT'!$D38</f>
        <v>0</v>
      </c>
      <c r="D39" s="199">
        <f>+'[6]3.SZ.TÁBL. SEGÍTŐ SZOLGÁLAT'!$E39</f>
        <v>0</v>
      </c>
      <c r="E39" s="244">
        <v>0</v>
      </c>
      <c r="F39" s="172">
        <f>+'[5]3.SZ.TÁBL. SEGÍTŐ SZOLGÁLAT'!$G38</f>
        <v>801</v>
      </c>
      <c r="G39" s="166">
        <f>+'[4]3.SZ.TÁBL. SEGÍTŐ SZOLGÁLAT'!$H39</f>
        <v>801</v>
      </c>
      <c r="H39" s="678">
        <v>461</v>
      </c>
      <c r="I39" s="172">
        <f>+'[5]3.SZ.TÁBL. SEGÍTŐ SZOLGÁLAT'!$J38</f>
        <v>459</v>
      </c>
      <c r="J39" s="166">
        <f>+'[4]3.SZ.TÁBL. SEGÍTŐ SZOLGÁLAT'!$K39</f>
        <v>459</v>
      </c>
      <c r="K39" s="244">
        <v>264</v>
      </c>
      <c r="L39" s="172">
        <f>+'[5]3.SZ.TÁBL. SEGÍTŐ SZOLGÁLAT'!$M38</f>
        <v>1075</v>
      </c>
      <c r="M39" s="166">
        <f>+'[4]3.SZ.TÁBL. SEGÍTŐ SZOLGÁLAT'!$N39</f>
        <v>1075</v>
      </c>
      <c r="N39" s="678">
        <v>618</v>
      </c>
      <c r="O39" s="172">
        <f>+'[5]3.SZ.TÁBL. SEGÍTŐ SZOLGÁLAT'!$P38</f>
        <v>0</v>
      </c>
      <c r="P39" s="189">
        <f>+'[6]3.SZ.TÁBL. SEGÍTŐ SZOLGÁLAT'!$Q39</f>
        <v>0</v>
      </c>
      <c r="Q39" s="244">
        <v>0</v>
      </c>
      <c r="R39" s="191">
        <f>+'[3]3.SZ.TÁBL. SEGÍTŐ SZOLGÁLAT'!$S38</f>
        <v>0</v>
      </c>
      <c r="S39" s="189">
        <f>+'[6]3.SZ.TÁBL. SEGÍTŐ SZOLGÁLAT'!$T39</f>
        <v>0</v>
      </c>
      <c r="T39" s="678">
        <v>0</v>
      </c>
      <c r="U39" s="172">
        <f>+'[5]3.SZ.TÁBL. SEGÍTŐ SZOLGÁLAT'!$V38</f>
        <v>0</v>
      </c>
      <c r="V39" s="189">
        <f>+'[6]3.SZ.TÁBL. SEGÍTŐ SZOLGÁLAT'!$W39</f>
        <v>0</v>
      </c>
      <c r="W39" s="678">
        <v>0</v>
      </c>
      <c r="X39" s="188">
        <f>+'[3]3.SZ.TÁBL. SEGÍTŐ SZOLGÁLAT'!$Y38</f>
        <v>0</v>
      </c>
      <c r="Y39" s="189">
        <f>+'[6]3.SZ.TÁBL. SEGÍTŐ SZOLGÁLAT'!$Z39</f>
        <v>0</v>
      </c>
      <c r="Z39" s="244">
        <v>0</v>
      </c>
      <c r="AA39" s="243">
        <f t="shared" si="70"/>
        <v>2335</v>
      </c>
      <c r="AB39" s="679">
        <f t="shared" si="71"/>
        <v>2335</v>
      </c>
      <c r="AC39" s="680">
        <f t="shared" si="72"/>
        <v>1343</v>
      </c>
    </row>
    <row r="40" spans="1:32" s="234" customFormat="1" ht="13.5" customHeight="1" x14ac:dyDescent="0.25">
      <c r="A40" s="235"/>
      <c r="B40" s="685" t="s">
        <v>328</v>
      </c>
      <c r="C40" s="217"/>
      <c r="D40" s="215"/>
      <c r="E40" s="237">
        <v>-208</v>
      </c>
      <c r="F40" s="219"/>
      <c r="G40" s="215"/>
      <c r="H40" s="238">
        <v>-2287</v>
      </c>
      <c r="I40" s="219"/>
      <c r="J40" s="215"/>
      <c r="K40" s="237">
        <v>-1564</v>
      </c>
      <c r="L40" s="219"/>
      <c r="M40" s="215"/>
      <c r="N40" s="238">
        <v>-1638</v>
      </c>
      <c r="O40" s="219"/>
      <c r="P40" s="215"/>
      <c r="Q40" s="237">
        <v>-726</v>
      </c>
      <c r="R40" s="219"/>
      <c r="S40" s="215"/>
      <c r="T40" s="238">
        <v>222</v>
      </c>
      <c r="U40" s="219"/>
      <c r="V40" s="215"/>
      <c r="W40" s="238">
        <v>-4792</v>
      </c>
      <c r="X40" s="217"/>
      <c r="Y40" s="215"/>
      <c r="Z40" s="237">
        <v>-26</v>
      </c>
      <c r="AA40" s="239"/>
      <c r="AB40" s="236"/>
      <c r="AC40" s="216">
        <f t="shared" si="72"/>
        <v>-11019</v>
      </c>
    </row>
    <row r="41" spans="1:32" s="264" customFormat="1" ht="13.5" customHeight="1" thickBot="1" x14ac:dyDescent="0.3">
      <c r="A41" s="206" t="s">
        <v>124</v>
      </c>
      <c r="B41" s="681" t="s">
        <v>83</v>
      </c>
      <c r="C41" s="682">
        <f t="shared" ref="C41:AC41" si="73">SUM(C28:C29)</f>
        <v>2544</v>
      </c>
      <c r="D41" s="683">
        <f t="shared" si="73"/>
        <v>2763</v>
      </c>
      <c r="E41" s="684">
        <f t="shared" si="73"/>
        <v>1312</v>
      </c>
      <c r="F41" s="682">
        <f t="shared" ref="F41" si="74">SUM(F28:F29)</f>
        <v>31624</v>
      </c>
      <c r="G41" s="256">
        <f t="shared" ref="G41" si="75">SUM(G28:G29)</f>
        <v>41977</v>
      </c>
      <c r="H41" s="266">
        <f t="shared" si="73"/>
        <v>24321</v>
      </c>
      <c r="I41" s="682">
        <f t="shared" si="73"/>
        <v>28319</v>
      </c>
      <c r="J41" s="256">
        <f t="shared" si="73"/>
        <v>30638</v>
      </c>
      <c r="K41" s="259">
        <f t="shared" si="73"/>
        <v>15372</v>
      </c>
      <c r="L41" s="682">
        <f t="shared" ref="L41" si="76">SUM(L28:L29)</f>
        <v>24928</v>
      </c>
      <c r="M41" s="256">
        <f t="shared" ref="M41" si="77">SUM(M28:M29)</f>
        <v>28327</v>
      </c>
      <c r="N41" s="266">
        <f t="shared" si="73"/>
        <v>14467</v>
      </c>
      <c r="O41" s="682">
        <f t="shared" si="73"/>
        <v>15651</v>
      </c>
      <c r="P41" s="256">
        <f t="shared" si="73"/>
        <v>16934</v>
      </c>
      <c r="Q41" s="259">
        <f t="shared" si="73"/>
        <v>8437</v>
      </c>
      <c r="R41" s="682">
        <f t="shared" ref="R41" si="78">SUM(R28:R29)</f>
        <v>6540</v>
      </c>
      <c r="S41" s="256">
        <f t="shared" ref="S41" si="79">SUM(S28:S29)</f>
        <v>6679</v>
      </c>
      <c r="T41" s="266">
        <f t="shared" si="73"/>
        <v>3744</v>
      </c>
      <c r="U41" s="682">
        <f t="shared" si="73"/>
        <v>8222</v>
      </c>
      <c r="V41" s="256">
        <f t="shared" si="73"/>
        <v>9346</v>
      </c>
      <c r="W41" s="266">
        <f t="shared" si="73"/>
        <v>3285</v>
      </c>
      <c r="X41" s="682">
        <f t="shared" ref="X41" si="80">SUM(X28:X29)</f>
        <v>1049</v>
      </c>
      <c r="Y41" s="256">
        <f t="shared" ref="Y41" si="81">SUM(Y28:Y29)</f>
        <v>1049</v>
      </c>
      <c r="Z41" s="259">
        <f t="shared" ref="Z41" si="82">SUM(Z28:Z29)</f>
        <v>515</v>
      </c>
      <c r="AA41" s="255">
        <f t="shared" si="73"/>
        <v>118877</v>
      </c>
      <c r="AB41" s="256">
        <f t="shared" si="73"/>
        <v>137713</v>
      </c>
      <c r="AC41" s="257">
        <f t="shared" si="73"/>
        <v>71453</v>
      </c>
    </row>
    <row r="42" spans="1:32" s="264" customFormat="1" ht="13.5" customHeight="1" thickBot="1" x14ac:dyDescent="0.3">
      <c r="A42" s="738" t="s">
        <v>0</v>
      </c>
      <c r="B42" s="739"/>
      <c r="C42" s="252">
        <f t="shared" ref="C42:AC42" si="83">+C27+C41</f>
        <v>2553</v>
      </c>
      <c r="D42" s="250">
        <f t="shared" si="83"/>
        <v>2772</v>
      </c>
      <c r="E42" s="253">
        <f t="shared" si="83"/>
        <v>1316</v>
      </c>
      <c r="F42" s="267">
        <f t="shared" ref="F42:G42" si="84">+F27+F41</f>
        <v>31624</v>
      </c>
      <c r="G42" s="250">
        <f t="shared" si="84"/>
        <v>41977</v>
      </c>
      <c r="H42" s="268">
        <f t="shared" si="83"/>
        <v>24522</v>
      </c>
      <c r="I42" s="267">
        <f t="shared" si="83"/>
        <v>30919</v>
      </c>
      <c r="J42" s="250">
        <f t="shared" si="83"/>
        <v>33238</v>
      </c>
      <c r="K42" s="253">
        <f t="shared" si="83"/>
        <v>16802</v>
      </c>
      <c r="L42" s="267">
        <f t="shared" ref="L42:M42" si="85">+L27+L41</f>
        <v>24928</v>
      </c>
      <c r="M42" s="250">
        <f t="shared" si="85"/>
        <v>28327</v>
      </c>
      <c r="N42" s="268">
        <f t="shared" si="83"/>
        <v>14467</v>
      </c>
      <c r="O42" s="267">
        <f t="shared" si="83"/>
        <v>17151</v>
      </c>
      <c r="P42" s="250">
        <f t="shared" si="83"/>
        <v>18434</v>
      </c>
      <c r="Q42" s="253">
        <f t="shared" si="83"/>
        <v>9647</v>
      </c>
      <c r="R42" s="267">
        <f t="shared" ref="R42:S42" si="86">+R27+R41</f>
        <v>6840</v>
      </c>
      <c r="S42" s="250">
        <f t="shared" si="86"/>
        <v>6979</v>
      </c>
      <c r="T42" s="268">
        <f t="shared" si="83"/>
        <v>3776</v>
      </c>
      <c r="U42" s="267">
        <f t="shared" si="83"/>
        <v>15722</v>
      </c>
      <c r="V42" s="250">
        <f t="shared" si="83"/>
        <v>17314</v>
      </c>
      <c r="W42" s="268">
        <f t="shared" si="83"/>
        <v>8151</v>
      </c>
      <c r="X42" s="252">
        <f t="shared" ref="X42:Y42" si="87">+X27+X41</f>
        <v>1549</v>
      </c>
      <c r="Y42" s="250">
        <f t="shared" si="87"/>
        <v>1549</v>
      </c>
      <c r="Z42" s="253">
        <f t="shared" ref="Z42" si="88">+Z27+Z41</f>
        <v>794</v>
      </c>
      <c r="AA42" s="249">
        <f t="shared" si="83"/>
        <v>131286</v>
      </c>
      <c r="AB42" s="250">
        <f t="shared" si="83"/>
        <v>150590</v>
      </c>
      <c r="AC42" s="251">
        <f t="shared" si="83"/>
        <v>79475</v>
      </c>
    </row>
    <row r="43" spans="1:32" ht="13.5" customHeight="1" x14ac:dyDescent="0.25">
      <c r="A43" s="423" t="s">
        <v>142</v>
      </c>
      <c r="B43" s="424" t="s">
        <v>143</v>
      </c>
      <c r="C43" s="168">
        <f>+'[5]3.SZ.TÁBL. SEGÍTŐ SZOLGÁLAT'!$D41</f>
        <v>1163</v>
      </c>
      <c r="D43" s="425">
        <f>+'[4]3.SZ.TÁBL. SEGÍTŐ SZOLGÁLAT'!$E42</f>
        <v>1192</v>
      </c>
      <c r="E43" s="426">
        <v>631</v>
      </c>
      <c r="F43" s="686">
        <f>+'[5]3.SZ.TÁBL. SEGÍTŐ SZOLGÁLAT'!$G41</f>
        <v>19337</v>
      </c>
      <c r="G43" s="425">
        <f>+'[4]3.SZ.TÁBL. SEGÍTŐ SZOLGÁLAT'!$H42</f>
        <v>23048</v>
      </c>
      <c r="H43" s="427">
        <v>12536</v>
      </c>
      <c r="I43" s="686">
        <f>+'[5]3.SZ.TÁBL. SEGÍTŐ SZOLGÁLAT'!$J41</f>
        <v>21351</v>
      </c>
      <c r="J43" s="425">
        <f>+'[4]3.SZ.TÁBL. SEGÍTŐ SZOLGÁLAT'!$K42</f>
        <v>22359</v>
      </c>
      <c r="K43" s="426">
        <v>11057</v>
      </c>
      <c r="L43" s="686">
        <f>+'[5]3.SZ.TÁBL. SEGÍTŐ SZOLGÁLAT'!$M41</f>
        <v>15096</v>
      </c>
      <c r="M43" s="425">
        <f>+'[4]3.SZ.TÁBL. SEGÍTŐ SZOLGÁLAT'!$N42</f>
        <v>17545</v>
      </c>
      <c r="N43" s="427">
        <v>9667</v>
      </c>
      <c r="O43" s="686">
        <f>+'[5]3.SZ.TÁBL. SEGÍTŐ SZOLGÁLAT'!$P41</f>
        <v>8628</v>
      </c>
      <c r="P43" s="425">
        <f>+'[4]3.SZ.TÁBL. SEGÍTŐ SZOLGÁLAT'!$Q42</f>
        <v>9226</v>
      </c>
      <c r="Q43" s="426">
        <v>5104</v>
      </c>
      <c r="R43" s="686">
        <f>+'[5]3.SZ.TÁBL. SEGÍTŐ SZOLGÁLAT'!$S41</f>
        <v>2566</v>
      </c>
      <c r="S43" s="425">
        <f>+'[4]3.SZ.TÁBL. SEGÍTŐ SZOLGÁLAT'!$T42</f>
        <v>1551</v>
      </c>
      <c r="T43" s="427">
        <v>535</v>
      </c>
      <c r="U43" s="686">
        <f>+'[5]3.SZ.TÁBL. SEGÍTŐ SZOLGÁLAT'!$V41</f>
        <v>11628</v>
      </c>
      <c r="V43" s="425">
        <f>+'[4]3.SZ.TÁBL. SEGÍTŐ SZOLGÁLAT'!$W42</f>
        <v>12732</v>
      </c>
      <c r="W43" s="427">
        <v>5243</v>
      </c>
      <c r="X43" s="549">
        <f>+'[3]3.SZ.TÁBL. SEGÍTŐ SZOLGÁLAT'!$Y41</f>
        <v>0</v>
      </c>
      <c r="Y43" s="425">
        <f>+'[6]3.SZ.TÁBL. SEGÍTŐ SZOLGÁLAT'!$Z42</f>
        <v>0</v>
      </c>
      <c r="Z43" s="426"/>
      <c r="AA43" s="428">
        <f t="shared" ref="AA43:AA56" si="89">+C43+F43+I43+L43+O43+R43+U43+X43</f>
        <v>79769</v>
      </c>
      <c r="AB43" s="425">
        <f>+D43+G43+J43+M43+P43+S43+V43+Y43</f>
        <v>87653</v>
      </c>
      <c r="AC43" s="429">
        <f t="shared" ref="AC43:AC56" si="90">+E43+H43+K43+N43+Q43+T43+W43+Z43</f>
        <v>44773</v>
      </c>
    </row>
    <row r="44" spans="1:32" ht="13.5" customHeight="1" x14ac:dyDescent="0.25">
      <c r="A44" s="159" t="s">
        <v>144</v>
      </c>
      <c r="B44" s="169" t="s">
        <v>145</v>
      </c>
      <c r="C44" s="168">
        <f>+'[5]3.SZ.TÁBL. SEGÍTŐ SZOLGÁLAT'!$D42</f>
        <v>0</v>
      </c>
      <c r="D44" s="166">
        <f>+'[4]3.SZ.TÁBL. SEGÍTŐ SZOLGÁLAT'!$E43</f>
        <v>0</v>
      </c>
      <c r="E44" s="171"/>
      <c r="F44" s="172">
        <f>+'[5]3.SZ.TÁBL. SEGÍTŐ SZOLGÁLAT'!$G42</f>
        <v>0</v>
      </c>
      <c r="G44" s="166">
        <f>+'[4]3.SZ.TÁBL. SEGÍTŐ SZOLGÁLAT'!$H43</f>
        <v>0</v>
      </c>
      <c r="H44" s="173"/>
      <c r="I44" s="172">
        <f>+'[5]3.SZ.TÁBL. SEGÍTŐ SZOLGÁLAT'!$J42</f>
        <v>0</v>
      </c>
      <c r="J44" s="166">
        <f>+'[4]3.SZ.TÁBL. SEGÍTŐ SZOLGÁLAT'!$K43</f>
        <v>16</v>
      </c>
      <c r="K44" s="171">
        <v>16</v>
      </c>
      <c r="L44" s="172">
        <f>+'[5]3.SZ.TÁBL. SEGÍTŐ SZOLGÁLAT'!$M42</f>
        <v>0</v>
      </c>
      <c r="M44" s="166">
        <f>+'[4]3.SZ.TÁBL. SEGÍTŐ SZOLGÁLAT'!$N43</f>
        <v>0</v>
      </c>
      <c r="N44" s="173"/>
      <c r="O44" s="172">
        <f>+'[5]3.SZ.TÁBL. SEGÍTŐ SZOLGÁLAT'!$P42</f>
        <v>0</v>
      </c>
      <c r="P44" s="166">
        <f>+'[4]3.SZ.TÁBL. SEGÍTŐ SZOLGÁLAT'!$Q43</f>
        <v>0</v>
      </c>
      <c r="Q44" s="171"/>
      <c r="R44" s="172">
        <f>+'[5]3.SZ.TÁBL. SEGÍTŐ SZOLGÁLAT'!$S42</f>
        <v>0</v>
      </c>
      <c r="S44" s="166">
        <f>+'[4]3.SZ.TÁBL. SEGÍTŐ SZOLGÁLAT'!$T43</f>
        <v>0</v>
      </c>
      <c r="T44" s="173"/>
      <c r="U44" s="172">
        <f>+'[5]3.SZ.TÁBL. SEGÍTŐ SZOLGÁLAT'!$V42</f>
        <v>0</v>
      </c>
      <c r="V44" s="166">
        <f>+'[4]3.SZ.TÁBL. SEGÍTŐ SZOLGÁLAT'!$W43</f>
        <v>0</v>
      </c>
      <c r="W44" s="173"/>
      <c r="X44" s="172">
        <f>+'[3]3.SZ.TÁBL. SEGÍTŐ SZOLGÁLAT'!$Y42</f>
        <v>0</v>
      </c>
      <c r="Y44" s="166">
        <f>+'[6]3.SZ.TÁBL. SEGÍTŐ SZOLGÁLAT'!$Z43</f>
        <v>0</v>
      </c>
      <c r="Z44" s="171"/>
      <c r="AA44" s="174">
        <f t="shared" si="89"/>
        <v>0</v>
      </c>
      <c r="AB44" s="166">
        <f t="shared" ref="AB44:AB56" si="91">+D44+G44+J44+M44+P44+S44+V44+Y44</f>
        <v>16</v>
      </c>
      <c r="AC44" s="167">
        <f t="shared" si="90"/>
        <v>16</v>
      </c>
    </row>
    <row r="45" spans="1:32" ht="13.5" customHeight="1" x14ac:dyDescent="0.25">
      <c r="A45" s="159" t="s">
        <v>146</v>
      </c>
      <c r="B45" s="169" t="s">
        <v>147</v>
      </c>
      <c r="C45" s="168">
        <f>+'[5]3.SZ.TÁBL. SEGÍTŐ SZOLGÁLAT'!$D43</f>
        <v>0</v>
      </c>
      <c r="D45" s="166">
        <f>+'[4]3.SZ.TÁBL. SEGÍTŐ SZOLGÁLAT'!$E44</f>
        <v>0</v>
      </c>
      <c r="E45" s="171"/>
      <c r="F45" s="172">
        <f>+'[5]3.SZ.TÁBL. SEGÍTŐ SZOLGÁLAT'!$G43</f>
        <v>0</v>
      </c>
      <c r="G45" s="166">
        <f>+'[4]3.SZ.TÁBL. SEGÍTŐ SZOLGÁLAT'!$H44</f>
        <v>0</v>
      </c>
      <c r="H45" s="173"/>
      <c r="I45" s="172">
        <f>+'[5]3.SZ.TÁBL. SEGÍTŐ SZOLGÁLAT'!$J43</f>
        <v>0</v>
      </c>
      <c r="J45" s="166">
        <f>+'[4]3.SZ.TÁBL. SEGÍTŐ SZOLGÁLAT'!$K44</f>
        <v>0</v>
      </c>
      <c r="K45" s="171"/>
      <c r="L45" s="172">
        <f>+'[5]3.SZ.TÁBL. SEGÍTŐ SZOLGÁLAT'!$M43</f>
        <v>0</v>
      </c>
      <c r="M45" s="166">
        <f>+'[4]3.SZ.TÁBL. SEGÍTŐ SZOLGÁLAT'!$N44</f>
        <v>0</v>
      </c>
      <c r="N45" s="173"/>
      <c r="O45" s="172">
        <f>+'[5]3.SZ.TÁBL. SEGÍTŐ SZOLGÁLAT'!$P43</f>
        <v>0</v>
      </c>
      <c r="P45" s="166">
        <f>+'[4]3.SZ.TÁBL. SEGÍTŐ SZOLGÁLAT'!$Q44</f>
        <v>0</v>
      </c>
      <c r="Q45" s="171"/>
      <c r="R45" s="172">
        <f>+'[5]3.SZ.TÁBL. SEGÍTŐ SZOLGÁLAT'!$S43</f>
        <v>0</v>
      </c>
      <c r="S45" s="166">
        <f>+'[4]3.SZ.TÁBL. SEGÍTŐ SZOLGÁLAT'!$T44</f>
        <v>0</v>
      </c>
      <c r="T45" s="173"/>
      <c r="U45" s="172">
        <f>+'[5]3.SZ.TÁBL. SEGÍTŐ SZOLGÁLAT'!$V43</f>
        <v>0</v>
      </c>
      <c r="V45" s="166">
        <f>+'[4]3.SZ.TÁBL. SEGÍTŐ SZOLGÁLAT'!$W44</f>
        <v>0</v>
      </c>
      <c r="W45" s="173"/>
      <c r="X45" s="172">
        <f>+'[3]3.SZ.TÁBL. SEGÍTŐ SZOLGÁLAT'!$Y43</f>
        <v>0</v>
      </c>
      <c r="Y45" s="166">
        <f>+'[6]3.SZ.TÁBL. SEGÍTŐ SZOLGÁLAT'!$Z44</f>
        <v>0</v>
      </c>
      <c r="Z45" s="171"/>
      <c r="AA45" s="174">
        <f t="shared" si="89"/>
        <v>0</v>
      </c>
      <c r="AB45" s="166">
        <f t="shared" si="91"/>
        <v>0</v>
      </c>
      <c r="AC45" s="167">
        <f t="shared" si="90"/>
        <v>0</v>
      </c>
    </row>
    <row r="46" spans="1:32" ht="13.5" customHeight="1" x14ac:dyDescent="0.25">
      <c r="A46" s="159" t="s">
        <v>148</v>
      </c>
      <c r="B46" s="169" t="s">
        <v>149</v>
      </c>
      <c r="C46" s="168">
        <f>+'[5]3.SZ.TÁBL. SEGÍTŐ SZOLGÁLAT'!$D44</f>
        <v>0</v>
      </c>
      <c r="D46" s="166">
        <f>+'[4]3.SZ.TÁBL. SEGÍTŐ SZOLGÁLAT'!$E45</f>
        <v>0</v>
      </c>
      <c r="E46" s="171"/>
      <c r="F46" s="172">
        <f>+'[5]3.SZ.TÁBL. SEGÍTŐ SZOLGÁLAT'!$G44</f>
        <v>800</v>
      </c>
      <c r="G46" s="166">
        <f>+'[4]3.SZ.TÁBL. SEGÍTŐ SZOLGÁLAT'!$H45</f>
        <v>800</v>
      </c>
      <c r="H46" s="173">
        <v>171</v>
      </c>
      <c r="I46" s="172">
        <f>+'[5]3.SZ.TÁBL. SEGÍTŐ SZOLGÁLAT'!$J44</f>
        <v>120</v>
      </c>
      <c r="J46" s="166">
        <f>+'[4]3.SZ.TÁBL. SEGÍTŐ SZOLGÁLAT'!$K45</f>
        <v>120</v>
      </c>
      <c r="K46" s="171">
        <v>81</v>
      </c>
      <c r="L46" s="172">
        <f>+'[5]3.SZ.TÁBL. SEGÍTŐ SZOLGÁLAT'!$M44</f>
        <v>0</v>
      </c>
      <c r="M46" s="166">
        <f>+'[4]3.SZ.TÁBL. SEGÍTŐ SZOLGÁLAT'!$N45</f>
        <v>213</v>
      </c>
      <c r="N46" s="173">
        <v>213</v>
      </c>
      <c r="O46" s="172">
        <f>+'[5]3.SZ.TÁBL. SEGÍTŐ SZOLGÁLAT'!$P44</f>
        <v>150</v>
      </c>
      <c r="P46" s="166">
        <f>+'[4]3.SZ.TÁBL. SEGÍTŐ SZOLGÁLAT'!$Q45</f>
        <v>150</v>
      </c>
      <c r="Q46" s="171">
        <v>0</v>
      </c>
      <c r="R46" s="172">
        <f>+'[5]3.SZ.TÁBL. SEGÍTŐ SZOLGÁLAT'!$S44</f>
        <v>0</v>
      </c>
      <c r="S46" s="166">
        <f>+'[4]3.SZ.TÁBL. SEGÍTŐ SZOLGÁLAT'!$T45</f>
        <v>0</v>
      </c>
      <c r="T46" s="173"/>
      <c r="U46" s="172">
        <f>+'[5]3.SZ.TÁBL. SEGÍTŐ SZOLGÁLAT'!$V44</f>
        <v>0</v>
      </c>
      <c r="V46" s="166">
        <f>+'[4]3.SZ.TÁBL. SEGÍTŐ SZOLGÁLAT'!$W45</f>
        <v>0</v>
      </c>
      <c r="W46" s="173"/>
      <c r="X46" s="172">
        <f>+'[3]3.SZ.TÁBL. SEGÍTŐ SZOLGÁLAT'!$Y44</f>
        <v>0</v>
      </c>
      <c r="Y46" s="166">
        <f>+'[6]3.SZ.TÁBL. SEGÍTŐ SZOLGÁLAT'!$Z45</f>
        <v>0</v>
      </c>
      <c r="Z46" s="171"/>
      <c r="AA46" s="174">
        <f t="shared" si="89"/>
        <v>1070</v>
      </c>
      <c r="AB46" s="166">
        <f t="shared" si="91"/>
        <v>1283</v>
      </c>
      <c r="AC46" s="167">
        <f t="shared" si="90"/>
        <v>465</v>
      </c>
    </row>
    <row r="47" spans="1:32" ht="13.5" customHeight="1" x14ac:dyDescent="0.25">
      <c r="A47" s="159" t="s">
        <v>150</v>
      </c>
      <c r="B47" s="169" t="s">
        <v>151</v>
      </c>
      <c r="C47" s="168">
        <f>+'[5]3.SZ.TÁBL. SEGÍTŐ SZOLGÁLAT'!$D45</f>
        <v>0</v>
      </c>
      <c r="D47" s="166">
        <f>+'[4]3.SZ.TÁBL. SEGÍTŐ SZOLGÁLAT'!$E46</f>
        <v>0</v>
      </c>
      <c r="E47" s="171"/>
      <c r="F47" s="172">
        <f>+'[5]3.SZ.TÁBL. SEGÍTŐ SZOLGÁLAT'!$G45</f>
        <v>0</v>
      </c>
      <c r="G47" s="166">
        <f>+'[4]3.SZ.TÁBL. SEGÍTŐ SZOLGÁLAT'!$H46</f>
        <v>0</v>
      </c>
      <c r="H47" s="173"/>
      <c r="I47" s="172">
        <f>+'[5]3.SZ.TÁBL. SEGÍTŐ SZOLGÁLAT'!$J45</f>
        <v>0</v>
      </c>
      <c r="J47" s="166">
        <f>+'[4]3.SZ.TÁBL. SEGÍTŐ SZOLGÁLAT'!$K46</f>
        <v>0</v>
      </c>
      <c r="K47" s="171"/>
      <c r="L47" s="172">
        <f>+'[5]3.SZ.TÁBL. SEGÍTŐ SZOLGÁLAT'!$M45</f>
        <v>0</v>
      </c>
      <c r="M47" s="166">
        <f>+'[4]3.SZ.TÁBL. SEGÍTŐ SZOLGÁLAT'!$N46</f>
        <v>0</v>
      </c>
      <c r="N47" s="173"/>
      <c r="O47" s="172">
        <f>+'[5]3.SZ.TÁBL. SEGÍTŐ SZOLGÁLAT'!$P45</f>
        <v>0</v>
      </c>
      <c r="P47" s="166">
        <f>+'[4]3.SZ.TÁBL. SEGÍTŐ SZOLGÁLAT'!$Q46</f>
        <v>0</v>
      </c>
      <c r="Q47" s="171"/>
      <c r="R47" s="172">
        <f>+'[5]3.SZ.TÁBL. SEGÍTŐ SZOLGÁLAT'!$S45</f>
        <v>0</v>
      </c>
      <c r="S47" s="166">
        <f>+'[4]3.SZ.TÁBL. SEGÍTŐ SZOLGÁLAT'!$T46</f>
        <v>0</v>
      </c>
      <c r="T47" s="173"/>
      <c r="U47" s="172">
        <f>+'[5]3.SZ.TÁBL. SEGÍTŐ SZOLGÁLAT'!$V45</f>
        <v>0</v>
      </c>
      <c r="V47" s="166">
        <f>+'[4]3.SZ.TÁBL. SEGÍTŐ SZOLGÁLAT'!$W46</f>
        <v>0</v>
      </c>
      <c r="W47" s="173"/>
      <c r="X47" s="172">
        <f>+'[3]3.SZ.TÁBL. SEGÍTŐ SZOLGÁLAT'!$Y45</f>
        <v>0</v>
      </c>
      <c r="Y47" s="166">
        <f>+'[6]3.SZ.TÁBL. SEGÍTŐ SZOLGÁLAT'!$Z46</f>
        <v>0</v>
      </c>
      <c r="Z47" s="171"/>
      <c r="AA47" s="174">
        <f t="shared" si="89"/>
        <v>0</v>
      </c>
      <c r="AB47" s="166">
        <f t="shared" si="91"/>
        <v>0</v>
      </c>
      <c r="AC47" s="167">
        <f t="shared" si="90"/>
        <v>0</v>
      </c>
    </row>
    <row r="48" spans="1:32" ht="13.5" customHeight="1" x14ac:dyDescent="0.25">
      <c r="A48" s="159" t="s">
        <v>152</v>
      </c>
      <c r="B48" s="169" t="s">
        <v>1</v>
      </c>
      <c r="C48" s="168">
        <f>+'[5]3.SZ.TÁBL. SEGÍTŐ SZOLGÁLAT'!$D46</f>
        <v>0</v>
      </c>
      <c r="D48" s="166">
        <f>+'[4]3.SZ.TÁBL. SEGÍTŐ SZOLGÁLAT'!$E47</f>
        <v>0</v>
      </c>
      <c r="E48" s="171"/>
      <c r="F48" s="172">
        <f>+'[5]3.SZ.TÁBL. SEGÍTŐ SZOLGÁLAT'!$G46</f>
        <v>841</v>
      </c>
      <c r="G48" s="166">
        <f>+'[4]3.SZ.TÁBL. SEGÍTŐ SZOLGÁLAT'!$H47</f>
        <v>841</v>
      </c>
      <c r="H48" s="173">
        <v>0</v>
      </c>
      <c r="I48" s="172">
        <f>+'[5]3.SZ.TÁBL. SEGÍTŐ SZOLGÁLAT'!$J46</f>
        <v>0</v>
      </c>
      <c r="J48" s="166">
        <f>+'[4]3.SZ.TÁBL. SEGÍTŐ SZOLGÁLAT'!$K47</f>
        <v>0</v>
      </c>
      <c r="K48" s="171"/>
      <c r="L48" s="172">
        <f>+'[5]3.SZ.TÁBL. SEGÍTŐ SZOLGÁLAT'!$M46</f>
        <v>1426</v>
      </c>
      <c r="M48" s="166">
        <f>+'[4]3.SZ.TÁBL. SEGÍTŐ SZOLGÁLAT'!$N47</f>
        <v>1426</v>
      </c>
      <c r="N48" s="173">
        <v>0</v>
      </c>
      <c r="O48" s="172">
        <f>+'[5]3.SZ.TÁBL. SEGÍTŐ SZOLGÁLAT'!$P46</f>
        <v>0</v>
      </c>
      <c r="P48" s="166">
        <f>+'[4]3.SZ.TÁBL. SEGÍTŐ SZOLGÁLAT'!$Q47</f>
        <v>0</v>
      </c>
      <c r="Q48" s="171"/>
      <c r="R48" s="172">
        <f>+'[5]3.SZ.TÁBL. SEGÍTŐ SZOLGÁLAT'!$S46</f>
        <v>0</v>
      </c>
      <c r="S48" s="166">
        <f>+'[4]3.SZ.TÁBL. SEGÍTŐ SZOLGÁLAT'!$T47</f>
        <v>0</v>
      </c>
      <c r="T48" s="173"/>
      <c r="U48" s="172">
        <f>+'[5]3.SZ.TÁBL. SEGÍTŐ SZOLGÁLAT'!$V46</f>
        <v>0</v>
      </c>
      <c r="V48" s="166">
        <f>+'[4]3.SZ.TÁBL. SEGÍTŐ SZOLGÁLAT'!$W47</f>
        <v>0</v>
      </c>
      <c r="W48" s="173"/>
      <c r="X48" s="172">
        <f>+'[3]3.SZ.TÁBL. SEGÍTŐ SZOLGÁLAT'!$Y46</f>
        <v>0</v>
      </c>
      <c r="Y48" s="166">
        <f>+'[6]3.SZ.TÁBL. SEGÍTŐ SZOLGÁLAT'!$Z47</f>
        <v>0</v>
      </c>
      <c r="Z48" s="171"/>
      <c r="AA48" s="174">
        <f t="shared" si="89"/>
        <v>2267</v>
      </c>
      <c r="AB48" s="166">
        <f t="shared" si="91"/>
        <v>2267</v>
      </c>
      <c r="AC48" s="167">
        <f t="shared" si="90"/>
        <v>0</v>
      </c>
    </row>
    <row r="49" spans="1:29" ht="13.5" customHeight="1" x14ac:dyDescent="0.25">
      <c r="A49" s="159" t="s">
        <v>153</v>
      </c>
      <c r="B49" s="169" t="s">
        <v>154</v>
      </c>
      <c r="C49" s="168">
        <f>+'[5]3.SZ.TÁBL. SEGÍTŐ SZOLGÁLAT'!$D47</f>
        <v>30</v>
      </c>
      <c r="D49" s="166">
        <f>+'[4]3.SZ.TÁBL. SEGÍTŐ SZOLGÁLAT'!$E48</f>
        <v>30</v>
      </c>
      <c r="E49" s="171">
        <v>30</v>
      </c>
      <c r="F49" s="172">
        <f>+'[5]3.SZ.TÁBL. SEGÍTŐ SZOLGÁLAT'!$G47</f>
        <v>420</v>
      </c>
      <c r="G49" s="166">
        <f>+'[4]3.SZ.TÁBL. SEGÍTŐ SZOLGÁLAT'!$H48</f>
        <v>420</v>
      </c>
      <c r="H49" s="173">
        <v>420</v>
      </c>
      <c r="I49" s="172">
        <f>+'[5]3.SZ.TÁBL. SEGÍTŐ SZOLGÁLAT'!$J47</f>
        <v>570</v>
      </c>
      <c r="J49" s="166">
        <f>+'[4]3.SZ.TÁBL. SEGÍTŐ SZOLGÁLAT'!$K48</f>
        <v>570</v>
      </c>
      <c r="K49" s="171">
        <v>540</v>
      </c>
      <c r="L49" s="172">
        <f>+'[5]3.SZ.TÁBL. SEGÍTŐ SZOLGÁLAT'!$M47</f>
        <v>360</v>
      </c>
      <c r="M49" s="166">
        <f>+'[4]3.SZ.TÁBL. SEGÍTŐ SZOLGÁLAT'!$N48</f>
        <v>360</v>
      </c>
      <c r="N49" s="173">
        <v>335</v>
      </c>
      <c r="O49" s="172">
        <f>+'[5]3.SZ.TÁBL. SEGÍTŐ SZOLGÁLAT'!$P47</f>
        <v>240</v>
      </c>
      <c r="P49" s="166">
        <f>+'[4]3.SZ.TÁBL. SEGÍTŐ SZOLGÁLAT'!$Q48</f>
        <v>240</v>
      </c>
      <c r="Q49" s="171">
        <v>210</v>
      </c>
      <c r="R49" s="172">
        <f>+'[5]3.SZ.TÁBL. SEGÍTŐ SZOLGÁLAT'!$S47</f>
        <v>60</v>
      </c>
      <c r="S49" s="166">
        <f>+'[4]3.SZ.TÁBL. SEGÍTŐ SZOLGÁLAT'!$T48</f>
        <v>60</v>
      </c>
      <c r="T49" s="173">
        <v>60</v>
      </c>
      <c r="U49" s="172">
        <f>+'[5]3.SZ.TÁBL. SEGÍTŐ SZOLGÁLAT'!$V47</f>
        <v>300</v>
      </c>
      <c r="V49" s="166">
        <f>+'[4]3.SZ.TÁBL. SEGÍTŐ SZOLGÁLAT'!$W48</f>
        <v>345</v>
      </c>
      <c r="W49" s="173">
        <v>285</v>
      </c>
      <c r="X49" s="172">
        <f>+'[3]3.SZ.TÁBL. SEGÍTŐ SZOLGÁLAT'!$Y47</f>
        <v>0</v>
      </c>
      <c r="Y49" s="166">
        <f>+'[6]3.SZ.TÁBL. SEGÍTŐ SZOLGÁLAT'!$Z48</f>
        <v>0</v>
      </c>
      <c r="Z49" s="171"/>
      <c r="AA49" s="174">
        <f t="shared" si="89"/>
        <v>1980</v>
      </c>
      <c r="AB49" s="166">
        <f t="shared" si="91"/>
        <v>2025</v>
      </c>
      <c r="AC49" s="167">
        <f t="shared" si="90"/>
        <v>1880</v>
      </c>
    </row>
    <row r="50" spans="1:29" ht="13.5" customHeight="1" x14ac:dyDescent="0.25">
      <c r="A50" s="159" t="s">
        <v>155</v>
      </c>
      <c r="B50" s="169" t="s">
        <v>156</v>
      </c>
      <c r="C50" s="168">
        <f>+'[5]3.SZ.TÁBL. SEGÍTŐ SZOLGÁLAT'!$D48</f>
        <v>0</v>
      </c>
      <c r="D50" s="166">
        <f>+'[4]3.SZ.TÁBL. SEGÍTŐ SZOLGÁLAT'!$E49</f>
        <v>0</v>
      </c>
      <c r="E50" s="171"/>
      <c r="F50" s="172">
        <f>+'[5]3.SZ.TÁBL. SEGÍTŐ SZOLGÁLAT'!$G48</f>
        <v>0</v>
      </c>
      <c r="G50" s="166">
        <f>+'[4]3.SZ.TÁBL. SEGÍTŐ SZOLGÁLAT'!$H49</f>
        <v>0</v>
      </c>
      <c r="H50" s="173"/>
      <c r="I50" s="172">
        <f>+'[5]3.SZ.TÁBL. SEGÍTŐ SZOLGÁLAT'!$J48</f>
        <v>0</v>
      </c>
      <c r="J50" s="166">
        <f>+'[4]3.SZ.TÁBL. SEGÍTŐ SZOLGÁLAT'!$K49</f>
        <v>0</v>
      </c>
      <c r="K50" s="171"/>
      <c r="L50" s="172">
        <f>+'[5]3.SZ.TÁBL. SEGÍTŐ SZOLGÁLAT'!$M48</f>
        <v>0</v>
      </c>
      <c r="M50" s="166">
        <f>+'[4]3.SZ.TÁBL. SEGÍTŐ SZOLGÁLAT'!$N49</f>
        <v>0</v>
      </c>
      <c r="N50" s="173"/>
      <c r="O50" s="172">
        <f>+'[5]3.SZ.TÁBL. SEGÍTŐ SZOLGÁLAT'!$P48</f>
        <v>0</v>
      </c>
      <c r="P50" s="166">
        <f>+'[4]3.SZ.TÁBL. SEGÍTŐ SZOLGÁLAT'!$Q49</f>
        <v>0</v>
      </c>
      <c r="Q50" s="171"/>
      <c r="R50" s="172">
        <f>+'[5]3.SZ.TÁBL. SEGÍTŐ SZOLGÁLAT'!$S48</f>
        <v>0</v>
      </c>
      <c r="S50" s="166">
        <f>+'[4]3.SZ.TÁBL. SEGÍTŐ SZOLGÁLAT'!$T49</f>
        <v>0</v>
      </c>
      <c r="T50" s="173"/>
      <c r="U50" s="172">
        <f>+'[5]3.SZ.TÁBL. SEGÍTŐ SZOLGÁLAT'!$V48</f>
        <v>0</v>
      </c>
      <c r="V50" s="166">
        <f>+'[4]3.SZ.TÁBL. SEGÍTŐ SZOLGÁLAT'!$W49</f>
        <v>0</v>
      </c>
      <c r="W50" s="173"/>
      <c r="X50" s="172">
        <f>+'[3]3.SZ.TÁBL. SEGÍTŐ SZOLGÁLAT'!$Y48</f>
        <v>0</v>
      </c>
      <c r="Y50" s="166">
        <f>+'[6]3.SZ.TÁBL. SEGÍTŐ SZOLGÁLAT'!$Z49</f>
        <v>0</v>
      </c>
      <c r="Z50" s="171"/>
      <c r="AA50" s="174">
        <f t="shared" si="89"/>
        <v>0</v>
      </c>
      <c r="AB50" s="166">
        <f t="shared" si="91"/>
        <v>0</v>
      </c>
      <c r="AC50" s="167">
        <f t="shared" si="90"/>
        <v>0</v>
      </c>
    </row>
    <row r="51" spans="1:29" ht="13.5" customHeight="1" x14ac:dyDescent="0.25">
      <c r="A51" s="159" t="s">
        <v>157</v>
      </c>
      <c r="B51" s="169" t="s">
        <v>2</v>
      </c>
      <c r="C51" s="168">
        <f>+'[5]3.SZ.TÁBL. SEGÍTŐ SZOLGÁLAT'!$D49</f>
        <v>0</v>
      </c>
      <c r="D51" s="166">
        <f>+'[4]3.SZ.TÁBL. SEGÍTŐ SZOLGÁLAT'!$E50</f>
        <v>0</v>
      </c>
      <c r="E51" s="171"/>
      <c r="F51" s="172">
        <f>+'[5]3.SZ.TÁBL. SEGÍTŐ SZOLGÁLAT'!$G49</f>
        <v>194</v>
      </c>
      <c r="G51" s="166">
        <f>+'[4]3.SZ.TÁBL. SEGÍTŐ SZOLGÁLAT'!$H50</f>
        <v>194</v>
      </c>
      <c r="H51" s="173">
        <v>74</v>
      </c>
      <c r="I51" s="172">
        <f>+'[5]3.SZ.TÁBL. SEGÍTŐ SZOLGÁLAT'!$J49</f>
        <v>0</v>
      </c>
      <c r="J51" s="166">
        <f>+'[4]3.SZ.TÁBL. SEGÍTŐ SZOLGÁLAT'!$K50</f>
        <v>0</v>
      </c>
      <c r="K51" s="171"/>
      <c r="L51" s="172">
        <f>+'[5]3.SZ.TÁBL. SEGÍTŐ SZOLGÁLAT'!$M49</f>
        <v>160</v>
      </c>
      <c r="M51" s="166">
        <f>+'[4]3.SZ.TÁBL. SEGÍTŐ SZOLGÁLAT'!$N50</f>
        <v>160</v>
      </c>
      <c r="N51" s="173">
        <v>98</v>
      </c>
      <c r="O51" s="172">
        <f>+'[5]3.SZ.TÁBL. SEGÍTŐ SZOLGÁLAT'!$P49</f>
        <v>210</v>
      </c>
      <c r="P51" s="166">
        <f>+'[4]3.SZ.TÁBL. SEGÍTŐ SZOLGÁLAT'!$Q50</f>
        <v>210</v>
      </c>
      <c r="Q51" s="171">
        <v>70</v>
      </c>
      <c r="R51" s="172">
        <f>+'[5]3.SZ.TÁBL. SEGÍTŐ SZOLGÁLAT'!$S49</f>
        <v>0</v>
      </c>
      <c r="S51" s="166">
        <f>+'[4]3.SZ.TÁBL. SEGÍTŐ SZOLGÁLAT'!$T50</f>
        <v>0</v>
      </c>
      <c r="T51" s="173"/>
      <c r="U51" s="172">
        <f>+'[5]3.SZ.TÁBL. SEGÍTŐ SZOLGÁLAT'!$V49</f>
        <v>100</v>
      </c>
      <c r="V51" s="166">
        <f>+'[4]3.SZ.TÁBL. SEGÍTŐ SZOLGÁLAT'!$W50</f>
        <v>180</v>
      </c>
      <c r="W51" s="173">
        <v>107</v>
      </c>
      <c r="X51" s="172">
        <f>+'[3]3.SZ.TÁBL. SEGÍTŐ SZOLGÁLAT'!$Y49</f>
        <v>0</v>
      </c>
      <c r="Y51" s="166">
        <f>+'[6]3.SZ.TÁBL. SEGÍTŐ SZOLGÁLAT'!$Z50</f>
        <v>0</v>
      </c>
      <c r="Z51" s="171"/>
      <c r="AA51" s="174">
        <f t="shared" si="89"/>
        <v>664</v>
      </c>
      <c r="AB51" s="166">
        <f t="shared" si="91"/>
        <v>744</v>
      </c>
      <c r="AC51" s="167">
        <f t="shared" si="90"/>
        <v>349</v>
      </c>
    </row>
    <row r="52" spans="1:29" ht="13.5" customHeight="1" x14ac:dyDescent="0.25">
      <c r="A52" s="159" t="s">
        <v>158</v>
      </c>
      <c r="B52" s="169" t="s">
        <v>159</v>
      </c>
      <c r="C52" s="168">
        <f>+'[5]3.SZ.TÁBL. SEGÍTŐ SZOLGÁLAT'!$D50</f>
        <v>0</v>
      </c>
      <c r="D52" s="166">
        <f>+'[4]3.SZ.TÁBL. SEGÍTŐ SZOLGÁLAT'!$E51</f>
        <v>0</v>
      </c>
      <c r="E52" s="171"/>
      <c r="F52" s="172">
        <f>+'[5]3.SZ.TÁBL. SEGÍTŐ SZOLGÁLAT'!$G50</f>
        <v>0</v>
      </c>
      <c r="G52" s="166">
        <f>+'[4]3.SZ.TÁBL. SEGÍTŐ SZOLGÁLAT'!$H51</f>
        <v>0</v>
      </c>
      <c r="H52" s="173"/>
      <c r="I52" s="172">
        <f>+'[5]3.SZ.TÁBL. SEGÍTŐ SZOLGÁLAT'!$J50</f>
        <v>0</v>
      </c>
      <c r="J52" s="166">
        <f>+'[4]3.SZ.TÁBL. SEGÍTŐ SZOLGÁLAT'!$K51</f>
        <v>0</v>
      </c>
      <c r="K52" s="171"/>
      <c r="L52" s="172">
        <f>+'[5]3.SZ.TÁBL. SEGÍTŐ SZOLGÁLAT'!$M50</f>
        <v>0</v>
      </c>
      <c r="M52" s="166">
        <f>+'[4]3.SZ.TÁBL. SEGÍTŐ SZOLGÁLAT'!$N51</f>
        <v>0</v>
      </c>
      <c r="N52" s="173"/>
      <c r="O52" s="172">
        <f>+'[5]3.SZ.TÁBL. SEGÍTŐ SZOLGÁLAT'!$P50</f>
        <v>0</v>
      </c>
      <c r="P52" s="166">
        <f>+'[4]3.SZ.TÁBL. SEGÍTŐ SZOLGÁLAT'!$Q51</f>
        <v>0</v>
      </c>
      <c r="Q52" s="171"/>
      <c r="R52" s="172">
        <f>+'[5]3.SZ.TÁBL. SEGÍTŐ SZOLGÁLAT'!$S50</f>
        <v>0</v>
      </c>
      <c r="S52" s="166">
        <f>+'[4]3.SZ.TÁBL. SEGÍTŐ SZOLGÁLAT'!$T51</f>
        <v>0</v>
      </c>
      <c r="T52" s="173"/>
      <c r="U52" s="172">
        <f>+'[5]3.SZ.TÁBL. SEGÍTŐ SZOLGÁLAT'!$V50</f>
        <v>0</v>
      </c>
      <c r="V52" s="166">
        <f>+'[4]3.SZ.TÁBL. SEGÍTŐ SZOLGÁLAT'!$W51</f>
        <v>0</v>
      </c>
      <c r="W52" s="173"/>
      <c r="X52" s="172">
        <f>+'[3]3.SZ.TÁBL. SEGÍTŐ SZOLGÁLAT'!$Y50</f>
        <v>0</v>
      </c>
      <c r="Y52" s="166">
        <f>+'[6]3.SZ.TÁBL. SEGÍTŐ SZOLGÁLAT'!$Z51</f>
        <v>0</v>
      </c>
      <c r="Z52" s="171"/>
      <c r="AA52" s="174">
        <f t="shared" si="89"/>
        <v>0</v>
      </c>
      <c r="AB52" s="166">
        <f t="shared" si="91"/>
        <v>0</v>
      </c>
      <c r="AC52" s="167">
        <f t="shared" si="90"/>
        <v>0</v>
      </c>
    </row>
    <row r="53" spans="1:29" ht="13.5" customHeight="1" x14ac:dyDescent="0.25">
      <c r="A53" s="159" t="s">
        <v>160</v>
      </c>
      <c r="B53" s="169" t="s">
        <v>161</v>
      </c>
      <c r="C53" s="168">
        <f>+'[5]3.SZ.TÁBL. SEGÍTŐ SZOLGÁLAT'!$D51</f>
        <v>0</v>
      </c>
      <c r="D53" s="166">
        <f>+'[4]3.SZ.TÁBL. SEGÍTŐ SZOLGÁLAT'!$E52</f>
        <v>0</v>
      </c>
      <c r="E53" s="171"/>
      <c r="F53" s="172">
        <f>+'[5]3.SZ.TÁBL. SEGÍTŐ SZOLGÁLAT'!$G51</f>
        <v>0</v>
      </c>
      <c r="G53" s="166">
        <f>+'[4]3.SZ.TÁBL. SEGÍTŐ SZOLGÁLAT'!$H52</f>
        <v>0</v>
      </c>
      <c r="H53" s="173"/>
      <c r="I53" s="172">
        <f>+'[5]3.SZ.TÁBL. SEGÍTŐ SZOLGÁLAT'!$J51</f>
        <v>0</v>
      </c>
      <c r="J53" s="166">
        <f>+'[4]3.SZ.TÁBL. SEGÍTŐ SZOLGÁLAT'!$K52</f>
        <v>0</v>
      </c>
      <c r="K53" s="171"/>
      <c r="L53" s="172">
        <f>+'[5]3.SZ.TÁBL. SEGÍTŐ SZOLGÁLAT'!$M51</f>
        <v>0</v>
      </c>
      <c r="M53" s="166">
        <f>+'[4]3.SZ.TÁBL. SEGÍTŐ SZOLGÁLAT'!$N52</f>
        <v>0</v>
      </c>
      <c r="N53" s="173"/>
      <c r="O53" s="172">
        <f>+'[5]3.SZ.TÁBL. SEGÍTŐ SZOLGÁLAT'!$P51</f>
        <v>0</v>
      </c>
      <c r="P53" s="166">
        <f>+'[4]3.SZ.TÁBL. SEGÍTŐ SZOLGÁLAT'!$Q52</f>
        <v>0</v>
      </c>
      <c r="Q53" s="171"/>
      <c r="R53" s="172">
        <f>+'[5]3.SZ.TÁBL. SEGÍTŐ SZOLGÁLAT'!$S51</f>
        <v>0</v>
      </c>
      <c r="S53" s="166">
        <f>+'[4]3.SZ.TÁBL. SEGÍTŐ SZOLGÁLAT'!$T52</f>
        <v>0</v>
      </c>
      <c r="T53" s="173"/>
      <c r="U53" s="172">
        <f>+'[5]3.SZ.TÁBL. SEGÍTŐ SZOLGÁLAT'!$V51</f>
        <v>0</v>
      </c>
      <c r="V53" s="166">
        <f>+'[4]3.SZ.TÁBL. SEGÍTŐ SZOLGÁLAT'!$W52</f>
        <v>0</v>
      </c>
      <c r="W53" s="173"/>
      <c r="X53" s="172">
        <f>+'[3]3.SZ.TÁBL. SEGÍTŐ SZOLGÁLAT'!$Y51</f>
        <v>0</v>
      </c>
      <c r="Y53" s="166">
        <f>+'[6]3.SZ.TÁBL. SEGÍTŐ SZOLGÁLAT'!$Z52</f>
        <v>0</v>
      </c>
      <c r="Z53" s="171"/>
      <c r="AA53" s="174">
        <f t="shared" si="89"/>
        <v>0</v>
      </c>
      <c r="AB53" s="166">
        <f t="shared" si="91"/>
        <v>0</v>
      </c>
      <c r="AC53" s="167">
        <f t="shared" si="90"/>
        <v>0</v>
      </c>
    </row>
    <row r="54" spans="1:29" ht="13.5" customHeight="1" x14ac:dyDescent="0.25">
      <c r="A54" s="159" t="s">
        <v>162</v>
      </c>
      <c r="B54" s="169" t="s">
        <v>163</v>
      </c>
      <c r="C54" s="168">
        <f>+'[5]3.SZ.TÁBL. SEGÍTŐ SZOLGÁLAT'!$D52</f>
        <v>0</v>
      </c>
      <c r="D54" s="166">
        <f>+'[4]3.SZ.TÁBL. SEGÍTŐ SZOLGÁLAT'!$E53</f>
        <v>0</v>
      </c>
      <c r="E54" s="171"/>
      <c r="F54" s="172">
        <f>+'[5]3.SZ.TÁBL. SEGÍTŐ SZOLGÁLAT'!$G52</f>
        <v>0</v>
      </c>
      <c r="G54" s="166">
        <f>+'[4]3.SZ.TÁBL. SEGÍTŐ SZOLGÁLAT'!$H53</f>
        <v>0</v>
      </c>
      <c r="H54" s="173"/>
      <c r="I54" s="172">
        <f>+'[5]3.SZ.TÁBL. SEGÍTŐ SZOLGÁLAT'!$J52</f>
        <v>0</v>
      </c>
      <c r="J54" s="166">
        <f>+'[4]3.SZ.TÁBL. SEGÍTŐ SZOLGÁLAT'!$K53</f>
        <v>0</v>
      </c>
      <c r="K54" s="171"/>
      <c r="L54" s="172">
        <f>+'[5]3.SZ.TÁBL. SEGÍTŐ SZOLGÁLAT'!$M52</f>
        <v>0</v>
      </c>
      <c r="M54" s="166">
        <f>+'[4]3.SZ.TÁBL. SEGÍTŐ SZOLGÁLAT'!$N53</f>
        <v>0</v>
      </c>
      <c r="N54" s="173"/>
      <c r="O54" s="172">
        <f>+'[5]3.SZ.TÁBL. SEGÍTŐ SZOLGÁLAT'!$P52</f>
        <v>0</v>
      </c>
      <c r="P54" s="166">
        <f>+'[4]3.SZ.TÁBL. SEGÍTŐ SZOLGÁLAT'!$Q53</f>
        <v>0</v>
      </c>
      <c r="Q54" s="171"/>
      <c r="R54" s="172">
        <f>+'[5]3.SZ.TÁBL. SEGÍTŐ SZOLGÁLAT'!$S52</f>
        <v>0</v>
      </c>
      <c r="S54" s="166">
        <f>+'[6]3.SZ.TÁBL. SEGÍTŐ SZOLGÁLAT'!$T53</f>
        <v>0</v>
      </c>
      <c r="T54" s="173"/>
      <c r="U54" s="172">
        <f>+'[5]3.SZ.TÁBL. SEGÍTŐ SZOLGÁLAT'!$V52</f>
        <v>0</v>
      </c>
      <c r="V54" s="166">
        <f>+'[4]3.SZ.TÁBL. SEGÍTŐ SZOLGÁLAT'!$W53</f>
        <v>0</v>
      </c>
      <c r="W54" s="173"/>
      <c r="X54" s="172">
        <f>+'[3]3.SZ.TÁBL. SEGÍTŐ SZOLGÁLAT'!$Y52</f>
        <v>0</v>
      </c>
      <c r="Y54" s="166">
        <f>+'[6]3.SZ.TÁBL. SEGÍTŐ SZOLGÁLAT'!$Z53</f>
        <v>0</v>
      </c>
      <c r="Z54" s="171"/>
      <c r="AA54" s="174">
        <f t="shared" si="89"/>
        <v>0</v>
      </c>
      <c r="AB54" s="166">
        <f t="shared" si="91"/>
        <v>0</v>
      </c>
      <c r="AC54" s="167">
        <f t="shared" si="90"/>
        <v>0</v>
      </c>
    </row>
    <row r="55" spans="1:29" ht="13.5" customHeight="1" x14ac:dyDescent="0.25">
      <c r="A55" s="159" t="s">
        <v>164</v>
      </c>
      <c r="B55" s="169" t="s">
        <v>165</v>
      </c>
      <c r="C55" s="168">
        <f>+'[5]3.SZ.TÁBL. SEGÍTŐ SZOLGÁLAT'!$D53</f>
        <v>0</v>
      </c>
      <c r="D55" s="166">
        <f>+'[4]3.SZ.TÁBL. SEGÍTŐ SZOLGÁLAT'!$E54</f>
        <v>17</v>
      </c>
      <c r="E55" s="171">
        <v>17</v>
      </c>
      <c r="F55" s="172">
        <f>+'[5]3.SZ.TÁBL. SEGÍTŐ SZOLGÁLAT'!$G53</f>
        <v>0</v>
      </c>
      <c r="G55" s="166">
        <f>+'[4]3.SZ.TÁBL. SEGÍTŐ SZOLGÁLAT'!$H$54</f>
        <v>127</v>
      </c>
      <c r="H55" s="173">
        <v>127</v>
      </c>
      <c r="I55" s="172">
        <f>+'[5]3.SZ.TÁBL. SEGÍTŐ SZOLGÁLAT'!$J53</f>
        <v>0</v>
      </c>
      <c r="J55" s="166">
        <f>+'[4]3.SZ.TÁBL. SEGÍTŐ SZOLGÁLAT'!$K54</f>
        <v>193</v>
      </c>
      <c r="K55" s="171">
        <v>193</v>
      </c>
      <c r="L55" s="172">
        <f>+'[5]3.SZ.TÁBL. SEGÍTŐ SZOLGÁLAT'!$M53</f>
        <v>0</v>
      </c>
      <c r="M55" s="166">
        <f>+'[4]3.SZ.TÁBL. SEGÍTŐ SZOLGÁLAT'!$N54</f>
        <v>183</v>
      </c>
      <c r="N55" s="173">
        <v>183</v>
      </c>
      <c r="O55" s="172">
        <f>+'[5]3.SZ.TÁBL. SEGÍTŐ SZOLGÁLAT'!$P53</f>
        <v>0</v>
      </c>
      <c r="P55" s="166">
        <f>+'[4]3.SZ.TÁBL. SEGÍTŐ SZOLGÁLAT'!$Q54</f>
        <v>165</v>
      </c>
      <c r="Q55" s="171">
        <v>165</v>
      </c>
      <c r="R55" s="172">
        <f>+'[5]3.SZ.TÁBL. SEGÍTŐ SZOLGÁLAT'!$S53</f>
        <v>0</v>
      </c>
      <c r="S55" s="166">
        <f>+'[4]3.SZ.TÁBL. SEGÍTŐ SZOLGÁLAT'!$T$54</f>
        <v>152</v>
      </c>
      <c r="T55" s="173">
        <v>152</v>
      </c>
      <c r="U55" s="172">
        <f>+'[5]3.SZ.TÁBL. SEGÍTŐ SZOLGÁLAT'!$V53</f>
        <v>0</v>
      </c>
      <c r="V55" s="166">
        <f>+'[4]3.SZ.TÁBL. SEGÍTŐ SZOLGÁLAT'!$W54</f>
        <v>38</v>
      </c>
      <c r="W55" s="173">
        <v>38</v>
      </c>
      <c r="X55" s="172">
        <f>+'[3]3.SZ.TÁBL. SEGÍTŐ SZOLGÁLAT'!$Y53</f>
        <v>0</v>
      </c>
      <c r="Y55" s="166">
        <f>+'[6]3.SZ.TÁBL. SEGÍTŐ SZOLGÁLAT'!$Z54</f>
        <v>0</v>
      </c>
      <c r="Z55" s="171"/>
      <c r="AA55" s="174">
        <f t="shared" si="89"/>
        <v>0</v>
      </c>
      <c r="AB55" s="166">
        <f t="shared" si="91"/>
        <v>875</v>
      </c>
      <c r="AC55" s="167">
        <f t="shared" si="90"/>
        <v>875</v>
      </c>
    </row>
    <row r="56" spans="1:29" ht="13.5" customHeight="1" x14ac:dyDescent="0.25">
      <c r="A56" s="160" t="s">
        <v>164</v>
      </c>
      <c r="B56" s="208" t="s">
        <v>166</v>
      </c>
      <c r="C56" s="168">
        <f>+'[3]3.SZ.TÁBL. SEGÍTŐ SZOLGÁLAT'!$D54</f>
        <v>0</v>
      </c>
      <c r="D56" s="215">
        <f>+'[6]3.SZ.TÁBL. SEGÍTŐ SZOLGÁLAT'!$E55</f>
        <v>0</v>
      </c>
      <c r="E56" s="171"/>
      <c r="F56" s="172">
        <f>+'[3]3.SZ.TÁBL. SEGÍTŐ SZOLGÁLAT'!$G54</f>
        <v>0</v>
      </c>
      <c r="G56" s="189">
        <f>+'[6]3.SZ.TÁBL. SEGÍTŐ SZOLGÁLAT'!$H55</f>
        <v>0</v>
      </c>
      <c r="H56" s="192"/>
      <c r="I56" s="172">
        <f>+'[3]3.SZ.TÁBL. SEGÍTŐ SZOLGÁLAT'!$J54</f>
        <v>0</v>
      </c>
      <c r="J56" s="215">
        <f>+'[6]3.SZ.TÁBL. SEGÍTŐ SZOLGÁLAT'!$K55</f>
        <v>0</v>
      </c>
      <c r="K56" s="190"/>
      <c r="L56" s="219">
        <f>+'[3]3.SZ.TÁBL. SEGÍTŐ SZOLGÁLAT'!$M54</f>
        <v>0</v>
      </c>
      <c r="M56" s="189">
        <f>+'[6]3.SZ.TÁBL. SEGÍTŐ SZOLGÁLAT'!$N55</f>
        <v>0</v>
      </c>
      <c r="N56" s="192"/>
      <c r="O56" s="219">
        <f>+'[3]3.SZ.TÁBL. SEGÍTŐ SZOLGÁLAT'!$P54</f>
        <v>0</v>
      </c>
      <c r="P56" s="189">
        <f>+'[6]3.SZ.TÁBL. SEGÍTŐ SZOLGÁLAT'!$Q55</f>
        <v>0</v>
      </c>
      <c r="Q56" s="190"/>
      <c r="R56" s="172">
        <f>+'[3]3.SZ.TÁBL. SEGÍTŐ SZOLGÁLAT'!$S54</f>
        <v>0</v>
      </c>
      <c r="S56" s="189">
        <f>+'[6]3.SZ.TÁBL. SEGÍTŐ SZOLGÁLAT'!$T55</f>
        <v>0</v>
      </c>
      <c r="T56" s="192"/>
      <c r="U56" s="219">
        <f>+'[3]3.SZ.TÁBL. SEGÍTŐ SZOLGÁLAT'!$V54</f>
        <v>0</v>
      </c>
      <c r="V56" s="189">
        <f>+'[6]3.SZ.TÁBL. SEGÍTŐ SZOLGÁLAT'!$W55</f>
        <v>0</v>
      </c>
      <c r="W56" s="192"/>
      <c r="X56" s="172">
        <f>+'[3]3.SZ.TÁBL. SEGÍTŐ SZOLGÁLAT'!$Y54</f>
        <v>0</v>
      </c>
      <c r="Y56" s="189">
        <f>+'[6]3.SZ.TÁBL. SEGÍTŐ SZOLGÁLAT'!$Z55</f>
        <v>0</v>
      </c>
      <c r="Z56" s="190"/>
      <c r="AA56" s="193">
        <f t="shared" si="89"/>
        <v>0</v>
      </c>
      <c r="AB56" s="189">
        <f t="shared" si="91"/>
        <v>0</v>
      </c>
      <c r="AC56" s="194">
        <f t="shared" si="90"/>
        <v>0</v>
      </c>
    </row>
    <row r="57" spans="1:29" s="264" customFormat="1" ht="13.5" customHeight="1" x14ac:dyDescent="0.25">
      <c r="A57" s="161" t="s">
        <v>126</v>
      </c>
      <c r="B57" s="209" t="s">
        <v>84</v>
      </c>
      <c r="C57" s="245">
        <f t="shared" ref="C57:AC57" si="92">+SUM(C43:C55)</f>
        <v>1193</v>
      </c>
      <c r="D57" s="245">
        <f t="shared" si="92"/>
        <v>1239</v>
      </c>
      <c r="E57" s="248">
        <f t="shared" si="92"/>
        <v>678</v>
      </c>
      <c r="F57" s="262">
        <f t="shared" ref="F57" si="93">+SUM(F43:F55)</f>
        <v>21592</v>
      </c>
      <c r="G57" s="245">
        <f t="shared" ref="G57" si="94">+SUM(G43:G55)</f>
        <v>25430</v>
      </c>
      <c r="H57" s="263">
        <f t="shared" si="92"/>
        <v>13328</v>
      </c>
      <c r="I57" s="262">
        <f t="shared" si="92"/>
        <v>22041</v>
      </c>
      <c r="J57" s="245">
        <f t="shared" si="92"/>
        <v>23258</v>
      </c>
      <c r="K57" s="248">
        <f t="shared" si="92"/>
        <v>11887</v>
      </c>
      <c r="L57" s="262">
        <f t="shared" ref="L57" si="95">+SUM(L43:L55)</f>
        <v>17042</v>
      </c>
      <c r="M57" s="245">
        <f t="shared" ref="M57" si="96">+SUM(M43:M55)</f>
        <v>19887</v>
      </c>
      <c r="N57" s="263">
        <f t="shared" si="92"/>
        <v>10496</v>
      </c>
      <c r="O57" s="262">
        <f t="shared" si="92"/>
        <v>9228</v>
      </c>
      <c r="P57" s="245">
        <f t="shared" si="92"/>
        <v>9991</v>
      </c>
      <c r="Q57" s="248">
        <f t="shared" si="92"/>
        <v>5549</v>
      </c>
      <c r="R57" s="262">
        <f t="shared" ref="R57" si="97">+SUM(R43:R55)</f>
        <v>2626</v>
      </c>
      <c r="S57" s="245">
        <f t="shared" ref="S57" si="98">+SUM(S43:S55)</f>
        <v>1763</v>
      </c>
      <c r="T57" s="263">
        <f t="shared" si="92"/>
        <v>747</v>
      </c>
      <c r="U57" s="262">
        <f t="shared" si="92"/>
        <v>12028</v>
      </c>
      <c r="V57" s="245">
        <f t="shared" si="92"/>
        <v>13295</v>
      </c>
      <c r="W57" s="263">
        <f t="shared" si="92"/>
        <v>5673</v>
      </c>
      <c r="X57" s="245">
        <f t="shared" ref="X57" si="99">+SUM(X43:X55)</f>
        <v>0</v>
      </c>
      <c r="Y57" s="245">
        <f t="shared" ref="Y57" si="100">+SUM(Y43:Y55)</f>
        <v>0</v>
      </c>
      <c r="Z57" s="248">
        <f t="shared" ref="Z57" si="101">+SUM(Z43:Z55)</f>
        <v>0</v>
      </c>
      <c r="AA57" s="242">
        <f t="shared" si="92"/>
        <v>85750</v>
      </c>
      <c r="AB57" s="245">
        <f t="shared" si="92"/>
        <v>94863</v>
      </c>
      <c r="AC57" s="246">
        <f t="shared" si="92"/>
        <v>48358</v>
      </c>
    </row>
    <row r="58" spans="1:29" ht="13.5" customHeight="1" x14ac:dyDescent="0.25">
      <c r="A58" s="158" t="s">
        <v>167</v>
      </c>
      <c r="B58" s="207" t="s">
        <v>168</v>
      </c>
      <c r="C58" s="168">
        <f>+'[3]3.SZ.TÁBL. SEGÍTŐ SZOLGÁLAT'!$D56</f>
        <v>0</v>
      </c>
      <c r="D58" s="177">
        <f>+'[6]3.SZ.TÁBL. SEGÍTŐ SZOLGÁLAT'!$E57</f>
        <v>0</v>
      </c>
      <c r="E58" s="171"/>
      <c r="F58" s="172">
        <f>+'[3]3.SZ.TÁBL. SEGÍTŐ SZOLGÁLAT'!$G56</f>
        <v>0</v>
      </c>
      <c r="G58" s="177">
        <f>+'[6]3.SZ.TÁBL. SEGÍTŐ SZOLGÁLAT'!$H57</f>
        <v>0</v>
      </c>
      <c r="H58" s="180"/>
      <c r="I58" s="172">
        <f>+'[3]3.SZ.TÁBL. SEGÍTŐ SZOLGÁLAT'!$J56</f>
        <v>0</v>
      </c>
      <c r="J58" s="177">
        <f>+'[6]3.SZ.TÁBL. SEGÍTŐ SZOLGÁLAT'!$K57</f>
        <v>0</v>
      </c>
      <c r="K58" s="178"/>
      <c r="L58" s="172">
        <f>+'[3]3.SZ.TÁBL. SEGÍTŐ SZOLGÁLAT'!$M56</f>
        <v>0</v>
      </c>
      <c r="M58" s="177">
        <f>+'[6]3.SZ.TÁBL. SEGÍTŐ SZOLGÁLAT'!$N57</f>
        <v>0</v>
      </c>
      <c r="N58" s="180"/>
      <c r="O58" s="172">
        <f>+'[3]3.SZ.TÁBL. SEGÍTŐ SZOLGÁLAT'!$P56</f>
        <v>0</v>
      </c>
      <c r="P58" s="177">
        <f>+'[6]3.SZ.TÁBL. SEGÍTŐ SZOLGÁLAT'!$Q57</f>
        <v>0</v>
      </c>
      <c r="Q58" s="178"/>
      <c r="R58" s="172">
        <f>+'[3]3.SZ.TÁBL. SEGÍTŐ SZOLGÁLAT'!$S56</f>
        <v>0</v>
      </c>
      <c r="S58" s="177">
        <f>+'[6]3.SZ.TÁBL. SEGÍTŐ SZOLGÁLAT'!$T57</f>
        <v>0</v>
      </c>
      <c r="T58" s="180"/>
      <c r="U58" s="172">
        <f>+'[3]3.SZ.TÁBL. SEGÍTŐ SZOLGÁLAT'!$V56</f>
        <v>0</v>
      </c>
      <c r="V58" s="177">
        <f>+'[6]3.SZ.TÁBL. SEGÍTŐ SZOLGÁLAT'!$W57</f>
        <v>0</v>
      </c>
      <c r="W58" s="180"/>
      <c r="X58" s="172">
        <f>+'[3]3.SZ.TÁBL. SEGÍTŐ SZOLGÁLAT'!$Y56</f>
        <v>0</v>
      </c>
      <c r="Y58" s="177">
        <f>+'[6]3.SZ.TÁBL. SEGÍTŐ SZOLGÁLAT'!$Z57</f>
        <v>0</v>
      </c>
      <c r="Z58" s="178"/>
      <c r="AA58" s="181">
        <f t="shared" ref="AA58:AA60" si="102">+C58+F58+I58+L58+O58+R58+U58+X58</f>
        <v>0</v>
      </c>
      <c r="AB58" s="177">
        <f t="shared" ref="AB58:AB60" si="103">+D58+G58+J58+M58+P58+S58+V58+Y58</f>
        <v>0</v>
      </c>
      <c r="AC58" s="182">
        <f t="shared" ref="AC58:AC60" si="104">+E58+H58+K58+N58+Q58+T58+W58+Z58</f>
        <v>0</v>
      </c>
    </row>
    <row r="59" spans="1:29" ht="24" customHeight="1" x14ac:dyDescent="0.25">
      <c r="A59" s="159" t="s">
        <v>169</v>
      </c>
      <c r="B59" s="169" t="s">
        <v>170</v>
      </c>
      <c r="C59" s="168">
        <f>+'[3]3.SZ.TÁBL. SEGÍTŐ SZOLGÁLAT'!$D57</f>
        <v>0</v>
      </c>
      <c r="D59" s="166">
        <f>+'[6]3.SZ.TÁBL. SEGÍTŐ SZOLGÁLAT'!$E58</f>
        <v>0</v>
      </c>
      <c r="E59" s="171"/>
      <c r="F59" s="172">
        <f>+'[5]3.SZ.TÁBL. SEGÍTŐ SZOLGÁLAT'!$G$57</f>
        <v>360</v>
      </c>
      <c r="G59" s="166">
        <f>+'[4]3.SZ.TÁBL. SEGÍTŐ SZOLGÁLAT'!$H$58</f>
        <v>360</v>
      </c>
      <c r="H59" s="173">
        <v>129</v>
      </c>
      <c r="I59" s="172">
        <f>+'[3]3.SZ.TÁBL. SEGÍTŐ SZOLGÁLAT'!$J57</f>
        <v>0</v>
      </c>
      <c r="J59" s="166">
        <f>+'[6]3.SZ.TÁBL. SEGÍTŐ SZOLGÁLAT'!$K58</f>
        <v>0</v>
      </c>
      <c r="K59" s="171"/>
      <c r="L59" s="172">
        <f>+'[3]3.SZ.TÁBL. SEGÍTŐ SZOLGÁLAT'!$M57</f>
        <v>0</v>
      </c>
      <c r="M59" s="166">
        <f>+'[6]3.SZ.TÁBL. SEGÍTŐ SZOLGÁLAT'!$N58</f>
        <v>0</v>
      </c>
      <c r="N59" s="173"/>
      <c r="O59" s="172">
        <f>+'[3]3.SZ.TÁBL. SEGÍTŐ SZOLGÁLAT'!$P57</f>
        <v>0</v>
      </c>
      <c r="P59" s="166">
        <f>+'[4]3.SZ.TÁBL. SEGÍTŐ SZOLGÁLAT'!$Q$58</f>
        <v>311</v>
      </c>
      <c r="Q59" s="171">
        <v>312</v>
      </c>
      <c r="R59" s="172">
        <f>+'[5]3.SZ.TÁBL. SEGÍTŐ SZOLGÁLAT'!$S$57</f>
        <v>430</v>
      </c>
      <c r="S59" s="166">
        <f>+'[4]3.SZ.TÁBL. SEGÍTŐ SZOLGÁLAT'!$T$58</f>
        <v>1409</v>
      </c>
      <c r="T59" s="173">
        <v>1409</v>
      </c>
      <c r="U59" s="172">
        <f>+'[3]3.SZ.TÁBL. SEGÍTŐ SZOLGÁLAT'!$V57</f>
        <v>0</v>
      </c>
      <c r="V59" s="166">
        <f>+'[4]3.SZ.TÁBL. SEGÍTŐ SZOLGÁLAT'!$W$58</f>
        <v>71</v>
      </c>
      <c r="W59" s="173">
        <v>71</v>
      </c>
      <c r="X59" s="172">
        <f>+'[3]3.SZ.TÁBL. SEGÍTŐ SZOLGÁLAT'!$Y57</f>
        <v>0</v>
      </c>
      <c r="Y59" s="166">
        <f>+'[6]3.SZ.TÁBL. SEGÍTŐ SZOLGÁLAT'!$Z58</f>
        <v>0</v>
      </c>
      <c r="Z59" s="171"/>
      <c r="AA59" s="174">
        <f t="shared" si="102"/>
        <v>790</v>
      </c>
      <c r="AB59" s="166">
        <f t="shared" si="103"/>
        <v>2151</v>
      </c>
      <c r="AC59" s="167">
        <f t="shared" si="104"/>
        <v>1921</v>
      </c>
    </row>
    <row r="60" spans="1:29" ht="13.5" customHeight="1" x14ac:dyDescent="0.25">
      <c r="A60" s="160" t="s">
        <v>171</v>
      </c>
      <c r="B60" s="208" t="s">
        <v>172</v>
      </c>
      <c r="C60" s="168">
        <f>+'[3]3.SZ.TÁBL. SEGÍTŐ SZOLGÁLAT'!$D58</f>
        <v>0</v>
      </c>
      <c r="D60" s="189">
        <f>+'[6]3.SZ.TÁBL. SEGÍTŐ SZOLGÁLAT'!$E59</f>
        <v>0</v>
      </c>
      <c r="E60" s="171"/>
      <c r="F60" s="172">
        <f>+'[5]3.SZ.TÁBL. SEGÍTŐ SZOLGÁLAT'!$G$58</f>
        <v>15</v>
      </c>
      <c r="G60" s="189">
        <f>+'[4]3.SZ.TÁBL. SEGÍTŐ SZOLGÁLAT'!$H$59</f>
        <v>18</v>
      </c>
      <c r="H60" s="192">
        <v>18</v>
      </c>
      <c r="I60" s="172">
        <f>+'[5]3.SZ.TÁBL. SEGÍTŐ SZOLGÁLAT'!$J$58</f>
        <v>15</v>
      </c>
      <c r="J60" s="189">
        <f>+'[4]3.SZ.TÁBL. SEGÍTŐ SZOLGÁLAT'!$K$59</f>
        <v>15</v>
      </c>
      <c r="K60" s="190">
        <v>1</v>
      </c>
      <c r="L60" s="172">
        <f>+'[5]3.SZ.TÁBL. SEGÍTŐ SZOLGÁLAT'!$M$58</f>
        <v>25</v>
      </c>
      <c r="M60" s="189">
        <f>+'[4]3.SZ.TÁBL. SEGÍTŐ SZOLGÁLAT'!$N$59</f>
        <v>25</v>
      </c>
      <c r="N60" s="192">
        <v>20</v>
      </c>
      <c r="O60" s="172">
        <f>+'[5]3.SZ.TÁBL. SEGÍTŐ SZOLGÁLAT'!$P$58</f>
        <v>10</v>
      </c>
      <c r="P60" s="189">
        <f>+'[4]3.SZ.TÁBL. SEGÍTŐ SZOLGÁLAT'!$Q$59</f>
        <v>10</v>
      </c>
      <c r="Q60" s="190">
        <v>0</v>
      </c>
      <c r="R60" s="172">
        <f>+'[3]3.SZ.TÁBL. SEGÍTŐ SZOLGÁLAT'!$S58</f>
        <v>0</v>
      </c>
      <c r="S60" s="189">
        <f>+'[6]3.SZ.TÁBL. SEGÍTŐ SZOLGÁLAT'!$T59</f>
        <v>0</v>
      </c>
      <c r="T60" s="192"/>
      <c r="U60" s="172">
        <f>+'[3]3.SZ.TÁBL. SEGÍTŐ SZOLGÁLAT'!$V58</f>
        <v>0</v>
      </c>
      <c r="V60" s="189">
        <f>+'[6]3.SZ.TÁBL. SEGÍTŐ SZOLGÁLAT'!$W59</f>
        <v>0</v>
      </c>
      <c r="W60" s="192"/>
      <c r="X60" s="172">
        <f>+'[3]3.SZ.TÁBL. SEGÍTŐ SZOLGÁLAT'!$Y58</f>
        <v>0</v>
      </c>
      <c r="Y60" s="189">
        <f>+'[6]3.SZ.TÁBL. SEGÍTŐ SZOLGÁLAT'!$Z59</f>
        <v>0</v>
      </c>
      <c r="Z60" s="190"/>
      <c r="AA60" s="193">
        <f t="shared" si="102"/>
        <v>65</v>
      </c>
      <c r="AB60" s="189">
        <f t="shared" si="103"/>
        <v>68</v>
      </c>
      <c r="AC60" s="194">
        <f t="shared" si="104"/>
        <v>39</v>
      </c>
    </row>
    <row r="61" spans="1:29" s="264" customFormat="1" ht="13.5" customHeight="1" x14ac:dyDescent="0.25">
      <c r="A61" s="161" t="s">
        <v>127</v>
      </c>
      <c r="B61" s="209" t="s">
        <v>85</v>
      </c>
      <c r="C61" s="247">
        <f t="shared" ref="C61:AC61" si="105">SUM(C58:C60)</f>
        <v>0</v>
      </c>
      <c r="D61" s="245">
        <f t="shared" si="105"/>
        <v>0</v>
      </c>
      <c r="E61" s="248">
        <f t="shared" si="105"/>
        <v>0</v>
      </c>
      <c r="F61" s="262">
        <f t="shared" ref="F61" si="106">SUM(F58:F60)</f>
        <v>375</v>
      </c>
      <c r="G61" s="245">
        <f t="shared" ref="G61" si="107">SUM(G58:G60)</f>
        <v>378</v>
      </c>
      <c r="H61" s="263">
        <f t="shared" si="105"/>
        <v>147</v>
      </c>
      <c r="I61" s="262">
        <f t="shared" si="105"/>
        <v>15</v>
      </c>
      <c r="J61" s="245">
        <f t="shared" si="105"/>
        <v>15</v>
      </c>
      <c r="K61" s="248">
        <f t="shared" si="105"/>
        <v>1</v>
      </c>
      <c r="L61" s="262">
        <f t="shared" ref="L61" si="108">SUM(L58:L60)</f>
        <v>25</v>
      </c>
      <c r="M61" s="245">
        <f t="shared" ref="M61" si="109">SUM(M58:M60)</f>
        <v>25</v>
      </c>
      <c r="N61" s="263">
        <f t="shared" si="105"/>
        <v>20</v>
      </c>
      <c r="O61" s="262">
        <f t="shared" si="105"/>
        <v>10</v>
      </c>
      <c r="P61" s="245">
        <f t="shared" si="105"/>
        <v>321</v>
      </c>
      <c r="Q61" s="248">
        <f t="shared" si="105"/>
        <v>312</v>
      </c>
      <c r="R61" s="262">
        <f t="shared" ref="R61" si="110">SUM(R58:R60)</f>
        <v>430</v>
      </c>
      <c r="S61" s="245">
        <f t="shared" ref="S61" si="111">SUM(S58:S60)</f>
        <v>1409</v>
      </c>
      <c r="T61" s="263">
        <f t="shared" si="105"/>
        <v>1409</v>
      </c>
      <c r="U61" s="262">
        <f t="shared" si="105"/>
        <v>0</v>
      </c>
      <c r="V61" s="245">
        <f t="shared" si="105"/>
        <v>71</v>
      </c>
      <c r="W61" s="263">
        <f t="shared" si="105"/>
        <v>71</v>
      </c>
      <c r="X61" s="247">
        <f t="shared" ref="X61" si="112">SUM(X58:X60)</f>
        <v>0</v>
      </c>
      <c r="Y61" s="245">
        <f t="shared" ref="Y61" si="113">SUM(Y58:Y60)</f>
        <v>0</v>
      </c>
      <c r="Z61" s="248">
        <f t="shared" ref="Z61" si="114">SUM(Z58:Z60)</f>
        <v>0</v>
      </c>
      <c r="AA61" s="242">
        <f t="shared" si="105"/>
        <v>855</v>
      </c>
      <c r="AB61" s="245">
        <f t="shared" si="105"/>
        <v>2219</v>
      </c>
      <c r="AC61" s="246">
        <f t="shared" si="105"/>
        <v>1960</v>
      </c>
    </row>
    <row r="62" spans="1:29" s="264" customFormat="1" ht="13.5" customHeight="1" x14ac:dyDescent="0.25">
      <c r="A62" s="161" t="s">
        <v>128</v>
      </c>
      <c r="B62" s="209" t="s">
        <v>86</v>
      </c>
      <c r="C62" s="247">
        <f t="shared" ref="C62:AC62" si="115">+C57+C61</f>
        <v>1193</v>
      </c>
      <c r="D62" s="245">
        <f t="shared" si="115"/>
        <v>1239</v>
      </c>
      <c r="E62" s="248">
        <f t="shared" si="115"/>
        <v>678</v>
      </c>
      <c r="F62" s="262">
        <f t="shared" ref="F62:G62" si="116">+F57+F61</f>
        <v>21967</v>
      </c>
      <c r="G62" s="245">
        <f t="shared" si="116"/>
        <v>25808</v>
      </c>
      <c r="H62" s="263">
        <f t="shared" si="115"/>
        <v>13475</v>
      </c>
      <c r="I62" s="262">
        <f t="shared" si="115"/>
        <v>22056</v>
      </c>
      <c r="J62" s="245">
        <f t="shared" si="115"/>
        <v>23273</v>
      </c>
      <c r="K62" s="248">
        <f t="shared" si="115"/>
        <v>11888</v>
      </c>
      <c r="L62" s="262">
        <f t="shared" ref="L62:M62" si="117">+L57+L61</f>
        <v>17067</v>
      </c>
      <c r="M62" s="245">
        <f t="shared" si="117"/>
        <v>19912</v>
      </c>
      <c r="N62" s="263">
        <f t="shared" si="115"/>
        <v>10516</v>
      </c>
      <c r="O62" s="262">
        <f t="shared" si="115"/>
        <v>9238</v>
      </c>
      <c r="P62" s="245">
        <f t="shared" si="115"/>
        <v>10312</v>
      </c>
      <c r="Q62" s="248">
        <f t="shared" si="115"/>
        <v>5861</v>
      </c>
      <c r="R62" s="262">
        <f t="shared" ref="R62:S62" si="118">+R57+R61</f>
        <v>3056</v>
      </c>
      <c r="S62" s="245">
        <f t="shared" si="118"/>
        <v>3172</v>
      </c>
      <c r="T62" s="263">
        <f t="shared" si="115"/>
        <v>2156</v>
      </c>
      <c r="U62" s="262">
        <f t="shared" si="115"/>
        <v>12028</v>
      </c>
      <c r="V62" s="245">
        <f t="shared" si="115"/>
        <v>13366</v>
      </c>
      <c r="W62" s="263">
        <f t="shared" si="115"/>
        <v>5744</v>
      </c>
      <c r="X62" s="247">
        <f t="shared" ref="X62:Y62" si="119">+X57+X61</f>
        <v>0</v>
      </c>
      <c r="Y62" s="245">
        <f t="shared" si="119"/>
        <v>0</v>
      </c>
      <c r="Z62" s="248">
        <f t="shared" ref="Z62" si="120">+Z57+Z61</f>
        <v>0</v>
      </c>
      <c r="AA62" s="242">
        <f t="shared" si="115"/>
        <v>86605</v>
      </c>
      <c r="AB62" s="245">
        <f t="shared" si="115"/>
        <v>97082</v>
      </c>
      <c r="AC62" s="246">
        <f t="shared" si="115"/>
        <v>50318</v>
      </c>
    </row>
    <row r="63" spans="1:29" s="264" customFormat="1" ht="13.5" customHeight="1" x14ac:dyDescent="0.25">
      <c r="A63" s="161" t="s">
        <v>129</v>
      </c>
      <c r="B63" s="209" t="s">
        <v>87</v>
      </c>
      <c r="C63" s="262">
        <f t="shared" ref="C63:AC63" si="121">+SUM(C64:C68)</f>
        <v>330</v>
      </c>
      <c r="D63" s="245">
        <f t="shared" si="121"/>
        <v>339</v>
      </c>
      <c r="E63" s="248">
        <f t="shared" si="121"/>
        <v>159</v>
      </c>
      <c r="F63" s="262">
        <f t="shared" ref="F63" si="122">+SUM(F64:F68)</f>
        <v>4680</v>
      </c>
      <c r="G63" s="245">
        <f t="shared" ref="G63" si="123">+SUM(G64:G68)</f>
        <v>5428</v>
      </c>
      <c r="H63" s="263">
        <f t="shared" si="121"/>
        <v>2803</v>
      </c>
      <c r="I63" s="262">
        <f t="shared" si="121"/>
        <v>5359</v>
      </c>
      <c r="J63" s="245">
        <f t="shared" si="121"/>
        <v>5603</v>
      </c>
      <c r="K63" s="248">
        <f t="shared" si="121"/>
        <v>2772</v>
      </c>
      <c r="L63" s="262">
        <f t="shared" ref="L63" si="124">+SUM(L64:L68)</f>
        <v>3774</v>
      </c>
      <c r="M63" s="245">
        <f t="shared" ref="M63" si="125">+SUM(M64:M68)</f>
        <v>4328</v>
      </c>
      <c r="N63" s="263">
        <f t="shared" si="121"/>
        <v>2265</v>
      </c>
      <c r="O63" s="262">
        <f t="shared" si="121"/>
        <v>2123</v>
      </c>
      <c r="P63" s="245">
        <f t="shared" si="121"/>
        <v>2332</v>
      </c>
      <c r="Q63" s="248">
        <f t="shared" si="121"/>
        <v>1306</v>
      </c>
      <c r="R63" s="262">
        <f t="shared" ref="R63" si="126">+SUM(R64:R68)</f>
        <v>698</v>
      </c>
      <c r="S63" s="245">
        <f t="shared" ref="S63" si="127">+SUM(S64:S68)</f>
        <v>721</v>
      </c>
      <c r="T63" s="263">
        <f t="shared" si="121"/>
        <v>614</v>
      </c>
      <c r="U63" s="262">
        <f t="shared" si="121"/>
        <v>2788</v>
      </c>
      <c r="V63" s="245">
        <f t="shared" si="121"/>
        <v>3042</v>
      </c>
      <c r="W63" s="263">
        <f t="shared" si="121"/>
        <v>1524</v>
      </c>
      <c r="X63" s="262">
        <f t="shared" ref="X63" si="128">+SUM(X64:X68)</f>
        <v>0</v>
      </c>
      <c r="Y63" s="245">
        <f t="shared" ref="Y63" si="129">+SUM(Y64:Y68)</f>
        <v>0</v>
      </c>
      <c r="Z63" s="248">
        <f t="shared" ref="Z63" si="130">+SUM(Z64:Z68)</f>
        <v>0</v>
      </c>
      <c r="AA63" s="242">
        <f t="shared" si="121"/>
        <v>19752</v>
      </c>
      <c r="AB63" s="245">
        <f t="shared" si="121"/>
        <v>21793</v>
      </c>
      <c r="AC63" s="246">
        <f t="shared" si="121"/>
        <v>11443</v>
      </c>
    </row>
    <row r="64" spans="1:29" ht="13.5" customHeight="1" x14ac:dyDescent="0.25">
      <c r="A64" s="162" t="s">
        <v>129</v>
      </c>
      <c r="B64" s="210" t="s">
        <v>230</v>
      </c>
      <c r="C64" s="168">
        <f>+'[5]3.SZ.TÁBL. SEGÍTŐ SZOLGÁLAT'!$D62</f>
        <v>233</v>
      </c>
      <c r="D64" s="177">
        <f>+'[4]3.SZ.TÁBL. SEGÍTŐ SZOLGÁLAT'!$E63</f>
        <v>242</v>
      </c>
      <c r="E64" s="171">
        <v>127</v>
      </c>
      <c r="F64" s="172">
        <f>+'[5]3.SZ.TÁBL. SEGÍTŐ SZOLGÁLAT'!$G62</f>
        <v>4243</v>
      </c>
      <c r="G64" s="177">
        <f>+'[4]3.SZ.TÁBL. SEGÍTŐ SZOLGÁLAT'!$H63</f>
        <v>4991</v>
      </c>
      <c r="H64" s="180">
        <v>2594</v>
      </c>
      <c r="I64" s="172">
        <f>+'[5]3.SZ.TÁBL. SEGÍTŐ SZOLGÁLAT'!$J62</f>
        <v>4298</v>
      </c>
      <c r="J64" s="177">
        <f>+'[4]3.SZ.TÁBL. SEGÍTŐ SZOLGÁLAT'!$K63</f>
        <v>4542</v>
      </c>
      <c r="K64" s="178">
        <v>2336</v>
      </c>
      <c r="L64" s="172">
        <f>+'[5]3.SZ.TÁBL. SEGÍTŐ SZOLGÁLAT'!$M62</f>
        <v>3292</v>
      </c>
      <c r="M64" s="177">
        <f>+'[4]3.SZ.TÁBL. SEGÍTŐ SZOLGÁLAT'!$N63</f>
        <v>3846</v>
      </c>
      <c r="N64" s="180">
        <v>2054</v>
      </c>
      <c r="O64" s="172">
        <f>+'[5]3.SZ.TÁBL. SEGÍTŐ SZOLGÁLAT'!$P62</f>
        <v>1758</v>
      </c>
      <c r="P64" s="177">
        <f>+'[4]3.SZ.TÁBL. SEGÍTŐ SZOLGÁLAT'!$Q63</f>
        <v>1967</v>
      </c>
      <c r="Q64" s="178">
        <v>1136</v>
      </c>
      <c r="R64" s="172">
        <f>+'[5]3.SZ.TÁBL. SEGÍTŐ SZOLGÁLAT'!$S62</f>
        <v>596</v>
      </c>
      <c r="S64" s="177">
        <f>+'[4]3.SZ.TÁBL. SEGÍTŐ SZOLGÁLAT'!$T63</f>
        <v>619</v>
      </c>
      <c r="T64" s="180">
        <v>388</v>
      </c>
      <c r="U64" s="172">
        <f>+'[5]3.SZ.TÁBL. SEGÍTŐ SZOLGÁLAT'!$V62</f>
        <v>2326</v>
      </c>
      <c r="V64" s="177">
        <f>+'[4]3.SZ.TÁBL. SEGÍTŐ SZOLGÁLAT'!$W63</f>
        <v>2580</v>
      </c>
      <c r="W64" s="180">
        <v>1096</v>
      </c>
      <c r="X64" s="172">
        <f>+'[3]3.SZ.TÁBL. SEGÍTŐ SZOLGÁLAT'!$Y62</f>
        <v>0</v>
      </c>
      <c r="Y64" s="177">
        <f>+'[6]3.SZ.TÁBL. SEGÍTŐ SZOLGÁLAT'!$Z63</f>
        <v>0</v>
      </c>
      <c r="Z64" s="178"/>
      <c r="AA64" s="181">
        <f t="shared" ref="AA64:AA71" si="131">+C64+F64+I64+L64+O64+R64+U64+X64</f>
        <v>16746</v>
      </c>
      <c r="AB64" s="177">
        <f t="shared" ref="AB64:AB71" si="132">+D64+G64+J64+M64+P64+S64+V64+Y64</f>
        <v>18787</v>
      </c>
      <c r="AC64" s="182">
        <f t="shared" ref="AC64:AC71" si="133">+E64+H64+K64+N64+Q64+T64+W64+Z64</f>
        <v>9731</v>
      </c>
    </row>
    <row r="65" spans="1:29" ht="13.5" customHeight="1" x14ac:dyDescent="0.25">
      <c r="A65" s="163" t="s">
        <v>129</v>
      </c>
      <c r="B65" s="170" t="s">
        <v>231</v>
      </c>
      <c r="C65" s="168">
        <f>+'[5]3.SZ.TÁBL. SEGÍTŐ SZOLGÁLAT'!$D63</f>
        <v>93</v>
      </c>
      <c r="D65" s="177">
        <f>+'[4]3.SZ.TÁBL. SEGÍTŐ SZOLGÁLAT'!$E64</f>
        <v>93</v>
      </c>
      <c r="E65" s="171">
        <v>28</v>
      </c>
      <c r="F65" s="172">
        <f>+'[5]3.SZ.TÁBL. SEGÍTŐ SZOLGÁLAT'!$G63</f>
        <v>369</v>
      </c>
      <c r="G65" s="177">
        <f>+'[4]3.SZ.TÁBL. SEGÍTŐ SZOLGÁLAT'!$H64</f>
        <v>369</v>
      </c>
      <c r="H65" s="173">
        <v>140</v>
      </c>
      <c r="I65" s="172">
        <f>+'[5]3.SZ.TÁBL. SEGÍTŐ SZOLGÁLAT'!$J63</f>
        <v>969</v>
      </c>
      <c r="J65" s="177">
        <f>+'[4]3.SZ.TÁBL. SEGÍTŐ SZOLGÁLAT'!$K64</f>
        <v>969</v>
      </c>
      <c r="K65" s="171">
        <v>355</v>
      </c>
      <c r="L65" s="172">
        <f>+'[5]3.SZ.TÁBL. SEGÍTŐ SZOLGÁLAT'!$M63</f>
        <v>417</v>
      </c>
      <c r="M65" s="177">
        <f>+'[4]3.SZ.TÁBL. SEGÍTŐ SZOLGÁLAT'!$N64</f>
        <v>417</v>
      </c>
      <c r="N65" s="173">
        <v>159</v>
      </c>
      <c r="O65" s="172">
        <f>+'[5]3.SZ.TÁBL. SEGÍTŐ SZOLGÁLAT'!$P63</f>
        <v>324</v>
      </c>
      <c r="P65" s="177">
        <f>+'[4]3.SZ.TÁBL. SEGÍTŐ SZOLGÁLAT'!$Q64</f>
        <v>324</v>
      </c>
      <c r="Q65" s="171">
        <v>119</v>
      </c>
      <c r="R65" s="172">
        <f>+'[5]3.SZ.TÁBL. SEGÍTŐ SZOLGÁLAT'!$S63</f>
        <v>93</v>
      </c>
      <c r="S65" s="177">
        <f>+'[4]3.SZ.TÁBL. SEGÍTŐ SZOLGÁLAT'!$T64</f>
        <v>93</v>
      </c>
      <c r="T65" s="173">
        <v>34</v>
      </c>
      <c r="U65" s="172">
        <f>+'[5]3.SZ.TÁBL. SEGÍTŐ SZOLGÁLAT'!$V63</f>
        <v>417</v>
      </c>
      <c r="V65" s="177">
        <f>+'[4]3.SZ.TÁBL. SEGÍTŐ SZOLGÁLAT'!$W64</f>
        <v>417</v>
      </c>
      <c r="W65" s="173">
        <v>147</v>
      </c>
      <c r="X65" s="172">
        <f>+'[3]3.SZ.TÁBL. SEGÍTŐ SZOLGÁLAT'!$Y63</f>
        <v>0</v>
      </c>
      <c r="Y65" s="166">
        <f>+'[6]3.SZ.TÁBL. SEGÍTŐ SZOLGÁLAT'!$Z64</f>
        <v>0</v>
      </c>
      <c r="Z65" s="171"/>
      <c r="AA65" s="174">
        <f t="shared" si="131"/>
        <v>2682</v>
      </c>
      <c r="AB65" s="166">
        <f t="shared" si="132"/>
        <v>2682</v>
      </c>
      <c r="AC65" s="167">
        <f t="shared" si="133"/>
        <v>982</v>
      </c>
    </row>
    <row r="66" spans="1:29" ht="13.5" customHeight="1" x14ac:dyDescent="0.25">
      <c r="A66" s="163" t="s">
        <v>129</v>
      </c>
      <c r="B66" s="170" t="s">
        <v>232</v>
      </c>
      <c r="C66" s="168">
        <f>+'[5]3.SZ.TÁBL. SEGÍTŐ SZOLGÁLAT'!$D64</f>
        <v>0</v>
      </c>
      <c r="D66" s="177">
        <f>+'[4]3.SZ.TÁBL. SEGÍTŐ SZOLGÁLAT'!$E65</f>
        <v>0</v>
      </c>
      <c r="E66" s="171"/>
      <c r="F66" s="172">
        <f>+'[5]3.SZ.TÁBL. SEGÍTŐ SZOLGÁLAT'!$G64</f>
        <v>2</v>
      </c>
      <c r="G66" s="177">
        <f>+'[4]3.SZ.TÁBL. SEGÍTŐ SZOLGÁLAT'!$H65</f>
        <v>2</v>
      </c>
      <c r="H66" s="173"/>
      <c r="I66" s="172">
        <f>+'[5]3.SZ.TÁBL. SEGÍTŐ SZOLGÁLAT'!$J64</f>
        <v>4</v>
      </c>
      <c r="J66" s="177">
        <f>+'[4]3.SZ.TÁBL. SEGÍTŐ SZOLGÁLAT'!$K65</f>
        <v>4</v>
      </c>
      <c r="K66" s="171"/>
      <c r="L66" s="172">
        <f>+'[5]3.SZ.TÁBL. SEGÍTŐ SZOLGÁLAT'!$M64</f>
        <v>6</v>
      </c>
      <c r="M66" s="177">
        <f>+'[4]3.SZ.TÁBL. SEGÍTŐ SZOLGÁLAT'!$N65</f>
        <v>6</v>
      </c>
      <c r="N66" s="173"/>
      <c r="O66" s="172">
        <f>+'[5]3.SZ.TÁBL. SEGÍTŐ SZOLGÁLAT'!$P64</f>
        <v>3</v>
      </c>
      <c r="P66" s="177">
        <f>+'[4]3.SZ.TÁBL. SEGÍTŐ SZOLGÁLAT'!$Q65</f>
        <v>3</v>
      </c>
      <c r="Q66" s="171"/>
      <c r="R66" s="172">
        <f>+'[5]3.SZ.TÁBL. SEGÍTŐ SZOLGÁLAT'!$S64</f>
        <v>0</v>
      </c>
      <c r="S66" s="177">
        <f>+'[4]3.SZ.TÁBL. SEGÍTŐ SZOLGÁLAT'!$T65</f>
        <v>0</v>
      </c>
      <c r="T66" s="173"/>
      <c r="U66" s="172">
        <f>+'[5]3.SZ.TÁBL. SEGÍTŐ SZOLGÁLAT'!$V64</f>
        <v>0</v>
      </c>
      <c r="V66" s="177">
        <f>+'[4]3.SZ.TÁBL. SEGÍTŐ SZOLGÁLAT'!$W65</f>
        <v>0</v>
      </c>
      <c r="W66" s="173"/>
      <c r="X66" s="172">
        <f>+'[3]3.SZ.TÁBL. SEGÍTŐ SZOLGÁLAT'!$Y64</f>
        <v>0</v>
      </c>
      <c r="Y66" s="166">
        <f>+'[6]3.SZ.TÁBL. SEGÍTŐ SZOLGÁLAT'!$Z65</f>
        <v>0</v>
      </c>
      <c r="Z66" s="171"/>
      <c r="AA66" s="174">
        <f t="shared" si="131"/>
        <v>15</v>
      </c>
      <c r="AB66" s="166">
        <f t="shared" si="132"/>
        <v>15</v>
      </c>
      <c r="AC66" s="167">
        <f t="shared" si="133"/>
        <v>0</v>
      </c>
    </row>
    <row r="67" spans="1:29" ht="13.5" customHeight="1" x14ac:dyDescent="0.25">
      <c r="A67" s="163" t="s">
        <v>129</v>
      </c>
      <c r="B67" s="170" t="s">
        <v>290</v>
      </c>
      <c r="C67" s="168">
        <f>+'[5]3.SZ.TÁBL. SEGÍTŐ SZOLGÁLAT'!$D65</f>
        <v>0</v>
      </c>
      <c r="D67" s="177">
        <f>+'[4]3.SZ.TÁBL. SEGÍTŐ SZOLGÁLAT'!$E66</f>
        <v>0</v>
      </c>
      <c r="E67" s="171"/>
      <c r="F67" s="172">
        <f>+'[5]3.SZ.TÁBL. SEGÍTŐ SZOLGÁLAT'!$G65</f>
        <v>0</v>
      </c>
      <c r="G67" s="177">
        <f>+'[4]3.SZ.TÁBL. SEGÍTŐ SZOLGÁLAT'!$H66</f>
        <v>0</v>
      </c>
      <c r="H67" s="173"/>
      <c r="I67" s="172">
        <f>+'[5]3.SZ.TÁBL. SEGÍTŐ SZOLGÁLAT'!$J65</f>
        <v>0</v>
      </c>
      <c r="J67" s="177">
        <f>+'[4]3.SZ.TÁBL. SEGÍTŐ SZOLGÁLAT'!$K66</f>
        <v>0</v>
      </c>
      <c r="K67" s="171"/>
      <c r="L67" s="172">
        <f>+'[5]3.SZ.TÁBL. SEGÍTŐ SZOLGÁLAT'!$M65</f>
        <v>0</v>
      </c>
      <c r="M67" s="177">
        <f>+'[4]3.SZ.TÁBL. SEGÍTŐ SZOLGÁLAT'!$N66</f>
        <v>0</v>
      </c>
      <c r="N67" s="173"/>
      <c r="O67" s="172">
        <f>+'[5]3.SZ.TÁBL. SEGÍTŐ SZOLGÁLAT'!$P65</f>
        <v>0</v>
      </c>
      <c r="P67" s="177">
        <f>+'[4]3.SZ.TÁBL. SEGÍTŐ SZOLGÁLAT'!$Q66</f>
        <v>0</v>
      </c>
      <c r="Q67" s="171">
        <v>19</v>
      </c>
      <c r="R67" s="172">
        <f>+'[5]3.SZ.TÁBL. SEGÍTŐ SZOLGÁLAT'!$S65</f>
        <v>0</v>
      </c>
      <c r="S67" s="177">
        <f>+'[4]3.SZ.TÁBL. SEGÍTŐ SZOLGÁLAT'!$T66</f>
        <v>0</v>
      </c>
      <c r="T67" s="173">
        <v>183</v>
      </c>
      <c r="U67" s="172">
        <f>+'[5]3.SZ.TÁBL. SEGÍTŐ SZOLGÁLAT'!$V65</f>
        <v>0</v>
      </c>
      <c r="V67" s="177">
        <f>+'[4]3.SZ.TÁBL. SEGÍTŐ SZOLGÁLAT'!$W66</f>
        <v>0</v>
      </c>
      <c r="W67" s="173">
        <v>238</v>
      </c>
      <c r="X67" s="172">
        <f>+'[3]3.SZ.TÁBL. SEGÍTŐ SZOLGÁLAT'!$Y65</f>
        <v>0</v>
      </c>
      <c r="Y67" s="166">
        <f>+'[6]3.SZ.TÁBL. SEGÍTŐ SZOLGÁLAT'!$Z66</f>
        <v>0</v>
      </c>
      <c r="Z67" s="171"/>
      <c r="AA67" s="174">
        <f t="shared" si="131"/>
        <v>0</v>
      </c>
      <c r="AB67" s="166">
        <f t="shared" si="132"/>
        <v>0</v>
      </c>
      <c r="AC67" s="167">
        <f t="shared" si="133"/>
        <v>440</v>
      </c>
    </row>
    <row r="68" spans="1:29" ht="13.5" customHeight="1" x14ac:dyDescent="0.25">
      <c r="A68" s="163" t="s">
        <v>129</v>
      </c>
      <c r="B68" s="170" t="s">
        <v>233</v>
      </c>
      <c r="C68" s="168">
        <f>+'[5]3.SZ.TÁBL. SEGÍTŐ SZOLGÁLAT'!$D66</f>
        <v>4</v>
      </c>
      <c r="D68" s="177">
        <f>+'[4]3.SZ.TÁBL. SEGÍTŐ SZOLGÁLAT'!$E67</f>
        <v>4</v>
      </c>
      <c r="E68" s="171">
        <v>4</v>
      </c>
      <c r="F68" s="172">
        <f>+'[5]3.SZ.TÁBL. SEGÍTŐ SZOLGÁLAT'!$G66</f>
        <v>66</v>
      </c>
      <c r="G68" s="177">
        <f>+'[4]3.SZ.TÁBL. SEGÍTŐ SZOLGÁLAT'!$H67</f>
        <v>66</v>
      </c>
      <c r="H68" s="173">
        <v>69</v>
      </c>
      <c r="I68" s="172">
        <f>+'[5]3.SZ.TÁBL. SEGÍTŐ SZOLGÁLAT'!$J66</f>
        <v>88</v>
      </c>
      <c r="J68" s="177">
        <f>+'[4]3.SZ.TÁBL. SEGÍTŐ SZOLGÁLAT'!$K67</f>
        <v>88</v>
      </c>
      <c r="K68" s="171">
        <v>81</v>
      </c>
      <c r="L68" s="172">
        <f>+'[5]3.SZ.TÁBL. SEGÍTŐ SZOLGÁLAT'!$M66</f>
        <v>59</v>
      </c>
      <c r="M68" s="177">
        <f>+'[4]3.SZ.TÁBL. SEGÍTŐ SZOLGÁLAT'!$N67</f>
        <v>59</v>
      </c>
      <c r="N68" s="173">
        <v>52</v>
      </c>
      <c r="O68" s="172">
        <f>+'[5]3.SZ.TÁBL. SEGÍTŐ SZOLGÁLAT'!$P66</f>
        <v>38</v>
      </c>
      <c r="P68" s="177">
        <f>+'[4]3.SZ.TÁBL. SEGÍTŐ SZOLGÁLAT'!$Q67</f>
        <v>38</v>
      </c>
      <c r="Q68" s="171">
        <v>32</v>
      </c>
      <c r="R68" s="172">
        <f>+'[5]3.SZ.TÁBL. SEGÍTŐ SZOLGÁLAT'!$S66</f>
        <v>9</v>
      </c>
      <c r="S68" s="177">
        <f>+'[4]3.SZ.TÁBL. SEGÍTŐ SZOLGÁLAT'!$T67</f>
        <v>9</v>
      </c>
      <c r="T68" s="173">
        <v>9</v>
      </c>
      <c r="U68" s="172">
        <f>+'[5]3.SZ.TÁBL. SEGÍTŐ SZOLGÁLAT'!$V66</f>
        <v>45</v>
      </c>
      <c r="V68" s="177">
        <f>+'[4]3.SZ.TÁBL. SEGÍTŐ SZOLGÁLAT'!$W67</f>
        <v>45</v>
      </c>
      <c r="W68" s="173">
        <v>43</v>
      </c>
      <c r="X68" s="172">
        <f>+'[3]3.SZ.TÁBL. SEGÍTŐ SZOLGÁLAT'!$Y66</f>
        <v>0</v>
      </c>
      <c r="Y68" s="166">
        <f>+'[6]3.SZ.TÁBL. SEGÍTŐ SZOLGÁLAT'!$Z67</f>
        <v>0</v>
      </c>
      <c r="Z68" s="171"/>
      <c r="AA68" s="174">
        <f t="shared" si="131"/>
        <v>309</v>
      </c>
      <c r="AB68" s="166">
        <f t="shared" si="132"/>
        <v>309</v>
      </c>
      <c r="AC68" s="167">
        <f t="shared" si="133"/>
        <v>290</v>
      </c>
    </row>
    <row r="69" spans="1:29" ht="13.5" customHeight="1" x14ac:dyDescent="0.25">
      <c r="A69" s="158" t="s">
        <v>173</v>
      </c>
      <c r="B69" s="207" t="s">
        <v>174</v>
      </c>
      <c r="C69" s="168">
        <f>+'[5]3.SZ.TÁBL. SEGÍTŐ SZOLGÁLAT'!$D$67</f>
        <v>25</v>
      </c>
      <c r="D69" s="177">
        <f>+'[4]3.SZ.TÁBL. SEGÍTŐ SZOLGÁLAT'!$E$68</f>
        <v>25</v>
      </c>
      <c r="E69" s="171">
        <v>18</v>
      </c>
      <c r="F69" s="172">
        <f>+'[5]3.SZ.TÁBL. SEGÍTŐ SZOLGÁLAT'!$G$67</f>
        <v>25</v>
      </c>
      <c r="G69" s="177">
        <f>+'[4]3.SZ.TÁBL. SEGÍTŐ SZOLGÁLAT'!$H$68</f>
        <v>25</v>
      </c>
      <c r="H69" s="180">
        <v>19</v>
      </c>
      <c r="I69" s="172">
        <f>+'[5]3.SZ.TÁBL. SEGÍTŐ SZOLGÁLAT'!$J$67</f>
        <v>11</v>
      </c>
      <c r="J69" s="177">
        <f>+'[4]3.SZ.TÁBL. SEGÍTŐ SZOLGÁLAT'!$K$68</f>
        <v>24</v>
      </c>
      <c r="K69" s="178">
        <v>24</v>
      </c>
      <c r="L69" s="172">
        <f>+'[5]3.SZ.TÁBL. SEGÍTŐ SZOLGÁLAT'!$M$67</f>
        <v>8</v>
      </c>
      <c r="M69" s="177">
        <f>+'[4]3.SZ.TÁBL. SEGÍTŐ SZOLGÁLAT'!$N$68</f>
        <v>11</v>
      </c>
      <c r="N69" s="180">
        <v>11</v>
      </c>
      <c r="O69" s="172">
        <f>+'[5]3.SZ.TÁBL. SEGÍTŐ SZOLGÁLAT'!$P$67</f>
        <v>8</v>
      </c>
      <c r="P69" s="177">
        <f>+'[4]3.SZ.TÁBL. SEGÍTŐ SZOLGÁLAT'!$Q$68</f>
        <v>11</v>
      </c>
      <c r="Q69" s="178">
        <v>11</v>
      </c>
      <c r="R69" s="172">
        <f>+'[3]3.SZ.TÁBL. SEGÍTŐ SZOLGÁLAT'!$S67</f>
        <v>0</v>
      </c>
      <c r="S69" s="177">
        <f>+'[4]3.SZ.TÁBL. SEGÍTŐ SZOLGÁLAT'!$T68</f>
        <v>0</v>
      </c>
      <c r="T69" s="180"/>
      <c r="U69" s="172">
        <f>+'[5]3.SZ.TÁBL. SEGÍTŐ SZOLGÁLAT'!$V$67</f>
        <v>50</v>
      </c>
      <c r="V69" s="177">
        <f>+'[4]3.SZ.TÁBL. SEGÍTŐ SZOLGÁLAT'!$W$68</f>
        <v>50</v>
      </c>
      <c r="W69" s="180">
        <v>0</v>
      </c>
      <c r="X69" s="172">
        <f>+'[3]3.SZ.TÁBL. SEGÍTŐ SZOLGÁLAT'!$Y67</f>
        <v>0</v>
      </c>
      <c r="Y69" s="177">
        <f>+'[6]3.SZ.TÁBL. SEGÍTŐ SZOLGÁLAT'!$Z68</f>
        <v>0</v>
      </c>
      <c r="Z69" s="178"/>
      <c r="AA69" s="181">
        <f t="shared" si="131"/>
        <v>127</v>
      </c>
      <c r="AB69" s="177">
        <f t="shared" si="132"/>
        <v>146</v>
      </c>
      <c r="AC69" s="182">
        <f t="shared" si="133"/>
        <v>83</v>
      </c>
    </row>
    <row r="70" spans="1:29" ht="15.75" customHeight="1" x14ac:dyDescent="0.25">
      <c r="A70" s="159" t="s">
        <v>175</v>
      </c>
      <c r="B70" s="169" t="s">
        <v>280</v>
      </c>
      <c r="C70" s="168">
        <f>+'[5]3.SZ.TÁBL. SEGÍTŐ SZOLGÁLAT'!$D$68</f>
        <v>25</v>
      </c>
      <c r="D70" s="166">
        <f>+'[4]3.SZ.TÁBL. SEGÍTŐ SZOLGÁLAT'!$E$69</f>
        <v>25</v>
      </c>
      <c r="E70" s="171"/>
      <c r="F70" s="172">
        <f>+'[5]3.SZ.TÁBL. SEGÍTŐ SZOLGÁLAT'!$G$68</f>
        <v>360</v>
      </c>
      <c r="G70" s="166">
        <f>+'[4]3.SZ.TÁBL. SEGÍTŐ SZOLGÁLAT'!$H$69</f>
        <v>360</v>
      </c>
      <c r="H70" s="173">
        <v>224</v>
      </c>
      <c r="I70" s="172">
        <f>+'[5]3.SZ.TÁBL. SEGÍTŐ SZOLGÁLAT'!$J$68</f>
        <v>565</v>
      </c>
      <c r="J70" s="177">
        <f>+'[4]3.SZ.TÁBL. SEGÍTŐ SZOLGÁLAT'!$K$69</f>
        <v>552</v>
      </c>
      <c r="K70" s="171">
        <v>175</v>
      </c>
      <c r="L70" s="172">
        <f>+'[5]3.SZ.TÁBL. SEGÍTŐ SZOLGÁLAT'!$M$68</f>
        <v>90</v>
      </c>
      <c r="M70" s="166">
        <f>+'[4]3.SZ.TÁBL. SEGÍTŐ SZOLGÁLAT'!$N$69</f>
        <v>87</v>
      </c>
      <c r="N70" s="173">
        <v>36</v>
      </c>
      <c r="O70" s="172">
        <f>+'[5]3.SZ.TÁBL. SEGÍTŐ SZOLGÁLAT'!$P$68</f>
        <v>1680</v>
      </c>
      <c r="P70" s="166">
        <f>+'[4]3.SZ.TÁBL. SEGÍTŐ SZOLGÁLAT'!$Q$69</f>
        <v>1677</v>
      </c>
      <c r="Q70" s="171">
        <v>836</v>
      </c>
      <c r="R70" s="172">
        <f>+'[5]3.SZ.TÁBL. SEGÍTŐ SZOLGÁLAT'!$S$68</f>
        <v>1005</v>
      </c>
      <c r="S70" s="166">
        <f>+'[4]3.SZ.TÁBL. SEGÍTŐ SZOLGÁLAT'!$T$69</f>
        <v>1005</v>
      </c>
      <c r="T70" s="173">
        <v>502</v>
      </c>
      <c r="U70" s="172">
        <f>+'[5]3.SZ.TÁBL. SEGÍTŐ SZOLGÁLAT'!$V$68</f>
        <v>95</v>
      </c>
      <c r="V70" s="166">
        <f>+'[4]3.SZ.TÁBL. SEGÍTŐ SZOLGÁLAT'!$W$69</f>
        <v>95</v>
      </c>
      <c r="W70" s="173">
        <v>36</v>
      </c>
      <c r="X70" s="172">
        <f>+'[5]3.SZ.TÁBL. SEGÍTŐ SZOLGÁLAT'!$Y$68</f>
        <v>0</v>
      </c>
      <c r="Y70" s="166">
        <f>+'[4]3.SZ.TÁBL. SEGÍTŐ SZOLGÁLAT'!$Z$69</f>
        <v>0</v>
      </c>
      <c r="Z70" s="171"/>
      <c r="AA70" s="174">
        <f t="shared" si="131"/>
        <v>3820</v>
      </c>
      <c r="AB70" s="166">
        <f t="shared" si="132"/>
        <v>3801</v>
      </c>
      <c r="AC70" s="167">
        <f t="shared" si="133"/>
        <v>1809</v>
      </c>
    </row>
    <row r="71" spans="1:29" ht="13.5" customHeight="1" x14ac:dyDescent="0.25">
      <c r="A71" s="160" t="s">
        <v>177</v>
      </c>
      <c r="B71" s="208" t="s">
        <v>178</v>
      </c>
      <c r="C71" s="168">
        <f>+'[3]3.SZ.TÁBL. SEGÍTŐ SZOLGÁLAT'!$D69</f>
        <v>0</v>
      </c>
      <c r="D71" s="189">
        <f>+'[6]3.SZ.TÁBL. SEGÍTŐ SZOLGÁLAT'!$E70</f>
        <v>0</v>
      </c>
      <c r="E71" s="171"/>
      <c r="F71" s="172">
        <f>+'[3]3.SZ.TÁBL. SEGÍTŐ SZOLGÁLAT'!$G69</f>
        <v>0</v>
      </c>
      <c r="G71" s="189">
        <f>+'[6]3.SZ.TÁBL. SEGÍTŐ SZOLGÁLAT'!$H70</f>
        <v>0</v>
      </c>
      <c r="H71" s="192"/>
      <c r="I71" s="172">
        <f>+'[3]3.SZ.TÁBL. SEGÍTŐ SZOLGÁLAT'!$J69</f>
        <v>0</v>
      </c>
      <c r="J71" s="189">
        <f>+'[6]3.SZ.TÁBL. SEGÍTŐ SZOLGÁLAT'!$K70</f>
        <v>0</v>
      </c>
      <c r="K71" s="190"/>
      <c r="L71" s="172">
        <f>+'[3]3.SZ.TÁBL. SEGÍTŐ SZOLGÁLAT'!$M69</f>
        <v>0</v>
      </c>
      <c r="M71" s="189">
        <f>+'[6]3.SZ.TÁBL. SEGÍTŐ SZOLGÁLAT'!$N70</f>
        <v>0</v>
      </c>
      <c r="N71" s="192"/>
      <c r="O71" s="172">
        <f>+'[3]3.SZ.TÁBL. SEGÍTŐ SZOLGÁLAT'!$P69</f>
        <v>0</v>
      </c>
      <c r="P71" s="189">
        <f>+'[6]3.SZ.TÁBL. SEGÍTŐ SZOLGÁLAT'!$Q70</f>
        <v>0</v>
      </c>
      <c r="Q71" s="190"/>
      <c r="R71" s="172">
        <f>+'[3]3.SZ.TÁBL. SEGÍTŐ SZOLGÁLAT'!$S69</f>
        <v>0</v>
      </c>
      <c r="S71" s="189">
        <f>+'[6]3.SZ.TÁBL. SEGÍTŐ SZOLGÁLAT'!$T70</f>
        <v>0</v>
      </c>
      <c r="T71" s="192"/>
      <c r="U71" s="172">
        <f>+'[3]3.SZ.TÁBL. SEGÍTŐ SZOLGÁLAT'!$V69</f>
        <v>0</v>
      </c>
      <c r="V71" s="189">
        <f>+'[6]3.SZ.TÁBL. SEGÍTŐ SZOLGÁLAT'!$W70</f>
        <v>0</v>
      </c>
      <c r="W71" s="192"/>
      <c r="X71" s="172">
        <f>+'[3]3.SZ.TÁBL. SEGÍTŐ SZOLGÁLAT'!$Y69</f>
        <v>0</v>
      </c>
      <c r="Y71" s="189">
        <f>+'[6]3.SZ.TÁBL. SEGÍTŐ SZOLGÁLAT'!$Z70</f>
        <v>0</v>
      </c>
      <c r="Z71" s="190"/>
      <c r="AA71" s="193">
        <f t="shared" si="131"/>
        <v>0</v>
      </c>
      <c r="AB71" s="189">
        <f t="shared" si="132"/>
        <v>0</v>
      </c>
      <c r="AC71" s="194">
        <f t="shared" si="133"/>
        <v>0</v>
      </c>
    </row>
    <row r="72" spans="1:29" s="264" customFormat="1" ht="13.5" customHeight="1" x14ac:dyDescent="0.25">
      <c r="A72" s="161" t="s">
        <v>130</v>
      </c>
      <c r="B72" s="209" t="s">
        <v>88</v>
      </c>
      <c r="C72" s="247">
        <f t="shared" ref="C72:AC72" si="134">SUM(C69:C71)</f>
        <v>50</v>
      </c>
      <c r="D72" s="245">
        <f t="shared" si="134"/>
        <v>50</v>
      </c>
      <c r="E72" s="248">
        <f t="shared" si="134"/>
        <v>18</v>
      </c>
      <c r="F72" s="262">
        <f t="shared" ref="F72" si="135">SUM(F69:F71)</f>
        <v>385</v>
      </c>
      <c r="G72" s="245">
        <f t="shared" ref="G72" si="136">SUM(G69:G71)</f>
        <v>385</v>
      </c>
      <c r="H72" s="263">
        <f t="shared" si="134"/>
        <v>243</v>
      </c>
      <c r="I72" s="262">
        <f t="shared" si="134"/>
        <v>576</v>
      </c>
      <c r="J72" s="245">
        <f t="shared" si="134"/>
        <v>576</v>
      </c>
      <c r="K72" s="248">
        <f t="shared" si="134"/>
        <v>199</v>
      </c>
      <c r="L72" s="262">
        <f t="shared" ref="L72" si="137">SUM(L69:L71)</f>
        <v>98</v>
      </c>
      <c r="M72" s="245">
        <f t="shared" ref="M72" si="138">SUM(M69:M71)</f>
        <v>98</v>
      </c>
      <c r="N72" s="263">
        <f t="shared" si="134"/>
        <v>47</v>
      </c>
      <c r="O72" s="262">
        <f t="shared" si="134"/>
        <v>1688</v>
      </c>
      <c r="P72" s="245">
        <f t="shared" si="134"/>
        <v>1688</v>
      </c>
      <c r="Q72" s="248">
        <f t="shared" si="134"/>
        <v>847</v>
      </c>
      <c r="R72" s="262">
        <f t="shared" ref="R72" si="139">SUM(R69:R71)</f>
        <v>1005</v>
      </c>
      <c r="S72" s="245">
        <f t="shared" ref="S72" si="140">SUM(S69:S71)</f>
        <v>1005</v>
      </c>
      <c r="T72" s="263">
        <f t="shared" si="134"/>
        <v>502</v>
      </c>
      <c r="U72" s="262">
        <f t="shared" si="134"/>
        <v>145</v>
      </c>
      <c r="V72" s="245">
        <f t="shared" si="134"/>
        <v>145</v>
      </c>
      <c r="W72" s="263">
        <f t="shared" si="134"/>
        <v>36</v>
      </c>
      <c r="X72" s="247">
        <f t="shared" ref="X72" si="141">SUM(X69:X71)</f>
        <v>0</v>
      </c>
      <c r="Y72" s="245">
        <f t="shared" ref="Y72" si="142">SUM(Y69:Y71)</f>
        <v>0</v>
      </c>
      <c r="Z72" s="248">
        <f t="shared" ref="Z72" si="143">SUM(Z69:Z71)</f>
        <v>0</v>
      </c>
      <c r="AA72" s="242">
        <f t="shared" si="134"/>
        <v>3947</v>
      </c>
      <c r="AB72" s="245">
        <f t="shared" si="134"/>
        <v>3947</v>
      </c>
      <c r="AC72" s="246">
        <f t="shared" si="134"/>
        <v>1892</v>
      </c>
    </row>
    <row r="73" spans="1:29" ht="13.5" customHeight="1" x14ac:dyDescent="0.25">
      <c r="A73" s="158" t="s">
        <v>179</v>
      </c>
      <c r="B73" s="207" t="s">
        <v>180</v>
      </c>
      <c r="C73" s="168">
        <f>+'[5]3.SZ.TÁBL. SEGÍTŐ SZOLGÁLAT'!$D$71</f>
        <v>20</v>
      </c>
      <c r="D73" s="177">
        <f>+'[4]3.SZ.TÁBL. SEGÍTŐ SZOLGÁLAT'!$E$72</f>
        <v>20</v>
      </c>
      <c r="E73" s="171">
        <v>1</v>
      </c>
      <c r="F73" s="172">
        <f>+'[5]3.SZ.TÁBL. SEGÍTŐ SZOLGÁLAT'!$G$71</f>
        <v>30</v>
      </c>
      <c r="G73" s="177">
        <f>+'[4]3.SZ.TÁBL. SEGÍTŐ SZOLGÁLAT'!$H$72</f>
        <v>30</v>
      </c>
      <c r="H73" s="180">
        <v>23</v>
      </c>
      <c r="I73" s="172">
        <f>+'[5]3.SZ.TÁBL. SEGÍTŐ SZOLGÁLAT'!$J$71</f>
        <v>19</v>
      </c>
      <c r="J73" s="177">
        <f>+'[4]3.SZ.TÁBL. SEGÍTŐ SZOLGÁLAT'!$K$72</f>
        <v>19</v>
      </c>
      <c r="K73" s="178">
        <v>7</v>
      </c>
      <c r="L73" s="172">
        <f>+'[5]3.SZ.TÁBL. SEGÍTŐ SZOLGÁLAT'!$M$71</f>
        <v>630</v>
      </c>
      <c r="M73" s="177">
        <f>+'[4]3.SZ.TÁBL. SEGÍTŐ SZOLGÁLAT'!$N$72</f>
        <v>630</v>
      </c>
      <c r="N73" s="180">
        <v>298</v>
      </c>
      <c r="O73" s="172">
        <f>+'[5]3.SZ.TÁBL. SEGÍTŐ SZOLGÁLAT'!$P$71</f>
        <v>30</v>
      </c>
      <c r="P73" s="177">
        <f>+'[4]3.SZ.TÁBL. SEGÍTŐ SZOLGÁLAT'!$Q$72</f>
        <v>30</v>
      </c>
      <c r="Q73" s="178">
        <v>8</v>
      </c>
      <c r="R73" s="172">
        <f>+'[3]3.SZ.TÁBL. SEGÍTŐ SZOLGÁLAT'!$S71</f>
        <v>0</v>
      </c>
      <c r="S73" s="177">
        <f>+'[4]3.SZ.TÁBL. SEGÍTŐ SZOLGÁLAT'!$T$72</f>
        <v>1</v>
      </c>
      <c r="T73" s="180">
        <v>1</v>
      </c>
      <c r="U73" s="172">
        <f>+'[5]3.SZ.TÁBL. SEGÍTŐ SZOLGÁLAT'!$V$71</f>
        <v>20</v>
      </c>
      <c r="V73" s="177">
        <f>+'[4]3.SZ.TÁBL. SEGÍTŐ SZOLGÁLAT'!$W$72</f>
        <v>20</v>
      </c>
      <c r="W73" s="180">
        <v>2</v>
      </c>
      <c r="X73" s="172">
        <f>+'[3]3.SZ.TÁBL. SEGÍTŐ SZOLGÁLAT'!$Y71</f>
        <v>0</v>
      </c>
      <c r="Y73" s="177">
        <f>+'[6]3.SZ.TÁBL. SEGÍTŐ SZOLGÁLAT'!$Z72</f>
        <v>0</v>
      </c>
      <c r="Z73" s="178"/>
      <c r="AA73" s="181">
        <f t="shared" ref="AA73:AA74" si="144">+C73+F73+I73+L73+O73+R73+U73+X73</f>
        <v>749</v>
      </c>
      <c r="AB73" s="177">
        <f t="shared" ref="AB73:AB74" si="145">+D73+G73+J73+M73+P73+S73+V73+Y73</f>
        <v>750</v>
      </c>
      <c r="AC73" s="182">
        <f t="shared" ref="AC73:AC74" si="146">+E73+H73+K73+N73+Q73+T73+W73+Z73</f>
        <v>340</v>
      </c>
    </row>
    <row r="74" spans="1:29" ht="13.5" customHeight="1" x14ac:dyDescent="0.25">
      <c r="A74" s="160" t="s">
        <v>181</v>
      </c>
      <c r="B74" s="208" t="s">
        <v>182</v>
      </c>
      <c r="C74" s="168">
        <f>+'[5]3.SZ.TÁBL. SEGÍTŐ SZOLGÁLAT'!$D$72</f>
        <v>28</v>
      </c>
      <c r="D74" s="189">
        <f>+'[4]3.SZ.TÁBL. SEGÍTŐ SZOLGÁLAT'!$E$73</f>
        <v>28</v>
      </c>
      <c r="E74" s="171">
        <v>1</v>
      </c>
      <c r="F74" s="172">
        <f>+'[5]3.SZ.TÁBL. SEGÍTŐ SZOLGÁLAT'!$G$72</f>
        <v>90</v>
      </c>
      <c r="G74" s="189">
        <f>+'[4]3.SZ.TÁBL. SEGÍTŐ SZOLGÁLAT'!$H$73</f>
        <v>90</v>
      </c>
      <c r="H74" s="192">
        <v>45</v>
      </c>
      <c r="I74" s="172">
        <f>+'[5]3.SZ.TÁBL. SEGÍTŐ SZOLGÁLAT'!$J$72</f>
        <v>70</v>
      </c>
      <c r="J74" s="189">
        <f>+'[4]3.SZ.TÁBL. SEGÍTŐ SZOLGÁLAT'!$K$73</f>
        <v>70</v>
      </c>
      <c r="K74" s="190">
        <v>15</v>
      </c>
      <c r="L74" s="172">
        <f>+'[5]3.SZ.TÁBL. SEGÍTŐ SZOLGÁLAT'!$M$72</f>
        <v>170</v>
      </c>
      <c r="M74" s="189">
        <f>+'[4]3.SZ.TÁBL. SEGÍTŐ SZOLGÁLAT'!$N$73</f>
        <v>158</v>
      </c>
      <c r="N74" s="192">
        <v>15</v>
      </c>
      <c r="O74" s="172">
        <f>+'[5]3.SZ.TÁBL. SEGÍTŐ SZOLGÁLAT'!$P$72</f>
        <v>90</v>
      </c>
      <c r="P74" s="189">
        <f>+'[4]3.SZ.TÁBL. SEGÍTŐ SZOLGÁLAT'!$Q$73</f>
        <v>90</v>
      </c>
      <c r="Q74" s="190">
        <v>16</v>
      </c>
      <c r="R74" s="172">
        <f>+'[5]3.SZ.TÁBL. SEGÍTŐ SZOLGÁLAT'!$S$72</f>
        <v>40</v>
      </c>
      <c r="S74" s="189">
        <f>+'[4]3.SZ.TÁBL. SEGÍTŐ SZOLGÁLAT'!$T$73</f>
        <v>39</v>
      </c>
      <c r="T74" s="192">
        <v>5</v>
      </c>
      <c r="U74" s="172">
        <f>+'[5]3.SZ.TÁBL. SEGÍTŐ SZOLGÁLAT'!$V$72</f>
        <v>40</v>
      </c>
      <c r="V74" s="189">
        <f>+'[4]3.SZ.TÁBL. SEGÍTŐ SZOLGÁLAT'!$W$73</f>
        <v>40</v>
      </c>
      <c r="W74" s="192">
        <v>6</v>
      </c>
      <c r="X74" s="172">
        <f>+'[5]3.SZ.TÁBL. SEGÍTŐ SZOLGÁLAT'!$Y$72</f>
        <v>20</v>
      </c>
      <c r="Y74" s="189">
        <f>+'[4]3.SZ.TÁBL. SEGÍTŐ SZOLGÁLAT'!$Z$73</f>
        <v>20</v>
      </c>
      <c r="Z74" s="190">
        <v>0</v>
      </c>
      <c r="AA74" s="193">
        <f t="shared" si="144"/>
        <v>548</v>
      </c>
      <c r="AB74" s="189">
        <f t="shared" si="145"/>
        <v>535</v>
      </c>
      <c r="AC74" s="194">
        <f t="shared" si="146"/>
        <v>103</v>
      </c>
    </row>
    <row r="75" spans="1:29" s="264" customFormat="1" ht="13.5" customHeight="1" x14ac:dyDescent="0.25">
      <c r="A75" s="161" t="s">
        <v>131</v>
      </c>
      <c r="B75" s="209" t="s">
        <v>89</v>
      </c>
      <c r="C75" s="247">
        <f t="shared" ref="C75:AC75" si="147">SUM(C73:C74)</f>
        <v>48</v>
      </c>
      <c r="D75" s="245">
        <f t="shared" si="147"/>
        <v>48</v>
      </c>
      <c r="E75" s="248">
        <f t="shared" si="147"/>
        <v>2</v>
      </c>
      <c r="F75" s="262">
        <f t="shared" ref="F75" si="148">SUM(F73:F74)</f>
        <v>120</v>
      </c>
      <c r="G75" s="245">
        <f t="shared" ref="G75" si="149">SUM(G73:G74)</f>
        <v>120</v>
      </c>
      <c r="H75" s="263">
        <f t="shared" si="147"/>
        <v>68</v>
      </c>
      <c r="I75" s="262">
        <f t="shared" si="147"/>
        <v>89</v>
      </c>
      <c r="J75" s="245">
        <f t="shared" si="147"/>
        <v>89</v>
      </c>
      <c r="K75" s="248">
        <f t="shared" si="147"/>
        <v>22</v>
      </c>
      <c r="L75" s="262">
        <f t="shared" ref="L75" si="150">SUM(L73:L74)</f>
        <v>800</v>
      </c>
      <c r="M75" s="245">
        <f t="shared" ref="M75" si="151">SUM(M73:M74)</f>
        <v>788</v>
      </c>
      <c r="N75" s="263">
        <f t="shared" si="147"/>
        <v>313</v>
      </c>
      <c r="O75" s="262">
        <f t="shared" si="147"/>
        <v>120</v>
      </c>
      <c r="P75" s="245">
        <f t="shared" si="147"/>
        <v>120</v>
      </c>
      <c r="Q75" s="248">
        <f t="shared" si="147"/>
        <v>24</v>
      </c>
      <c r="R75" s="262">
        <f t="shared" ref="R75" si="152">SUM(R73:R74)</f>
        <v>40</v>
      </c>
      <c r="S75" s="245">
        <f t="shared" ref="S75" si="153">SUM(S73:S74)</f>
        <v>40</v>
      </c>
      <c r="T75" s="263">
        <f t="shared" si="147"/>
        <v>6</v>
      </c>
      <c r="U75" s="262">
        <f t="shared" si="147"/>
        <v>60</v>
      </c>
      <c r="V75" s="245">
        <f t="shared" si="147"/>
        <v>60</v>
      </c>
      <c r="W75" s="263">
        <f t="shared" si="147"/>
        <v>8</v>
      </c>
      <c r="X75" s="247">
        <f t="shared" ref="X75" si="154">SUM(X73:X74)</f>
        <v>20</v>
      </c>
      <c r="Y75" s="245">
        <f t="shared" ref="Y75" si="155">SUM(Y73:Y74)</f>
        <v>20</v>
      </c>
      <c r="Z75" s="248">
        <f t="shared" ref="Z75" si="156">SUM(Z73:Z74)</f>
        <v>0</v>
      </c>
      <c r="AA75" s="242">
        <f t="shared" si="147"/>
        <v>1297</v>
      </c>
      <c r="AB75" s="245">
        <f t="shared" si="147"/>
        <v>1285</v>
      </c>
      <c r="AC75" s="246">
        <f t="shared" si="147"/>
        <v>443</v>
      </c>
    </row>
    <row r="76" spans="1:29" ht="13.5" customHeight="1" x14ac:dyDescent="0.25">
      <c r="A76" s="158" t="s">
        <v>183</v>
      </c>
      <c r="B76" s="207" t="s">
        <v>184</v>
      </c>
      <c r="C76" s="168">
        <f>+'[5]3.SZ.TÁBL. SEGÍTŐ SZOLGÁLAT'!$D74</f>
        <v>273</v>
      </c>
      <c r="D76" s="177">
        <f>+'[4]3.SZ.TÁBL. SEGÍTŐ SZOLGÁLAT'!$E$75</f>
        <v>273</v>
      </c>
      <c r="E76" s="171">
        <v>71</v>
      </c>
      <c r="F76" s="172">
        <f>+'[5]3.SZ.TÁBL. SEGÍTŐ SZOLGÁLAT'!$G$74</f>
        <v>451</v>
      </c>
      <c r="G76" s="177">
        <f>+'[4]3.SZ.TÁBL. SEGÍTŐ SZOLGÁLAT'!$H$75</f>
        <v>451</v>
      </c>
      <c r="H76" s="180">
        <v>113</v>
      </c>
      <c r="I76" s="172">
        <f>+'[5]3.SZ.TÁBL. SEGÍTŐ SZOLGÁLAT'!$J74</f>
        <v>573</v>
      </c>
      <c r="J76" s="177">
        <f>+'[4]3.SZ.TÁBL. SEGÍTŐ SZOLGÁLAT'!$K$75</f>
        <v>573</v>
      </c>
      <c r="K76" s="178">
        <v>148</v>
      </c>
      <c r="L76" s="172">
        <f>+'[5]3.SZ.TÁBL. SEGÍTŐ SZOLGÁLAT'!$M$74</f>
        <v>445</v>
      </c>
      <c r="M76" s="177">
        <f>+'[4]3.SZ.TÁBL. SEGÍTŐ SZOLGÁLAT'!$N$75</f>
        <v>445</v>
      </c>
      <c r="N76" s="180">
        <v>113</v>
      </c>
      <c r="O76" s="172">
        <f>+'[5]3.SZ.TÁBL. SEGÍTŐ SZOLGÁLAT'!$P74</f>
        <v>565</v>
      </c>
      <c r="P76" s="177">
        <f>+'[4]3.SZ.TÁBL. SEGÍTŐ SZOLGÁLAT'!$Q$75</f>
        <v>565</v>
      </c>
      <c r="Q76" s="178">
        <v>127</v>
      </c>
      <c r="R76" s="172">
        <f>+'[3]3.SZ.TÁBL. SEGÍTŐ SZOLGÁLAT'!$S74</f>
        <v>0</v>
      </c>
      <c r="S76" s="177">
        <f>+'[6]3.SZ.TÁBL. SEGÍTŐ SZOLGÁLAT'!$T75</f>
        <v>0</v>
      </c>
      <c r="T76" s="180"/>
      <c r="U76" s="172">
        <f>+'[5]3.SZ.TÁBL. SEGÍTŐ SZOLGÁLAT'!$V$74</f>
        <v>231</v>
      </c>
      <c r="V76" s="177">
        <f>+'[4]3.SZ.TÁBL. SEGÍTŐ SZOLGÁLAT'!$W$75</f>
        <v>231</v>
      </c>
      <c r="W76" s="180">
        <v>42</v>
      </c>
      <c r="X76" s="172">
        <f>+'[3]3.SZ.TÁBL. SEGÍTŐ SZOLGÁLAT'!$Y74</f>
        <v>0</v>
      </c>
      <c r="Y76" s="177">
        <f>+'[6]3.SZ.TÁBL. SEGÍTŐ SZOLGÁLAT'!$Z75</f>
        <v>0</v>
      </c>
      <c r="Z76" s="178"/>
      <c r="AA76" s="181">
        <f t="shared" ref="AA76:AA79" si="157">+C76+F76+I76+L76+O76+R76+U76+X76</f>
        <v>2538</v>
      </c>
      <c r="AB76" s="177">
        <f t="shared" ref="AB76:AB79" si="158">+D76+G76+J76+M76+P76+S76+V76+Y76</f>
        <v>2538</v>
      </c>
      <c r="AC76" s="182">
        <f t="shared" ref="AC76:AC79" si="159">+E76+H76+K76+N76+Q76+T76+W76+Z76</f>
        <v>614</v>
      </c>
    </row>
    <row r="77" spans="1:29" ht="13.5" customHeight="1" x14ac:dyDescent="0.25">
      <c r="A77" s="159" t="s">
        <v>185</v>
      </c>
      <c r="B77" s="169" t="s">
        <v>3</v>
      </c>
      <c r="C77" s="168">
        <f>+'[5]3.SZ.TÁBL. SEGÍTŐ SZOLGÁLAT'!$D75</f>
        <v>60</v>
      </c>
      <c r="D77" s="166">
        <f>+'[4]3.SZ.TÁBL. SEGÍTŐ SZOLGÁLAT'!$E$76</f>
        <v>60</v>
      </c>
      <c r="E77" s="171"/>
      <c r="F77" s="172">
        <f>+'[3]3.SZ.TÁBL. SEGÍTŐ SZOLGÁLAT'!$G75</f>
        <v>0</v>
      </c>
      <c r="G77" s="166">
        <f>+'[6]3.SZ.TÁBL. SEGÍTŐ SZOLGÁLAT'!$H76</f>
        <v>0</v>
      </c>
      <c r="H77" s="173"/>
      <c r="I77" s="172">
        <f>+'[5]3.SZ.TÁBL. SEGÍTŐ SZOLGÁLAT'!$J75</f>
        <v>0</v>
      </c>
      <c r="J77" s="166">
        <f>+'[6]3.SZ.TÁBL. SEGÍTŐ SZOLGÁLAT'!$K76</f>
        <v>0</v>
      </c>
      <c r="K77" s="171"/>
      <c r="L77" s="172">
        <f>+'[3]3.SZ.TÁBL. SEGÍTŐ SZOLGÁLAT'!$M75</f>
        <v>0</v>
      </c>
      <c r="M77" s="166">
        <f>+'[6]3.SZ.TÁBL. SEGÍTŐ SZOLGÁLAT'!$N76</f>
        <v>0</v>
      </c>
      <c r="N77" s="173"/>
      <c r="O77" s="172">
        <f>+'[5]3.SZ.TÁBL. SEGÍTŐ SZOLGÁLAT'!$P75</f>
        <v>0</v>
      </c>
      <c r="P77" s="166">
        <f>+'[6]3.SZ.TÁBL. SEGÍTŐ SZOLGÁLAT'!$Q76</f>
        <v>0</v>
      </c>
      <c r="Q77" s="171"/>
      <c r="R77" s="172">
        <f>+'[3]3.SZ.TÁBL. SEGÍTŐ SZOLGÁLAT'!$S75</f>
        <v>0</v>
      </c>
      <c r="S77" s="166">
        <f>+'[6]3.SZ.TÁBL. SEGÍTŐ SZOLGÁLAT'!$T76</f>
        <v>0</v>
      </c>
      <c r="T77" s="173"/>
      <c r="U77" s="172">
        <f>+'[5]3.SZ.TÁBL. SEGÍTŐ SZOLGÁLAT'!$V$75</f>
        <v>20</v>
      </c>
      <c r="V77" s="166">
        <f>+'[4]3.SZ.TÁBL. SEGÍTŐ SZOLGÁLAT'!$W$76</f>
        <v>11</v>
      </c>
      <c r="W77" s="173">
        <v>0</v>
      </c>
      <c r="X77" s="172">
        <f>+'[5]3.SZ.TÁBL. SEGÍTŐ SZOLGÁLAT'!$Y$75</f>
        <v>1200</v>
      </c>
      <c r="Y77" s="166">
        <f>+'[4]3.SZ.TÁBL. SEGÍTŐ SZOLGÁLAT'!$Z$76</f>
        <v>1200</v>
      </c>
      <c r="Z77" s="171">
        <v>622</v>
      </c>
      <c r="AA77" s="174">
        <f t="shared" si="157"/>
        <v>1280</v>
      </c>
      <c r="AB77" s="166">
        <f t="shared" si="158"/>
        <v>1271</v>
      </c>
      <c r="AC77" s="167">
        <f t="shared" si="159"/>
        <v>622</v>
      </c>
    </row>
    <row r="78" spans="1:29" ht="13.5" customHeight="1" x14ac:dyDescent="0.25">
      <c r="A78" s="159" t="s">
        <v>186</v>
      </c>
      <c r="B78" s="169" t="s">
        <v>187</v>
      </c>
      <c r="C78" s="168">
        <f>+'[5]3.SZ.TÁBL. SEGÍTŐ SZOLGÁLAT'!$D76</f>
        <v>0</v>
      </c>
      <c r="D78" s="166">
        <f>+'[6]3.SZ.TÁBL. SEGÍTŐ SZOLGÁLAT'!$E77</f>
        <v>0</v>
      </c>
      <c r="E78" s="171"/>
      <c r="F78" s="172">
        <f>+'[3]3.SZ.TÁBL. SEGÍTŐ SZOLGÁLAT'!$G76</f>
        <v>0</v>
      </c>
      <c r="G78" s="166">
        <f>+'[6]3.SZ.TÁBL. SEGÍTŐ SZOLGÁLAT'!$H77</f>
        <v>0</v>
      </c>
      <c r="H78" s="173"/>
      <c r="I78" s="172">
        <f>+'[5]3.SZ.TÁBL. SEGÍTŐ SZOLGÁLAT'!$J76</f>
        <v>0</v>
      </c>
      <c r="J78" s="166">
        <f>+'[6]3.SZ.TÁBL. SEGÍTŐ SZOLGÁLAT'!$K77</f>
        <v>0</v>
      </c>
      <c r="K78" s="171"/>
      <c r="L78" s="172">
        <f>+'[3]3.SZ.TÁBL. SEGÍTŐ SZOLGÁLAT'!$M76</f>
        <v>0</v>
      </c>
      <c r="M78" s="166">
        <f>+'[6]3.SZ.TÁBL. SEGÍTŐ SZOLGÁLAT'!$N77</f>
        <v>0</v>
      </c>
      <c r="N78" s="173"/>
      <c r="O78" s="172">
        <f>+'[5]3.SZ.TÁBL. SEGÍTŐ SZOLGÁLAT'!$P76</f>
        <v>0</v>
      </c>
      <c r="P78" s="166">
        <f>+'[6]3.SZ.TÁBL. SEGÍTŐ SZOLGÁLAT'!$Q77</f>
        <v>0</v>
      </c>
      <c r="Q78" s="171"/>
      <c r="R78" s="172">
        <f>+'[3]3.SZ.TÁBL. SEGÍTŐ SZOLGÁLAT'!$S76</f>
        <v>0</v>
      </c>
      <c r="S78" s="166">
        <f>+'[6]3.SZ.TÁBL. SEGÍTŐ SZOLGÁLAT'!$T77</f>
        <v>0</v>
      </c>
      <c r="T78" s="173"/>
      <c r="U78" s="172">
        <f>+'[3]3.SZ.TÁBL. SEGÍTŐ SZOLGÁLAT'!$V76</f>
        <v>0</v>
      </c>
      <c r="V78" s="166">
        <f>+'[6]3.SZ.TÁBL. SEGÍTŐ SZOLGÁLAT'!$W77</f>
        <v>0</v>
      </c>
      <c r="W78" s="173"/>
      <c r="X78" s="172">
        <f>+'[3]3.SZ.TÁBL. SEGÍTŐ SZOLGÁLAT'!$Y76</f>
        <v>0</v>
      </c>
      <c r="Y78" s="166">
        <f>+'[6]3.SZ.TÁBL. SEGÍTŐ SZOLGÁLAT'!$Z77</f>
        <v>0</v>
      </c>
      <c r="Z78" s="171"/>
      <c r="AA78" s="174">
        <f t="shared" si="157"/>
        <v>0</v>
      </c>
      <c r="AB78" s="166">
        <f t="shared" si="158"/>
        <v>0</v>
      </c>
      <c r="AC78" s="167">
        <f t="shared" si="159"/>
        <v>0</v>
      </c>
    </row>
    <row r="79" spans="1:29" ht="13.5" customHeight="1" x14ac:dyDescent="0.25">
      <c r="A79" s="159" t="s">
        <v>188</v>
      </c>
      <c r="B79" s="169" t="s">
        <v>189</v>
      </c>
      <c r="C79" s="168">
        <f>+'[5]3.SZ.TÁBL. SEGÍTŐ SZOLGÁLAT'!$D77</f>
        <v>0</v>
      </c>
      <c r="D79" s="166">
        <f>+'[4]3.SZ.TÁBL. SEGÍTŐ SZOLGÁLAT'!$D$78</f>
        <v>0</v>
      </c>
      <c r="E79" s="171"/>
      <c r="F79" s="172">
        <f>+'[5]3.SZ.TÁBL. SEGÍTŐ SZOLGÁLAT'!$G$77</f>
        <v>320</v>
      </c>
      <c r="G79" s="166">
        <f>+'[4]3.SZ.TÁBL. SEGÍTŐ SZOLGÁLAT'!$H$78</f>
        <v>320</v>
      </c>
      <c r="H79" s="173">
        <v>154</v>
      </c>
      <c r="I79" s="172">
        <f>+'[5]3.SZ.TÁBL. SEGÍTŐ SZOLGÁLAT'!$J77</f>
        <v>665</v>
      </c>
      <c r="J79" s="166">
        <f>+'[4]3.SZ.TÁBL. SEGÍTŐ SZOLGÁLAT'!$K$78</f>
        <v>665</v>
      </c>
      <c r="K79" s="171">
        <v>41</v>
      </c>
      <c r="L79" s="172">
        <f>+'[3]3.SZ.TÁBL. SEGÍTŐ SZOLGÁLAT'!$M77</f>
        <v>0</v>
      </c>
      <c r="M79" s="166">
        <f>+'[6]3.SZ.TÁBL. SEGÍTŐ SZOLGÁLAT'!$N78</f>
        <v>0</v>
      </c>
      <c r="N79" s="173"/>
      <c r="O79" s="172">
        <f>+'[5]3.SZ.TÁBL. SEGÍTŐ SZOLGÁLAT'!$P77</f>
        <v>1000</v>
      </c>
      <c r="P79" s="166">
        <f>+'[4]3.SZ.TÁBL. SEGÍTŐ SZOLGÁLAT'!$Q$78</f>
        <v>1000</v>
      </c>
      <c r="Q79" s="171">
        <v>237</v>
      </c>
      <c r="R79" s="172">
        <f>+'[5]3.SZ.TÁBL. SEGÍTŐ SZOLGÁLAT'!$S$77</f>
        <v>1000</v>
      </c>
      <c r="S79" s="166">
        <f>+'[4]3.SZ.TÁBL. SEGÍTŐ SZOLGÁLAT'!$T$78</f>
        <v>1000</v>
      </c>
      <c r="T79" s="173">
        <v>249</v>
      </c>
      <c r="U79" s="172">
        <f>+'[3]3.SZ.TÁBL. SEGÍTŐ SZOLGÁLAT'!$V77</f>
        <v>0</v>
      </c>
      <c r="V79" s="166">
        <f>+'[6]3.SZ.TÁBL. SEGÍTŐ SZOLGÁLAT'!$W78</f>
        <v>0</v>
      </c>
      <c r="W79" s="173"/>
      <c r="X79" s="172">
        <f>+'[3]3.SZ.TÁBL. SEGÍTŐ SZOLGÁLAT'!$Y77</f>
        <v>0</v>
      </c>
      <c r="Y79" s="166">
        <f>+'[6]3.SZ.TÁBL. SEGÍTŐ SZOLGÁLAT'!$Z78</f>
        <v>0</v>
      </c>
      <c r="Z79" s="171"/>
      <c r="AA79" s="174">
        <f t="shared" si="157"/>
        <v>2985</v>
      </c>
      <c r="AB79" s="166">
        <f t="shared" si="158"/>
        <v>2985</v>
      </c>
      <c r="AC79" s="167">
        <f t="shared" si="159"/>
        <v>681</v>
      </c>
    </row>
    <row r="80" spans="1:29" ht="13.5" customHeight="1" x14ac:dyDescent="0.25">
      <c r="A80" s="159" t="s">
        <v>190</v>
      </c>
      <c r="B80" s="169" t="s">
        <v>191</v>
      </c>
      <c r="C80" s="168">
        <f>+'[5]3.SZ.TÁBL. SEGÍTŐ SZOLGÁLAT'!$D78</f>
        <v>0</v>
      </c>
      <c r="D80" s="166">
        <f>SUM(D81:D82)</f>
        <v>0</v>
      </c>
      <c r="E80" s="171"/>
      <c r="F80" s="172">
        <f>SUM(F81:F82)</f>
        <v>0</v>
      </c>
      <c r="G80" s="166">
        <f>SUM(G81:G82)</f>
        <v>0</v>
      </c>
      <c r="H80" s="173"/>
      <c r="I80" s="172">
        <f>+'[5]3.SZ.TÁBL. SEGÍTŐ SZOLGÁLAT'!$J78</f>
        <v>0</v>
      </c>
      <c r="J80" s="166">
        <f>SUM(J81:J82)</f>
        <v>0</v>
      </c>
      <c r="K80" s="171"/>
      <c r="L80" s="172">
        <f>SUM(L81:L82)</f>
        <v>0</v>
      </c>
      <c r="M80" s="166">
        <f>SUM(M81:M82)</f>
        <v>0</v>
      </c>
      <c r="N80" s="173"/>
      <c r="O80" s="172">
        <f>+'[5]3.SZ.TÁBL. SEGÍTŐ SZOLGÁLAT'!$P78</f>
        <v>0</v>
      </c>
      <c r="P80" s="166">
        <f>SUM(P81:P82)</f>
        <v>0</v>
      </c>
      <c r="Q80" s="171"/>
      <c r="R80" s="172">
        <f>SUM(R81:R82)</f>
        <v>0</v>
      </c>
      <c r="S80" s="166">
        <f>SUM(S81:S82)</f>
        <v>0</v>
      </c>
      <c r="T80" s="173"/>
      <c r="U80" s="172">
        <f>SUM(U81:U82)</f>
        <v>0</v>
      </c>
      <c r="V80" s="166">
        <f>SUM(V81:V82)</f>
        <v>0</v>
      </c>
      <c r="W80" s="173"/>
      <c r="X80" s="172">
        <f>SUM(X81:X82)</f>
        <v>0</v>
      </c>
      <c r="Y80" s="166">
        <f>SUM(Y81:Y82)</f>
        <v>0</v>
      </c>
      <c r="Z80" s="171"/>
      <c r="AA80" s="174">
        <f>+SUM(AA81:AA82)</f>
        <v>0</v>
      </c>
      <c r="AB80" s="166">
        <f>+SUM(AB81:AB82)</f>
        <v>0</v>
      </c>
      <c r="AC80" s="167">
        <f>+SUM(AC81:AC82)</f>
        <v>0</v>
      </c>
    </row>
    <row r="81" spans="1:29" ht="13.5" customHeight="1" x14ac:dyDescent="0.25">
      <c r="A81" s="163" t="s">
        <v>190</v>
      </c>
      <c r="B81" s="170" t="s">
        <v>234</v>
      </c>
      <c r="C81" s="168">
        <f>+'[3]3.SZ.TÁBL. SEGÍTŐ SZOLGÁLAT'!$D79</f>
        <v>0</v>
      </c>
      <c r="D81" s="166">
        <f>+'[6]3.SZ.TÁBL. SEGÍTŐ SZOLGÁLAT'!$E80</f>
        <v>0</v>
      </c>
      <c r="E81" s="171"/>
      <c r="F81" s="172">
        <f>+'[3]3.SZ.TÁBL. SEGÍTŐ SZOLGÁLAT'!$G79</f>
        <v>0</v>
      </c>
      <c r="G81" s="166">
        <f>+'[6]3.SZ.TÁBL. SEGÍTŐ SZOLGÁLAT'!$H80</f>
        <v>0</v>
      </c>
      <c r="H81" s="173"/>
      <c r="I81" s="172">
        <f>+'[3]3.SZ.TÁBL. SEGÍTŐ SZOLGÁLAT'!$J79</f>
        <v>0</v>
      </c>
      <c r="J81" s="166">
        <f>+'[6]3.SZ.TÁBL. SEGÍTŐ SZOLGÁLAT'!$K80</f>
        <v>0</v>
      </c>
      <c r="K81" s="171"/>
      <c r="L81" s="172">
        <f>+'[3]3.SZ.TÁBL. SEGÍTŐ SZOLGÁLAT'!$M79</f>
        <v>0</v>
      </c>
      <c r="M81" s="166">
        <f>+'[6]3.SZ.TÁBL. SEGÍTŐ SZOLGÁLAT'!$N80</f>
        <v>0</v>
      </c>
      <c r="N81" s="173"/>
      <c r="O81" s="172">
        <f>+'[3]3.SZ.TÁBL. SEGÍTŐ SZOLGÁLAT'!$P79</f>
        <v>0</v>
      </c>
      <c r="P81" s="166">
        <f>+'[6]3.SZ.TÁBL. SEGÍTŐ SZOLGÁLAT'!$Q80</f>
        <v>0</v>
      </c>
      <c r="Q81" s="171"/>
      <c r="R81" s="172">
        <f>+'[3]3.SZ.TÁBL. SEGÍTŐ SZOLGÁLAT'!$S79</f>
        <v>0</v>
      </c>
      <c r="S81" s="166">
        <f>+'[6]3.SZ.TÁBL. SEGÍTŐ SZOLGÁLAT'!$T80</f>
        <v>0</v>
      </c>
      <c r="T81" s="173"/>
      <c r="U81" s="172">
        <f>+'[3]3.SZ.TÁBL. SEGÍTŐ SZOLGÁLAT'!$V79</f>
        <v>0</v>
      </c>
      <c r="V81" s="166">
        <f>+'[6]3.SZ.TÁBL. SEGÍTŐ SZOLGÁLAT'!$W80</f>
        <v>0</v>
      </c>
      <c r="W81" s="173"/>
      <c r="X81" s="172">
        <f>+'[3]3.SZ.TÁBL. SEGÍTŐ SZOLGÁLAT'!$Y79</f>
        <v>0</v>
      </c>
      <c r="Y81" s="166">
        <f>+'[6]3.SZ.TÁBL. SEGÍTŐ SZOLGÁLAT'!$Z80</f>
        <v>0</v>
      </c>
      <c r="Z81" s="171"/>
      <c r="AA81" s="174">
        <f t="shared" ref="AA81:AA84" si="160">+C81+F81+I81+L81+O81+R81+U81+X81</f>
        <v>0</v>
      </c>
      <c r="AB81" s="166">
        <f t="shared" ref="AB81:AB84" si="161">+D81+G81+J81+M81+P81+S81+V81+Y81</f>
        <v>0</v>
      </c>
      <c r="AC81" s="167">
        <f t="shared" ref="AC81:AC84" si="162">+E81+H81+K81+N81+Q81+T81+W81+Z81</f>
        <v>0</v>
      </c>
    </row>
    <row r="82" spans="1:29" ht="13.5" customHeight="1" x14ac:dyDescent="0.25">
      <c r="A82" s="163" t="s">
        <v>190</v>
      </c>
      <c r="B82" s="170" t="s">
        <v>235</v>
      </c>
      <c r="C82" s="168">
        <f>+'[3]3.SZ.TÁBL. SEGÍTŐ SZOLGÁLAT'!$D80</f>
        <v>0</v>
      </c>
      <c r="D82" s="166">
        <f>+'[6]3.SZ.TÁBL. SEGÍTŐ SZOLGÁLAT'!$E81</f>
        <v>0</v>
      </c>
      <c r="E82" s="171"/>
      <c r="F82" s="172">
        <f>+'[3]3.SZ.TÁBL. SEGÍTŐ SZOLGÁLAT'!$G80</f>
        <v>0</v>
      </c>
      <c r="G82" s="166">
        <f>+'[6]3.SZ.TÁBL. SEGÍTŐ SZOLGÁLAT'!$H81</f>
        <v>0</v>
      </c>
      <c r="H82" s="173"/>
      <c r="I82" s="172">
        <f>+'[3]3.SZ.TÁBL. SEGÍTŐ SZOLGÁLAT'!$J80</f>
        <v>0</v>
      </c>
      <c r="J82" s="166">
        <f>+'[6]3.SZ.TÁBL. SEGÍTŐ SZOLGÁLAT'!$K81</f>
        <v>0</v>
      </c>
      <c r="K82" s="171"/>
      <c r="L82" s="172">
        <f>+'[3]3.SZ.TÁBL. SEGÍTŐ SZOLGÁLAT'!$M80</f>
        <v>0</v>
      </c>
      <c r="M82" s="166">
        <f>+'[6]3.SZ.TÁBL. SEGÍTŐ SZOLGÁLAT'!$N81</f>
        <v>0</v>
      </c>
      <c r="N82" s="173"/>
      <c r="O82" s="172">
        <f>+'[3]3.SZ.TÁBL. SEGÍTŐ SZOLGÁLAT'!$P80</f>
        <v>0</v>
      </c>
      <c r="P82" s="166">
        <f>+'[6]3.SZ.TÁBL. SEGÍTŐ SZOLGÁLAT'!$Q81</f>
        <v>0</v>
      </c>
      <c r="Q82" s="171"/>
      <c r="R82" s="172">
        <f>+'[3]3.SZ.TÁBL. SEGÍTŐ SZOLGÁLAT'!$S80</f>
        <v>0</v>
      </c>
      <c r="S82" s="166">
        <f>+'[6]3.SZ.TÁBL. SEGÍTŐ SZOLGÁLAT'!$T81</f>
        <v>0</v>
      </c>
      <c r="T82" s="173"/>
      <c r="U82" s="172">
        <f>+'[3]3.SZ.TÁBL. SEGÍTŐ SZOLGÁLAT'!$V80</f>
        <v>0</v>
      </c>
      <c r="V82" s="166">
        <f>+'[6]3.SZ.TÁBL. SEGÍTŐ SZOLGÁLAT'!$W81</f>
        <v>0</v>
      </c>
      <c r="W82" s="173"/>
      <c r="X82" s="172">
        <f>+'[3]3.SZ.TÁBL. SEGÍTŐ SZOLGÁLAT'!$Y80</f>
        <v>0</v>
      </c>
      <c r="Y82" s="166">
        <f>+'[6]3.SZ.TÁBL. SEGÍTŐ SZOLGÁLAT'!$Z81</f>
        <v>0</v>
      </c>
      <c r="Z82" s="171"/>
      <c r="AA82" s="174">
        <f t="shared" si="160"/>
        <v>0</v>
      </c>
      <c r="AB82" s="166">
        <f t="shared" si="161"/>
        <v>0</v>
      </c>
      <c r="AC82" s="167">
        <f t="shared" si="162"/>
        <v>0</v>
      </c>
    </row>
    <row r="83" spans="1:29" ht="13.5" customHeight="1" x14ac:dyDescent="0.25">
      <c r="A83" s="159" t="s">
        <v>192</v>
      </c>
      <c r="B83" s="169" t="s">
        <v>193</v>
      </c>
      <c r="C83" s="168">
        <f>+'[3]3.SZ.TÁBL. SEGÍTŐ SZOLGÁLAT'!$D81</f>
        <v>0</v>
      </c>
      <c r="D83" s="166">
        <f>+'[6]3.SZ.TÁBL. SEGÍTŐ SZOLGÁLAT'!$E82</f>
        <v>0</v>
      </c>
      <c r="E83" s="171"/>
      <c r="F83" s="172">
        <f>+'[5]3.SZ.TÁBL. SEGÍTŐ SZOLGÁLAT'!$G$81</f>
        <v>900</v>
      </c>
      <c r="G83" s="166">
        <f>+'[4]3.SZ.TÁBL. SEGÍTŐ SZOLGÁLAT'!$H$82</f>
        <v>900</v>
      </c>
      <c r="H83" s="173">
        <v>400</v>
      </c>
      <c r="I83" s="172">
        <f>+'[3]3.SZ.TÁBL. SEGÍTŐ SZOLGÁLAT'!$J81</f>
        <v>0</v>
      </c>
      <c r="J83" s="166">
        <f>+'[4]3.SZ.TÁBL. SEGÍTŐ SZOLGÁLAT'!$K$82</f>
        <v>17</v>
      </c>
      <c r="K83" s="171">
        <v>17</v>
      </c>
      <c r="L83" s="172">
        <f>+'[5]3.SZ.TÁBL. SEGÍTŐ SZOLGÁLAT'!$M$81</f>
        <v>1150</v>
      </c>
      <c r="M83" s="166">
        <f>+'[4]3.SZ.TÁBL. SEGÍTŐ SZOLGÁLAT'!$N$82</f>
        <v>1150</v>
      </c>
      <c r="N83" s="173">
        <v>384</v>
      </c>
      <c r="O83" s="172">
        <f>+'[5]3.SZ.TÁBL. SEGÍTŐ SZOLGÁLAT'!$P$81</f>
        <v>65</v>
      </c>
      <c r="P83" s="166">
        <f>+'[4]3.SZ.TÁBL. SEGÍTŐ SZOLGÁLAT'!$Q$82</f>
        <v>65</v>
      </c>
      <c r="Q83" s="171">
        <v>0</v>
      </c>
      <c r="R83" s="172">
        <f>+'[3]3.SZ.TÁBL. SEGÍTŐ SZOLGÁLAT'!$S81</f>
        <v>0</v>
      </c>
      <c r="S83" s="166">
        <f>+'[6]3.SZ.TÁBL. SEGÍTŐ SZOLGÁLAT'!$T82</f>
        <v>0</v>
      </c>
      <c r="T83" s="173"/>
      <c r="U83" s="172">
        <f>+'[5]3.SZ.TÁBL. SEGÍTŐ SZOLGÁLAT'!$V$81</f>
        <v>60</v>
      </c>
      <c r="V83" s="166">
        <f>+'[4]3.SZ.TÁBL. SEGÍTŐ SZOLGÁLAT'!$W$82</f>
        <v>60</v>
      </c>
      <c r="W83" s="173">
        <v>0</v>
      </c>
      <c r="X83" s="172">
        <f>+'[3]3.SZ.TÁBL. SEGÍTŐ SZOLGÁLAT'!$Y81</f>
        <v>0</v>
      </c>
      <c r="Y83" s="166">
        <f>+'[6]3.SZ.TÁBL. SEGÍTŐ SZOLGÁLAT'!$Z82</f>
        <v>0</v>
      </c>
      <c r="Z83" s="171"/>
      <c r="AA83" s="174">
        <f t="shared" si="160"/>
        <v>2175</v>
      </c>
      <c r="AB83" s="166">
        <f t="shared" si="161"/>
        <v>2192</v>
      </c>
      <c r="AC83" s="167">
        <f t="shared" si="162"/>
        <v>801</v>
      </c>
    </row>
    <row r="84" spans="1:29" ht="13.5" customHeight="1" x14ac:dyDescent="0.25">
      <c r="A84" s="160" t="s">
        <v>194</v>
      </c>
      <c r="B84" s="208" t="s">
        <v>279</v>
      </c>
      <c r="C84" s="168">
        <f>+'[5]3.SZ.TÁBL. SEGÍTŐ SZOLGÁLAT'!$D$82</f>
        <v>380</v>
      </c>
      <c r="D84" s="189">
        <f>+'[4]3.SZ.TÁBL. SEGÍTŐ SZOLGÁLAT'!$E$83</f>
        <v>380</v>
      </c>
      <c r="E84" s="171">
        <v>137</v>
      </c>
      <c r="F84" s="172">
        <f>+'[5]3.SZ.TÁBL. SEGÍTŐ SZOLGÁLAT'!$G$82</f>
        <v>1725</v>
      </c>
      <c r="G84" s="189">
        <f>+'[4]3.SZ.TÁBL. SEGÍTŐ SZOLGÁLAT'!$H$83</f>
        <v>1722</v>
      </c>
      <c r="H84" s="192">
        <v>667</v>
      </c>
      <c r="I84" s="172">
        <f>+'[5]3.SZ.TÁBL. SEGÍTŐ SZOLGÁLAT'!$J$82</f>
        <v>805</v>
      </c>
      <c r="J84" s="189">
        <f>+'[4]3.SZ.TÁBL. SEGÍTŐ SZOLGÁLAT'!$K$83</f>
        <v>788</v>
      </c>
      <c r="K84" s="190">
        <v>409</v>
      </c>
      <c r="L84" s="172">
        <f>+'[5]3.SZ.TÁBL. SEGÍTŐ SZOLGÁLAT'!$M$82</f>
        <v>647</v>
      </c>
      <c r="M84" s="189">
        <f>+'[4]3.SZ.TÁBL. SEGÍTŐ SZOLGÁLAT'!$N$83</f>
        <v>647</v>
      </c>
      <c r="N84" s="192">
        <v>278</v>
      </c>
      <c r="O84" s="172">
        <f>+'[5]3.SZ.TÁBL. SEGÍTŐ SZOLGÁLAT'!$P$82</f>
        <v>1013</v>
      </c>
      <c r="P84" s="189">
        <f>+'[4]3.SZ.TÁBL. SEGÍTŐ SZOLGÁLAT'!$Q$83</f>
        <v>1013</v>
      </c>
      <c r="Q84" s="190">
        <v>652</v>
      </c>
      <c r="R84" s="172">
        <f>+'[5]3.SZ.TÁBL. SEGÍTŐ SZOLGÁLAT'!$S$82</f>
        <v>330</v>
      </c>
      <c r="S84" s="189">
        <f>+'[4]3.SZ.TÁBL. SEGÍTŐ SZOLGÁLAT'!$T$83</f>
        <v>330</v>
      </c>
      <c r="T84" s="192">
        <v>42</v>
      </c>
      <c r="U84" s="172">
        <f>+'[5]3.SZ.TÁBL. SEGÍTŐ SZOLGÁLAT'!$V$82</f>
        <v>210</v>
      </c>
      <c r="V84" s="189">
        <f>+'[4]3.SZ.TÁBL. SEGÍTŐ SZOLGÁLAT'!$W$83</f>
        <v>210</v>
      </c>
      <c r="W84" s="192">
        <v>65</v>
      </c>
      <c r="X84" s="172">
        <f>+'[3]3.SZ.TÁBL. SEGÍTŐ SZOLGÁLAT'!$Y82</f>
        <v>0</v>
      </c>
      <c r="Y84" s="189">
        <f>+'[6]3.SZ.TÁBL. SEGÍTŐ SZOLGÁLAT'!$Z83</f>
        <v>0</v>
      </c>
      <c r="Z84" s="190"/>
      <c r="AA84" s="193">
        <f t="shared" si="160"/>
        <v>5110</v>
      </c>
      <c r="AB84" s="189">
        <f t="shared" si="161"/>
        <v>5090</v>
      </c>
      <c r="AC84" s="194">
        <f t="shared" si="162"/>
        <v>2250</v>
      </c>
    </row>
    <row r="85" spans="1:29" s="264" customFormat="1" ht="13.5" customHeight="1" x14ac:dyDescent="0.25">
      <c r="A85" s="161" t="s">
        <v>132</v>
      </c>
      <c r="B85" s="209" t="s">
        <v>90</v>
      </c>
      <c r="C85" s="247">
        <f t="shared" ref="C85:AC85" si="163">+SUM(C76:C80,C83:C84)</f>
        <v>713</v>
      </c>
      <c r="D85" s="245">
        <f t="shared" si="163"/>
        <v>713</v>
      </c>
      <c r="E85" s="248">
        <f t="shared" si="163"/>
        <v>208</v>
      </c>
      <c r="F85" s="262">
        <f t="shared" ref="F85:G85" si="164">+SUM(F76:F80,F83:F84)</f>
        <v>3396</v>
      </c>
      <c r="G85" s="245">
        <f t="shared" si="164"/>
        <v>3393</v>
      </c>
      <c r="H85" s="263">
        <f t="shared" si="163"/>
        <v>1334</v>
      </c>
      <c r="I85" s="262">
        <f t="shared" si="163"/>
        <v>2043</v>
      </c>
      <c r="J85" s="245">
        <f t="shared" si="163"/>
        <v>2043</v>
      </c>
      <c r="K85" s="248">
        <f t="shared" si="163"/>
        <v>615</v>
      </c>
      <c r="L85" s="262">
        <f t="shared" ref="L85:M85" si="165">+SUM(L76:L80,L83:L84)</f>
        <v>2242</v>
      </c>
      <c r="M85" s="245">
        <f t="shared" si="165"/>
        <v>2242</v>
      </c>
      <c r="N85" s="263">
        <f t="shared" si="163"/>
        <v>775</v>
      </c>
      <c r="O85" s="262">
        <f t="shared" si="163"/>
        <v>2643</v>
      </c>
      <c r="P85" s="245">
        <f t="shared" si="163"/>
        <v>2643</v>
      </c>
      <c r="Q85" s="248">
        <f t="shared" si="163"/>
        <v>1016</v>
      </c>
      <c r="R85" s="262">
        <f t="shared" ref="R85:S85" si="166">+SUM(R76:R80,R83:R84)</f>
        <v>1330</v>
      </c>
      <c r="S85" s="245">
        <f t="shared" si="166"/>
        <v>1330</v>
      </c>
      <c r="T85" s="263">
        <f t="shared" si="163"/>
        <v>291</v>
      </c>
      <c r="U85" s="262">
        <f t="shared" si="163"/>
        <v>521</v>
      </c>
      <c r="V85" s="245">
        <f t="shared" si="163"/>
        <v>512</v>
      </c>
      <c r="W85" s="263">
        <f t="shared" si="163"/>
        <v>107</v>
      </c>
      <c r="X85" s="247">
        <f t="shared" ref="X85:Y85" si="167">+SUM(X76:X80,X83:X84)</f>
        <v>1200</v>
      </c>
      <c r="Y85" s="245">
        <f t="shared" si="167"/>
        <v>1200</v>
      </c>
      <c r="Z85" s="248">
        <f t="shared" ref="Z85" si="168">+SUM(Z76:Z80,Z83:Z84)</f>
        <v>622</v>
      </c>
      <c r="AA85" s="242">
        <f t="shared" si="163"/>
        <v>14088</v>
      </c>
      <c r="AB85" s="245">
        <f t="shared" si="163"/>
        <v>14076</v>
      </c>
      <c r="AC85" s="246">
        <f t="shared" si="163"/>
        <v>4968</v>
      </c>
    </row>
    <row r="86" spans="1:29" ht="13.5" customHeight="1" x14ac:dyDescent="0.25">
      <c r="A86" s="158" t="s">
        <v>195</v>
      </c>
      <c r="B86" s="207" t="s">
        <v>196</v>
      </c>
      <c r="C86" s="168">
        <f>+'[3]3.SZ.TÁBL. SEGÍTŐ SZOLGÁLAT'!$D84</f>
        <v>0</v>
      </c>
      <c r="D86" s="177">
        <f>+'[6]3.SZ.TÁBL. SEGÍTŐ SZOLGÁLAT'!$E85</f>
        <v>0</v>
      </c>
      <c r="E86" s="171"/>
      <c r="F86" s="172">
        <f>+'[5]3.SZ.TÁBL. SEGÍTŐ SZOLGÁLAT'!$G$84</f>
        <v>250</v>
      </c>
      <c r="G86" s="177">
        <f>+'[4]3.SZ.TÁBL. SEGÍTŐ SZOLGÁLAT'!$H$85</f>
        <v>250</v>
      </c>
      <c r="H86" s="180">
        <v>239</v>
      </c>
      <c r="I86" s="172">
        <f>+'[5]3.SZ.TÁBL. SEGÍTŐ SZOLGÁLAT'!$J$84</f>
        <v>60</v>
      </c>
      <c r="J86" s="177">
        <f>+'[4]3.SZ.TÁBL. SEGÍTŐ SZOLGÁLAT'!$K$85</f>
        <v>60</v>
      </c>
      <c r="K86" s="178">
        <v>13</v>
      </c>
      <c r="L86" s="172">
        <f>+'[5]3.SZ.TÁBL. SEGÍTŐ SZOLGÁLAT'!$M$84</f>
        <v>410</v>
      </c>
      <c r="M86" s="177">
        <f>+'[4]3.SZ.TÁBL. SEGÍTŐ SZOLGÁLAT'!$N$85</f>
        <v>410</v>
      </c>
      <c r="N86" s="180">
        <v>182</v>
      </c>
      <c r="O86" s="172">
        <f>+'[5]3.SZ.TÁBL. SEGÍTŐ SZOLGÁLAT'!$P$84</f>
        <v>80</v>
      </c>
      <c r="P86" s="177">
        <f>+'[4]3.SZ.TÁBL. SEGÍTŐ SZOLGÁLAT'!$Q$85</f>
        <v>80</v>
      </c>
      <c r="Q86" s="178">
        <v>33</v>
      </c>
      <c r="R86" s="172">
        <f>+'[3]3.SZ.TÁBL. SEGÍTŐ SZOLGÁLAT'!$S84</f>
        <v>0</v>
      </c>
      <c r="S86" s="177">
        <f>+'[6]3.SZ.TÁBL. SEGÍTŐ SZOLGÁLAT'!$T85</f>
        <v>0</v>
      </c>
      <c r="T86" s="180"/>
      <c r="U86" s="172">
        <f>+'[3]3.SZ.TÁBL. SEGÍTŐ SZOLGÁLAT'!$V84</f>
        <v>0</v>
      </c>
      <c r="V86" s="177">
        <f>+'[6]3.SZ.TÁBL. SEGÍTŐ SZOLGÁLAT'!$W85</f>
        <v>0</v>
      </c>
      <c r="W86" s="180"/>
      <c r="X86" s="172">
        <f>+'[3]3.SZ.TÁBL. SEGÍTŐ SZOLGÁLAT'!$Y84</f>
        <v>0</v>
      </c>
      <c r="Y86" s="177">
        <f>+'[6]3.SZ.TÁBL. SEGÍTŐ SZOLGÁLAT'!$Z85</f>
        <v>0</v>
      </c>
      <c r="Z86" s="178"/>
      <c r="AA86" s="181">
        <f t="shared" ref="AA86:AA87" si="169">+C86+F86+I86+L86+O86+R86+U86+X86</f>
        <v>800</v>
      </c>
      <c r="AB86" s="177">
        <f t="shared" ref="AB86:AB87" si="170">+D86+G86+J86+M86+P86+S86+V86+Y86</f>
        <v>800</v>
      </c>
      <c r="AC86" s="182">
        <f t="shared" ref="AC86:AC87" si="171">+E86+H86+K86+N86+Q86+T86+W86+Z86</f>
        <v>467</v>
      </c>
    </row>
    <row r="87" spans="1:29" ht="13.5" customHeight="1" x14ac:dyDescent="0.25">
      <c r="A87" s="160" t="s">
        <v>197</v>
      </c>
      <c r="B87" s="208" t="s">
        <v>198</v>
      </c>
      <c r="C87" s="168">
        <f>+'[3]3.SZ.TÁBL. SEGÍTŐ SZOLGÁLAT'!$D85</f>
        <v>0</v>
      </c>
      <c r="D87" s="189">
        <f>+'[6]3.SZ.TÁBL. SEGÍTŐ SZOLGÁLAT'!$E86</f>
        <v>0</v>
      </c>
      <c r="E87" s="171"/>
      <c r="F87" s="172">
        <f>+'[3]3.SZ.TÁBL. SEGÍTŐ SZOLGÁLAT'!$G85</f>
        <v>0</v>
      </c>
      <c r="G87" s="189">
        <f>+'[6]3.SZ.TÁBL. SEGÍTŐ SZOLGÁLAT'!$H86</f>
        <v>0</v>
      </c>
      <c r="H87" s="192"/>
      <c r="I87" s="172">
        <f>+'[3]3.SZ.TÁBL. SEGÍTŐ SZOLGÁLAT'!$J85</f>
        <v>0</v>
      </c>
      <c r="J87" s="189">
        <f>+'[6]3.SZ.TÁBL. SEGÍTŐ SZOLGÁLAT'!$K86</f>
        <v>0</v>
      </c>
      <c r="K87" s="190"/>
      <c r="L87" s="172">
        <f>+'[3]3.SZ.TÁBL. SEGÍTŐ SZOLGÁLAT'!$M85</f>
        <v>0</v>
      </c>
      <c r="M87" s="189">
        <f>+'[6]3.SZ.TÁBL. SEGÍTŐ SZOLGÁLAT'!$N86</f>
        <v>0</v>
      </c>
      <c r="N87" s="192"/>
      <c r="O87" s="172">
        <f>+'[3]3.SZ.TÁBL. SEGÍTŐ SZOLGÁLAT'!$P85</f>
        <v>0</v>
      </c>
      <c r="P87" s="189">
        <f>+'[6]3.SZ.TÁBL. SEGÍTŐ SZOLGÁLAT'!$Q86</f>
        <v>0</v>
      </c>
      <c r="Q87" s="190"/>
      <c r="R87" s="172">
        <f>+'[3]3.SZ.TÁBL. SEGÍTŐ SZOLGÁLAT'!$S85</f>
        <v>0</v>
      </c>
      <c r="S87" s="189">
        <f>+'[6]3.SZ.TÁBL. SEGÍTŐ SZOLGÁLAT'!$T86</f>
        <v>0</v>
      </c>
      <c r="T87" s="192"/>
      <c r="U87" s="172">
        <f>+'[3]3.SZ.TÁBL. SEGÍTŐ SZOLGÁLAT'!$V85</f>
        <v>0</v>
      </c>
      <c r="V87" s="189">
        <f>+'[6]3.SZ.TÁBL. SEGÍTŐ SZOLGÁLAT'!$W86</f>
        <v>0</v>
      </c>
      <c r="W87" s="192"/>
      <c r="X87" s="172">
        <f>+'[3]3.SZ.TÁBL. SEGÍTŐ SZOLGÁLAT'!$Y85</f>
        <v>0</v>
      </c>
      <c r="Y87" s="189">
        <f>+'[6]3.SZ.TÁBL. SEGÍTŐ SZOLGÁLAT'!$Z86</f>
        <v>0</v>
      </c>
      <c r="Z87" s="190"/>
      <c r="AA87" s="193">
        <f t="shared" si="169"/>
        <v>0</v>
      </c>
      <c r="AB87" s="189">
        <f t="shared" si="170"/>
        <v>0</v>
      </c>
      <c r="AC87" s="194">
        <f t="shared" si="171"/>
        <v>0</v>
      </c>
    </row>
    <row r="88" spans="1:29" s="264" customFormat="1" ht="13.5" customHeight="1" x14ac:dyDescent="0.25">
      <c r="A88" s="161" t="s">
        <v>133</v>
      </c>
      <c r="B88" s="209" t="s">
        <v>91</v>
      </c>
      <c r="C88" s="247">
        <f t="shared" ref="C88:AC88" si="172">+SUM(C86:C87)</f>
        <v>0</v>
      </c>
      <c r="D88" s="245">
        <f t="shared" si="172"/>
        <v>0</v>
      </c>
      <c r="E88" s="248">
        <f t="shared" si="172"/>
        <v>0</v>
      </c>
      <c r="F88" s="262">
        <f t="shared" ref="F88" si="173">+SUM(F86:F87)</f>
        <v>250</v>
      </c>
      <c r="G88" s="245">
        <f t="shared" ref="G88" si="174">+SUM(G86:G87)</f>
        <v>250</v>
      </c>
      <c r="H88" s="263">
        <f t="shared" si="172"/>
        <v>239</v>
      </c>
      <c r="I88" s="262">
        <f t="shared" si="172"/>
        <v>60</v>
      </c>
      <c r="J88" s="245">
        <f t="shared" si="172"/>
        <v>60</v>
      </c>
      <c r="K88" s="248">
        <f t="shared" si="172"/>
        <v>13</v>
      </c>
      <c r="L88" s="262">
        <f t="shared" ref="L88" si="175">+SUM(L86:L87)</f>
        <v>410</v>
      </c>
      <c r="M88" s="245">
        <f t="shared" ref="M88" si="176">+SUM(M86:M87)</f>
        <v>410</v>
      </c>
      <c r="N88" s="263">
        <f t="shared" si="172"/>
        <v>182</v>
      </c>
      <c r="O88" s="262">
        <f t="shared" si="172"/>
        <v>80</v>
      </c>
      <c r="P88" s="245">
        <f t="shared" si="172"/>
        <v>80</v>
      </c>
      <c r="Q88" s="248">
        <f t="shared" si="172"/>
        <v>33</v>
      </c>
      <c r="R88" s="262">
        <f t="shared" ref="R88" si="177">+SUM(R86:R87)</f>
        <v>0</v>
      </c>
      <c r="S88" s="245">
        <f t="shared" ref="S88" si="178">+SUM(S86:S87)</f>
        <v>0</v>
      </c>
      <c r="T88" s="263">
        <f t="shared" si="172"/>
        <v>0</v>
      </c>
      <c r="U88" s="262">
        <f t="shared" si="172"/>
        <v>0</v>
      </c>
      <c r="V88" s="245">
        <f t="shared" si="172"/>
        <v>0</v>
      </c>
      <c r="W88" s="263">
        <f t="shared" si="172"/>
        <v>0</v>
      </c>
      <c r="X88" s="247">
        <f t="shared" ref="X88" si="179">+SUM(X86:X87)</f>
        <v>0</v>
      </c>
      <c r="Y88" s="245">
        <f t="shared" ref="Y88" si="180">+SUM(Y86:Y87)</f>
        <v>0</v>
      </c>
      <c r="Z88" s="248">
        <f t="shared" ref="Z88" si="181">+SUM(Z86:Z87)</f>
        <v>0</v>
      </c>
      <c r="AA88" s="242">
        <f t="shared" si="172"/>
        <v>800</v>
      </c>
      <c r="AB88" s="245">
        <f t="shared" si="172"/>
        <v>800</v>
      </c>
      <c r="AC88" s="246">
        <f t="shared" si="172"/>
        <v>467</v>
      </c>
    </row>
    <row r="89" spans="1:29" ht="13.5" customHeight="1" x14ac:dyDescent="0.25">
      <c r="A89" s="158" t="s">
        <v>199</v>
      </c>
      <c r="B89" s="207" t="s">
        <v>200</v>
      </c>
      <c r="C89" s="168">
        <f>+'[5]3.SZ.TÁBL. SEGÍTŐ SZOLGÁLAT'!$D$87</f>
        <v>219</v>
      </c>
      <c r="D89" s="177">
        <f>+'[4]3.SZ.TÁBL. SEGÍTŐ SZOLGÁLAT'!$E$88</f>
        <v>219</v>
      </c>
      <c r="E89" s="171">
        <v>57</v>
      </c>
      <c r="F89" s="172">
        <f>+'[5]3.SZ.TÁBL. SEGÍTŐ SZOLGÁLAT'!$G$87</f>
        <v>811</v>
      </c>
      <c r="G89" s="177">
        <f>+'[4]3.SZ.TÁBL. SEGÍTŐ SZOLGÁLAT'!$H$88</f>
        <v>811</v>
      </c>
      <c r="H89" s="180">
        <v>257</v>
      </c>
      <c r="I89" s="172">
        <f>+'[5]3.SZ.TÁBL. SEGÍTŐ SZOLGÁLAT'!$J$87</f>
        <v>731</v>
      </c>
      <c r="J89" s="177">
        <f>+'[4]3.SZ.TÁBL. SEGÍTŐ SZOLGÁLAT'!$K$88</f>
        <v>731</v>
      </c>
      <c r="K89" s="178">
        <v>207</v>
      </c>
      <c r="L89" s="172">
        <f>+'[5]3.SZ.TÁBL. SEGÍTŐ SZOLGÁLAT'!$M$87</f>
        <v>537</v>
      </c>
      <c r="M89" s="177">
        <f>+'[4]3.SZ.TÁBL. SEGÍTŐ SZOLGÁLAT'!$N$88</f>
        <v>537</v>
      </c>
      <c r="N89" s="180">
        <v>122</v>
      </c>
      <c r="O89" s="172">
        <f>+'[5]3.SZ.TÁBL. SEGÍTŐ SZOLGÁLAT'!$P$87</f>
        <v>1184</v>
      </c>
      <c r="P89" s="177">
        <f>+'[4]3.SZ.TÁBL. SEGÍTŐ SZOLGÁLAT'!$Q$88</f>
        <v>1184</v>
      </c>
      <c r="Q89" s="178">
        <v>425</v>
      </c>
      <c r="R89" s="172">
        <f>+'[5]3.SZ.TÁBL. SEGÍTŐ SZOLGÁLAT'!$S$87</f>
        <v>641</v>
      </c>
      <c r="S89" s="177">
        <f>+'[4]3.SZ.TÁBL. SEGÍTŐ SZOLGÁLAT'!$T$88</f>
        <v>641</v>
      </c>
      <c r="T89" s="180">
        <v>207</v>
      </c>
      <c r="U89" s="172">
        <f>+'[5]3.SZ.TÁBL. SEGÍTŐ SZOLGÁLAT'!$V$87</f>
        <v>180</v>
      </c>
      <c r="V89" s="177">
        <f>+'[4]3.SZ.TÁBL. SEGÍTŐ SZOLGÁLAT'!$W$88</f>
        <v>180</v>
      </c>
      <c r="W89" s="180">
        <v>38</v>
      </c>
      <c r="X89" s="172">
        <f>+'[5]3.SZ.TÁBL. SEGÍTŐ SZOLGÁLAT'!$Y$87</f>
        <v>329</v>
      </c>
      <c r="Y89" s="177">
        <f>+'[4]3.SZ.TÁBL. SEGÍTŐ SZOLGÁLAT'!$Z$88</f>
        <v>329</v>
      </c>
      <c r="Z89" s="178">
        <v>168</v>
      </c>
      <c r="AA89" s="181">
        <f t="shared" ref="AA89:AA93" si="182">+C89+F89+I89+L89+O89+R89+U89+X89</f>
        <v>4632</v>
      </c>
      <c r="AB89" s="177">
        <f t="shared" ref="AB89:AB93" si="183">+D89+G89+J89+M89+P89+S89+V89+Y89</f>
        <v>4632</v>
      </c>
      <c r="AC89" s="182">
        <f t="shared" ref="AC89:AC93" si="184">+E89+H89+K89+N89+Q89+T89+W89+Z89</f>
        <v>1481</v>
      </c>
    </row>
    <row r="90" spans="1:29" ht="13.5" customHeight="1" x14ac:dyDescent="0.25">
      <c r="A90" s="159" t="s">
        <v>201</v>
      </c>
      <c r="B90" s="169" t="s">
        <v>202</v>
      </c>
      <c r="C90" s="168">
        <f>+'[3]3.SZ.TÁBL. SEGÍTŐ SZOLGÁLAT'!$D88</f>
        <v>0</v>
      </c>
      <c r="D90" s="166">
        <f>+'[6]3.SZ.TÁBL. SEGÍTŐ SZOLGÁLAT'!$E89</f>
        <v>0</v>
      </c>
      <c r="E90" s="171"/>
      <c r="F90" s="172">
        <f>+'[3]3.SZ.TÁBL. SEGÍTŐ SZOLGÁLAT'!$G88</f>
        <v>0</v>
      </c>
      <c r="G90" s="166">
        <f>+'[6]3.SZ.TÁBL. SEGÍTŐ SZOLGÁLAT'!$H89</f>
        <v>0</v>
      </c>
      <c r="H90" s="173"/>
      <c r="I90" s="172">
        <f>+'[3]3.SZ.TÁBL. SEGÍTŐ SZOLGÁLAT'!$J88</f>
        <v>0</v>
      </c>
      <c r="J90" s="166">
        <f>+'[6]3.SZ.TÁBL. SEGÍTŐ SZOLGÁLAT'!$K89</f>
        <v>0</v>
      </c>
      <c r="K90" s="171"/>
      <c r="L90" s="172">
        <f>+'[3]3.SZ.TÁBL. SEGÍTŐ SZOLGÁLAT'!$M88</f>
        <v>0</v>
      </c>
      <c r="M90" s="166">
        <f>+'[6]3.SZ.TÁBL. SEGÍTŐ SZOLGÁLAT'!$N89</f>
        <v>0</v>
      </c>
      <c r="N90" s="173"/>
      <c r="O90" s="172">
        <f>+'[3]3.SZ.TÁBL. SEGÍTŐ SZOLGÁLAT'!$P88</f>
        <v>0</v>
      </c>
      <c r="P90" s="166">
        <f>+'[6]3.SZ.TÁBL. SEGÍTŐ SZOLGÁLAT'!$Q89</f>
        <v>0</v>
      </c>
      <c r="Q90" s="171"/>
      <c r="R90" s="172">
        <f>+'[3]3.SZ.TÁBL. SEGÍTŐ SZOLGÁLAT'!$S88</f>
        <v>0</v>
      </c>
      <c r="S90" s="166">
        <f>+'[6]3.SZ.TÁBL. SEGÍTŐ SZOLGÁLAT'!$T89</f>
        <v>0</v>
      </c>
      <c r="T90" s="173"/>
      <c r="U90" s="172">
        <f>+'[3]3.SZ.TÁBL. SEGÍTŐ SZOLGÁLAT'!$V88</f>
        <v>0</v>
      </c>
      <c r="V90" s="166">
        <f>+'[6]3.SZ.TÁBL. SEGÍTŐ SZOLGÁLAT'!$W89</f>
        <v>0</v>
      </c>
      <c r="W90" s="173"/>
      <c r="X90" s="172">
        <f>+'[3]3.SZ.TÁBL. SEGÍTŐ SZOLGÁLAT'!$Y88</f>
        <v>0</v>
      </c>
      <c r="Y90" s="166">
        <f>+'[6]3.SZ.TÁBL. SEGÍTŐ SZOLGÁLAT'!$Z89</f>
        <v>0</v>
      </c>
      <c r="Z90" s="171"/>
      <c r="AA90" s="174">
        <f t="shared" si="182"/>
        <v>0</v>
      </c>
      <c r="AB90" s="166">
        <f t="shared" si="183"/>
        <v>0</v>
      </c>
      <c r="AC90" s="167">
        <f t="shared" si="184"/>
        <v>0</v>
      </c>
    </row>
    <row r="91" spans="1:29" ht="13.5" customHeight="1" x14ac:dyDescent="0.25">
      <c r="A91" s="159" t="s">
        <v>203</v>
      </c>
      <c r="B91" s="169" t="s">
        <v>204</v>
      </c>
      <c r="C91" s="168">
        <f>+'[3]3.SZ.TÁBL. SEGÍTŐ SZOLGÁLAT'!$D89</f>
        <v>0</v>
      </c>
      <c r="D91" s="166">
        <f>+'[6]3.SZ.TÁBL. SEGÍTŐ SZOLGÁLAT'!$E90</f>
        <v>0</v>
      </c>
      <c r="E91" s="171"/>
      <c r="F91" s="172">
        <f>+'[3]3.SZ.TÁBL. SEGÍTŐ SZOLGÁLAT'!$G89</f>
        <v>0</v>
      </c>
      <c r="G91" s="166">
        <f>+'[6]3.SZ.TÁBL. SEGÍTŐ SZOLGÁLAT'!$H90</f>
        <v>0</v>
      </c>
      <c r="H91" s="173"/>
      <c r="I91" s="172">
        <f>+'[3]3.SZ.TÁBL. SEGÍTŐ SZOLGÁLAT'!$J89</f>
        <v>0</v>
      </c>
      <c r="J91" s="166">
        <f>+'[6]3.SZ.TÁBL. SEGÍTŐ SZOLGÁLAT'!$K90</f>
        <v>0</v>
      </c>
      <c r="K91" s="171"/>
      <c r="L91" s="172">
        <f>+'[3]3.SZ.TÁBL. SEGÍTŐ SZOLGÁLAT'!$M89</f>
        <v>0</v>
      </c>
      <c r="M91" s="166">
        <f>+'[6]3.SZ.TÁBL. SEGÍTŐ SZOLGÁLAT'!$N90</f>
        <v>0</v>
      </c>
      <c r="N91" s="173"/>
      <c r="O91" s="172">
        <f>+'[3]3.SZ.TÁBL. SEGÍTŐ SZOLGÁLAT'!$P89</f>
        <v>0</v>
      </c>
      <c r="P91" s="166">
        <f>+'[6]3.SZ.TÁBL. SEGÍTŐ SZOLGÁLAT'!$Q90</f>
        <v>0</v>
      </c>
      <c r="Q91" s="171"/>
      <c r="R91" s="172">
        <f>+'[3]3.SZ.TÁBL. SEGÍTŐ SZOLGÁLAT'!$S89</f>
        <v>0</v>
      </c>
      <c r="S91" s="166">
        <f>+'[6]3.SZ.TÁBL. SEGÍTŐ SZOLGÁLAT'!$T90</f>
        <v>0</v>
      </c>
      <c r="T91" s="173"/>
      <c r="U91" s="172">
        <f>+'[3]3.SZ.TÁBL. SEGÍTŐ SZOLGÁLAT'!$V89</f>
        <v>0</v>
      </c>
      <c r="V91" s="166">
        <f>+'[6]3.SZ.TÁBL. SEGÍTŐ SZOLGÁLAT'!$W90</f>
        <v>0</v>
      </c>
      <c r="W91" s="173"/>
      <c r="X91" s="172">
        <f>+'[3]3.SZ.TÁBL. SEGÍTŐ SZOLGÁLAT'!$Y89</f>
        <v>0</v>
      </c>
      <c r="Y91" s="166">
        <f>+'[6]3.SZ.TÁBL. SEGÍTŐ SZOLGÁLAT'!$Z90</f>
        <v>0</v>
      </c>
      <c r="Z91" s="171"/>
      <c r="AA91" s="174">
        <f t="shared" si="182"/>
        <v>0</v>
      </c>
      <c r="AB91" s="166">
        <f t="shared" si="183"/>
        <v>0</v>
      </c>
      <c r="AC91" s="167">
        <f t="shared" si="184"/>
        <v>0</v>
      </c>
    </row>
    <row r="92" spans="1:29" ht="13.5" customHeight="1" x14ac:dyDescent="0.25">
      <c r="A92" s="159" t="s">
        <v>205</v>
      </c>
      <c r="B92" s="169" t="s">
        <v>206</v>
      </c>
      <c r="C92" s="168">
        <f>+'[3]3.SZ.TÁBL. SEGÍTŐ SZOLGÁLAT'!$D90</f>
        <v>0</v>
      </c>
      <c r="D92" s="166">
        <f>+'[6]3.SZ.TÁBL. SEGÍTŐ SZOLGÁLAT'!$E91</f>
        <v>0</v>
      </c>
      <c r="E92" s="171"/>
      <c r="F92" s="172">
        <f>+'[3]3.SZ.TÁBL. SEGÍTŐ SZOLGÁLAT'!$G90</f>
        <v>0</v>
      </c>
      <c r="G92" s="166">
        <f>+'[6]3.SZ.TÁBL. SEGÍTŐ SZOLGÁLAT'!$H91</f>
        <v>0</v>
      </c>
      <c r="H92" s="173"/>
      <c r="I92" s="172">
        <f>+'[3]3.SZ.TÁBL. SEGÍTŐ SZOLGÁLAT'!$J90</f>
        <v>0</v>
      </c>
      <c r="J92" s="166">
        <f>+'[6]3.SZ.TÁBL. SEGÍTŐ SZOLGÁLAT'!$K91</f>
        <v>0</v>
      </c>
      <c r="K92" s="171"/>
      <c r="L92" s="172">
        <f>+'[3]3.SZ.TÁBL. SEGÍTŐ SZOLGÁLAT'!$M90</f>
        <v>0</v>
      </c>
      <c r="M92" s="166">
        <f>+'[6]3.SZ.TÁBL. SEGÍTŐ SZOLGÁLAT'!$N91</f>
        <v>0</v>
      </c>
      <c r="N92" s="173"/>
      <c r="O92" s="172">
        <f>+'[3]3.SZ.TÁBL. SEGÍTŐ SZOLGÁLAT'!$P90</f>
        <v>0</v>
      </c>
      <c r="P92" s="166">
        <f>+'[6]3.SZ.TÁBL. SEGÍTŐ SZOLGÁLAT'!$Q91</f>
        <v>0</v>
      </c>
      <c r="Q92" s="171"/>
      <c r="R92" s="172">
        <f>+'[3]3.SZ.TÁBL. SEGÍTŐ SZOLGÁLAT'!$S90</f>
        <v>0</v>
      </c>
      <c r="S92" s="166">
        <f>+'[6]3.SZ.TÁBL. SEGÍTŐ SZOLGÁLAT'!$T91</f>
        <v>0</v>
      </c>
      <c r="T92" s="173"/>
      <c r="U92" s="172">
        <f>+'[3]3.SZ.TÁBL. SEGÍTŐ SZOLGÁLAT'!$V90</f>
        <v>0</v>
      </c>
      <c r="V92" s="166">
        <f>+'[6]3.SZ.TÁBL. SEGÍTŐ SZOLGÁLAT'!$W91</f>
        <v>0</v>
      </c>
      <c r="W92" s="173"/>
      <c r="X92" s="172">
        <f>+'[3]3.SZ.TÁBL. SEGÍTŐ SZOLGÁLAT'!$Y90</f>
        <v>0</v>
      </c>
      <c r="Y92" s="166">
        <f>+'[6]3.SZ.TÁBL. SEGÍTŐ SZOLGÁLAT'!$Z91</f>
        <v>0</v>
      </c>
      <c r="Z92" s="171"/>
      <c r="AA92" s="174">
        <f t="shared" si="182"/>
        <v>0</v>
      </c>
      <c r="AB92" s="166">
        <f t="shared" si="183"/>
        <v>0</v>
      </c>
      <c r="AC92" s="167">
        <f t="shared" si="184"/>
        <v>0</v>
      </c>
    </row>
    <row r="93" spans="1:29" ht="13.5" customHeight="1" x14ac:dyDescent="0.25">
      <c r="A93" s="160" t="s">
        <v>207</v>
      </c>
      <c r="B93" s="208" t="s">
        <v>337</v>
      </c>
      <c r="C93" s="168">
        <f>+'[3]3.SZ.TÁBL. SEGÍTŐ SZOLGÁLAT'!$D91</f>
        <v>0</v>
      </c>
      <c r="D93" s="189">
        <f>+'[6]3.SZ.TÁBL. SEGÍTŐ SZOLGÁLAT'!$E92</f>
        <v>0</v>
      </c>
      <c r="E93" s="171"/>
      <c r="F93" s="172">
        <f>+'[5]3.SZ.TÁBL. SEGÍTŐ SZOLGÁLAT'!$G$91</f>
        <v>15</v>
      </c>
      <c r="G93" s="189">
        <f>+'[4]3.SZ.TÁBL. SEGÍTŐ SZOLGÁLAT'!$H$92</f>
        <v>15</v>
      </c>
      <c r="H93" s="192">
        <v>8</v>
      </c>
      <c r="I93" s="172">
        <f>+'[5]3.SZ.TÁBL. SEGÍTŐ SZOLGÁLAT'!$J$91</f>
        <v>5</v>
      </c>
      <c r="J93" s="189">
        <f>+'[4]3.SZ.TÁBL. SEGÍTŐ SZOLGÁLAT'!$K$92</f>
        <v>5</v>
      </c>
      <c r="K93" s="190">
        <v>4</v>
      </c>
      <c r="L93" s="172">
        <f>+'[3]3.SZ.TÁBL. SEGÍTŐ SZOLGÁLAT'!$M91</f>
        <v>0</v>
      </c>
      <c r="M93" s="189">
        <f>+'[6]3.SZ.TÁBL. SEGÍTŐ SZOLGÁLAT'!$N92</f>
        <v>0</v>
      </c>
      <c r="N93" s="192"/>
      <c r="O93" s="172">
        <f>+'[5]3.SZ.TÁBL. SEGÍTŐ SZOLGÁLAT'!$P$91</f>
        <v>75</v>
      </c>
      <c r="P93" s="189">
        <f>+'[4]3.SZ.TÁBL. SEGÍTŐ SZOLGÁLAT'!$Q$92</f>
        <v>75</v>
      </c>
      <c r="Q93" s="190">
        <v>31</v>
      </c>
      <c r="R93" s="172">
        <f>+'[5]3.SZ.TÁBL. SEGÍTŐ SZOLGÁLAT'!$S$91</f>
        <v>70</v>
      </c>
      <c r="S93" s="189">
        <f>+'[4]3.SZ.TÁBL. SEGÍTŐ SZOLGÁLAT'!$T$92</f>
        <v>70</v>
      </c>
      <c r="T93" s="192"/>
      <c r="U93" s="172">
        <f>+'[3]3.SZ.TÁBL. SEGÍTŐ SZOLGÁLAT'!$V91</f>
        <v>0</v>
      </c>
      <c r="V93" s="189">
        <f>+'[6]3.SZ.TÁBL. SEGÍTŐ SZOLGÁLAT'!$W92</f>
        <v>0</v>
      </c>
      <c r="W93" s="192"/>
      <c r="X93" s="172">
        <f>+'[3]3.SZ.TÁBL. SEGÍTŐ SZOLGÁLAT'!$Y91</f>
        <v>0</v>
      </c>
      <c r="Y93" s="189">
        <f>+'[6]3.SZ.TÁBL. SEGÍTŐ SZOLGÁLAT'!$Z92</f>
        <v>0</v>
      </c>
      <c r="Z93" s="190"/>
      <c r="AA93" s="193">
        <f t="shared" si="182"/>
        <v>165</v>
      </c>
      <c r="AB93" s="189">
        <f t="shared" si="183"/>
        <v>165</v>
      </c>
      <c r="AC93" s="194">
        <f t="shared" si="184"/>
        <v>43</v>
      </c>
    </row>
    <row r="94" spans="1:29" s="264" customFormat="1" ht="13.5" customHeight="1" x14ac:dyDescent="0.25">
      <c r="A94" s="161" t="s">
        <v>134</v>
      </c>
      <c r="B94" s="209" t="s">
        <v>92</v>
      </c>
      <c r="C94" s="247">
        <f t="shared" ref="C94:AC94" si="185">SUM(C89:C93)</f>
        <v>219</v>
      </c>
      <c r="D94" s="245">
        <f t="shared" si="185"/>
        <v>219</v>
      </c>
      <c r="E94" s="248">
        <f t="shared" si="185"/>
        <v>57</v>
      </c>
      <c r="F94" s="262">
        <f t="shared" ref="F94:G94" si="186">SUM(F89:F93)</f>
        <v>826</v>
      </c>
      <c r="G94" s="245">
        <f t="shared" si="186"/>
        <v>826</v>
      </c>
      <c r="H94" s="263">
        <f t="shared" si="185"/>
        <v>265</v>
      </c>
      <c r="I94" s="262">
        <f t="shared" si="185"/>
        <v>736</v>
      </c>
      <c r="J94" s="245">
        <f t="shared" si="185"/>
        <v>736</v>
      </c>
      <c r="K94" s="248">
        <f t="shared" si="185"/>
        <v>211</v>
      </c>
      <c r="L94" s="262">
        <f t="shared" ref="L94:M94" si="187">SUM(L89:L93)</f>
        <v>537</v>
      </c>
      <c r="M94" s="245">
        <f t="shared" si="187"/>
        <v>537</v>
      </c>
      <c r="N94" s="263">
        <f t="shared" si="185"/>
        <v>122</v>
      </c>
      <c r="O94" s="262">
        <f t="shared" si="185"/>
        <v>1259</v>
      </c>
      <c r="P94" s="245">
        <f t="shared" si="185"/>
        <v>1259</v>
      </c>
      <c r="Q94" s="248">
        <f t="shared" si="185"/>
        <v>456</v>
      </c>
      <c r="R94" s="262">
        <f t="shared" ref="R94:S94" si="188">SUM(R89:R93)</f>
        <v>711</v>
      </c>
      <c r="S94" s="245">
        <f t="shared" si="188"/>
        <v>711</v>
      </c>
      <c r="T94" s="263">
        <f t="shared" si="185"/>
        <v>207</v>
      </c>
      <c r="U94" s="262">
        <f t="shared" si="185"/>
        <v>180</v>
      </c>
      <c r="V94" s="245">
        <f t="shared" si="185"/>
        <v>180</v>
      </c>
      <c r="W94" s="263">
        <f t="shared" si="185"/>
        <v>38</v>
      </c>
      <c r="X94" s="247">
        <f t="shared" ref="X94:Y94" si="189">SUM(X89:X93)</f>
        <v>329</v>
      </c>
      <c r="Y94" s="245">
        <f t="shared" si="189"/>
        <v>329</v>
      </c>
      <c r="Z94" s="248">
        <f t="shared" ref="Z94" si="190">SUM(Z89:Z93)</f>
        <v>168</v>
      </c>
      <c r="AA94" s="242">
        <f t="shared" si="185"/>
        <v>4797</v>
      </c>
      <c r="AB94" s="245">
        <f t="shared" si="185"/>
        <v>4797</v>
      </c>
      <c r="AC94" s="246">
        <f t="shared" si="185"/>
        <v>1524</v>
      </c>
    </row>
    <row r="95" spans="1:29" s="264" customFormat="1" ht="13.5" customHeight="1" x14ac:dyDescent="0.25">
      <c r="A95" s="161" t="s">
        <v>135</v>
      </c>
      <c r="B95" s="209" t="s">
        <v>93</v>
      </c>
      <c r="C95" s="247">
        <f t="shared" ref="C95:AC95" si="191">+C72+C75+C85+C88+C94</f>
        <v>1030</v>
      </c>
      <c r="D95" s="245">
        <f t="shared" si="191"/>
        <v>1030</v>
      </c>
      <c r="E95" s="248">
        <f t="shared" si="191"/>
        <v>285</v>
      </c>
      <c r="F95" s="262">
        <f t="shared" ref="F95:G95" si="192">+F72+F75+F85+F88+F94</f>
        <v>4977</v>
      </c>
      <c r="G95" s="245">
        <f t="shared" si="192"/>
        <v>4974</v>
      </c>
      <c r="H95" s="263">
        <f t="shared" si="191"/>
        <v>2149</v>
      </c>
      <c r="I95" s="262">
        <f t="shared" si="191"/>
        <v>3504</v>
      </c>
      <c r="J95" s="245">
        <f t="shared" si="191"/>
        <v>3504</v>
      </c>
      <c r="K95" s="248">
        <f t="shared" si="191"/>
        <v>1060</v>
      </c>
      <c r="L95" s="262">
        <f t="shared" ref="L95:M95" si="193">+L72+L75+L85+L88+L94</f>
        <v>4087</v>
      </c>
      <c r="M95" s="245">
        <f t="shared" si="193"/>
        <v>4075</v>
      </c>
      <c r="N95" s="263">
        <f t="shared" si="191"/>
        <v>1439</v>
      </c>
      <c r="O95" s="262">
        <f t="shared" si="191"/>
        <v>5790</v>
      </c>
      <c r="P95" s="245">
        <f t="shared" si="191"/>
        <v>5790</v>
      </c>
      <c r="Q95" s="248">
        <f t="shared" si="191"/>
        <v>2376</v>
      </c>
      <c r="R95" s="262">
        <f t="shared" ref="R95:S95" si="194">+R72+R75+R85+R88+R94</f>
        <v>3086</v>
      </c>
      <c r="S95" s="245">
        <f t="shared" si="194"/>
        <v>3086</v>
      </c>
      <c r="T95" s="263">
        <f t="shared" si="191"/>
        <v>1006</v>
      </c>
      <c r="U95" s="262">
        <f t="shared" si="191"/>
        <v>906</v>
      </c>
      <c r="V95" s="245">
        <f t="shared" si="191"/>
        <v>897</v>
      </c>
      <c r="W95" s="263">
        <f t="shared" si="191"/>
        <v>189</v>
      </c>
      <c r="X95" s="247">
        <f t="shared" ref="X95:Y95" si="195">+X72+X75+X85+X88+X94</f>
        <v>1549</v>
      </c>
      <c r="Y95" s="245">
        <f t="shared" si="195"/>
        <v>1549</v>
      </c>
      <c r="Z95" s="248">
        <f t="shared" ref="Z95" si="196">+Z72+Z75+Z85+Z88+Z94</f>
        <v>790</v>
      </c>
      <c r="AA95" s="242">
        <f t="shared" si="191"/>
        <v>24929</v>
      </c>
      <c r="AB95" s="245">
        <f t="shared" si="191"/>
        <v>24905</v>
      </c>
      <c r="AC95" s="246">
        <f t="shared" si="191"/>
        <v>9294</v>
      </c>
    </row>
    <row r="96" spans="1:29" ht="13.5" customHeight="1" x14ac:dyDescent="0.25">
      <c r="A96" s="158" t="s">
        <v>246</v>
      </c>
      <c r="B96" s="416" t="s">
        <v>247</v>
      </c>
      <c r="C96" s="176">
        <f>+C97</f>
        <v>0</v>
      </c>
      <c r="D96" s="177">
        <f t="shared" ref="D96:Z96" si="197">+D97</f>
        <v>164</v>
      </c>
      <c r="E96" s="178">
        <f t="shared" si="197"/>
        <v>164</v>
      </c>
      <c r="F96" s="179">
        <f>+F97</f>
        <v>0</v>
      </c>
      <c r="G96" s="177">
        <f t="shared" si="197"/>
        <v>5767</v>
      </c>
      <c r="H96" s="180">
        <f t="shared" si="197"/>
        <v>5767</v>
      </c>
      <c r="I96" s="179">
        <f>+I97</f>
        <v>0</v>
      </c>
      <c r="J96" s="177">
        <f t="shared" si="197"/>
        <v>858</v>
      </c>
      <c r="K96" s="178">
        <f t="shared" si="197"/>
        <v>858</v>
      </c>
      <c r="L96" s="179">
        <f>+L97</f>
        <v>0</v>
      </c>
      <c r="M96" s="177">
        <f t="shared" si="197"/>
        <v>0</v>
      </c>
      <c r="N96" s="180">
        <f t="shared" si="197"/>
        <v>0</v>
      </c>
      <c r="O96" s="179">
        <f>+O97</f>
        <v>0</v>
      </c>
      <c r="P96" s="177">
        <f t="shared" si="197"/>
        <v>0</v>
      </c>
      <c r="Q96" s="178">
        <f t="shared" si="197"/>
        <v>0</v>
      </c>
      <c r="R96" s="179">
        <f>+R97</f>
        <v>0</v>
      </c>
      <c r="S96" s="177">
        <f t="shared" si="197"/>
        <v>0</v>
      </c>
      <c r="T96" s="180">
        <f t="shared" si="197"/>
        <v>0</v>
      </c>
      <c r="U96" s="179">
        <f>+U97</f>
        <v>0</v>
      </c>
      <c r="V96" s="177">
        <f t="shared" si="197"/>
        <v>0</v>
      </c>
      <c r="W96" s="180">
        <f t="shared" si="197"/>
        <v>0</v>
      </c>
      <c r="X96" s="176">
        <f>+X97</f>
        <v>0</v>
      </c>
      <c r="Y96" s="177">
        <f t="shared" si="197"/>
        <v>0</v>
      </c>
      <c r="Z96" s="178">
        <f t="shared" si="197"/>
        <v>0</v>
      </c>
      <c r="AA96" s="181">
        <f t="shared" ref="AA96:AA98" si="198">+C96+F96+I96+L96+O96+R96+U96+X96</f>
        <v>0</v>
      </c>
      <c r="AB96" s="177">
        <f t="shared" ref="AB96:AB98" si="199">+D96+G96+J96+M96+P96+S96+V96+Y96</f>
        <v>6789</v>
      </c>
      <c r="AC96" s="182">
        <f t="shared" ref="AC96:AC98" si="200">+E96+H96+K96+N96+Q96+T96+W96+Z96</f>
        <v>6789</v>
      </c>
    </row>
    <row r="97" spans="1:29" ht="13.5" customHeight="1" x14ac:dyDescent="0.25">
      <c r="A97" s="164" t="s">
        <v>246</v>
      </c>
      <c r="B97" s="211" t="s">
        <v>64</v>
      </c>
      <c r="C97" s="168">
        <f>+'[3]3.SZ.TÁBL. SEGÍTŐ SZOLGÁLAT'!$D95</f>
        <v>0</v>
      </c>
      <c r="D97" s="189">
        <f>+'[4]3.SZ.TÁBL. SEGÍTŐ SZOLGÁLAT'!$E$96</f>
        <v>164</v>
      </c>
      <c r="E97" s="171">
        <v>164</v>
      </c>
      <c r="F97" s="191">
        <f>+'[3]3.SZ.TÁBL. SEGÍTŐ SZOLGÁLAT'!$G95</f>
        <v>0</v>
      </c>
      <c r="G97" s="189">
        <f>+'[4]3.SZ.TÁBL. SEGÍTŐ SZOLGÁLAT'!$H$96</f>
        <v>5767</v>
      </c>
      <c r="H97" s="192">
        <v>5767</v>
      </c>
      <c r="I97" s="191"/>
      <c r="J97" s="189">
        <f>+'[4]3.SZ.TÁBL. SEGÍTŐ SZOLGÁLAT'!$K$96</f>
        <v>858</v>
      </c>
      <c r="K97" s="190">
        <v>858</v>
      </c>
      <c r="L97" s="191">
        <f>+'[3]3.SZ.TÁBL. SEGÍTŐ SZOLGÁLAT'!$M95</f>
        <v>0</v>
      </c>
      <c r="M97" s="189">
        <f>+'[6]3.SZ.TÁBL. SEGÍTŐ SZOLGÁLAT'!$N96</f>
        <v>0</v>
      </c>
      <c r="N97" s="192"/>
      <c r="O97" s="191">
        <f>+'[3]3.SZ.TÁBL. SEGÍTŐ SZOLGÁLAT'!$P95</f>
        <v>0</v>
      </c>
      <c r="P97" s="189">
        <f>+'[6]3.SZ.TÁBL. SEGÍTŐ SZOLGÁLAT'!$Q96</f>
        <v>0</v>
      </c>
      <c r="Q97" s="190"/>
      <c r="R97" s="191">
        <f>+'[3]3.SZ.TÁBL. SEGÍTŐ SZOLGÁLAT'!$S95</f>
        <v>0</v>
      </c>
      <c r="S97" s="189">
        <f>+'[6]3.SZ.TÁBL. SEGÍTŐ SZOLGÁLAT'!$T96</f>
        <v>0</v>
      </c>
      <c r="T97" s="192"/>
      <c r="U97" s="191">
        <f>+'[3]3.SZ.TÁBL. SEGÍTŐ SZOLGÁLAT'!$V95</f>
        <v>0</v>
      </c>
      <c r="V97" s="189">
        <f>+'[4]3.SZ.TÁBL. SEGÍTŐ SZOLGÁLAT'!$W$96</f>
        <v>0</v>
      </c>
      <c r="W97" s="192"/>
      <c r="X97" s="188">
        <f>+'[3]3.SZ.TÁBL. SEGÍTŐ SZOLGÁLAT'!$Y95</f>
        <v>0</v>
      </c>
      <c r="Y97" s="189">
        <f>+'[4]3.SZ.TÁBL. SEGÍTŐ SZOLGÁLAT'!$Z$96</f>
        <v>0</v>
      </c>
      <c r="Z97" s="190"/>
      <c r="AA97" s="193">
        <f t="shared" si="198"/>
        <v>0</v>
      </c>
      <c r="AB97" s="189">
        <f t="shared" si="199"/>
        <v>6789</v>
      </c>
      <c r="AC97" s="194">
        <f>+E97+H97+K97+N97+Q97+T97+W97+Z97</f>
        <v>6789</v>
      </c>
    </row>
    <row r="98" spans="1:29" ht="13.5" customHeight="1" x14ac:dyDescent="0.25">
      <c r="A98" s="260" t="s">
        <v>248</v>
      </c>
      <c r="B98" s="261" t="s">
        <v>249</v>
      </c>
      <c r="C98" s="168">
        <f>+'[3]3.SZ.TÁBL. SEGÍTŐ SZOLGÁLAT'!$D96</f>
        <v>0</v>
      </c>
      <c r="D98" s="215">
        <f>+'[6]3.SZ.TÁBL. SEGÍTŐ SZOLGÁLAT'!$E97</f>
        <v>0</v>
      </c>
      <c r="E98" s="171"/>
      <c r="F98" s="219">
        <f>+'[3]3.SZ.TÁBL. SEGÍTŐ SZOLGÁLAT'!$G96</f>
        <v>0</v>
      </c>
      <c r="G98" s="215">
        <f>+'[6]3.SZ.TÁBL. SEGÍTŐ SZOLGÁLAT'!$H97</f>
        <v>0</v>
      </c>
      <c r="H98" s="220"/>
      <c r="I98" s="219">
        <f>+'[3]3.SZ.TÁBL. SEGÍTŐ SZOLGÁLAT'!$J96</f>
        <v>0</v>
      </c>
      <c r="J98" s="215">
        <f>+'[6]3.SZ.TÁBL. SEGÍTŐ SZOLGÁLAT'!$K97</f>
        <v>0</v>
      </c>
      <c r="K98" s="218"/>
      <c r="L98" s="219">
        <f>+'[3]3.SZ.TÁBL. SEGÍTŐ SZOLGÁLAT'!$M96</f>
        <v>0</v>
      </c>
      <c r="M98" s="215">
        <f>+'[6]3.SZ.TÁBL. SEGÍTŐ SZOLGÁLAT'!$N97</f>
        <v>0</v>
      </c>
      <c r="N98" s="220"/>
      <c r="O98" s="219">
        <f>+'[3]3.SZ.TÁBL. SEGÍTŐ SZOLGÁLAT'!$P96</f>
        <v>0</v>
      </c>
      <c r="P98" s="215">
        <f>+'[6]3.SZ.TÁBL. SEGÍTŐ SZOLGÁLAT'!$Q97</f>
        <v>0</v>
      </c>
      <c r="Q98" s="218"/>
      <c r="R98" s="219">
        <f>+'[3]3.SZ.TÁBL. SEGÍTŐ SZOLGÁLAT'!$S96</f>
        <v>0</v>
      </c>
      <c r="S98" s="215">
        <f>+'[6]3.SZ.TÁBL. SEGÍTŐ SZOLGÁLAT'!$T97</f>
        <v>0</v>
      </c>
      <c r="T98" s="220"/>
      <c r="U98" s="219">
        <f>+'[3]3.SZ.TÁBL. SEGÍTŐ SZOLGÁLAT'!$V96</f>
        <v>0</v>
      </c>
      <c r="V98" s="215">
        <f>+'[6]3.SZ.TÁBL. SEGÍTŐ SZOLGÁLAT'!$W97</f>
        <v>0</v>
      </c>
      <c r="W98" s="220"/>
      <c r="X98" s="217">
        <f>+'[3]3.SZ.TÁBL. SEGÍTŐ SZOLGÁLAT'!$Y96</f>
        <v>0</v>
      </c>
      <c r="Y98" s="215">
        <f>+'[6]3.SZ.TÁBL. SEGÍTŐ SZOLGÁLAT'!$Z97</f>
        <v>0</v>
      </c>
      <c r="Z98" s="218"/>
      <c r="AA98" s="214">
        <f t="shared" si="198"/>
        <v>0</v>
      </c>
      <c r="AB98" s="215">
        <f t="shared" si="199"/>
        <v>0</v>
      </c>
      <c r="AC98" s="216">
        <f t="shared" si="200"/>
        <v>0</v>
      </c>
    </row>
    <row r="99" spans="1:29" s="264" customFormat="1" ht="13.5" customHeight="1" x14ac:dyDescent="0.25">
      <c r="A99" s="161" t="s">
        <v>136</v>
      </c>
      <c r="B99" s="209" t="s">
        <v>94</v>
      </c>
      <c r="C99" s="262">
        <f t="shared" ref="C99:AC99" si="201">+C96+C98</f>
        <v>0</v>
      </c>
      <c r="D99" s="245">
        <f t="shared" si="201"/>
        <v>164</v>
      </c>
      <c r="E99" s="248">
        <f t="shared" si="201"/>
        <v>164</v>
      </c>
      <c r="F99" s="262">
        <f t="shared" ref="F99:G99" si="202">+F96+F98</f>
        <v>0</v>
      </c>
      <c r="G99" s="245">
        <f t="shared" si="202"/>
        <v>5767</v>
      </c>
      <c r="H99" s="248">
        <f t="shared" si="201"/>
        <v>5767</v>
      </c>
      <c r="I99" s="262">
        <f t="shared" si="201"/>
        <v>0</v>
      </c>
      <c r="J99" s="245">
        <f t="shared" si="201"/>
        <v>858</v>
      </c>
      <c r="K99" s="248">
        <f t="shared" si="201"/>
        <v>858</v>
      </c>
      <c r="L99" s="262">
        <f t="shared" ref="L99:M99" si="203">+L96+L98</f>
        <v>0</v>
      </c>
      <c r="M99" s="245">
        <f t="shared" si="203"/>
        <v>0</v>
      </c>
      <c r="N99" s="248">
        <f t="shared" si="201"/>
        <v>0</v>
      </c>
      <c r="O99" s="262">
        <f t="shared" si="201"/>
        <v>0</v>
      </c>
      <c r="P99" s="245">
        <f t="shared" si="201"/>
        <v>0</v>
      </c>
      <c r="Q99" s="248">
        <f t="shared" si="201"/>
        <v>0</v>
      </c>
      <c r="R99" s="262">
        <f t="shared" ref="R99:S99" si="204">+R96+R98</f>
        <v>0</v>
      </c>
      <c r="S99" s="245">
        <f t="shared" si="204"/>
        <v>0</v>
      </c>
      <c r="T99" s="248">
        <f t="shared" si="201"/>
        <v>0</v>
      </c>
      <c r="U99" s="262">
        <f t="shared" si="201"/>
        <v>0</v>
      </c>
      <c r="V99" s="245">
        <f t="shared" si="201"/>
        <v>0</v>
      </c>
      <c r="W99" s="248">
        <f t="shared" si="201"/>
        <v>0</v>
      </c>
      <c r="X99" s="262">
        <f t="shared" ref="X99:Y99" si="205">+X96+X98</f>
        <v>0</v>
      </c>
      <c r="Y99" s="245">
        <f t="shared" si="205"/>
        <v>0</v>
      </c>
      <c r="Z99" s="248">
        <f t="shared" si="201"/>
        <v>0</v>
      </c>
      <c r="AA99" s="242">
        <f t="shared" si="201"/>
        <v>0</v>
      </c>
      <c r="AB99" s="245">
        <f t="shared" si="201"/>
        <v>6789</v>
      </c>
      <c r="AC99" s="246">
        <f t="shared" si="201"/>
        <v>6789</v>
      </c>
    </row>
    <row r="100" spans="1:29" ht="13.5" customHeight="1" x14ac:dyDescent="0.25">
      <c r="A100" s="158" t="s">
        <v>208</v>
      </c>
      <c r="B100" s="207" t="s">
        <v>209</v>
      </c>
      <c r="C100" s="168">
        <f>+'[3]3.SZ.TÁBL. SEGÍTŐ SZOLGÁLAT'!$D98</f>
        <v>0</v>
      </c>
      <c r="D100" s="177">
        <f>+'[6]3.SZ.TÁBL. SEGÍTŐ SZOLGÁLAT'!$E99</f>
        <v>0</v>
      </c>
      <c r="E100" s="171"/>
      <c r="F100" s="172">
        <f>+'[3]3.SZ.TÁBL. SEGÍTŐ SZOLGÁLAT'!$G98</f>
        <v>0</v>
      </c>
      <c r="G100" s="177">
        <f>+'[6]3.SZ.TÁBL. SEGÍTŐ SZOLGÁLAT'!$H99</f>
        <v>0</v>
      </c>
      <c r="H100" s="180"/>
      <c r="I100" s="172">
        <f>+'[3]3.SZ.TÁBL. SEGÍTŐ SZOLGÁLAT'!$J98</f>
        <v>0</v>
      </c>
      <c r="J100" s="177">
        <f>+'[6]3.SZ.TÁBL. SEGÍTŐ SZOLGÁLAT'!$K99</f>
        <v>0</v>
      </c>
      <c r="K100" s="178"/>
      <c r="L100" s="172">
        <f>+'[3]3.SZ.TÁBL. SEGÍTŐ SZOLGÁLAT'!$M98</f>
        <v>0</v>
      </c>
      <c r="M100" s="177">
        <f>+'[6]3.SZ.TÁBL. SEGÍTŐ SZOLGÁLAT'!$N99</f>
        <v>0</v>
      </c>
      <c r="N100" s="180"/>
      <c r="O100" s="172">
        <f>+'[3]3.SZ.TÁBL. SEGÍTŐ SZOLGÁLAT'!$P98</f>
        <v>0</v>
      </c>
      <c r="P100" s="177">
        <f>+'[6]3.SZ.TÁBL. SEGÍTŐ SZOLGÁLAT'!$Q99</f>
        <v>0</v>
      </c>
      <c r="Q100" s="178"/>
      <c r="R100" s="172">
        <f>+'[3]3.SZ.TÁBL. SEGÍTŐ SZOLGÁLAT'!$S98</f>
        <v>0</v>
      </c>
      <c r="S100" s="177">
        <f>+'[6]3.SZ.TÁBL. SEGÍTŐ SZOLGÁLAT'!$T99</f>
        <v>0</v>
      </c>
      <c r="T100" s="180"/>
      <c r="U100" s="172">
        <f>+'[3]3.SZ.TÁBL. SEGÍTŐ SZOLGÁLAT'!$V98</f>
        <v>0</v>
      </c>
      <c r="V100" s="177">
        <f>+'[6]3.SZ.TÁBL. SEGÍTŐ SZOLGÁLAT'!$W99</f>
        <v>0</v>
      </c>
      <c r="W100" s="180"/>
      <c r="X100" s="172">
        <f>+'[3]3.SZ.TÁBL. SEGÍTŐ SZOLGÁLAT'!$Y98</f>
        <v>0</v>
      </c>
      <c r="Y100" s="177">
        <f>+'[6]3.SZ.TÁBL. SEGÍTŐ SZOLGÁLAT'!$Z99</f>
        <v>0</v>
      </c>
      <c r="Z100" s="178"/>
      <c r="AA100" s="181">
        <f t="shared" ref="AA100:AA106" si="206">+C100+F100+I100+L100+O100+R100+U100+X100</f>
        <v>0</v>
      </c>
      <c r="AB100" s="177">
        <f t="shared" ref="AB100:AB106" si="207">+D100+G100+J100+M100+P100+S100+V100+Y100</f>
        <v>0</v>
      </c>
      <c r="AC100" s="182">
        <f t="shared" ref="AC100:AC106" si="208">+E100+H100+K100+N100+Q100+T100+W100+Z100</f>
        <v>0</v>
      </c>
    </row>
    <row r="101" spans="1:29" ht="13.5" customHeight="1" x14ac:dyDescent="0.25">
      <c r="A101" s="159" t="s">
        <v>210</v>
      </c>
      <c r="B101" s="169" t="s">
        <v>211</v>
      </c>
      <c r="C101" s="168">
        <f>+'[3]3.SZ.TÁBL. SEGÍTŐ SZOLGÁLAT'!$D99</f>
        <v>0</v>
      </c>
      <c r="D101" s="166">
        <f>+'[6]3.SZ.TÁBL. SEGÍTŐ SZOLGÁLAT'!$E100</f>
        <v>0</v>
      </c>
      <c r="E101" s="171"/>
      <c r="F101" s="172">
        <f>+'[3]3.SZ.TÁBL. SEGÍTŐ SZOLGÁLAT'!$G99</f>
        <v>0</v>
      </c>
      <c r="G101" s="166">
        <f>+'[6]3.SZ.TÁBL. SEGÍTŐ SZOLGÁLAT'!$H100</f>
        <v>0</v>
      </c>
      <c r="H101" s="173"/>
      <c r="I101" s="172">
        <f>+'[3]3.SZ.TÁBL. SEGÍTŐ SZOLGÁLAT'!$J99</f>
        <v>0</v>
      </c>
      <c r="J101" s="166">
        <f>+'[6]3.SZ.TÁBL. SEGÍTŐ SZOLGÁLAT'!$K100</f>
        <v>0</v>
      </c>
      <c r="K101" s="171"/>
      <c r="L101" s="172">
        <f>+'[3]3.SZ.TÁBL. SEGÍTŐ SZOLGÁLAT'!$M99</f>
        <v>0</v>
      </c>
      <c r="M101" s="166">
        <f>+'[6]3.SZ.TÁBL. SEGÍTŐ SZOLGÁLAT'!$N100</f>
        <v>0</v>
      </c>
      <c r="N101" s="173"/>
      <c r="O101" s="172">
        <f>+'[3]3.SZ.TÁBL. SEGÍTŐ SZOLGÁLAT'!$P99</f>
        <v>0</v>
      </c>
      <c r="P101" s="166">
        <f>+'[6]3.SZ.TÁBL. SEGÍTŐ SZOLGÁLAT'!$Q100</f>
        <v>0</v>
      </c>
      <c r="Q101" s="171"/>
      <c r="R101" s="172">
        <f>+'[3]3.SZ.TÁBL. SEGÍTŐ SZOLGÁLAT'!$S99</f>
        <v>0</v>
      </c>
      <c r="S101" s="166">
        <f>+'[6]3.SZ.TÁBL. SEGÍTŐ SZOLGÁLAT'!$T100</f>
        <v>0</v>
      </c>
      <c r="T101" s="173"/>
      <c r="U101" s="172">
        <f>+'[3]3.SZ.TÁBL. SEGÍTŐ SZOLGÁLAT'!$V99</f>
        <v>0</v>
      </c>
      <c r="V101" s="166">
        <f>+'[6]3.SZ.TÁBL. SEGÍTŐ SZOLGÁLAT'!$W100</f>
        <v>0</v>
      </c>
      <c r="W101" s="173"/>
      <c r="X101" s="172">
        <f>+'[3]3.SZ.TÁBL. SEGÍTŐ SZOLGÁLAT'!$Y99</f>
        <v>0</v>
      </c>
      <c r="Y101" s="166">
        <f>+'[6]3.SZ.TÁBL. SEGÍTŐ SZOLGÁLAT'!$Z100</f>
        <v>0</v>
      </c>
      <c r="Z101" s="171"/>
      <c r="AA101" s="174">
        <f t="shared" si="206"/>
        <v>0</v>
      </c>
      <c r="AB101" s="166">
        <f t="shared" si="207"/>
        <v>0</v>
      </c>
      <c r="AC101" s="167">
        <f t="shared" si="208"/>
        <v>0</v>
      </c>
    </row>
    <row r="102" spans="1:29" ht="13.5" customHeight="1" x14ac:dyDescent="0.25">
      <c r="A102" s="159" t="s">
        <v>212</v>
      </c>
      <c r="B102" s="169" t="s">
        <v>213</v>
      </c>
      <c r="C102" s="168">
        <f>+'[3]3.SZ.TÁBL. SEGÍTŐ SZOLGÁLAT'!$D100</f>
        <v>0</v>
      </c>
      <c r="D102" s="166">
        <f>+'[6]3.SZ.TÁBL. SEGÍTŐ SZOLGÁLAT'!$E101</f>
        <v>0</v>
      </c>
      <c r="E102" s="171"/>
      <c r="F102" s="172">
        <f>+'[3]3.SZ.TÁBL. SEGÍTŐ SZOLGÁLAT'!$G100</f>
        <v>0</v>
      </c>
      <c r="G102" s="166">
        <f>+'[6]3.SZ.TÁBL. SEGÍTŐ SZOLGÁLAT'!$H101</f>
        <v>0</v>
      </c>
      <c r="H102" s="173"/>
      <c r="I102" s="172">
        <f>+'[3]3.SZ.TÁBL. SEGÍTŐ SZOLGÁLAT'!$J100</f>
        <v>0</v>
      </c>
      <c r="J102" s="166">
        <f>+'[6]3.SZ.TÁBL. SEGÍTŐ SZOLGÁLAT'!$K101</f>
        <v>0</v>
      </c>
      <c r="K102" s="171"/>
      <c r="L102" s="172">
        <f>+'[3]3.SZ.TÁBL. SEGÍTŐ SZOLGÁLAT'!$M100</f>
        <v>0</v>
      </c>
      <c r="M102" s="166">
        <f>+'[6]3.SZ.TÁBL. SEGÍTŐ SZOLGÁLAT'!$N101</f>
        <v>0</v>
      </c>
      <c r="N102" s="173"/>
      <c r="O102" s="172">
        <f>+'[3]3.SZ.TÁBL. SEGÍTŐ SZOLGÁLAT'!$P100</f>
        <v>0</v>
      </c>
      <c r="P102" s="166">
        <f>+'[6]3.SZ.TÁBL. SEGÍTŐ SZOLGÁLAT'!$Q101</f>
        <v>0</v>
      </c>
      <c r="Q102" s="171"/>
      <c r="R102" s="172">
        <f>+'[3]3.SZ.TÁBL. SEGÍTŐ SZOLGÁLAT'!$S100</f>
        <v>0</v>
      </c>
      <c r="S102" s="166">
        <f>+'[6]3.SZ.TÁBL. SEGÍTŐ SZOLGÁLAT'!$T101</f>
        <v>0</v>
      </c>
      <c r="T102" s="173"/>
      <c r="U102" s="172">
        <f>+'[3]3.SZ.TÁBL. SEGÍTŐ SZOLGÁLAT'!$V100</f>
        <v>0</v>
      </c>
      <c r="V102" s="166">
        <f>+'[6]3.SZ.TÁBL. SEGÍTŐ SZOLGÁLAT'!$W101</f>
        <v>0</v>
      </c>
      <c r="W102" s="173"/>
      <c r="X102" s="172">
        <f>+'[3]3.SZ.TÁBL. SEGÍTŐ SZOLGÁLAT'!$Y100</f>
        <v>0</v>
      </c>
      <c r="Y102" s="166">
        <f>+'[6]3.SZ.TÁBL. SEGÍTŐ SZOLGÁLAT'!$Z101</f>
        <v>0</v>
      </c>
      <c r="Z102" s="171"/>
      <c r="AA102" s="174">
        <f t="shared" si="206"/>
        <v>0</v>
      </c>
      <c r="AB102" s="166">
        <f t="shared" si="207"/>
        <v>0</v>
      </c>
      <c r="AC102" s="167">
        <f t="shared" si="208"/>
        <v>0</v>
      </c>
    </row>
    <row r="103" spans="1:29" ht="13.5" customHeight="1" x14ac:dyDescent="0.25">
      <c r="A103" s="159" t="s">
        <v>214</v>
      </c>
      <c r="B103" s="169" t="s">
        <v>215</v>
      </c>
      <c r="C103" s="168">
        <f>+'[3]3.SZ.TÁBL. SEGÍTŐ SZOLGÁLAT'!$D101</f>
        <v>0</v>
      </c>
      <c r="D103" s="166">
        <f>+'[6]3.SZ.TÁBL. SEGÍTŐ SZOLGÁLAT'!$E102</f>
        <v>0</v>
      </c>
      <c r="E103" s="171"/>
      <c r="F103" s="172">
        <f>+'[3]3.SZ.TÁBL. SEGÍTŐ SZOLGÁLAT'!$G101</f>
        <v>0</v>
      </c>
      <c r="G103" s="166">
        <f>+'[6]3.SZ.TÁBL. SEGÍTŐ SZOLGÁLAT'!$H102</f>
        <v>0</v>
      </c>
      <c r="H103" s="173"/>
      <c r="I103" s="172">
        <f>+'[3]3.SZ.TÁBL. SEGÍTŐ SZOLGÁLAT'!$J101</f>
        <v>0</v>
      </c>
      <c r="J103" s="166">
        <f>+'[6]3.SZ.TÁBL. SEGÍTŐ SZOLGÁLAT'!$K102</f>
        <v>0</v>
      </c>
      <c r="K103" s="171"/>
      <c r="L103" s="172">
        <f>+'[3]3.SZ.TÁBL. SEGÍTŐ SZOLGÁLAT'!$M101</f>
        <v>0</v>
      </c>
      <c r="M103" s="166">
        <f>+'[4]3.SZ.TÁBL. SEGÍTŐ SZOLGÁLAT'!$N$102</f>
        <v>9</v>
      </c>
      <c r="N103" s="173">
        <v>9</v>
      </c>
      <c r="O103" s="172">
        <f>+'[3]3.SZ.TÁBL. SEGÍTŐ SZOLGÁLAT'!$P101</f>
        <v>0</v>
      </c>
      <c r="P103" s="166">
        <f>+'[6]3.SZ.TÁBL. SEGÍTŐ SZOLGÁLAT'!$Q102</f>
        <v>0</v>
      </c>
      <c r="Q103" s="171"/>
      <c r="R103" s="172">
        <f>+'[3]3.SZ.TÁBL. SEGÍTŐ SZOLGÁLAT'!$S101</f>
        <v>0</v>
      </c>
      <c r="S103" s="166">
        <f>+'[6]3.SZ.TÁBL. SEGÍTŐ SZOLGÁLAT'!$T102</f>
        <v>0</v>
      </c>
      <c r="T103" s="173"/>
      <c r="U103" s="172">
        <f>+'[3]3.SZ.TÁBL. SEGÍTŐ SZOLGÁLAT'!$V101</f>
        <v>0</v>
      </c>
      <c r="V103" s="166">
        <f>+'[4]3.SZ.TÁBL. SEGÍTŐ SZOLGÁLAT'!$W$102</f>
        <v>7</v>
      </c>
      <c r="W103" s="173">
        <v>7</v>
      </c>
      <c r="X103" s="172">
        <f>+'[3]3.SZ.TÁBL. SEGÍTŐ SZOLGÁLAT'!$Y101</f>
        <v>0</v>
      </c>
      <c r="Y103" s="166">
        <f>+'[6]3.SZ.TÁBL. SEGÍTŐ SZOLGÁLAT'!$Z102</f>
        <v>0</v>
      </c>
      <c r="Z103" s="171"/>
      <c r="AA103" s="174">
        <f t="shared" si="206"/>
        <v>0</v>
      </c>
      <c r="AB103" s="166">
        <f t="shared" si="207"/>
        <v>16</v>
      </c>
      <c r="AC103" s="167">
        <f t="shared" si="208"/>
        <v>16</v>
      </c>
    </row>
    <row r="104" spans="1:29" ht="13.5" customHeight="1" x14ac:dyDescent="0.25">
      <c r="A104" s="159" t="s">
        <v>216</v>
      </c>
      <c r="B104" s="169" t="s">
        <v>217</v>
      </c>
      <c r="C104" s="168">
        <f>+'[3]3.SZ.TÁBL. SEGÍTŐ SZOLGÁLAT'!$D102</f>
        <v>0</v>
      </c>
      <c r="D104" s="166">
        <f>+'[6]3.SZ.TÁBL. SEGÍTŐ SZOLGÁLAT'!$E103</f>
        <v>0</v>
      </c>
      <c r="E104" s="171"/>
      <c r="F104" s="172">
        <f>+'[3]3.SZ.TÁBL. SEGÍTŐ SZOLGÁLAT'!$G102</f>
        <v>0</v>
      </c>
      <c r="G104" s="166">
        <f>+'[6]3.SZ.TÁBL. SEGÍTŐ SZOLGÁLAT'!$H103</f>
        <v>0</v>
      </c>
      <c r="H104" s="173"/>
      <c r="I104" s="172">
        <f>+'[3]3.SZ.TÁBL. SEGÍTŐ SZOLGÁLAT'!$J102</f>
        <v>0</v>
      </c>
      <c r="J104" s="166">
        <f>+'[6]3.SZ.TÁBL. SEGÍTŐ SZOLGÁLAT'!$K103</f>
        <v>0</v>
      </c>
      <c r="K104" s="171"/>
      <c r="L104" s="172">
        <f>+'[3]3.SZ.TÁBL. SEGÍTŐ SZOLGÁLAT'!$M102</f>
        <v>0</v>
      </c>
      <c r="M104" s="166">
        <f>+'[6]3.SZ.TÁBL. SEGÍTŐ SZOLGÁLAT'!$N103</f>
        <v>0</v>
      </c>
      <c r="N104" s="173"/>
      <c r="O104" s="172">
        <f>+'[3]3.SZ.TÁBL. SEGÍTŐ SZOLGÁLAT'!$P102</f>
        <v>0</v>
      </c>
      <c r="P104" s="166">
        <f>+'[6]3.SZ.TÁBL. SEGÍTŐ SZOLGÁLAT'!$Q103</f>
        <v>0</v>
      </c>
      <c r="Q104" s="171"/>
      <c r="R104" s="172">
        <f>+'[3]3.SZ.TÁBL. SEGÍTŐ SZOLGÁLAT'!$S102</f>
        <v>0</v>
      </c>
      <c r="S104" s="166">
        <f>+'[6]3.SZ.TÁBL. SEGÍTŐ SZOLGÁLAT'!$T103</f>
        <v>0</v>
      </c>
      <c r="T104" s="173"/>
      <c r="U104" s="172">
        <f>+'[3]3.SZ.TÁBL. SEGÍTŐ SZOLGÁLAT'!$V102</f>
        <v>0</v>
      </c>
      <c r="V104" s="166">
        <f>+'[6]3.SZ.TÁBL. SEGÍTŐ SZOLGÁLAT'!$W103</f>
        <v>0</v>
      </c>
      <c r="W104" s="173"/>
      <c r="X104" s="172">
        <f>+'[3]3.SZ.TÁBL. SEGÍTŐ SZOLGÁLAT'!$Y102</f>
        <v>0</v>
      </c>
      <c r="Y104" s="166">
        <f>+'[6]3.SZ.TÁBL. SEGÍTŐ SZOLGÁLAT'!$Z103</f>
        <v>0</v>
      </c>
      <c r="Z104" s="171"/>
      <c r="AA104" s="174">
        <f t="shared" si="206"/>
        <v>0</v>
      </c>
      <c r="AB104" s="166">
        <f t="shared" si="207"/>
        <v>0</v>
      </c>
      <c r="AC104" s="167">
        <f t="shared" si="208"/>
        <v>0</v>
      </c>
    </row>
    <row r="105" spans="1:29" ht="13.5" customHeight="1" x14ac:dyDescent="0.25">
      <c r="A105" s="159" t="s">
        <v>218</v>
      </c>
      <c r="B105" s="169" t="s">
        <v>219</v>
      </c>
      <c r="C105" s="168">
        <f>+'[3]3.SZ.TÁBL. SEGÍTŐ SZOLGÁLAT'!$D103</f>
        <v>0</v>
      </c>
      <c r="D105" s="166">
        <f>+'[6]3.SZ.TÁBL. SEGÍTŐ SZOLGÁLAT'!$E104</f>
        <v>0</v>
      </c>
      <c r="E105" s="171"/>
      <c r="F105" s="172">
        <f>+'[3]3.SZ.TÁBL. SEGÍTŐ SZOLGÁLAT'!$G103</f>
        <v>0</v>
      </c>
      <c r="G105" s="166">
        <f>+'[6]3.SZ.TÁBL. SEGÍTŐ SZOLGÁLAT'!$H104</f>
        <v>0</v>
      </c>
      <c r="H105" s="173"/>
      <c r="I105" s="172">
        <f>+'[3]3.SZ.TÁBL. SEGÍTŐ SZOLGÁLAT'!$J103</f>
        <v>0</v>
      </c>
      <c r="J105" s="166">
        <f>+'[6]3.SZ.TÁBL. SEGÍTŐ SZOLGÁLAT'!$K104</f>
        <v>0</v>
      </c>
      <c r="K105" s="171"/>
      <c r="L105" s="172">
        <f>+'[3]3.SZ.TÁBL. SEGÍTŐ SZOLGÁLAT'!$M103</f>
        <v>0</v>
      </c>
      <c r="M105" s="166">
        <f>+'[6]3.SZ.TÁBL. SEGÍTŐ SZOLGÁLAT'!$N104</f>
        <v>0</v>
      </c>
      <c r="N105" s="173"/>
      <c r="O105" s="172">
        <f>+'[3]3.SZ.TÁBL. SEGÍTŐ SZOLGÁLAT'!$P103</f>
        <v>0</v>
      </c>
      <c r="P105" s="166">
        <f>+'[6]3.SZ.TÁBL. SEGÍTŐ SZOLGÁLAT'!$Q104</f>
        <v>0</v>
      </c>
      <c r="Q105" s="171"/>
      <c r="R105" s="172">
        <f>+'[3]3.SZ.TÁBL. SEGÍTŐ SZOLGÁLAT'!$S103</f>
        <v>0</v>
      </c>
      <c r="S105" s="166">
        <f>+'[6]3.SZ.TÁBL. SEGÍTŐ SZOLGÁLAT'!$T104</f>
        <v>0</v>
      </c>
      <c r="T105" s="173"/>
      <c r="U105" s="172">
        <f>+'[3]3.SZ.TÁBL. SEGÍTŐ SZOLGÁLAT'!$V103</f>
        <v>0</v>
      </c>
      <c r="V105" s="166">
        <f>+'[6]3.SZ.TÁBL. SEGÍTŐ SZOLGÁLAT'!$W104</f>
        <v>0</v>
      </c>
      <c r="W105" s="173"/>
      <c r="X105" s="172">
        <f>+'[3]3.SZ.TÁBL. SEGÍTŐ SZOLGÁLAT'!$Y103</f>
        <v>0</v>
      </c>
      <c r="Y105" s="166">
        <f>+'[6]3.SZ.TÁBL. SEGÍTŐ SZOLGÁLAT'!$Z104</f>
        <v>0</v>
      </c>
      <c r="Z105" s="171"/>
      <c r="AA105" s="174">
        <f t="shared" si="206"/>
        <v>0</v>
      </c>
      <c r="AB105" s="166">
        <f t="shared" si="207"/>
        <v>0</v>
      </c>
      <c r="AC105" s="167">
        <f t="shared" si="208"/>
        <v>0</v>
      </c>
    </row>
    <row r="106" spans="1:29" ht="13.5" customHeight="1" x14ac:dyDescent="0.25">
      <c r="A106" s="160" t="s">
        <v>220</v>
      </c>
      <c r="B106" s="208" t="s">
        <v>221</v>
      </c>
      <c r="C106" s="168">
        <f>+'[3]3.SZ.TÁBL. SEGÍTŐ SZOLGÁLAT'!$D104</f>
        <v>0</v>
      </c>
      <c r="D106" s="189">
        <f>+'[6]3.SZ.TÁBL. SEGÍTŐ SZOLGÁLAT'!$E105</f>
        <v>0</v>
      </c>
      <c r="E106" s="171"/>
      <c r="F106" s="172">
        <f>+'[3]3.SZ.TÁBL. SEGÍTŐ SZOLGÁLAT'!$G104</f>
        <v>0</v>
      </c>
      <c r="G106" s="189">
        <f>+'[6]3.SZ.TÁBL. SEGÍTŐ SZOLGÁLAT'!$H105</f>
        <v>0</v>
      </c>
      <c r="H106" s="192"/>
      <c r="I106" s="172">
        <f>+'[3]3.SZ.TÁBL. SEGÍTŐ SZOLGÁLAT'!$J104</f>
        <v>0</v>
      </c>
      <c r="J106" s="189">
        <f>+'[6]3.SZ.TÁBL. SEGÍTŐ SZOLGÁLAT'!$K105</f>
        <v>0</v>
      </c>
      <c r="K106" s="190"/>
      <c r="L106" s="172">
        <f>+'[3]3.SZ.TÁBL. SEGÍTŐ SZOLGÁLAT'!$M104</f>
        <v>0</v>
      </c>
      <c r="M106" s="189">
        <f>+'[4]3.SZ.TÁBL. SEGÍTŐ SZOLGÁLAT'!$N$105</f>
        <v>3</v>
      </c>
      <c r="N106" s="192">
        <v>3</v>
      </c>
      <c r="O106" s="172">
        <f>+'[3]3.SZ.TÁBL. SEGÍTŐ SZOLGÁLAT'!$P104</f>
        <v>0</v>
      </c>
      <c r="P106" s="189">
        <f>+'[6]3.SZ.TÁBL. SEGÍTŐ SZOLGÁLAT'!$Q105</f>
        <v>0</v>
      </c>
      <c r="Q106" s="190"/>
      <c r="R106" s="172">
        <f>+'[3]3.SZ.TÁBL. SEGÍTŐ SZOLGÁLAT'!$S104</f>
        <v>0</v>
      </c>
      <c r="S106" s="189">
        <f>+'[6]3.SZ.TÁBL. SEGÍTŐ SZOLGÁLAT'!$T105</f>
        <v>0</v>
      </c>
      <c r="T106" s="192"/>
      <c r="U106" s="172">
        <f>+'[3]3.SZ.TÁBL. SEGÍTŐ SZOLGÁLAT'!$V104</f>
        <v>0</v>
      </c>
      <c r="V106" s="189">
        <f>+'[4]3.SZ.TÁBL. SEGÍTŐ SZOLGÁLAT'!$W$105</f>
        <v>2</v>
      </c>
      <c r="W106" s="192">
        <v>2</v>
      </c>
      <c r="X106" s="172">
        <f>+'[3]3.SZ.TÁBL. SEGÍTŐ SZOLGÁLAT'!$Y104</f>
        <v>0</v>
      </c>
      <c r="Y106" s="189">
        <f>+'[6]3.SZ.TÁBL. SEGÍTŐ SZOLGÁLAT'!$Z105</f>
        <v>0</v>
      </c>
      <c r="Z106" s="190"/>
      <c r="AA106" s="193">
        <f t="shared" si="206"/>
        <v>0</v>
      </c>
      <c r="AB106" s="189">
        <f t="shared" si="207"/>
        <v>5</v>
      </c>
      <c r="AC106" s="194">
        <f t="shared" si="208"/>
        <v>5</v>
      </c>
    </row>
    <row r="107" spans="1:29" s="264" customFormat="1" ht="13.5" customHeight="1" x14ac:dyDescent="0.25">
      <c r="A107" s="161" t="s">
        <v>137</v>
      </c>
      <c r="B107" s="209" t="s">
        <v>51</v>
      </c>
      <c r="C107" s="247">
        <f t="shared" ref="C107:AC107" si="209">SUM(C100:C106)</f>
        <v>0</v>
      </c>
      <c r="D107" s="245">
        <f t="shared" si="209"/>
        <v>0</v>
      </c>
      <c r="E107" s="248">
        <f t="shared" si="209"/>
        <v>0</v>
      </c>
      <c r="F107" s="262">
        <f t="shared" ref="F107" si="210">SUM(F100:F106)</f>
        <v>0</v>
      </c>
      <c r="G107" s="245">
        <f t="shared" ref="G107" si="211">SUM(G100:G106)</f>
        <v>0</v>
      </c>
      <c r="H107" s="263">
        <f t="shared" si="209"/>
        <v>0</v>
      </c>
      <c r="I107" s="262">
        <f t="shared" si="209"/>
        <v>0</v>
      </c>
      <c r="J107" s="245">
        <f t="shared" si="209"/>
        <v>0</v>
      </c>
      <c r="K107" s="248">
        <f t="shared" si="209"/>
        <v>0</v>
      </c>
      <c r="L107" s="262">
        <f t="shared" ref="L107" si="212">SUM(L100:L106)</f>
        <v>0</v>
      </c>
      <c r="M107" s="245">
        <f t="shared" ref="M107" si="213">SUM(M100:M106)</f>
        <v>12</v>
      </c>
      <c r="N107" s="263">
        <f t="shared" si="209"/>
        <v>12</v>
      </c>
      <c r="O107" s="262">
        <f t="shared" si="209"/>
        <v>0</v>
      </c>
      <c r="P107" s="245">
        <f t="shared" si="209"/>
        <v>0</v>
      </c>
      <c r="Q107" s="248">
        <f t="shared" si="209"/>
        <v>0</v>
      </c>
      <c r="R107" s="262">
        <f t="shared" ref="R107" si="214">SUM(R100:R106)</f>
        <v>0</v>
      </c>
      <c r="S107" s="245">
        <f t="shared" ref="S107" si="215">SUM(S100:S106)</f>
        <v>0</v>
      </c>
      <c r="T107" s="263">
        <f t="shared" si="209"/>
        <v>0</v>
      </c>
      <c r="U107" s="262">
        <f t="shared" si="209"/>
        <v>0</v>
      </c>
      <c r="V107" s="245">
        <f t="shared" si="209"/>
        <v>9</v>
      </c>
      <c r="W107" s="263">
        <f t="shared" si="209"/>
        <v>9</v>
      </c>
      <c r="X107" s="247">
        <f t="shared" ref="X107" si="216">SUM(X100:X106)</f>
        <v>0</v>
      </c>
      <c r="Y107" s="245">
        <f t="shared" ref="Y107" si="217">SUM(Y100:Y106)</f>
        <v>0</v>
      </c>
      <c r="Z107" s="248">
        <f t="shared" ref="Z107" si="218">SUM(Z100:Z106)</f>
        <v>0</v>
      </c>
      <c r="AA107" s="242">
        <f t="shared" si="209"/>
        <v>0</v>
      </c>
      <c r="AB107" s="245">
        <f t="shared" si="209"/>
        <v>21</v>
      </c>
      <c r="AC107" s="246">
        <f t="shared" si="209"/>
        <v>21</v>
      </c>
    </row>
    <row r="108" spans="1:29" ht="13.5" customHeight="1" x14ac:dyDescent="0.25">
      <c r="A108" s="158" t="s">
        <v>222</v>
      </c>
      <c r="B108" s="207" t="s">
        <v>223</v>
      </c>
      <c r="C108" s="168">
        <f>+'[3]3.SZ.TÁBL. SEGÍTŐ SZOLGÁLAT'!$D106</f>
        <v>0</v>
      </c>
      <c r="D108" s="177">
        <f>+'[6]3.SZ.TÁBL. SEGÍTŐ SZOLGÁLAT'!$E107</f>
        <v>0</v>
      </c>
      <c r="E108" s="171"/>
      <c r="F108" s="172">
        <f>+'[3]3.SZ.TÁBL. SEGÍTŐ SZOLGÁLAT'!$G106</f>
        <v>0</v>
      </c>
      <c r="G108" s="177">
        <f>+'[6]3.SZ.TÁBL. SEGÍTŐ SZOLGÁLAT'!$H107</f>
        <v>0</v>
      </c>
      <c r="H108" s="180"/>
      <c r="I108" s="172">
        <f>+'[3]3.SZ.TÁBL. SEGÍTŐ SZOLGÁLAT'!$J106</f>
        <v>0</v>
      </c>
      <c r="J108" s="177">
        <f>+'[6]3.SZ.TÁBL. SEGÍTŐ SZOLGÁLAT'!$K107</f>
        <v>0</v>
      </c>
      <c r="K108" s="178"/>
      <c r="L108" s="172">
        <f>+'[3]3.SZ.TÁBL. SEGÍTŐ SZOLGÁLAT'!$M106</f>
        <v>0</v>
      </c>
      <c r="M108" s="177">
        <f>+'[6]3.SZ.TÁBL. SEGÍTŐ SZOLGÁLAT'!$N107</f>
        <v>0</v>
      </c>
      <c r="N108" s="180"/>
      <c r="O108" s="172">
        <f>+'[3]3.SZ.TÁBL. SEGÍTŐ SZOLGÁLAT'!$P106</f>
        <v>0</v>
      </c>
      <c r="P108" s="177">
        <f>+'[6]3.SZ.TÁBL. SEGÍTŐ SZOLGÁLAT'!$Q107</f>
        <v>0</v>
      </c>
      <c r="Q108" s="178"/>
      <c r="R108" s="172">
        <f>+'[3]3.SZ.TÁBL. SEGÍTŐ SZOLGÁLAT'!$S106</f>
        <v>0</v>
      </c>
      <c r="S108" s="177">
        <f>+'[6]3.SZ.TÁBL. SEGÍTŐ SZOLGÁLAT'!$T107</f>
        <v>0</v>
      </c>
      <c r="T108" s="180"/>
      <c r="U108" s="172">
        <f>+'[3]3.SZ.TÁBL. SEGÍTŐ SZOLGÁLAT'!$V106</f>
        <v>0</v>
      </c>
      <c r="V108" s="177">
        <f>+'[6]3.SZ.TÁBL. SEGÍTŐ SZOLGÁLAT'!$W107</f>
        <v>0</v>
      </c>
      <c r="W108" s="180"/>
      <c r="X108" s="172">
        <f>+'[3]3.SZ.TÁBL. SEGÍTŐ SZOLGÁLAT'!$Y106</f>
        <v>0</v>
      </c>
      <c r="Y108" s="177">
        <f>+'[6]3.SZ.TÁBL. SEGÍTŐ SZOLGÁLAT'!$Z107</f>
        <v>0</v>
      </c>
      <c r="Z108" s="178"/>
      <c r="AA108" s="181">
        <f t="shared" ref="AA108:AA111" si="219">+C108+F108+I108+L108+O108+R108+U108+X108</f>
        <v>0</v>
      </c>
      <c r="AB108" s="177">
        <f t="shared" ref="AB108:AB111" si="220">+D108+G108+J108+M108+P108+S108+V108+Y108</f>
        <v>0</v>
      </c>
      <c r="AC108" s="182">
        <f t="shared" ref="AC108:AC111" si="221">+E108+H108+K108+N108+Q108+T108+W108+Z108</f>
        <v>0</v>
      </c>
    </row>
    <row r="109" spans="1:29" ht="13.5" customHeight="1" x14ac:dyDescent="0.25">
      <c r="A109" s="159" t="s">
        <v>224</v>
      </c>
      <c r="B109" s="169" t="s">
        <v>225</v>
      </c>
      <c r="C109" s="168">
        <f>+'[3]3.SZ.TÁBL. SEGÍTŐ SZOLGÁLAT'!$D107</f>
        <v>0</v>
      </c>
      <c r="D109" s="166">
        <f>+'[6]3.SZ.TÁBL. SEGÍTŐ SZOLGÁLAT'!$E108</f>
        <v>0</v>
      </c>
      <c r="E109" s="171"/>
      <c r="F109" s="172">
        <f>+'[3]3.SZ.TÁBL. SEGÍTŐ SZOLGÁLAT'!$G107</f>
        <v>0</v>
      </c>
      <c r="G109" s="166">
        <f>+'[6]3.SZ.TÁBL. SEGÍTŐ SZOLGÁLAT'!$H108</f>
        <v>0</v>
      </c>
      <c r="H109" s="173"/>
      <c r="I109" s="172">
        <f>+'[3]3.SZ.TÁBL. SEGÍTŐ SZOLGÁLAT'!$J107</f>
        <v>0</v>
      </c>
      <c r="J109" s="166">
        <f>+'[6]3.SZ.TÁBL. SEGÍTŐ SZOLGÁLAT'!$K108</f>
        <v>0</v>
      </c>
      <c r="K109" s="171"/>
      <c r="L109" s="172">
        <f>+'[3]3.SZ.TÁBL. SEGÍTŐ SZOLGÁLAT'!$M107</f>
        <v>0</v>
      </c>
      <c r="M109" s="166">
        <f>+'[6]3.SZ.TÁBL. SEGÍTŐ SZOLGÁLAT'!$N108</f>
        <v>0</v>
      </c>
      <c r="N109" s="173"/>
      <c r="O109" s="172">
        <f>+'[3]3.SZ.TÁBL. SEGÍTŐ SZOLGÁLAT'!$P107</f>
        <v>0</v>
      </c>
      <c r="P109" s="166">
        <f>+'[6]3.SZ.TÁBL. SEGÍTŐ SZOLGÁLAT'!$Q108</f>
        <v>0</v>
      </c>
      <c r="Q109" s="171"/>
      <c r="R109" s="172">
        <f>+'[3]3.SZ.TÁBL. SEGÍTŐ SZOLGÁLAT'!$S107</f>
        <v>0</v>
      </c>
      <c r="S109" s="166">
        <f>+'[6]3.SZ.TÁBL. SEGÍTŐ SZOLGÁLAT'!$T108</f>
        <v>0</v>
      </c>
      <c r="T109" s="173"/>
      <c r="U109" s="172">
        <f>+'[3]3.SZ.TÁBL. SEGÍTŐ SZOLGÁLAT'!$V107</f>
        <v>0</v>
      </c>
      <c r="V109" s="166">
        <f>+'[6]3.SZ.TÁBL. SEGÍTŐ SZOLGÁLAT'!$W108</f>
        <v>0</v>
      </c>
      <c r="W109" s="173"/>
      <c r="X109" s="172">
        <f>+'[3]3.SZ.TÁBL. SEGÍTŐ SZOLGÁLAT'!$Y107</f>
        <v>0</v>
      </c>
      <c r="Y109" s="166">
        <f>+'[6]3.SZ.TÁBL. SEGÍTŐ SZOLGÁLAT'!$Z108</f>
        <v>0</v>
      </c>
      <c r="Z109" s="171"/>
      <c r="AA109" s="174">
        <f t="shared" si="219"/>
        <v>0</v>
      </c>
      <c r="AB109" s="166">
        <f t="shared" si="220"/>
        <v>0</v>
      </c>
      <c r="AC109" s="167">
        <f t="shared" si="221"/>
        <v>0</v>
      </c>
    </row>
    <row r="110" spans="1:29" ht="13.5" customHeight="1" x14ac:dyDescent="0.25">
      <c r="A110" s="159" t="s">
        <v>226</v>
      </c>
      <c r="B110" s="169" t="s">
        <v>227</v>
      </c>
      <c r="C110" s="168">
        <f>+'[3]3.SZ.TÁBL. SEGÍTŐ SZOLGÁLAT'!$D108</f>
        <v>0</v>
      </c>
      <c r="D110" s="166">
        <f>+'[6]3.SZ.TÁBL. SEGÍTŐ SZOLGÁLAT'!$E109</f>
        <v>0</v>
      </c>
      <c r="E110" s="171"/>
      <c r="F110" s="172">
        <f>+'[3]3.SZ.TÁBL. SEGÍTŐ SZOLGÁLAT'!$G108</f>
        <v>0</v>
      </c>
      <c r="G110" s="166">
        <f>+'[6]3.SZ.TÁBL. SEGÍTŐ SZOLGÁLAT'!$H109</f>
        <v>0</v>
      </c>
      <c r="H110" s="173"/>
      <c r="I110" s="172">
        <f>+'[3]3.SZ.TÁBL. SEGÍTŐ SZOLGÁLAT'!$J108</f>
        <v>0</v>
      </c>
      <c r="J110" s="166">
        <f>+'[6]3.SZ.TÁBL. SEGÍTŐ SZOLGÁLAT'!$K109</f>
        <v>0</v>
      </c>
      <c r="K110" s="171"/>
      <c r="L110" s="172">
        <f>+'[3]3.SZ.TÁBL. SEGÍTŐ SZOLGÁLAT'!$M108</f>
        <v>0</v>
      </c>
      <c r="M110" s="166">
        <f>+'[6]3.SZ.TÁBL. SEGÍTŐ SZOLGÁLAT'!$N109</f>
        <v>0</v>
      </c>
      <c r="N110" s="173"/>
      <c r="O110" s="172">
        <f>+'[3]3.SZ.TÁBL. SEGÍTŐ SZOLGÁLAT'!$P108</f>
        <v>0</v>
      </c>
      <c r="P110" s="166">
        <f>+'[6]3.SZ.TÁBL. SEGÍTŐ SZOLGÁLAT'!$Q109</f>
        <v>0</v>
      </c>
      <c r="Q110" s="171"/>
      <c r="R110" s="172">
        <f>+'[3]3.SZ.TÁBL. SEGÍTŐ SZOLGÁLAT'!$S108</f>
        <v>0</v>
      </c>
      <c r="S110" s="166">
        <f>+'[6]3.SZ.TÁBL. SEGÍTŐ SZOLGÁLAT'!$T109</f>
        <v>0</v>
      </c>
      <c r="T110" s="173"/>
      <c r="U110" s="172">
        <f>+'[3]3.SZ.TÁBL. SEGÍTŐ SZOLGÁLAT'!$V108</f>
        <v>0</v>
      </c>
      <c r="V110" s="166">
        <f>+'[6]3.SZ.TÁBL. SEGÍTŐ SZOLGÁLAT'!$W109</f>
        <v>0</v>
      </c>
      <c r="W110" s="173"/>
      <c r="X110" s="172">
        <f>+'[3]3.SZ.TÁBL. SEGÍTŐ SZOLGÁLAT'!$Y108</f>
        <v>0</v>
      </c>
      <c r="Y110" s="166">
        <f>+'[6]3.SZ.TÁBL. SEGÍTŐ SZOLGÁLAT'!$Z109</f>
        <v>0</v>
      </c>
      <c r="Z110" s="171"/>
      <c r="AA110" s="174">
        <f t="shared" si="219"/>
        <v>0</v>
      </c>
      <c r="AB110" s="166">
        <f t="shared" si="220"/>
        <v>0</v>
      </c>
      <c r="AC110" s="167">
        <f t="shared" si="221"/>
        <v>0</v>
      </c>
    </row>
    <row r="111" spans="1:29" ht="13.5" customHeight="1" x14ac:dyDescent="0.25">
      <c r="A111" s="160" t="s">
        <v>228</v>
      </c>
      <c r="B111" s="208" t="s">
        <v>229</v>
      </c>
      <c r="C111" s="168">
        <f>+'[3]3.SZ.TÁBL. SEGÍTŐ SZOLGÁLAT'!$D109</f>
        <v>0</v>
      </c>
      <c r="D111" s="189">
        <f>+'[6]3.SZ.TÁBL. SEGÍTŐ SZOLGÁLAT'!$E110</f>
        <v>0</v>
      </c>
      <c r="E111" s="171"/>
      <c r="F111" s="172">
        <f>+'[3]3.SZ.TÁBL. SEGÍTŐ SZOLGÁLAT'!$G109</f>
        <v>0</v>
      </c>
      <c r="G111" s="189">
        <f>+'[6]3.SZ.TÁBL. SEGÍTŐ SZOLGÁLAT'!$H110</f>
        <v>0</v>
      </c>
      <c r="H111" s="192"/>
      <c r="I111" s="172">
        <f>+'[3]3.SZ.TÁBL. SEGÍTŐ SZOLGÁLAT'!$J109</f>
        <v>0</v>
      </c>
      <c r="J111" s="189">
        <f>+'[6]3.SZ.TÁBL. SEGÍTŐ SZOLGÁLAT'!$K110</f>
        <v>0</v>
      </c>
      <c r="K111" s="190"/>
      <c r="L111" s="172">
        <f>+'[3]3.SZ.TÁBL. SEGÍTŐ SZOLGÁLAT'!$M109</f>
        <v>0</v>
      </c>
      <c r="M111" s="189">
        <f>+'[6]3.SZ.TÁBL. SEGÍTŐ SZOLGÁLAT'!$N110</f>
        <v>0</v>
      </c>
      <c r="N111" s="192"/>
      <c r="O111" s="172">
        <f>+'[3]3.SZ.TÁBL. SEGÍTŐ SZOLGÁLAT'!$P109</f>
        <v>0</v>
      </c>
      <c r="P111" s="189">
        <f>+'[6]3.SZ.TÁBL. SEGÍTŐ SZOLGÁLAT'!$Q110</f>
        <v>0</v>
      </c>
      <c r="Q111" s="190"/>
      <c r="R111" s="172">
        <f>+'[3]3.SZ.TÁBL. SEGÍTŐ SZOLGÁLAT'!$S109</f>
        <v>0</v>
      </c>
      <c r="S111" s="189">
        <f>+'[6]3.SZ.TÁBL. SEGÍTŐ SZOLGÁLAT'!$T110</f>
        <v>0</v>
      </c>
      <c r="T111" s="192"/>
      <c r="U111" s="172">
        <f>+'[3]3.SZ.TÁBL. SEGÍTŐ SZOLGÁLAT'!$V109</f>
        <v>0</v>
      </c>
      <c r="V111" s="189">
        <f>+'[6]3.SZ.TÁBL. SEGÍTŐ SZOLGÁLAT'!$W110</f>
        <v>0</v>
      </c>
      <c r="W111" s="192"/>
      <c r="X111" s="172">
        <f>+'[3]3.SZ.TÁBL. SEGÍTŐ SZOLGÁLAT'!$Y109</f>
        <v>0</v>
      </c>
      <c r="Y111" s="189">
        <f>+'[6]3.SZ.TÁBL. SEGÍTŐ SZOLGÁLAT'!$Z110</f>
        <v>0</v>
      </c>
      <c r="Z111" s="190"/>
      <c r="AA111" s="193">
        <f t="shared" si="219"/>
        <v>0</v>
      </c>
      <c r="AB111" s="189">
        <f t="shared" si="220"/>
        <v>0</v>
      </c>
      <c r="AC111" s="194">
        <f t="shared" si="221"/>
        <v>0</v>
      </c>
    </row>
    <row r="112" spans="1:29" s="264" customFormat="1" ht="13.5" customHeight="1" x14ac:dyDescent="0.25">
      <c r="A112" s="161" t="s">
        <v>138</v>
      </c>
      <c r="B112" s="209" t="s">
        <v>95</v>
      </c>
      <c r="C112" s="247">
        <f t="shared" ref="C112:AC112" si="222">SUM(C108:C111)</f>
        <v>0</v>
      </c>
      <c r="D112" s="245">
        <f t="shared" si="222"/>
        <v>0</v>
      </c>
      <c r="E112" s="248">
        <f t="shared" si="222"/>
        <v>0</v>
      </c>
      <c r="F112" s="262">
        <f t="shared" ref="F112" si="223">SUM(F108:F111)</f>
        <v>0</v>
      </c>
      <c r="G112" s="245">
        <f t="shared" ref="G112" si="224">SUM(G108:G111)</f>
        <v>0</v>
      </c>
      <c r="H112" s="263">
        <f t="shared" si="222"/>
        <v>0</v>
      </c>
      <c r="I112" s="262">
        <f t="shared" si="222"/>
        <v>0</v>
      </c>
      <c r="J112" s="245">
        <f t="shared" si="222"/>
        <v>0</v>
      </c>
      <c r="K112" s="248">
        <f t="shared" si="222"/>
        <v>0</v>
      </c>
      <c r="L112" s="262">
        <f t="shared" ref="L112" si="225">SUM(L108:L111)</f>
        <v>0</v>
      </c>
      <c r="M112" s="245">
        <f t="shared" ref="M112" si="226">SUM(M108:M111)</f>
        <v>0</v>
      </c>
      <c r="N112" s="263">
        <f t="shared" si="222"/>
        <v>0</v>
      </c>
      <c r="O112" s="262">
        <f t="shared" si="222"/>
        <v>0</v>
      </c>
      <c r="P112" s="245">
        <f t="shared" si="222"/>
        <v>0</v>
      </c>
      <c r="Q112" s="248">
        <f t="shared" si="222"/>
        <v>0</v>
      </c>
      <c r="R112" s="262">
        <f t="shared" ref="R112" si="227">SUM(R108:R111)</f>
        <v>0</v>
      </c>
      <c r="S112" s="245">
        <f t="shared" ref="S112" si="228">SUM(S108:S111)</f>
        <v>0</v>
      </c>
      <c r="T112" s="245">
        <f t="shared" si="222"/>
        <v>0</v>
      </c>
      <c r="U112" s="262">
        <f t="shared" si="222"/>
        <v>0</v>
      </c>
      <c r="V112" s="245">
        <f t="shared" si="222"/>
        <v>0</v>
      </c>
      <c r="W112" s="263">
        <f t="shared" si="222"/>
        <v>0</v>
      </c>
      <c r="X112" s="247">
        <f t="shared" ref="X112" si="229">SUM(X108:X111)</f>
        <v>0</v>
      </c>
      <c r="Y112" s="245">
        <f t="shared" ref="Y112" si="230">SUM(Y108:Y111)</f>
        <v>0</v>
      </c>
      <c r="Z112" s="248">
        <f t="shared" ref="Z112" si="231">SUM(Z108:Z111)</f>
        <v>0</v>
      </c>
      <c r="AA112" s="242">
        <f t="shared" si="222"/>
        <v>0</v>
      </c>
      <c r="AB112" s="245">
        <f t="shared" si="222"/>
        <v>0</v>
      </c>
      <c r="AC112" s="246">
        <f t="shared" si="222"/>
        <v>0</v>
      </c>
    </row>
    <row r="113" spans="1:29" s="264" customFormat="1" ht="13.5" customHeight="1" x14ac:dyDescent="0.25">
      <c r="A113" s="161" t="s">
        <v>139</v>
      </c>
      <c r="B113" s="209" t="s">
        <v>96</v>
      </c>
      <c r="C113" s="247"/>
      <c r="D113" s="245"/>
      <c r="E113" s="248"/>
      <c r="F113" s="262"/>
      <c r="G113" s="245"/>
      <c r="H113" s="263"/>
      <c r="I113" s="262"/>
      <c r="J113" s="245"/>
      <c r="K113" s="248"/>
      <c r="L113" s="262"/>
      <c r="M113" s="245"/>
      <c r="N113" s="263"/>
      <c r="O113" s="262"/>
      <c r="P113" s="245"/>
      <c r="Q113" s="248"/>
      <c r="R113" s="262"/>
      <c r="S113" s="245"/>
      <c r="T113" s="263"/>
      <c r="U113" s="262"/>
      <c r="V113" s="245"/>
      <c r="W113" s="263"/>
      <c r="X113" s="247"/>
      <c r="Y113" s="245"/>
      <c r="Z113" s="248"/>
      <c r="AA113" s="242">
        <f t="shared" ref="AA113" si="232">+C113+F113+I113+L113+O113+R113+U113+X113</f>
        <v>0</v>
      </c>
      <c r="AB113" s="245">
        <f t="shared" ref="AB113" si="233">+D113+G113+J113+M113+P113+S113+V113+Y113</f>
        <v>0</v>
      </c>
      <c r="AC113" s="246">
        <f t="shared" ref="AC113" si="234">+E113+H113+K113+N113+Q113+T113+W113+Z113</f>
        <v>0</v>
      </c>
    </row>
    <row r="114" spans="1:29" s="264" customFormat="1" ht="13.5" customHeight="1" x14ac:dyDescent="0.25">
      <c r="A114" s="165" t="s">
        <v>140</v>
      </c>
      <c r="B114" s="209" t="s">
        <v>97</v>
      </c>
      <c r="C114" s="247">
        <f t="shared" ref="C114:AC114" si="235">+C62+C63+C95+C99+C107+C112+C113</f>
        <v>2553</v>
      </c>
      <c r="D114" s="245">
        <f t="shared" si="235"/>
        <v>2772</v>
      </c>
      <c r="E114" s="248">
        <f t="shared" si="235"/>
        <v>1286</v>
      </c>
      <c r="F114" s="262">
        <f t="shared" ref="F114:G114" si="236">+F62+F63+F95+F99+F107+F112+F113</f>
        <v>31624</v>
      </c>
      <c r="G114" s="245">
        <f t="shared" si="236"/>
        <v>41977</v>
      </c>
      <c r="H114" s="263">
        <f t="shared" si="235"/>
        <v>24194</v>
      </c>
      <c r="I114" s="262">
        <f t="shared" si="235"/>
        <v>30919</v>
      </c>
      <c r="J114" s="245">
        <f t="shared" si="235"/>
        <v>33238</v>
      </c>
      <c r="K114" s="248">
        <f t="shared" si="235"/>
        <v>16578</v>
      </c>
      <c r="L114" s="262">
        <f t="shared" ref="L114:M114" si="237">+L62+L63+L95+L99+L107+L112+L113</f>
        <v>24928</v>
      </c>
      <c r="M114" s="245">
        <f t="shared" si="237"/>
        <v>28327</v>
      </c>
      <c r="N114" s="263">
        <f t="shared" si="235"/>
        <v>14232</v>
      </c>
      <c r="O114" s="262">
        <f t="shared" si="235"/>
        <v>17151</v>
      </c>
      <c r="P114" s="245">
        <f t="shared" si="235"/>
        <v>18434</v>
      </c>
      <c r="Q114" s="248">
        <f t="shared" si="235"/>
        <v>9543</v>
      </c>
      <c r="R114" s="262">
        <f t="shared" ref="R114:S114" si="238">+R62+R63+R95+R99+R107+R112+R113</f>
        <v>6840</v>
      </c>
      <c r="S114" s="245">
        <f t="shared" si="238"/>
        <v>6979</v>
      </c>
      <c r="T114" s="263">
        <f t="shared" si="235"/>
        <v>3776</v>
      </c>
      <c r="U114" s="262">
        <f t="shared" si="235"/>
        <v>15722</v>
      </c>
      <c r="V114" s="245">
        <f t="shared" si="235"/>
        <v>17314</v>
      </c>
      <c r="W114" s="263">
        <f t="shared" si="235"/>
        <v>7466</v>
      </c>
      <c r="X114" s="247">
        <f t="shared" ref="X114:Y114" si="239">+X62+X63+X95+X99+X107+X112+X113</f>
        <v>1549</v>
      </c>
      <c r="Y114" s="245">
        <f t="shared" si="239"/>
        <v>1549</v>
      </c>
      <c r="Z114" s="248">
        <f t="shared" si="235"/>
        <v>790</v>
      </c>
      <c r="AA114" s="242">
        <f t="shared" si="235"/>
        <v>131286</v>
      </c>
      <c r="AB114" s="245">
        <f t="shared" si="235"/>
        <v>150590</v>
      </c>
      <c r="AC114" s="246">
        <f t="shared" si="235"/>
        <v>77865</v>
      </c>
    </row>
    <row r="115" spans="1:29" s="264" customFormat="1" ht="13.5" customHeight="1" thickBot="1" x14ac:dyDescent="0.3">
      <c r="A115" s="212" t="s">
        <v>141</v>
      </c>
      <c r="B115" s="213" t="s">
        <v>98</v>
      </c>
      <c r="C115" s="258"/>
      <c r="D115" s="256"/>
      <c r="E115" s="259"/>
      <c r="F115" s="265"/>
      <c r="G115" s="256"/>
      <c r="H115" s="266"/>
      <c r="I115" s="265"/>
      <c r="J115" s="256"/>
      <c r="K115" s="259"/>
      <c r="L115" s="265"/>
      <c r="M115" s="256"/>
      <c r="N115" s="266"/>
      <c r="O115" s="265"/>
      <c r="P115" s="256"/>
      <c r="Q115" s="259"/>
      <c r="R115" s="265"/>
      <c r="S115" s="256"/>
      <c r="T115" s="266"/>
      <c r="U115" s="265"/>
      <c r="V115" s="256"/>
      <c r="W115" s="266"/>
      <c r="X115" s="258"/>
      <c r="Y115" s="256"/>
      <c r="Z115" s="259"/>
      <c r="AA115" s="255">
        <f t="shared" ref="AA115" si="240">+C115+F115+I115+L115+O115+R115+U115+X115</f>
        <v>0</v>
      </c>
      <c r="AB115" s="256">
        <f t="shared" ref="AB115" si="241">+D115+G115+J115+M115+P115+S115+V115+Y115</f>
        <v>0</v>
      </c>
      <c r="AC115" s="257">
        <f t="shared" ref="AC115" si="242">+E115+H115+K115+N115+Q115+T115+W115+Z115</f>
        <v>0</v>
      </c>
    </row>
    <row r="116" spans="1:29" s="264" customFormat="1" ht="13.5" customHeight="1" thickBot="1" x14ac:dyDescent="0.3">
      <c r="A116" s="740" t="s">
        <v>240</v>
      </c>
      <c r="B116" s="761"/>
      <c r="C116" s="252">
        <f t="shared" ref="C116:AC116" si="243">+SUM(C114:C115)</f>
        <v>2553</v>
      </c>
      <c r="D116" s="250">
        <f t="shared" si="243"/>
        <v>2772</v>
      </c>
      <c r="E116" s="253">
        <f t="shared" si="243"/>
        <v>1286</v>
      </c>
      <c r="F116" s="267">
        <f t="shared" ref="F116" si="244">+SUM(F114:F115)</f>
        <v>31624</v>
      </c>
      <c r="G116" s="250">
        <f t="shared" ref="G116" si="245">+SUM(G114:G115)</f>
        <v>41977</v>
      </c>
      <c r="H116" s="268">
        <f t="shared" si="243"/>
        <v>24194</v>
      </c>
      <c r="I116" s="267">
        <f t="shared" si="243"/>
        <v>30919</v>
      </c>
      <c r="J116" s="250">
        <f t="shared" si="243"/>
        <v>33238</v>
      </c>
      <c r="K116" s="253">
        <f t="shared" si="243"/>
        <v>16578</v>
      </c>
      <c r="L116" s="267">
        <f t="shared" ref="L116" si="246">+SUM(L114:L115)</f>
        <v>24928</v>
      </c>
      <c r="M116" s="250">
        <f t="shared" ref="M116" si="247">+SUM(M114:M115)</f>
        <v>28327</v>
      </c>
      <c r="N116" s="268">
        <f t="shared" si="243"/>
        <v>14232</v>
      </c>
      <c r="O116" s="267">
        <f t="shared" si="243"/>
        <v>17151</v>
      </c>
      <c r="P116" s="250">
        <f t="shared" si="243"/>
        <v>18434</v>
      </c>
      <c r="Q116" s="253">
        <f t="shared" si="243"/>
        <v>9543</v>
      </c>
      <c r="R116" s="267">
        <f t="shared" ref="R116" si="248">+SUM(R114:R115)</f>
        <v>6840</v>
      </c>
      <c r="S116" s="250">
        <f t="shared" ref="S116" si="249">+SUM(S114:S115)</f>
        <v>6979</v>
      </c>
      <c r="T116" s="268">
        <f t="shared" si="243"/>
        <v>3776</v>
      </c>
      <c r="U116" s="267">
        <f t="shared" si="243"/>
        <v>15722</v>
      </c>
      <c r="V116" s="250">
        <f t="shared" si="243"/>
        <v>17314</v>
      </c>
      <c r="W116" s="268">
        <f t="shared" si="243"/>
        <v>7466</v>
      </c>
      <c r="X116" s="252">
        <f t="shared" ref="X116" si="250">+SUM(X114:X115)</f>
        <v>1549</v>
      </c>
      <c r="Y116" s="250">
        <f t="shared" ref="Y116" si="251">+SUM(Y114:Y115)</f>
        <v>1549</v>
      </c>
      <c r="Z116" s="253">
        <f t="shared" ref="Z116" si="252">+SUM(Z114:Z115)</f>
        <v>790</v>
      </c>
      <c r="AA116" s="249">
        <f t="shared" si="243"/>
        <v>131286</v>
      </c>
      <c r="AB116" s="250">
        <f t="shared" si="243"/>
        <v>150590</v>
      </c>
      <c r="AC116" s="251">
        <f t="shared" si="243"/>
        <v>77865</v>
      </c>
    </row>
    <row r="117" spans="1:29" ht="13.5" customHeight="1" thickBot="1" x14ac:dyDescent="0.3">
      <c r="N117" s="34"/>
      <c r="T117" s="34"/>
      <c r="W117" s="34"/>
      <c r="Z117" s="34"/>
    </row>
    <row r="118" spans="1:29" s="264" customFormat="1" ht="13.5" customHeight="1" thickBot="1" x14ac:dyDescent="0.3">
      <c r="A118" s="738" t="s">
        <v>250</v>
      </c>
      <c r="B118" s="739"/>
      <c r="C118" s="267">
        <f t="shared" ref="C118:AC118" si="253">+C42-C116</f>
        <v>0</v>
      </c>
      <c r="D118" s="250">
        <f t="shared" si="253"/>
        <v>0</v>
      </c>
      <c r="E118" s="268">
        <f t="shared" si="253"/>
        <v>30</v>
      </c>
      <c r="F118" s="267">
        <f t="shared" ref="F118" si="254">+F42-F116</f>
        <v>0</v>
      </c>
      <c r="G118" s="250">
        <f t="shared" si="253"/>
        <v>0</v>
      </c>
      <c r="H118" s="268">
        <f t="shared" si="253"/>
        <v>328</v>
      </c>
      <c r="I118" s="267">
        <f t="shared" si="253"/>
        <v>0</v>
      </c>
      <c r="J118" s="250">
        <f t="shared" si="253"/>
        <v>0</v>
      </c>
      <c r="K118" s="268">
        <f t="shared" si="253"/>
        <v>224</v>
      </c>
      <c r="L118" s="267">
        <f t="shared" ref="L118" si="255">+L42-L116</f>
        <v>0</v>
      </c>
      <c r="M118" s="250">
        <f t="shared" si="253"/>
        <v>0</v>
      </c>
      <c r="N118" s="268">
        <f t="shared" si="253"/>
        <v>235</v>
      </c>
      <c r="O118" s="267">
        <f t="shared" si="253"/>
        <v>0</v>
      </c>
      <c r="P118" s="250">
        <f t="shared" si="253"/>
        <v>0</v>
      </c>
      <c r="Q118" s="268">
        <f t="shared" si="253"/>
        <v>104</v>
      </c>
      <c r="R118" s="267">
        <f t="shared" ref="R118" si="256">+R42-R116</f>
        <v>0</v>
      </c>
      <c r="S118" s="250">
        <f t="shared" si="253"/>
        <v>0</v>
      </c>
      <c r="T118" s="268">
        <f t="shared" si="253"/>
        <v>0</v>
      </c>
      <c r="U118" s="267">
        <f t="shared" si="253"/>
        <v>0</v>
      </c>
      <c r="V118" s="250">
        <f t="shared" si="253"/>
        <v>0</v>
      </c>
      <c r="W118" s="268">
        <f t="shared" si="253"/>
        <v>685</v>
      </c>
      <c r="X118" s="267">
        <f t="shared" ref="X118" si="257">+X42-X116</f>
        <v>0</v>
      </c>
      <c r="Y118" s="250">
        <f t="shared" si="253"/>
        <v>0</v>
      </c>
      <c r="Z118" s="268">
        <f t="shared" si="253"/>
        <v>4</v>
      </c>
      <c r="AA118" s="267">
        <f t="shared" si="253"/>
        <v>0</v>
      </c>
      <c r="AB118" s="250">
        <f t="shared" si="253"/>
        <v>0</v>
      </c>
      <c r="AC118" s="268">
        <f t="shared" si="253"/>
        <v>1610</v>
      </c>
    </row>
    <row r="119" spans="1:29" ht="13.5" customHeight="1" x14ac:dyDescent="0.25"/>
    <row r="120" spans="1:29" ht="13.5" customHeight="1" x14ac:dyDescent="0.25"/>
    <row r="121" spans="1:29" ht="13.5" customHeight="1" x14ac:dyDescent="0.25">
      <c r="B121" s="33" t="s">
        <v>245</v>
      </c>
      <c r="C121" s="272">
        <f>+(C72+C75+C85)*0.27</f>
        <v>218.97000000000003</v>
      </c>
      <c r="F121" s="272">
        <f>+(F72+F75+F85)*0.27</f>
        <v>1053.27</v>
      </c>
      <c r="I121" s="272">
        <f>+(I72+I75+I85)*0.27</f>
        <v>731.16000000000008</v>
      </c>
      <c r="J121" s="35"/>
      <c r="K121" s="35"/>
      <c r="L121" s="272">
        <f>+(L72+L75+L85)*0.27</f>
        <v>847.80000000000007</v>
      </c>
      <c r="M121" s="35"/>
      <c r="O121" s="272">
        <f>+(O72+O75+O85)*0.27</f>
        <v>1201.77</v>
      </c>
      <c r="R121" s="272">
        <f>+(R72+R75+R85)*0.27</f>
        <v>641.25</v>
      </c>
      <c r="S121" s="35"/>
      <c r="U121" s="272">
        <f>+(U72+U75+U85)*0.27</f>
        <v>196.02</v>
      </c>
      <c r="V121" s="8"/>
      <c r="W121" s="8"/>
      <c r="X121" s="272">
        <f>+(X72+X75+X85)*0.27</f>
        <v>329.40000000000003</v>
      </c>
      <c r="Y121" s="8"/>
      <c r="Z121" s="8"/>
      <c r="AA121" s="8"/>
      <c r="AB121" s="8"/>
      <c r="AC121" s="8"/>
    </row>
    <row r="122" spans="1:29" ht="13.5" customHeight="1" x14ac:dyDescent="0.25">
      <c r="B122" s="33" t="s">
        <v>244</v>
      </c>
      <c r="C122" s="269">
        <v>543</v>
      </c>
      <c r="D122" s="269"/>
      <c r="E122" s="269"/>
      <c r="F122" s="269">
        <v>566</v>
      </c>
      <c r="G122" s="269"/>
      <c r="H122" s="269"/>
      <c r="I122" s="269">
        <v>436</v>
      </c>
      <c r="J122" s="269"/>
      <c r="K122" s="269"/>
      <c r="L122" s="269">
        <v>824</v>
      </c>
      <c r="M122" s="269"/>
      <c r="N122" s="269"/>
      <c r="O122" s="269">
        <v>678</v>
      </c>
      <c r="P122" s="269"/>
      <c r="Q122" s="269"/>
      <c r="R122" s="269">
        <v>476</v>
      </c>
      <c r="S122" s="269"/>
      <c r="T122" s="269"/>
      <c r="U122" s="357">
        <v>66</v>
      </c>
      <c r="V122" s="357"/>
      <c r="W122" s="357"/>
      <c r="X122" s="357">
        <v>66</v>
      </c>
      <c r="Y122" s="357"/>
      <c r="Z122" s="357"/>
      <c r="AA122" s="357"/>
      <c r="AB122" s="357"/>
      <c r="AC122" s="357"/>
    </row>
    <row r="123" spans="1:29" ht="15" customHeight="1" x14ac:dyDescent="0.25"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</row>
    <row r="126" spans="1:29" ht="15" customHeight="1" x14ac:dyDescent="0.25">
      <c r="B126" s="33" t="s">
        <v>272</v>
      </c>
      <c r="C126" s="34">
        <v>2602</v>
      </c>
      <c r="E126" s="270"/>
      <c r="W126" s="270"/>
      <c r="Z126" s="270"/>
    </row>
    <row r="127" spans="1:29" ht="15" customHeight="1" x14ac:dyDescent="0.25">
      <c r="B127" s="33" t="s">
        <v>4</v>
      </c>
      <c r="C127" s="34">
        <v>1</v>
      </c>
      <c r="D127" s="271">
        <f>+C127/$C$134</f>
        <v>0.1</v>
      </c>
      <c r="E127" s="272">
        <f>+$C$126*$D127</f>
        <v>260.2</v>
      </c>
      <c r="F127" s="34">
        <v>260</v>
      </c>
      <c r="U127" s="34">
        <v>0</v>
      </c>
      <c r="V127" s="271">
        <f>+U127/$U$134</f>
        <v>0</v>
      </c>
      <c r="W127" s="272">
        <f>+$V$126*$V127</f>
        <v>0</v>
      </c>
      <c r="X127" s="34">
        <v>0</v>
      </c>
      <c r="Y127" s="271">
        <f>+X127/$U$134</f>
        <v>0</v>
      </c>
      <c r="Z127" s="272">
        <f>+$V$126*$V127</f>
        <v>0</v>
      </c>
    </row>
    <row r="128" spans="1:29" ht="15" customHeight="1" x14ac:dyDescent="0.25">
      <c r="B128" s="33" t="s">
        <v>6</v>
      </c>
      <c r="C128" s="34">
        <v>0</v>
      </c>
      <c r="D128" s="271">
        <f t="shared" ref="D128:D132" si="258">+C128/$C$134</f>
        <v>0</v>
      </c>
      <c r="E128" s="272">
        <f t="shared" ref="E128:E132" si="259">+$C$126*$D128</f>
        <v>0</v>
      </c>
      <c r="U128" s="34">
        <v>0</v>
      </c>
      <c r="V128" s="271">
        <f t="shared" ref="V128:V133" si="260">+U128/$U$134</f>
        <v>0</v>
      </c>
      <c r="W128" s="272">
        <f t="shared" ref="W128:W133" si="261">+$V$126*$V128</f>
        <v>0</v>
      </c>
      <c r="X128" s="34">
        <v>0</v>
      </c>
      <c r="Y128" s="271">
        <f t="shared" ref="Y128:Y133" si="262">+X128/$U$134</f>
        <v>0</v>
      </c>
      <c r="Z128" s="272">
        <f t="shared" ref="Z128:Z133" si="263">+$V$126*$V128</f>
        <v>0</v>
      </c>
    </row>
    <row r="129" spans="2:27" ht="15" customHeight="1" x14ac:dyDescent="0.25">
      <c r="B129" s="33" t="s">
        <v>7</v>
      </c>
      <c r="C129" s="34">
        <v>1</v>
      </c>
      <c r="D129" s="271">
        <f t="shared" si="258"/>
        <v>0.1</v>
      </c>
      <c r="E129" s="272">
        <f t="shared" si="259"/>
        <v>260.2</v>
      </c>
      <c r="F129" s="34">
        <v>260</v>
      </c>
      <c r="U129" s="34">
        <v>0</v>
      </c>
      <c r="V129" s="271">
        <f t="shared" si="260"/>
        <v>0</v>
      </c>
      <c r="W129" s="272">
        <f t="shared" si="261"/>
        <v>0</v>
      </c>
      <c r="X129" s="34">
        <v>0</v>
      </c>
      <c r="Y129" s="271">
        <f t="shared" si="262"/>
        <v>0</v>
      </c>
      <c r="Z129" s="272">
        <f t="shared" si="263"/>
        <v>0</v>
      </c>
    </row>
    <row r="130" spans="2:27" ht="15" customHeight="1" x14ac:dyDescent="0.25">
      <c r="B130" s="33" t="s">
        <v>8</v>
      </c>
      <c r="C130" s="34">
        <v>7</v>
      </c>
      <c r="D130" s="271">
        <f t="shared" si="258"/>
        <v>0.7</v>
      </c>
      <c r="E130" s="272">
        <f t="shared" si="259"/>
        <v>1821.3999999999999</v>
      </c>
      <c r="F130" s="34">
        <v>1822</v>
      </c>
      <c r="U130" s="34">
        <v>3</v>
      </c>
      <c r="V130" s="271">
        <f t="shared" si="260"/>
        <v>0.42857142857142855</v>
      </c>
      <c r="W130" s="272">
        <f t="shared" si="261"/>
        <v>0</v>
      </c>
      <c r="X130" s="34">
        <v>3</v>
      </c>
      <c r="Y130" s="271">
        <f t="shared" si="262"/>
        <v>0.42857142857142855</v>
      </c>
      <c r="Z130" s="272">
        <f t="shared" si="263"/>
        <v>0</v>
      </c>
    </row>
    <row r="131" spans="2:27" ht="15" customHeight="1" x14ac:dyDescent="0.25">
      <c r="B131" s="33" t="s">
        <v>9</v>
      </c>
      <c r="C131" s="34">
        <v>1</v>
      </c>
      <c r="D131" s="271">
        <f t="shared" si="258"/>
        <v>0.1</v>
      </c>
      <c r="E131" s="272">
        <f t="shared" si="259"/>
        <v>260.2</v>
      </c>
      <c r="F131" s="34">
        <v>260</v>
      </c>
      <c r="U131" s="34">
        <v>0</v>
      </c>
      <c r="V131" s="271">
        <f t="shared" si="260"/>
        <v>0</v>
      </c>
      <c r="W131" s="272">
        <f t="shared" si="261"/>
        <v>0</v>
      </c>
      <c r="X131" s="34">
        <v>0</v>
      </c>
      <c r="Y131" s="271">
        <f t="shared" si="262"/>
        <v>0</v>
      </c>
      <c r="Z131" s="272">
        <f t="shared" si="263"/>
        <v>0</v>
      </c>
    </row>
    <row r="132" spans="2:27" ht="15" customHeight="1" x14ac:dyDescent="0.25">
      <c r="B132" s="33" t="s">
        <v>10</v>
      </c>
      <c r="C132" s="34">
        <v>0</v>
      </c>
      <c r="D132" s="271">
        <f t="shared" si="258"/>
        <v>0</v>
      </c>
      <c r="E132" s="272">
        <f t="shared" si="259"/>
        <v>0</v>
      </c>
      <c r="U132" s="34">
        <v>4</v>
      </c>
      <c r="V132" s="271">
        <f t="shared" si="260"/>
        <v>0.5714285714285714</v>
      </c>
      <c r="W132" s="272">
        <f t="shared" si="261"/>
        <v>0</v>
      </c>
      <c r="X132" s="34">
        <v>4</v>
      </c>
      <c r="Y132" s="271">
        <f t="shared" si="262"/>
        <v>0.5714285714285714</v>
      </c>
      <c r="Z132" s="272">
        <f t="shared" si="263"/>
        <v>0</v>
      </c>
    </row>
    <row r="133" spans="2:27" ht="15" customHeight="1" x14ac:dyDescent="0.25">
      <c r="B133" s="33" t="s">
        <v>243</v>
      </c>
      <c r="D133" s="271"/>
      <c r="E133" s="272"/>
      <c r="U133" s="34">
        <v>0</v>
      </c>
      <c r="V133" s="271">
        <f t="shared" si="260"/>
        <v>0</v>
      </c>
      <c r="W133" s="272">
        <f t="shared" si="261"/>
        <v>0</v>
      </c>
      <c r="X133" s="34">
        <v>0</v>
      </c>
      <c r="Y133" s="271">
        <f t="shared" si="262"/>
        <v>0</v>
      </c>
      <c r="Z133" s="272">
        <f t="shared" si="263"/>
        <v>0</v>
      </c>
    </row>
    <row r="134" spans="2:27" ht="15" customHeight="1" x14ac:dyDescent="0.25">
      <c r="C134" s="34">
        <f>SUM(C127:C133)</f>
        <v>10</v>
      </c>
      <c r="D134" s="275">
        <f>SUM(D127:D133)</f>
        <v>0.99999999999999989</v>
      </c>
      <c r="E134" s="272">
        <f>SUM(E127:E133)</f>
        <v>2601.9999999999995</v>
      </c>
      <c r="F134" s="272">
        <f>SUM(F127:F133)</f>
        <v>2602</v>
      </c>
      <c r="U134" s="34">
        <f t="shared" ref="U134:AA134" si="264">SUM(U127:U133)</f>
        <v>7</v>
      </c>
      <c r="V134" s="367">
        <f t="shared" si="264"/>
        <v>1</v>
      </c>
      <c r="W134" s="272">
        <f t="shared" si="264"/>
        <v>0</v>
      </c>
      <c r="X134" s="34">
        <f t="shared" si="264"/>
        <v>7</v>
      </c>
      <c r="Y134" s="367">
        <f t="shared" si="264"/>
        <v>1</v>
      </c>
      <c r="Z134" s="272">
        <f t="shared" si="264"/>
        <v>0</v>
      </c>
      <c r="AA134" s="272">
        <f t="shared" si="264"/>
        <v>0</v>
      </c>
    </row>
    <row r="135" spans="2:27" ht="15" customHeight="1" x14ac:dyDescent="0.25">
      <c r="E135" s="273"/>
    </row>
    <row r="136" spans="2:27" ht="15" customHeight="1" x14ac:dyDescent="0.25">
      <c r="B136" s="33" t="s">
        <v>251</v>
      </c>
      <c r="F136" s="34">
        <v>7894</v>
      </c>
      <c r="I136" s="34">
        <v>5534</v>
      </c>
      <c r="L136" s="34">
        <v>818</v>
      </c>
      <c r="O136" s="34">
        <v>2867</v>
      </c>
    </row>
    <row r="137" spans="2:27" ht="15" customHeight="1" x14ac:dyDescent="0.25">
      <c r="B137" s="36" t="s">
        <v>4</v>
      </c>
      <c r="C137" s="274">
        <v>2744</v>
      </c>
      <c r="D137" s="271">
        <f>+C137/$C$144</f>
        <v>0.14691867002195214</v>
      </c>
      <c r="F137" s="272">
        <f>+$F$136*D137</f>
        <v>1159.7759811532901</v>
      </c>
      <c r="G137" s="34">
        <v>1160</v>
      </c>
      <c r="I137" s="272">
        <f>+$I$136*D137</f>
        <v>813.04791990148317</v>
      </c>
      <c r="J137" s="34">
        <v>813</v>
      </c>
      <c r="L137" s="272">
        <f>+$L$136*D137</f>
        <v>120.17947207795685</v>
      </c>
      <c r="M137" s="34">
        <v>120</v>
      </c>
      <c r="O137" s="272">
        <f>+$O$136*D147</f>
        <v>486.88253496719892</v>
      </c>
      <c r="P137" s="34">
        <v>487</v>
      </c>
      <c r="R137" s="34">
        <v>1732</v>
      </c>
    </row>
    <row r="138" spans="2:27" ht="15" customHeight="1" x14ac:dyDescent="0.25">
      <c r="B138" s="36" t="s">
        <v>6</v>
      </c>
      <c r="C138" s="274">
        <v>1246</v>
      </c>
      <c r="D138" s="271">
        <f t="shared" ref="D138:D143" si="265">+C138/$C$144</f>
        <v>6.671306955078439E-2</v>
      </c>
      <c r="F138" s="272">
        <f t="shared" ref="F138:F143" si="266">+$F$136*D138</f>
        <v>526.63297103389198</v>
      </c>
      <c r="G138" s="34">
        <v>527</v>
      </c>
      <c r="I138" s="272">
        <f t="shared" ref="I138:I143" si="267">+$I$136*D138</f>
        <v>369.19012689404082</v>
      </c>
      <c r="J138" s="34">
        <v>369</v>
      </c>
      <c r="L138" s="272">
        <f t="shared" ref="L138:L143" si="268">+$L$136*D138</f>
        <v>54.571290892541633</v>
      </c>
      <c r="M138" s="34">
        <v>55</v>
      </c>
      <c r="O138" s="272">
        <f t="shared" ref="O138:O142" si="269">+$O$136*D148</f>
        <v>221.08441638816686</v>
      </c>
      <c r="P138" s="34">
        <v>221</v>
      </c>
    </row>
    <row r="139" spans="2:27" ht="15" customHeight="1" x14ac:dyDescent="0.25">
      <c r="B139" s="36" t="s">
        <v>7</v>
      </c>
      <c r="C139" s="274">
        <v>1075</v>
      </c>
      <c r="D139" s="271">
        <f t="shared" si="265"/>
        <v>5.7557423569095677E-2</v>
      </c>
      <c r="F139" s="272">
        <f t="shared" si="266"/>
        <v>454.35830165444128</v>
      </c>
      <c r="G139" s="34">
        <v>454</v>
      </c>
      <c r="I139" s="272">
        <f t="shared" si="267"/>
        <v>318.52278203137547</v>
      </c>
      <c r="J139" s="34">
        <v>319</v>
      </c>
      <c r="L139" s="272">
        <f t="shared" si="268"/>
        <v>47.08197247952026</v>
      </c>
      <c r="M139" s="34">
        <v>47</v>
      </c>
      <c r="O139" s="272">
        <f t="shared" si="269"/>
        <v>190.74297561579402</v>
      </c>
      <c r="P139" s="34">
        <v>191</v>
      </c>
    </row>
    <row r="140" spans="2:27" ht="15" customHeight="1" x14ac:dyDescent="0.25">
      <c r="B140" s="36" t="s">
        <v>8</v>
      </c>
      <c r="C140" s="274">
        <v>5668</v>
      </c>
      <c r="D140" s="271">
        <f t="shared" si="265"/>
        <v>0.30347486212989239</v>
      </c>
      <c r="F140" s="272">
        <f t="shared" si="266"/>
        <v>2395.6305616533705</v>
      </c>
      <c r="G140" s="34">
        <v>2395</v>
      </c>
      <c r="I140" s="272">
        <f t="shared" si="267"/>
        <v>1679.4298870268244</v>
      </c>
      <c r="J140" s="34">
        <v>1679</v>
      </c>
      <c r="L140" s="272">
        <f t="shared" si="268"/>
        <v>248.24243722225197</v>
      </c>
      <c r="M140" s="34">
        <v>248</v>
      </c>
      <c r="O140" s="272">
        <f t="shared" si="269"/>
        <v>1005.7034286421588</v>
      </c>
      <c r="P140" s="34">
        <v>1005</v>
      </c>
    </row>
    <row r="141" spans="2:27" ht="15" customHeight="1" x14ac:dyDescent="0.25">
      <c r="B141" s="36" t="s">
        <v>9</v>
      </c>
      <c r="C141" s="274">
        <v>3398</v>
      </c>
      <c r="D141" s="271">
        <f t="shared" si="265"/>
        <v>0.18193500026770895</v>
      </c>
      <c r="F141" s="272">
        <f t="shared" si="266"/>
        <v>1436.1948921132944</v>
      </c>
      <c r="G141" s="34">
        <v>1436</v>
      </c>
      <c r="I141" s="272">
        <f t="shared" si="267"/>
        <v>1006.8282914815013</v>
      </c>
      <c r="J141" s="34">
        <v>1007</v>
      </c>
      <c r="L141" s="272">
        <f t="shared" si="268"/>
        <v>148.82283021898593</v>
      </c>
      <c r="M141" s="34">
        <v>149</v>
      </c>
      <c r="O141" s="272">
        <f t="shared" si="269"/>
        <v>602.92523827206332</v>
      </c>
      <c r="P141" s="34">
        <v>603</v>
      </c>
    </row>
    <row r="142" spans="2:27" ht="15" customHeight="1" x14ac:dyDescent="0.25">
      <c r="B142" s="36" t="s">
        <v>10</v>
      </c>
      <c r="C142" s="274">
        <v>2027</v>
      </c>
      <c r="D142" s="271">
        <f t="shared" si="265"/>
        <v>0.10852920704609947</v>
      </c>
      <c r="E142" s="8"/>
      <c r="F142" s="272">
        <f t="shared" si="266"/>
        <v>856.72956042190924</v>
      </c>
      <c r="G142" s="34">
        <v>857</v>
      </c>
      <c r="I142" s="272">
        <f t="shared" si="267"/>
        <v>600.60063179311453</v>
      </c>
      <c r="J142" s="34">
        <v>601</v>
      </c>
      <c r="L142" s="272">
        <f t="shared" si="268"/>
        <v>88.776891363709368</v>
      </c>
      <c r="M142" s="34">
        <v>89</v>
      </c>
      <c r="O142" s="272">
        <f t="shared" si="269"/>
        <v>359.66140611461816</v>
      </c>
      <c r="P142" s="34">
        <v>360</v>
      </c>
    </row>
    <row r="143" spans="2:27" ht="15" customHeight="1" x14ac:dyDescent="0.25">
      <c r="B143" s="36" t="s">
        <v>243</v>
      </c>
      <c r="C143" s="274">
        <v>2519</v>
      </c>
      <c r="D143" s="271">
        <f t="shared" si="265"/>
        <v>0.13487176741446699</v>
      </c>
      <c r="E143" s="8"/>
      <c r="F143" s="272">
        <f t="shared" si="266"/>
        <v>1064.6777319698024</v>
      </c>
      <c r="G143" s="34">
        <v>1065</v>
      </c>
      <c r="I143" s="272">
        <f t="shared" si="267"/>
        <v>746.38036087166029</v>
      </c>
      <c r="J143" s="34">
        <v>746</v>
      </c>
      <c r="L143" s="272">
        <f t="shared" si="268"/>
        <v>110.32510574503399</v>
      </c>
      <c r="M143" s="34">
        <v>110</v>
      </c>
      <c r="O143" s="272"/>
    </row>
    <row r="144" spans="2:27" ht="15" customHeight="1" x14ac:dyDescent="0.25">
      <c r="B144" s="36"/>
      <c r="C144" s="28">
        <f>SUM(C137:C143)</f>
        <v>18677</v>
      </c>
      <c r="D144" s="275">
        <f>SUM(D137:D143)</f>
        <v>1</v>
      </c>
      <c r="E144" s="8"/>
      <c r="F144" s="272">
        <f>SUM(F137:F143)</f>
        <v>7893.9999999999991</v>
      </c>
      <c r="G144" s="272">
        <f>SUM(G137:G143)</f>
        <v>7894</v>
      </c>
      <c r="I144" s="272">
        <f>SUM(I137:I143)</f>
        <v>5534</v>
      </c>
      <c r="J144" s="272">
        <f>SUM(J137:J143)</f>
        <v>5534</v>
      </c>
      <c r="L144" s="272">
        <f>SUM(L137:L143)</f>
        <v>818</v>
      </c>
      <c r="M144" s="272">
        <f>SUM(M137:M143)</f>
        <v>818</v>
      </c>
      <c r="O144" s="272">
        <f>SUM(O137:O143)</f>
        <v>2867</v>
      </c>
      <c r="P144" s="272">
        <f>SUM(P137:P143)</f>
        <v>2867</v>
      </c>
    </row>
    <row r="146" spans="2:7" ht="15" customHeight="1" x14ac:dyDescent="0.25">
      <c r="B146" s="33" t="s">
        <v>251</v>
      </c>
    </row>
    <row r="147" spans="2:7" ht="15" customHeight="1" x14ac:dyDescent="0.25">
      <c r="B147" s="36" t="s">
        <v>4</v>
      </c>
      <c r="C147" s="274">
        <v>2744</v>
      </c>
      <c r="D147" s="271">
        <f>+C147/$C$153</f>
        <v>0.16982299789577918</v>
      </c>
    </row>
    <row r="148" spans="2:7" ht="15" customHeight="1" x14ac:dyDescent="0.25">
      <c r="B148" s="36" t="s">
        <v>6</v>
      </c>
      <c r="C148" s="274">
        <v>1246</v>
      </c>
      <c r="D148" s="271">
        <f t="shared" ref="D148:D152" si="270">+C148/$C$153</f>
        <v>7.7113504146552797E-2</v>
      </c>
      <c r="F148" s="358"/>
      <c r="G148" s="358"/>
    </row>
    <row r="149" spans="2:7" ht="15" customHeight="1" x14ac:dyDescent="0.25">
      <c r="B149" s="36" t="s">
        <v>7</v>
      </c>
      <c r="C149" s="274">
        <v>1075</v>
      </c>
      <c r="D149" s="271">
        <f t="shared" si="270"/>
        <v>6.6530511201881415E-2</v>
      </c>
      <c r="F149" s="359"/>
      <c r="G149" s="359"/>
    </row>
    <row r="150" spans="2:7" ht="15" customHeight="1" x14ac:dyDescent="0.25">
      <c r="B150" s="36" t="s">
        <v>8</v>
      </c>
      <c r="C150" s="274">
        <v>5668</v>
      </c>
      <c r="D150" s="271">
        <f t="shared" si="270"/>
        <v>0.35078598836489666</v>
      </c>
      <c r="F150" s="358"/>
      <c r="G150" s="358"/>
    </row>
    <row r="151" spans="2:7" ht="15" customHeight="1" x14ac:dyDescent="0.25">
      <c r="B151" s="36" t="s">
        <v>9</v>
      </c>
      <c r="C151" s="274">
        <v>3398</v>
      </c>
      <c r="D151" s="271">
        <f t="shared" si="270"/>
        <v>0.21029830424557494</v>
      </c>
      <c r="F151" s="359"/>
      <c r="G151" s="359"/>
    </row>
    <row r="152" spans="2:7" ht="15" customHeight="1" x14ac:dyDescent="0.25">
      <c r="B152" s="36" t="s">
        <v>10</v>
      </c>
      <c r="C152" s="274">
        <v>2027</v>
      </c>
      <c r="D152" s="271">
        <f t="shared" si="270"/>
        <v>0.12544869414531501</v>
      </c>
      <c r="F152" s="358"/>
      <c r="G152" s="358"/>
    </row>
    <row r="153" spans="2:7" ht="15" customHeight="1" x14ac:dyDescent="0.25">
      <c r="B153" s="36"/>
      <c r="C153" s="28">
        <f>SUM(C147:C152)</f>
        <v>16158</v>
      </c>
      <c r="D153" s="275">
        <f>SUM(D147:D152)</f>
        <v>1</v>
      </c>
      <c r="F153" s="359"/>
      <c r="G153" s="359"/>
    </row>
    <row r="154" spans="2:7" ht="15" customHeight="1" x14ac:dyDescent="0.25">
      <c r="F154" s="358"/>
      <c r="G154" s="358"/>
    </row>
    <row r="155" spans="2:7" ht="15" customHeight="1" x14ac:dyDescent="0.25">
      <c r="F155" s="359"/>
      <c r="G155" s="359"/>
    </row>
    <row r="156" spans="2:7" ht="15" customHeight="1" x14ac:dyDescent="0.25">
      <c r="F156" s="358"/>
      <c r="G156" s="358"/>
    </row>
    <row r="157" spans="2:7" ht="15" customHeight="1" x14ac:dyDescent="0.25">
      <c r="F157" s="359"/>
      <c r="G157" s="359"/>
    </row>
    <row r="158" spans="2:7" ht="15" customHeight="1" x14ac:dyDescent="0.25">
      <c r="F158" s="358"/>
      <c r="G158" s="358"/>
    </row>
    <row r="159" spans="2:7" ht="15" customHeight="1" x14ac:dyDescent="0.25">
      <c r="F159" s="359"/>
      <c r="G159" s="359"/>
    </row>
    <row r="160" spans="2:7" ht="15" customHeight="1" x14ac:dyDescent="0.25">
      <c r="F160" s="358"/>
      <c r="G160" s="358"/>
    </row>
    <row r="161" spans="6:7" ht="15" customHeight="1" x14ac:dyDescent="0.25">
      <c r="F161" s="359"/>
      <c r="G161" s="359"/>
    </row>
    <row r="162" spans="6:7" ht="15" customHeight="1" x14ac:dyDescent="0.25">
      <c r="F162" s="358"/>
      <c r="G162" s="358"/>
    </row>
  </sheetData>
  <mergeCells count="14">
    <mergeCell ref="A118:B118"/>
    <mergeCell ref="A116:B116"/>
    <mergeCell ref="O1:Q1"/>
    <mergeCell ref="I1:K1"/>
    <mergeCell ref="AA1:AC1"/>
    <mergeCell ref="R1:T1"/>
    <mergeCell ref="U1:W1"/>
    <mergeCell ref="L1:N1"/>
    <mergeCell ref="A1:A2"/>
    <mergeCell ref="B1:B2"/>
    <mergeCell ref="A42:B42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Roman,Félkövér"&amp;16 2019. I. FÉLÉVI  KÖLTSÉGVETÉSI BESZÁMOLÓ&amp;R3. sz. táblázat
SEGÍTŐ SZOLGÁLAT
Adatok: eFt</oddHeader>
    <oddFooter>&amp;L&amp;F&amp;R&amp;P</oddFooter>
  </headerFooter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107"/>
  <sheetViews>
    <sheetView zoomScale="90" zoomScaleNormal="90" zoomScaleSheetLayoutView="85" workbookViewId="0">
      <selection activeCell="F37" sqref="F37"/>
    </sheetView>
  </sheetViews>
  <sheetFormatPr defaultColWidth="8.88671875" defaultRowHeight="13.8" x14ac:dyDescent="0.25"/>
  <cols>
    <col min="1" max="1" width="64.6640625" style="74" customWidth="1"/>
    <col min="2" max="2" width="12.33203125" style="75" customWidth="1"/>
    <col min="3" max="3" width="12.33203125" style="76" customWidth="1"/>
    <col min="4" max="4" width="12.33203125" style="56" customWidth="1"/>
    <col min="5" max="5" width="8.33203125" style="56" customWidth="1"/>
    <col min="6" max="7" width="12.5546875" style="56" customWidth="1"/>
    <col min="8" max="8" width="13.88671875" style="92" bestFit="1" customWidth="1"/>
    <col min="9" max="9" width="11.6640625" style="57" customWidth="1"/>
    <col min="10" max="10" width="12.88671875" style="57" customWidth="1"/>
    <col min="11" max="16384" width="8.88671875" style="56"/>
  </cols>
  <sheetData>
    <row r="1" spans="1:10" ht="35.25" customHeight="1" x14ac:dyDescent="0.25">
      <c r="A1" s="132"/>
      <c r="B1" s="133" t="s">
        <v>321</v>
      </c>
      <c r="C1" s="400" t="s">
        <v>322</v>
      </c>
      <c r="D1" s="403" t="s">
        <v>323</v>
      </c>
      <c r="E1" s="53"/>
      <c r="F1" s="410"/>
      <c r="G1" s="779"/>
      <c r="H1" s="779"/>
      <c r="I1" s="779"/>
      <c r="J1" s="56"/>
    </row>
    <row r="2" spans="1:10" ht="28.5" customHeight="1" x14ac:dyDescent="0.25">
      <c r="A2" s="131" t="s">
        <v>36</v>
      </c>
      <c r="B2" s="413"/>
      <c r="C2" s="402"/>
      <c r="D2" s="430"/>
      <c r="E2" s="58"/>
      <c r="F2" s="648" t="s">
        <v>324</v>
      </c>
      <c r="G2" s="405"/>
      <c r="H2" s="54"/>
      <c r="I2" s="55"/>
      <c r="J2" s="56"/>
    </row>
    <row r="3" spans="1:10" x14ac:dyDescent="0.25">
      <c r="A3" s="485" t="s">
        <v>295</v>
      </c>
      <c r="B3" s="64">
        <f>+'[5]4.SZ.TÁBL. SZOCIÁLIS NORMATÍVA'!$C3</f>
        <v>17000000</v>
      </c>
      <c r="C3" s="79">
        <f>+'[4]4.SZ.TÁBL. SZOCIÁLIS NORMATÍVA'!$D3</f>
        <v>17000000</v>
      </c>
      <c r="D3" s="404">
        <v>8840000</v>
      </c>
      <c r="E3" s="60"/>
      <c r="F3" s="60">
        <v>8840</v>
      </c>
      <c r="G3" s="61"/>
      <c r="H3" s="50"/>
      <c r="J3" s="56"/>
    </row>
    <row r="4" spans="1:10" x14ac:dyDescent="0.25">
      <c r="A4" s="65" t="s">
        <v>296</v>
      </c>
      <c r="B4" s="64">
        <f>+'[5]4.SZ.TÁBL. SZOCIÁLIS NORMATÍVA'!$C4</f>
        <v>14190000</v>
      </c>
      <c r="C4" s="79">
        <f>+'[4]4.SZ.TÁBL. SZOCIÁLIS NORMATÍVA'!$D4</f>
        <v>14190000</v>
      </c>
      <c r="D4" s="404">
        <v>7378800</v>
      </c>
      <c r="E4" s="60"/>
      <c r="F4" s="60">
        <v>7379</v>
      </c>
      <c r="G4" s="61"/>
      <c r="H4" s="50"/>
      <c r="J4" s="56"/>
    </row>
    <row r="5" spans="1:10" x14ac:dyDescent="0.25">
      <c r="A5" s="65" t="s">
        <v>339</v>
      </c>
      <c r="B5" s="64">
        <f>+'[5]4.SZ.TÁBL. SZOCIÁLIS NORMATÍVA'!$C$5</f>
        <v>11525040</v>
      </c>
      <c r="C5" s="79">
        <f>+'[4]4.SZ.TÁBL. SZOCIÁLIS NORMATÍVA'!$D5</f>
        <v>11525040</v>
      </c>
      <c r="D5" s="404">
        <v>5993020</v>
      </c>
      <c r="E5" s="60"/>
      <c r="F5" s="60">
        <v>5993</v>
      </c>
      <c r="G5" s="61"/>
      <c r="H5" s="50"/>
      <c r="J5" s="56"/>
    </row>
    <row r="6" spans="1:10" x14ac:dyDescent="0.25">
      <c r="A6" s="65" t="s">
        <v>297</v>
      </c>
      <c r="B6" s="64">
        <f>+'[5]4.SZ.TÁBL. SZOCIÁLIS NORMATÍVA'!$C$6</f>
        <v>548064</v>
      </c>
      <c r="C6" s="79">
        <f>+'[4]4.SZ.TÁBL. SZOCIÁLIS NORMATÍVA'!$D6</f>
        <v>548064</v>
      </c>
      <c r="D6" s="404">
        <v>284992</v>
      </c>
      <c r="E6" s="60"/>
      <c r="F6" s="60">
        <v>285</v>
      </c>
      <c r="G6" s="60"/>
      <c r="H6" s="50"/>
      <c r="J6" s="56"/>
    </row>
    <row r="7" spans="1:10" x14ac:dyDescent="0.25">
      <c r="A7" s="63" t="s">
        <v>304</v>
      </c>
      <c r="B7" s="64">
        <f>+'[5]4.SZ.TÁBL. SZOCIÁLIS NORMATÍVA'!$C$7</f>
        <v>50000</v>
      </c>
      <c r="C7" s="79">
        <f>+'[4]4.SZ.TÁBL. SZOCIÁLIS NORMATÍVA'!$D7</f>
        <v>50000</v>
      </c>
      <c r="D7" s="404">
        <v>25000</v>
      </c>
      <c r="E7" s="60"/>
      <c r="F7" s="60">
        <v>25</v>
      </c>
      <c r="G7" s="60"/>
      <c r="H7" s="49"/>
      <c r="J7" s="56"/>
    </row>
    <row r="8" spans="1:10" x14ac:dyDescent="0.25">
      <c r="A8" s="63" t="s">
        <v>305</v>
      </c>
      <c r="B8" s="64">
        <f>+'[5]4.SZ.TÁBL. SZOCIÁLIS NORMATÍVA'!$C$8</f>
        <v>24882000</v>
      </c>
      <c r="C8" s="79">
        <f>+'[4]4.SZ.TÁBL. SZOCIÁLIS NORMATÍVA'!$D8</f>
        <v>24882000</v>
      </c>
      <c r="D8" s="404">
        <v>12939640</v>
      </c>
      <c r="E8" s="60"/>
      <c r="F8" s="60">
        <v>12940</v>
      </c>
      <c r="G8" s="60"/>
      <c r="H8" s="49"/>
      <c r="J8" s="56"/>
    </row>
    <row r="9" spans="1:10" x14ac:dyDescent="0.25">
      <c r="A9" s="65" t="s">
        <v>306</v>
      </c>
      <c r="B9" s="64">
        <f>+'[5]4.SZ.TÁBL. SZOCIÁLIS NORMATÍVA'!$C$9</f>
        <v>163500</v>
      </c>
      <c r="C9" s="79">
        <f>+'[4]4.SZ.TÁBL. SZOCIÁLIS NORMATÍVA'!$D9</f>
        <v>163500</v>
      </c>
      <c r="D9" s="404">
        <v>85020</v>
      </c>
      <c r="E9" s="60"/>
      <c r="F9" s="60">
        <v>85</v>
      </c>
      <c r="G9" s="60"/>
      <c r="H9" s="49"/>
      <c r="J9" s="56"/>
    </row>
    <row r="10" spans="1:10" x14ac:dyDescent="0.25">
      <c r="A10" s="65" t="s">
        <v>307</v>
      </c>
      <c r="B10" s="64">
        <f>+'[5]4.SZ.TÁBL. SZOCIÁLIS NORMATÍVA'!$C$10</f>
        <v>3100000</v>
      </c>
      <c r="C10" s="79">
        <f>+'[4]4.SZ.TÁBL. SZOCIÁLIS NORMATÍVA'!$D10</f>
        <v>3100000</v>
      </c>
      <c r="D10" s="404">
        <v>1612000</v>
      </c>
      <c r="E10" s="60"/>
      <c r="F10" s="60">
        <v>1612</v>
      </c>
      <c r="G10" s="130"/>
      <c r="H10" s="49"/>
      <c r="J10" s="56"/>
    </row>
    <row r="11" spans="1:10" x14ac:dyDescent="0.25">
      <c r="A11" s="486" t="s">
        <v>308</v>
      </c>
      <c r="B11" s="64">
        <f>+'[5]4.SZ.TÁBL. SZOCIÁLIS NORMATÍVA'!$C$11</f>
        <v>6552000</v>
      </c>
      <c r="C11" s="79">
        <f>+'[4]4.SZ.TÁBL. SZOCIÁLIS NORMATÍVA'!$D11</f>
        <v>6552000</v>
      </c>
      <c r="D11" s="404">
        <v>3407040</v>
      </c>
      <c r="E11" s="60"/>
      <c r="F11" s="60">
        <v>3407</v>
      </c>
      <c r="G11" s="60"/>
      <c r="H11" s="49"/>
      <c r="J11" s="56"/>
    </row>
    <row r="12" spans="1:10" x14ac:dyDescent="0.25">
      <c r="A12" s="487" t="s">
        <v>298</v>
      </c>
      <c r="B12" s="64">
        <f>+'[5]4.SZ.TÁBL. SZOCIÁLIS NORMATÍVA'!$C$12</f>
        <v>10040000</v>
      </c>
      <c r="C12" s="79">
        <f>+'[4]4.SZ.TÁBL. SZOCIÁLIS NORMATÍVA'!$D12</f>
        <v>10040000</v>
      </c>
      <c r="D12" s="404">
        <v>5220800</v>
      </c>
      <c r="E12" s="60"/>
      <c r="F12" s="60">
        <v>5221</v>
      </c>
      <c r="G12" s="60"/>
      <c r="H12" s="49"/>
      <c r="J12" s="56"/>
    </row>
    <row r="13" spans="1:10" x14ac:dyDescent="0.25">
      <c r="A13" s="68" t="s">
        <v>37</v>
      </c>
      <c r="B13" s="134">
        <f>SUM(B3:B12)</f>
        <v>88050604</v>
      </c>
      <c r="C13" s="401">
        <f>SUM(C3:C12)</f>
        <v>88050604</v>
      </c>
      <c r="D13" s="431">
        <f>SUM(D3:D12)</f>
        <v>45786312</v>
      </c>
      <c r="E13" s="69"/>
      <c r="F13" s="69">
        <f t="shared" ref="F13" si="0">SUM(F3:F12)</f>
        <v>45787</v>
      </c>
      <c r="G13" s="60"/>
      <c r="H13" s="49"/>
      <c r="J13" s="56"/>
    </row>
    <row r="14" spans="1:10" x14ac:dyDescent="0.25">
      <c r="A14" s="131"/>
      <c r="B14" s="489"/>
      <c r="C14" s="490"/>
      <c r="D14" s="491"/>
      <c r="E14" s="69"/>
      <c r="F14" s="69"/>
      <c r="G14" s="70"/>
      <c r="H14" s="70"/>
      <c r="J14" s="56"/>
    </row>
    <row r="15" spans="1:10" x14ac:dyDescent="0.25">
      <c r="A15" s="63" t="s">
        <v>309</v>
      </c>
      <c r="B15" s="64"/>
      <c r="C15" s="79">
        <f>+'[4]4.SZ.TÁBL. SZOCIÁLIS NORMATÍVA'!$D15</f>
        <v>11472</v>
      </c>
      <c r="D15" s="432">
        <f>+'[4]4.SZ.TÁBL. SZOCIÁLIS NORMATÍVA'!$D15</f>
        <v>11472</v>
      </c>
      <c r="E15" s="60"/>
      <c r="F15" s="60">
        <v>12</v>
      </c>
      <c r="G15" s="60"/>
      <c r="H15" s="71"/>
      <c r="J15" s="56"/>
    </row>
    <row r="16" spans="1:10" x14ac:dyDescent="0.25">
      <c r="A16" s="63" t="s">
        <v>303</v>
      </c>
      <c r="B16" s="64"/>
      <c r="C16" s="79">
        <f>+'[4]4.SZ.TÁBL. SZOCIÁLIS NORMATÍVA'!$D16</f>
        <v>79110</v>
      </c>
      <c r="D16" s="404">
        <f>+'[4]4.SZ.TÁBL. SZOCIÁLIS NORMATÍVA'!$D16</f>
        <v>79110</v>
      </c>
      <c r="E16" s="60"/>
      <c r="F16" s="60">
        <v>79</v>
      </c>
      <c r="G16" s="60"/>
      <c r="H16" s="71"/>
      <c r="J16" s="56"/>
    </row>
    <row r="17" spans="1:10" x14ac:dyDescent="0.25">
      <c r="A17" s="63" t="s">
        <v>284</v>
      </c>
      <c r="B17" s="64"/>
      <c r="C17" s="79">
        <f>+'[4]4.SZ.TÁBL. SZOCIÁLIS NORMATÍVA'!$D17</f>
        <v>106957</v>
      </c>
      <c r="D17" s="404">
        <f>+'[4]4.SZ.TÁBL. SZOCIÁLIS NORMATÍVA'!$D17</f>
        <v>106957</v>
      </c>
      <c r="E17" s="60"/>
      <c r="F17" s="60">
        <v>107</v>
      </c>
      <c r="G17" s="60"/>
      <c r="H17" s="71"/>
      <c r="J17" s="56"/>
    </row>
    <row r="18" spans="1:10" x14ac:dyDescent="0.25">
      <c r="A18" s="63" t="s">
        <v>302</v>
      </c>
      <c r="B18" s="64"/>
      <c r="C18" s="79">
        <f>+'[4]4.SZ.TÁBL. SZOCIÁLIS NORMATÍVA'!$D18</f>
        <v>76002</v>
      </c>
      <c r="D18" s="404">
        <f>+'[4]4.SZ.TÁBL. SZOCIÁLIS NORMATÍVA'!$D18</f>
        <v>76002</v>
      </c>
      <c r="E18" s="60"/>
      <c r="F18" s="60">
        <v>76</v>
      </c>
      <c r="G18" s="60"/>
      <c r="H18" s="71"/>
      <c r="J18" s="56"/>
    </row>
    <row r="19" spans="1:10" x14ac:dyDescent="0.25">
      <c r="A19" s="63" t="s">
        <v>285</v>
      </c>
      <c r="B19" s="64"/>
      <c r="C19" s="79">
        <f>+'[4]4.SZ.TÁBL. SZOCIÁLIS NORMATÍVA'!$D19</f>
        <v>83172</v>
      </c>
      <c r="D19" s="404">
        <f>+'[4]4.SZ.TÁBL. SZOCIÁLIS NORMATÍVA'!$D19</f>
        <v>83172</v>
      </c>
      <c r="E19" s="60"/>
      <c r="F19" s="60">
        <v>83</v>
      </c>
      <c r="G19" s="60"/>
      <c r="H19" s="71"/>
      <c r="J19" s="56"/>
    </row>
    <row r="20" spans="1:10" x14ac:dyDescent="0.25">
      <c r="A20" s="414" t="s">
        <v>286</v>
      </c>
      <c r="B20" s="64"/>
      <c r="C20" s="79">
        <f>+'[4]4.SZ.TÁBL. SZOCIÁLIS NORMATÍVA'!$D20</f>
        <v>31309</v>
      </c>
      <c r="D20" s="433">
        <f>+'[4]4.SZ.TÁBL. SZOCIÁLIS NORMATÍVA'!$D20</f>
        <v>31309</v>
      </c>
      <c r="E20" s="60"/>
      <c r="F20" s="60">
        <v>31</v>
      </c>
      <c r="G20" s="60"/>
      <c r="H20" s="71"/>
      <c r="J20" s="56"/>
    </row>
    <row r="21" spans="1:10" x14ac:dyDescent="0.25">
      <c r="A21" s="63" t="s">
        <v>301</v>
      </c>
      <c r="B21" s="64"/>
      <c r="C21" s="79">
        <f>+'[4]4.SZ.TÁBL. SZOCIÁLIS NORMATÍVA'!$D21</f>
        <v>21388</v>
      </c>
      <c r="D21" s="557">
        <f>+'[4]4.SZ.TÁBL. SZOCIÁLIS NORMATÍVA'!$D21</f>
        <v>21388</v>
      </c>
      <c r="E21" s="60"/>
      <c r="F21" s="60">
        <v>21</v>
      </c>
      <c r="G21" s="60"/>
      <c r="H21" s="71"/>
      <c r="J21" s="56"/>
    </row>
    <row r="22" spans="1:10" x14ac:dyDescent="0.25">
      <c r="A22" s="68" t="s">
        <v>287</v>
      </c>
      <c r="B22" s="134">
        <f>SUM(B15:B21)</f>
        <v>0</v>
      </c>
      <c r="C22" s="134">
        <f>SUM(C15:C21)</f>
        <v>409410</v>
      </c>
      <c r="D22" s="431">
        <f>SUM(D15:D21)</f>
        <v>409410</v>
      </c>
      <c r="E22" s="60"/>
      <c r="F22" s="69">
        <f>SUM(F15:F21)</f>
        <v>409</v>
      </c>
      <c r="G22" s="69"/>
      <c r="H22" s="69"/>
      <c r="J22" s="56"/>
    </row>
    <row r="23" spans="1:10" x14ac:dyDescent="0.25">
      <c r="A23" s="59"/>
      <c r="B23" s="62"/>
      <c r="C23" s="79"/>
      <c r="D23" s="404"/>
      <c r="E23" s="60"/>
      <c r="F23" s="60"/>
      <c r="G23" s="60"/>
      <c r="H23" s="71"/>
      <c r="J23" s="56"/>
    </row>
    <row r="24" spans="1:10" x14ac:dyDescent="0.25">
      <c r="A24" s="63" t="s">
        <v>301</v>
      </c>
      <c r="B24" s="64"/>
      <c r="C24" s="79">
        <f>+'[4]4.SZ.TÁBL. SZOCIÁLIS NORMATÍVA'!$D24</f>
        <v>34066</v>
      </c>
      <c r="D24" s="404">
        <f>+'[4]4.SZ.TÁBL. SZOCIÁLIS NORMATÍVA'!$D24</f>
        <v>34066</v>
      </c>
      <c r="E24" s="60"/>
      <c r="F24" s="60">
        <v>34</v>
      </c>
      <c r="G24" s="60"/>
      <c r="H24" s="71"/>
      <c r="J24" s="56"/>
    </row>
    <row r="25" spans="1:10" x14ac:dyDescent="0.25">
      <c r="A25" s="63" t="s">
        <v>309</v>
      </c>
      <c r="B25" s="64"/>
      <c r="C25" s="79">
        <f>+'[4]4.SZ.TÁBL. SZOCIÁLIS NORMATÍVA'!$D25</f>
        <v>507616</v>
      </c>
      <c r="D25" s="404">
        <f>+'[4]4.SZ.TÁBL. SZOCIÁLIS NORMATÍVA'!$D25</f>
        <v>507616</v>
      </c>
      <c r="E25" s="60"/>
      <c r="F25" s="60">
        <v>508</v>
      </c>
      <c r="G25" s="60"/>
      <c r="H25" s="71"/>
      <c r="J25" s="56"/>
    </row>
    <row r="26" spans="1:10" x14ac:dyDescent="0.25">
      <c r="A26" s="63" t="s">
        <v>303</v>
      </c>
      <c r="B26" s="64"/>
      <c r="C26" s="79">
        <f>+'[4]4.SZ.TÁBL. SZOCIÁLIS NORMATÍVA'!$D26</f>
        <v>4506597</v>
      </c>
      <c r="D26" s="404">
        <f>+'[4]4.SZ.TÁBL. SZOCIÁLIS NORMATÍVA'!$D26</f>
        <v>4506597</v>
      </c>
      <c r="E26" s="60"/>
      <c r="F26" s="60">
        <v>4507</v>
      </c>
      <c r="G26" s="60"/>
      <c r="H26" s="71"/>
      <c r="J26" s="56"/>
    </row>
    <row r="27" spans="1:10" x14ac:dyDescent="0.25">
      <c r="A27" s="63" t="s">
        <v>284</v>
      </c>
      <c r="B27" s="64"/>
      <c r="C27" s="79">
        <f>+'[4]4.SZ.TÁBL. SZOCIÁLIS NORMATÍVA'!$D27</f>
        <v>1328310</v>
      </c>
      <c r="D27" s="404">
        <f>+'[4]4.SZ.TÁBL. SZOCIÁLIS NORMATÍVA'!$D27</f>
        <v>1328310</v>
      </c>
      <c r="E27" s="60"/>
      <c r="F27" s="60">
        <v>1328</v>
      </c>
      <c r="G27" s="60"/>
      <c r="H27" s="71"/>
      <c r="J27" s="56"/>
    </row>
    <row r="28" spans="1:10" x14ac:dyDescent="0.25">
      <c r="A28" s="63" t="s">
        <v>302</v>
      </c>
      <c r="B28" s="64"/>
      <c r="C28" s="79">
        <f>+'[4]4.SZ.TÁBL. SZOCIÁLIS NORMATÍVA'!$D28</f>
        <v>3323808</v>
      </c>
      <c r="D28" s="404">
        <f>+'[4]4.SZ.TÁBL. SZOCIÁLIS NORMATÍVA'!$D28</f>
        <v>3323808</v>
      </c>
      <c r="E28" s="60"/>
      <c r="F28" s="60">
        <v>3324</v>
      </c>
      <c r="G28" s="60"/>
      <c r="H28" s="71"/>
      <c r="J28" s="56"/>
    </row>
    <row r="29" spans="1:10" x14ac:dyDescent="0.25">
      <c r="A29" s="63" t="s">
        <v>285</v>
      </c>
      <c r="B29" s="64"/>
      <c r="C29" s="79">
        <f>+'[4]4.SZ.TÁBL. SZOCIÁLIS NORMATÍVA'!$D29</f>
        <v>1199870</v>
      </c>
      <c r="D29" s="404">
        <f>+'[4]4.SZ.TÁBL. SZOCIÁLIS NORMATÍVA'!$D29</f>
        <v>1199870</v>
      </c>
      <c r="E29" s="60"/>
      <c r="F29" s="60">
        <v>1200</v>
      </c>
      <c r="G29" s="60"/>
      <c r="H29" s="71"/>
      <c r="J29" s="56"/>
    </row>
    <row r="30" spans="1:10" x14ac:dyDescent="0.25">
      <c r="A30" s="414" t="s">
        <v>286</v>
      </c>
      <c r="B30" s="64"/>
      <c r="C30" s="79">
        <f>+'[4]4.SZ.TÁBL. SZOCIÁLIS NORMATÍVA'!$D30</f>
        <v>106372</v>
      </c>
      <c r="D30" s="404">
        <f>+'[4]4.SZ.TÁBL. SZOCIÁLIS NORMATÍVA'!$D30</f>
        <v>106372</v>
      </c>
      <c r="E30" s="60"/>
      <c r="F30" s="60">
        <v>106</v>
      </c>
      <c r="G30" s="60"/>
      <c r="H30" s="71"/>
      <c r="J30" s="56"/>
    </row>
    <row r="31" spans="1:10" x14ac:dyDescent="0.25">
      <c r="A31" s="68" t="s">
        <v>288</v>
      </c>
      <c r="B31" s="134">
        <f>SUM(B24:B30)</f>
        <v>0</v>
      </c>
      <c r="C31" s="134">
        <f t="shared" ref="C31:D31" si="1">SUM(C24:C30)</f>
        <v>11006639</v>
      </c>
      <c r="D31" s="431">
        <f t="shared" si="1"/>
        <v>11006639</v>
      </c>
      <c r="E31" s="60"/>
      <c r="F31" s="69">
        <f t="shared" ref="F31" si="2">SUM(F24:F30)</f>
        <v>11007</v>
      </c>
      <c r="G31" s="69"/>
      <c r="H31" s="69"/>
      <c r="J31" s="56"/>
    </row>
    <row r="32" spans="1:10" ht="14.4" thickBot="1" x14ac:dyDescent="0.3">
      <c r="A32" s="66"/>
      <c r="B32" s="67"/>
      <c r="C32" s="49"/>
      <c r="D32" s="433"/>
      <c r="E32" s="60"/>
      <c r="F32" s="60"/>
      <c r="G32" s="60"/>
      <c r="H32" s="71"/>
      <c r="J32" s="56"/>
    </row>
    <row r="33" spans="1:9" s="72" customFormat="1" ht="14.4" thickBot="1" x14ac:dyDescent="0.3">
      <c r="A33" s="73" t="s">
        <v>21</v>
      </c>
      <c r="B33" s="723">
        <f>SUM(B13,B22,B31,)</f>
        <v>88050604</v>
      </c>
      <c r="C33" s="723">
        <f>SUM(C13,C22,C31,)</f>
        <v>99466653</v>
      </c>
      <c r="D33" s="434">
        <f>SUM(D13,D22,D31,)</f>
        <v>57202361</v>
      </c>
      <c r="E33" s="69"/>
      <c r="F33" s="488">
        <f>SUM(F13,F22,F31,)</f>
        <v>57203</v>
      </c>
      <c r="G33" s="60"/>
      <c r="H33" s="71"/>
      <c r="I33" s="57"/>
    </row>
    <row r="34" spans="1:9" x14ac:dyDescent="0.25">
      <c r="F34" s="60"/>
      <c r="G34" s="60"/>
      <c r="H34" s="71"/>
    </row>
    <row r="35" spans="1:9" x14ac:dyDescent="0.25">
      <c r="H35" s="71"/>
    </row>
    <row r="36" spans="1:9" x14ac:dyDescent="0.25">
      <c r="H36" s="71"/>
    </row>
    <row r="90" spans="1:10" x14ac:dyDescent="0.25">
      <c r="A90" s="52"/>
      <c r="C90" s="56"/>
      <c r="H90" s="56"/>
      <c r="I90" s="56"/>
      <c r="J90" s="56"/>
    </row>
    <row r="103" spans="1:10" x14ac:dyDescent="0.25">
      <c r="A103" s="77"/>
      <c r="B103" s="78"/>
      <c r="C103" s="79"/>
      <c r="D103" s="80"/>
      <c r="E103" s="80"/>
      <c r="F103" s="80"/>
      <c r="G103" s="80"/>
      <c r="H103" s="81"/>
      <c r="I103" s="56"/>
      <c r="J103" s="56"/>
    </row>
    <row r="104" spans="1:10" x14ac:dyDescent="0.25">
      <c r="A104" s="82"/>
      <c r="B104" s="83"/>
      <c r="C104" s="84"/>
      <c r="D104" s="85"/>
      <c r="E104" s="85"/>
      <c r="F104" s="85"/>
      <c r="G104" s="85"/>
      <c r="H104" s="86"/>
      <c r="I104" s="56"/>
      <c r="J104" s="56"/>
    </row>
    <row r="105" spans="1:10" x14ac:dyDescent="0.25">
      <c r="A105" s="82"/>
      <c r="B105" s="83"/>
      <c r="C105" s="84"/>
      <c r="D105" s="85"/>
      <c r="E105" s="85"/>
      <c r="F105" s="85"/>
      <c r="G105" s="85"/>
      <c r="H105" s="86"/>
      <c r="I105" s="56"/>
      <c r="J105" s="56"/>
    </row>
    <row r="106" spans="1:10" x14ac:dyDescent="0.25">
      <c r="A106" s="82"/>
      <c r="B106" s="83"/>
      <c r="C106" s="84"/>
      <c r="D106" s="85"/>
      <c r="E106" s="85"/>
      <c r="F106" s="85"/>
      <c r="G106" s="85"/>
      <c r="H106" s="86"/>
      <c r="I106" s="56"/>
      <c r="J106" s="56"/>
    </row>
    <row r="107" spans="1:10" x14ac:dyDescent="0.25">
      <c r="A107" s="87"/>
      <c r="B107" s="88"/>
      <c r="C107" s="89"/>
      <c r="D107" s="90"/>
      <c r="E107" s="90"/>
      <c r="F107" s="90"/>
      <c r="G107" s="90"/>
      <c r="H107" s="91"/>
      <c r="I107" s="56"/>
      <c r="J107" s="56"/>
    </row>
  </sheetData>
  <mergeCells count="1">
    <mergeCell ref="G1:I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Roman,Félkövér"&amp;16
 2019. I. FÉLÉVI KÖLTSÉGVETÉSI BESZÁMOLÓ&amp;R
4. sz. táblázat
SZOCIÁLIS NORMATÍVA
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115"/>
  <sheetViews>
    <sheetView topLeftCell="A22" zoomScaleNormal="100" workbookViewId="0">
      <selection activeCell="R39" sqref="R39"/>
    </sheetView>
  </sheetViews>
  <sheetFormatPr defaultColWidth="8.88671875" defaultRowHeight="12" x14ac:dyDescent="0.25"/>
  <cols>
    <col min="1" max="1" width="31" style="452" customWidth="1"/>
    <col min="2" max="2" width="9.6640625" style="452" customWidth="1"/>
    <col min="3" max="9" width="7.44140625" style="452" customWidth="1"/>
    <col min="10" max="10" width="8.44140625" style="452" customWidth="1"/>
    <col min="11" max="11" width="9.109375" style="452" customWidth="1"/>
    <col min="12" max="14" width="7.44140625" style="452" customWidth="1"/>
    <col min="15" max="15" width="9.44140625" style="452" customWidth="1"/>
    <col min="16" max="21" width="8.88671875" style="452"/>
    <col min="22" max="22" width="9.33203125" style="452" customWidth="1"/>
    <col min="23" max="16384" width="8.88671875" style="452"/>
  </cols>
  <sheetData>
    <row r="1" spans="1:21" s="441" customFormat="1" ht="42" customHeight="1" thickBot="1" x14ac:dyDescent="0.3">
      <c r="A1" s="435"/>
      <c r="B1" s="436" t="s">
        <v>336</v>
      </c>
      <c r="C1" s="437" t="s">
        <v>23</v>
      </c>
      <c r="D1" s="438" t="s">
        <v>24</v>
      </c>
      <c r="E1" s="438" t="s">
        <v>25</v>
      </c>
      <c r="F1" s="439" t="s">
        <v>26</v>
      </c>
      <c r="G1" s="438" t="s">
        <v>27</v>
      </c>
      <c r="H1" s="438" t="s">
        <v>28</v>
      </c>
      <c r="I1" s="438" t="s">
        <v>29</v>
      </c>
      <c r="J1" s="438" t="s">
        <v>30</v>
      </c>
      <c r="K1" s="438" t="s">
        <v>31</v>
      </c>
      <c r="L1" s="438" t="s">
        <v>32</v>
      </c>
      <c r="M1" s="438" t="s">
        <v>33</v>
      </c>
      <c r="N1" s="440" t="s">
        <v>34</v>
      </c>
      <c r="O1" s="436" t="s">
        <v>325</v>
      </c>
    </row>
    <row r="2" spans="1:21" s="441" customFormat="1" ht="34.950000000000003" customHeight="1" x14ac:dyDescent="0.25">
      <c r="A2" s="442" t="s">
        <v>291</v>
      </c>
      <c r="B2" s="442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4"/>
      <c r="Q2" s="443"/>
      <c r="R2" s="444"/>
      <c r="S2" s="444"/>
      <c r="T2" s="444"/>
      <c r="U2" s="444"/>
    </row>
    <row r="3" spans="1:21" ht="13.2" x14ac:dyDescent="0.25">
      <c r="A3" s="445" t="s">
        <v>4</v>
      </c>
      <c r="B3" s="446">
        <f>+'[4]5.SZ.TÁBL. PÉNZE. ÁTAD - ÁTVÉT'!$O3</f>
        <v>10500</v>
      </c>
      <c r="C3" s="447">
        <v>966</v>
      </c>
      <c r="D3" s="448">
        <v>966</v>
      </c>
      <c r="E3" s="448">
        <v>774</v>
      </c>
      <c r="F3" s="448">
        <v>902</v>
      </c>
      <c r="G3" s="448">
        <v>902</v>
      </c>
      <c r="H3" s="448">
        <v>902</v>
      </c>
      <c r="I3" s="448"/>
      <c r="J3" s="448"/>
      <c r="K3" s="448"/>
      <c r="L3" s="448"/>
      <c r="M3" s="448"/>
      <c r="N3" s="449"/>
      <c r="O3" s="446">
        <f>SUM(C3:N3)</f>
        <v>5412</v>
      </c>
      <c r="P3" s="450"/>
      <c r="Q3" s="13"/>
      <c r="R3" s="15"/>
      <c r="S3" s="27"/>
      <c r="T3" s="14"/>
      <c r="U3" s="13"/>
    </row>
    <row r="4" spans="1:21" ht="13.2" x14ac:dyDescent="0.25">
      <c r="A4" s="453" t="s">
        <v>6</v>
      </c>
      <c r="B4" s="446">
        <f>+'[4]5.SZ.TÁBL. PÉNZE. ÁTAD - ÁTVÉT'!$O4</f>
        <v>3160</v>
      </c>
      <c r="C4" s="447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9"/>
      <c r="O4" s="446">
        <f t="shared" ref="O4:O9" si="0">SUM(C4:N4)</f>
        <v>0</v>
      </c>
      <c r="P4" s="451"/>
      <c r="Q4" s="13"/>
      <c r="R4" s="15"/>
      <c r="S4" s="27"/>
      <c r="T4" s="14"/>
      <c r="U4" s="13"/>
    </row>
    <row r="5" spans="1:21" ht="13.2" x14ac:dyDescent="0.25">
      <c r="A5" s="453" t="s">
        <v>5</v>
      </c>
      <c r="B5" s="446">
        <f>+'[4]5.SZ.TÁBL. PÉNZE. ÁTAD - ÁTVÉT'!$O5</f>
        <v>7486</v>
      </c>
      <c r="C5" s="447"/>
      <c r="D5" s="448"/>
      <c r="E5" s="448"/>
      <c r="F5" s="448"/>
      <c r="G5" s="448"/>
      <c r="H5" s="448">
        <v>3743</v>
      </c>
      <c r="I5" s="448"/>
      <c r="J5" s="448"/>
      <c r="K5" s="448"/>
      <c r="L5" s="448"/>
      <c r="M5" s="448"/>
      <c r="N5" s="449"/>
      <c r="O5" s="446">
        <f t="shared" si="0"/>
        <v>3743</v>
      </c>
      <c r="Q5" s="13"/>
      <c r="R5" s="15"/>
      <c r="S5" s="27"/>
      <c r="T5" s="14"/>
      <c r="U5" s="13"/>
    </row>
    <row r="6" spans="1:21" ht="13.2" x14ac:dyDescent="0.25">
      <c r="A6" s="453" t="s">
        <v>7</v>
      </c>
      <c r="B6" s="446">
        <f>+'[4]5.SZ.TÁBL. PÉNZE. ÁTAD - ÁTVÉT'!$O6</f>
        <v>2773</v>
      </c>
      <c r="C6" s="447"/>
      <c r="D6" s="448">
        <v>693</v>
      </c>
      <c r="E6" s="448"/>
      <c r="F6" s="448">
        <v>231</v>
      </c>
      <c r="G6" s="448">
        <v>231</v>
      </c>
      <c r="H6" s="448">
        <v>231</v>
      </c>
      <c r="I6" s="448"/>
      <c r="J6" s="448"/>
      <c r="K6" s="448"/>
      <c r="L6" s="448"/>
      <c r="M6" s="448"/>
      <c r="N6" s="449"/>
      <c r="O6" s="446">
        <f t="shared" si="0"/>
        <v>1386</v>
      </c>
      <c r="Q6" s="13"/>
      <c r="R6" s="15"/>
      <c r="S6" s="27"/>
      <c r="T6" s="14"/>
      <c r="U6" s="13"/>
    </row>
    <row r="7" spans="1:21" ht="13.2" x14ac:dyDescent="0.25">
      <c r="A7" s="453" t="s">
        <v>8</v>
      </c>
      <c r="B7" s="446">
        <f>+'[4]5.SZ.TÁBL. PÉNZE. ÁTAD - ÁTVÉT'!$O7</f>
        <v>16481</v>
      </c>
      <c r="C7" s="447"/>
      <c r="D7" s="448"/>
      <c r="E7" s="448">
        <v>4300</v>
      </c>
      <c r="F7" s="448">
        <v>1433</v>
      </c>
      <c r="G7" s="448">
        <v>1344</v>
      </c>
      <c r="H7" s="448">
        <v>1344</v>
      </c>
      <c r="I7" s="448"/>
      <c r="J7" s="448"/>
      <c r="K7" s="448"/>
      <c r="L7" s="448"/>
      <c r="M7" s="448"/>
      <c r="N7" s="449"/>
      <c r="O7" s="446">
        <f t="shared" si="0"/>
        <v>8421</v>
      </c>
      <c r="P7" s="451"/>
      <c r="Q7" s="13"/>
      <c r="R7" s="15"/>
      <c r="S7" s="27"/>
      <c r="T7" s="14"/>
      <c r="U7" s="13"/>
    </row>
    <row r="8" spans="1:21" ht="13.2" x14ac:dyDescent="0.25">
      <c r="A8" s="453" t="s">
        <v>9</v>
      </c>
      <c r="B8" s="446">
        <f>+'[4]5.SZ.TÁBL. PÉNZE. ÁTAD - ÁTVÉT'!$O8</f>
        <v>8007</v>
      </c>
      <c r="C8" s="447"/>
      <c r="D8" s="448"/>
      <c r="E8" s="448">
        <v>2002</v>
      </c>
      <c r="F8" s="448"/>
      <c r="G8" s="448"/>
      <c r="H8" s="448">
        <v>2002</v>
      </c>
      <c r="I8" s="448"/>
      <c r="J8" s="448"/>
      <c r="K8" s="448"/>
      <c r="L8" s="448"/>
      <c r="M8" s="448"/>
      <c r="N8" s="449"/>
      <c r="O8" s="446">
        <f t="shared" si="0"/>
        <v>4004</v>
      </c>
      <c r="P8" s="451"/>
      <c r="Q8" s="13"/>
      <c r="R8" s="15"/>
      <c r="S8" s="27"/>
      <c r="T8" s="14"/>
      <c r="U8" s="13"/>
    </row>
    <row r="9" spans="1:21" ht="13.2" x14ac:dyDescent="0.25">
      <c r="A9" s="454" t="s">
        <v>10</v>
      </c>
      <c r="B9" s="446">
        <f>+'[4]5.SZ.TÁBL. PÉNZE. ÁTAD - ÁTVÉT'!$O9</f>
        <v>5232</v>
      </c>
      <c r="C9" s="456"/>
      <c r="D9" s="457">
        <v>952</v>
      </c>
      <c r="E9" s="457">
        <v>476</v>
      </c>
      <c r="F9" s="457">
        <v>476</v>
      </c>
      <c r="G9" s="457">
        <v>476</v>
      </c>
      <c r="H9" s="457">
        <v>476</v>
      </c>
      <c r="I9" s="457"/>
      <c r="J9" s="457"/>
      <c r="K9" s="457"/>
      <c r="L9" s="457"/>
      <c r="M9" s="457"/>
      <c r="N9" s="458"/>
      <c r="O9" s="459">
        <f t="shared" si="0"/>
        <v>2856</v>
      </c>
      <c r="P9" s="451"/>
      <c r="Q9" s="13"/>
      <c r="R9" s="15"/>
      <c r="S9" s="27"/>
      <c r="T9" s="14"/>
      <c r="U9" s="13"/>
    </row>
    <row r="10" spans="1:21" ht="13.8" thickBot="1" x14ac:dyDescent="0.3">
      <c r="A10" s="460" t="s">
        <v>243</v>
      </c>
      <c r="B10" s="446">
        <f>+'[4]5.SZ.TÁBL. PÉNZE. ÁTAD - ÁTVÉT'!$O10</f>
        <v>4038</v>
      </c>
      <c r="C10" s="456"/>
      <c r="D10" s="457">
        <v>774</v>
      </c>
      <c r="E10" s="457">
        <v>387</v>
      </c>
      <c r="F10" s="457">
        <v>387</v>
      </c>
      <c r="G10" s="457">
        <v>387</v>
      </c>
      <c r="H10" s="457">
        <v>387</v>
      </c>
      <c r="I10" s="457"/>
      <c r="J10" s="457"/>
      <c r="K10" s="457"/>
      <c r="L10" s="457"/>
      <c r="M10" s="457"/>
      <c r="N10" s="458"/>
      <c r="O10" s="455">
        <f t="shared" ref="O10" si="1">SUM(C10:N10)</f>
        <v>2322</v>
      </c>
      <c r="P10" s="451"/>
      <c r="Q10" s="13"/>
      <c r="R10" s="15"/>
      <c r="S10" s="27"/>
      <c r="T10" s="14"/>
      <c r="U10" s="13"/>
    </row>
    <row r="11" spans="1:21" ht="13.8" thickBot="1" x14ac:dyDescent="0.3">
      <c r="A11" s="461" t="s">
        <v>17</v>
      </c>
      <c r="B11" s="462">
        <f>SUM(B3:B10)</f>
        <v>57677</v>
      </c>
      <c r="C11" s="463">
        <f>SUM(C3:C10)</f>
        <v>966</v>
      </c>
      <c r="D11" s="464">
        <f t="shared" ref="D11:N11" si="2">SUM(D3:D10)</f>
        <v>3385</v>
      </c>
      <c r="E11" s="464">
        <f t="shared" si="2"/>
        <v>7939</v>
      </c>
      <c r="F11" s="464">
        <f t="shared" si="2"/>
        <v>3429</v>
      </c>
      <c r="G11" s="464">
        <f t="shared" si="2"/>
        <v>3340</v>
      </c>
      <c r="H11" s="464">
        <f t="shared" si="2"/>
        <v>9085</v>
      </c>
      <c r="I11" s="464">
        <f t="shared" si="2"/>
        <v>0</v>
      </c>
      <c r="J11" s="464">
        <f t="shared" si="2"/>
        <v>0</v>
      </c>
      <c r="K11" s="464">
        <f t="shared" si="2"/>
        <v>0</v>
      </c>
      <c r="L11" s="464">
        <f t="shared" si="2"/>
        <v>0</v>
      </c>
      <c r="M11" s="464">
        <f t="shared" si="2"/>
        <v>0</v>
      </c>
      <c r="N11" s="464">
        <f t="shared" si="2"/>
        <v>0</v>
      </c>
      <c r="O11" s="462">
        <f>SUM(O3:O10)</f>
        <v>28144</v>
      </c>
      <c r="Q11" s="15"/>
      <c r="R11" s="15"/>
      <c r="S11" s="15"/>
      <c r="T11" s="15"/>
      <c r="U11" s="15"/>
    </row>
    <row r="12" spans="1:21" ht="13.2" x14ac:dyDescent="0.25">
      <c r="A12" s="692"/>
      <c r="B12" s="693"/>
      <c r="C12" s="694"/>
      <c r="D12" s="695"/>
      <c r="E12" s="695"/>
      <c r="F12" s="695"/>
      <c r="G12" s="695"/>
      <c r="H12" s="695"/>
      <c r="I12" s="695"/>
      <c r="J12" s="695"/>
      <c r="K12" s="695"/>
      <c r="L12" s="695"/>
      <c r="M12" s="695"/>
      <c r="N12" s="696"/>
      <c r="O12" s="693"/>
      <c r="Q12" s="15"/>
      <c r="R12" s="15"/>
      <c r="S12" s="15"/>
      <c r="T12" s="15"/>
      <c r="U12" s="15"/>
    </row>
    <row r="13" spans="1:21" ht="24" x14ac:dyDescent="0.25">
      <c r="A13" s="697" t="s">
        <v>344</v>
      </c>
      <c r="B13" s="455">
        <f>+'[4]5.SZ.TÁBL. PÉNZE. ÁTAD - ÁTVÉT'!$O$13</f>
        <v>186</v>
      </c>
      <c r="C13" s="694"/>
      <c r="D13" s="721">
        <v>186</v>
      </c>
      <c r="E13" s="695"/>
      <c r="F13" s="695"/>
      <c r="G13" s="695"/>
      <c r="H13" s="695"/>
      <c r="I13" s="695"/>
      <c r="J13" s="695"/>
      <c r="K13" s="695"/>
      <c r="L13" s="695"/>
      <c r="M13" s="695"/>
      <c r="N13" s="696"/>
      <c r="O13" s="693">
        <f t="shared" ref="O13:O14" si="3">SUM(C13:N13)</f>
        <v>186</v>
      </c>
      <c r="Q13" s="15"/>
      <c r="R13" s="15"/>
      <c r="S13" s="15"/>
      <c r="T13" s="15"/>
      <c r="U13" s="15"/>
    </row>
    <row r="14" spans="1:21" ht="24.6" thickBot="1" x14ac:dyDescent="0.3">
      <c r="A14" s="697" t="s">
        <v>345</v>
      </c>
      <c r="B14" s="455">
        <f>+'[4]5.SZ.TÁBL. PÉNZE. ÁTAD - ÁTVÉT'!$O$14</f>
        <v>93</v>
      </c>
      <c r="C14" s="694"/>
      <c r="D14" s="721">
        <v>93</v>
      </c>
      <c r="E14" s="695"/>
      <c r="F14" s="695"/>
      <c r="G14" s="695"/>
      <c r="H14" s="695"/>
      <c r="I14" s="695"/>
      <c r="J14" s="695"/>
      <c r="K14" s="695"/>
      <c r="L14" s="695"/>
      <c r="M14" s="695"/>
      <c r="N14" s="696"/>
      <c r="O14" s="693">
        <f t="shared" si="3"/>
        <v>93</v>
      </c>
      <c r="Q14" s="15"/>
      <c r="R14" s="15"/>
      <c r="S14" s="15"/>
      <c r="T14" s="15"/>
      <c r="U14" s="15"/>
    </row>
    <row r="15" spans="1:21" ht="13.8" thickBot="1" x14ac:dyDescent="0.3">
      <c r="A15" s="700" t="s">
        <v>17</v>
      </c>
      <c r="B15" s="462">
        <f>B13+B14</f>
        <v>279</v>
      </c>
      <c r="C15" s="720"/>
      <c r="D15" s="714">
        <f t="shared" ref="D15" si="4">D13+D14</f>
        <v>279</v>
      </c>
      <c r="E15" s="698"/>
      <c r="F15" s="464"/>
      <c r="G15" s="464"/>
      <c r="H15" s="464"/>
      <c r="I15" s="464"/>
      <c r="J15" s="464"/>
      <c r="K15" s="464"/>
      <c r="L15" s="464"/>
      <c r="M15" s="464"/>
      <c r="N15" s="699"/>
      <c r="O15" s="462">
        <f t="shared" ref="O15" si="5">O13+O14</f>
        <v>279</v>
      </c>
      <c r="Q15" s="15"/>
      <c r="R15" s="15"/>
      <c r="S15" s="15"/>
      <c r="T15" s="15"/>
      <c r="U15" s="15"/>
    </row>
    <row r="16" spans="1:21" ht="13.2" x14ac:dyDescent="0.25">
      <c r="A16" s="701"/>
      <c r="B16" s="693"/>
      <c r="C16" s="694"/>
      <c r="D16" s="695"/>
      <c r="E16" s="695"/>
      <c r="F16" s="695"/>
      <c r="G16" s="695"/>
      <c r="H16" s="695"/>
      <c r="I16" s="695"/>
      <c r="J16" s="695"/>
      <c r="K16" s="695"/>
      <c r="L16" s="695"/>
      <c r="M16" s="695"/>
      <c r="N16" s="696"/>
      <c r="O16" s="693"/>
      <c r="Q16" s="15"/>
      <c r="R16" s="15"/>
      <c r="S16" s="15"/>
      <c r="T16" s="15"/>
      <c r="U16" s="15"/>
    </row>
    <row r="17" spans="1:23" ht="36.6" thickBot="1" x14ac:dyDescent="0.3">
      <c r="A17" s="697" t="s">
        <v>346</v>
      </c>
      <c r="B17" s="455">
        <f>+'[4]5.SZ.TÁBL. PÉNZE. ÁTAD - ÁTVÉT'!$O$17</f>
        <v>468</v>
      </c>
      <c r="C17" s="694"/>
      <c r="D17" s="695"/>
      <c r="E17" s="695"/>
      <c r="F17" s="721">
        <v>468</v>
      </c>
      <c r="G17" s="695"/>
      <c r="H17" s="695"/>
      <c r="I17" s="695"/>
      <c r="J17" s="695"/>
      <c r="K17" s="695"/>
      <c r="L17" s="695"/>
      <c r="M17" s="695"/>
      <c r="N17" s="696"/>
      <c r="O17" s="693">
        <f t="shared" ref="O17" si="6">SUM(C17:N17)</f>
        <v>468</v>
      </c>
      <c r="Q17" s="15"/>
      <c r="R17" s="15"/>
      <c r="S17" s="15"/>
      <c r="T17" s="15"/>
      <c r="U17" s="15"/>
    </row>
    <row r="18" spans="1:23" ht="13.8" thickBot="1" x14ac:dyDescent="0.3">
      <c r="A18" s="700" t="s">
        <v>17</v>
      </c>
      <c r="B18" s="462">
        <f>B17</f>
        <v>468</v>
      </c>
      <c r="C18" s="698"/>
      <c r="D18" s="464"/>
      <c r="E18" s="464"/>
      <c r="F18" s="714">
        <f>F17</f>
        <v>468</v>
      </c>
      <c r="G18" s="464"/>
      <c r="H18" s="464"/>
      <c r="I18" s="464"/>
      <c r="J18" s="464"/>
      <c r="K18" s="464"/>
      <c r="L18" s="464"/>
      <c r="M18" s="464"/>
      <c r="N18" s="699"/>
      <c r="O18" s="462">
        <f>O17</f>
        <v>468</v>
      </c>
      <c r="Q18" s="15"/>
      <c r="R18" s="15"/>
      <c r="S18" s="15"/>
      <c r="T18" s="15"/>
      <c r="U18" s="15"/>
    </row>
    <row r="19" spans="1:23" ht="13.2" x14ac:dyDescent="0.25">
      <c r="A19" s="697"/>
      <c r="B19" s="693"/>
      <c r="C19" s="694"/>
      <c r="D19" s="695"/>
      <c r="E19" s="695"/>
      <c r="F19" s="695"/>
      <c r="G19" s="695"/>
      <c r="H19" s="695"/>
      <c r="I19" s="695"/>
      <c r="J19" s="695"/>
      <c r="K19" s="695"/>
      <c r="L19" s="695"/>
      <c r="M19" s="695"/>
      <c r="N19" s="696"/>
      <c r="O19" s="693"/>
      <c r="Q19" s="15"/>
      <c r="R19" s="15"/>
      <c r="S19" s="15"/>
      <c r="T19" s="15"/>
      <c r="U19" s="15"/>
    </row>
    <row r="20" spans="1:23" s="470" customFormat="1" ht="22.5" customHeight="1" thickBot="1" x14ac:dyDescent="0.3">
      <c r="A20" s="465" t="s">
        <v>273</v>
      </c>
      <c r="B20" s="455">
        <f>+'[4]5.SZ.TÁBL. PÉNZE. ÁTAD - ÁTVÉT'!$O$20</f>
        <v>99467</v>
      </c>
      <c r="C20" s="466">
        <v>12433</v>
      </c>
      <c r="D20" s="467">
        <v>8874</v>
      </c>
      <c r="E20" s="467">
        <v>8946</v>
      </c>
      <c r="F20" s="467">
        <v>9017</v>
      </c>
      <c r="G20" s="467">
        <v>8965</v>
      </c>
      <c r="H20" s="467">
        <v>8968</v>
      </c>
      <c r="I20" s="467"/>
      <c r="J20" s="467"/>
      <c r="K20" s="467"/>
      <c r="L20" s="467"/>
      <c r="M20" s="467"/>
      <c r="N20" s="468"/>
      <c r="O20" s="469">
        <f t="shared" ref="O20:O22" si="7">SUM(C20:N20)</f>
        <v>57203</v>
      </c>
      <c r="Q20" s="492"/>
      <c r="R20" s="493"/>
      <c r="S20" s="494"/>
      <c r="T20" s="494"/>
      <c r="U20" s="29"/>
      <c r="V20" s="471"/>
    </row>
    <row r="21" spans="1:23" ht="21" customHeight="1" thickBot="1" x14ac:dyDescent="0.3">
      <c r="A21" s="572" t="s">
        <v>274</v>
      </c>
      <c r="B21" s="571">
        <f t="shared" ref="B21:O21" si="8">SUM(B20)</f>
        <v>99467</v>
      </c>
      <c r="C21" s="573">
        <f t="shared" si="8"/>
        <v>12433</v>
      </c>
      <c r="D21" s="573">
        <f t="shared" si="8"/>
        <v>8874</v>
      </c>
      <c r="E21" s="573">
        <f t="shared" si="8"/>
        <v>8946</v>
      </c>
      <c r="F21" s="573">
        <f t="shared" si="8"/>
        <v>9017</v>
      </c>
      <c r="G21" s="573">
        <f t="shared" si="8"/>
        <v>8965</v>
      </c>
      <c r="H21" s="573">
        <f t="shared" si="8"/>
        <v>8968</v>
      </c>
      <c r="I21" s="573">
        <f t="shared" si="8"/>
        <v>0</v>
      </c>
      <c r="J21" s="573">
        <f t="shared" si="8"/>
        <v>0</v>
      </c>
      <c r="K21" s="573">
        <f t="shared" si="8"/>
        <v>0</v>
      </c>
      <c r="L21" s="573">
        <f t="shared" si="8"/>
        <v>0</v>
      </c>
      <c r="M21" s="573">
        <f t="shared" si="8"/>
        <v>0</v>
      </c>
      <c r="N21" s="573">
        <f t="shared" si="8"/>
        <v>0</v>
      </c>
      <c r="O21" s="571">
        <f t="shared" si="8"/>
        <v>57203</v>
      </c>
      <c r="Q21" s="471"/>
      <c r="R21" s="472"/>
      <c r="S21" s="470"/>
      <c r="T21" s="470"/>
      <c r="U21" s="473"/>
      <c r="V21" s="471"/>
      <c r="W21" s="470"/>
    </row>
    <row r="22" spans="1:23" ht="12.6" thickBot="1" x14ac:dyDescent="0.3">
      <c r="A22" s="567"/>
      <c r="B22" s="577"/>
      <c r="C22" s="568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70">
        <f t="shared" si="7"/>
        <v>0</v>
      </c>
      <c r="Q22" s="471"/>
      <c r="R22" s="472"/>
      <c r="S22" s="470"/>
      <c r="T22" s="470"/>
      <c r="U22" s="473"/>
      <c r="V22" s="471"/>
      <c r="W22" s="470"/>
    </row>
    <row r="23" spans="1:23" ht="22.5" customHeight="1" thickBot="1" x14ac:dyDescent="0.3">
      <c r="A23" s="474" t="s">
        <v>275</v>
      </c>
      <c r="B23" s="722">
        <f>+B11+B21+B22+B15+B18</f>
        <v>157891</v>
      </c>
      <c r="C23" s="722">
        <f t="shared" ref="C23:N23" si="9">+C11+C21+C22+C15+C18</f>
        <v>13399</v>
      </c>
      <c r="D23" s="722">
        <f t="shared" si="9"/>
        <v>12538</v>
      </c>
      <c r="E23" s="722">
        <f t="shared" si="9"/>
        <v>16885</v>
      </c>
      <c r="F23" s="722">
        <f t="shared" si="9"/>
        <v>12914</v>
      </c>
      <c r="G23" s="722">
        <f t="shared" si="9"/>
        <v>12305</v>
      </c>
      <c r="H23" s="722">
        <f t="shared" si="9"/>
        <v>18053</v>
      </c>
      <c r="I23" s="722">
        <f t="shared" si="9"/>
        <v>0</v>
      </c>
      <c r="J23" s="722">
        <f t="shared" si="9"/>
        <v>0</v>
      </c>
      <c r="K23" s="722">
        <f t="shared" si="9"/>
        <v>0</v>
      </c>
      <c r="L23" s="722">
        <f t="shared" si="9"/>
        <v>0</v>
      </c>
      <c r="M23" s="722">
        <f t="shared" si="9"/>
        <v>0</v>
      </c>
      <c r="N23" s="722">
        <f t="shared" si="9"/>
        <v>0</v>
      </c>
      <c r="O23" s="571">
        <f>+O11+O21+O22+O15+O18</f>
        <v>86094</v>
      </c>
      <c r="Q23" s="471"/>
      <c r="R23" s="472"/>
      <c r="S23" s="470"/>
      <c r="T23" s="470"/>
      <c r="U23" s="473"/>
      <c r="V23" s="471"/>
      <c r="W23" s="470"/>
    </row>
    <row r="24" spans="1:23" ht="28.5" customHeight="1" thickBot="1" x14ac:dyDescent="0.3">
      <c r="A24" s="475"/>
      <c r="B24" s="476"/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Q24" s="471"/>
      <c r="R24" s="472"/>
      <c r="S24" s="470"/>
      <c r="T24" s="470"/>
      <c r="U24" s="473"/>
      <c r="V24" s="471"/>
      <c r="W24" s="470"/>
    </row>
    <row r="25" spans="1:23" ht="37.5" customHeight="1" thickBot="1" x14ac:dyDescent="0.3">
      <c r="A25" s="559" t="s">
        <v>292</v>
      </c>
      <c r="B25" s="436" t="s">
        <v>336</v>
      </c>
      <c r="C25" s="437" t="s">
        <v>23</v>
      </c>
      <c r="D25" s="438" t="s">
        <v>24</v>
      </c>
      <c r="E25" s="438" t="s">
        <v>25</v>
      </c>
      <c r="F25" s="439" t="s">
        <v>26</v>
      </c>
      <c r="G25" s="438" t="s">
        <v>27</v>
      </c>
      <c r="H25" s="438" t="s">
        <v>28</v>
      </c>
      <c r="I25" s="438" t="s">
        <v>29</v>
      </c>
      <c r="J25" s="438" t="s">
        <v>30</v>
      </c>
      <c r="K25" s="438" t="s">
        <v>31</v>
      </c>
      <c r="L25" s="438" t="s">
        <v>32</v>
      </c>
      <c r="M25" s="438" t="s">
        <v>33</v>
      </c>
      <c r="N25" s="440" t="s">
        <v>34</v>
      </c>
      <c r="O25" s="436" t="s">
        <v>325</v>
      </c>
    </row>
    <row r="26" spans="1:23" ht="13.2" x14ac:dyDescent="0.25">
      <c r="A26" s="707" t="s">
        <v>39</v>
      </c>
      <c r="B26" s="706">
        <f>+'[5]5.SZ.TÁBL. PÉNZE. ÁTAD - ÁTVÉT'!$O$18</f>
        <v>4000</v>
      </c>
      <c r="C26" s="482"/>
      <c r="D26" s="483"/>
      <c r="E26" s="483">
        <v>999</v>
      </c>
      <c r="F26" s="483">
        <v>333</v>
      </c>
      <c r="G26" s="483">
        <v>333</v>
      </c>
      <c r="H26" s="483">
        <v>333</v>
      </c>
      <c r="I26" s="483"/>
      <c r="J26" s="483"/>
      <c r="K26" s="483"/>
      <c r="L26" s="483"/>
      <c r="M26" s="483"/>
      <c r="N26" s="484"/>
      <c r="O26" s="481">
        <f>SUM(C26:N26)</f>
        <v>1998</v>
      </c>
      <c r="Q26" s="495"/>
      <c r="R26" s="15"/>
      <c r="S26" s="13"/>
      <c r="T26" s="13"/>
      <c r="U26" s="13"/>
    </row>
    <row r="27" spans="1:23" ht="13.2" x14ac:dyDescent="0.25">
      <c r="A27" s="708" t="s">
        <v>4</v>
      </c>
      <c r="B27" s="702">
        <f>+'[4]5.SZ.TÁBL. PÉNZE. ÁTAD - ÁTVÉT'!$O26</f>
        <v>86</v>
      </c>
      <c r="C27" s="703"/>
      <c r="D27" s="704"/>
      <c r="E27" s="704"/>
      <c r="F27" s="704"/>
      <c r="G27" s="704">
        <v>86</v>
      </c>
      <c r="H27" s="704"/>
      <c r="I27" s="704"/>
      <c r="J27" s="704"/>
      <c r="K27" s="704"/>
      <c r="L27" s="704"/>
      <c r="M27" s="704"/>
      <c r="N27" s="705"/>
      <c r="O27" s="481">
        <f t="shared" ref="O27:O45" si="10">SUM(C27:N27)</f>
        <v>86</v>
      </c>
      <c r="Q27" s="495"/>
      <c r="R27" s="15"/>
      <c r="S27" s="13"/>
      <c r="T27" s="13"/>
      <c r="U27" s="13"/>
    </row>
    <row r="28" spans="1:23" ht="13.2" x14ac:dyDescent="0.25">
      <c r="A28" s="453" t="s">
        <v>6</v>
      </c>
      <c r="B28" s="702">
        <f>+'[4]5.SZ.TÁBL. PÉNZE. ÁTAD - ÁTVÉT'!$O27</f>
        <v>124</v>
      </c>
      <c r="C28" s="703"/>
      <c r="D28" s="704"/>
      <c r="E28" s="704"/>
      <c r="F28" s="704"/>
      <c r="G28" s="704">
        <v>124</v>
      </c>
      <c r="H28" s="704"/>
      <c r="I28" s="704"/>
      <c r="J28" s="704"/>
      <c r="K28" s="704"/>
      <c r="L28" s="704"/>
      <c r="M28" s="704"/>
      <c r="N28" s="705"/>
      <c r="O28" s="481">
        <f t="shared" si="10"/>
        <v>124</v>
      </c>
      <c r="Q28" s="495"/>
      <c r="R28" s="15"/>
      <c r="S28" s="13"/>
      <c r="T28" s="13"/>
      <c r="U28" s="13"/>
    </row>
    <row r="29" spans="1:23" ht="13.2" x14ac:dyDescent="0.25">
      <c r="A29" s="453" t="s">
        <v>7</v>
      </c>
      <c r="B29" s="702">
        <f>+'[4]5.SZ.TÁBL. PÉNZE. ÁTAD - ÁTVÉT'!$O28</f>
        <v>90</v>
      </c>
      <c r="C29" s="703"/>
      <c r="D29" s="704"/>
      <c r="E29" s="704"/>
      <c r="F29" s="704"/>
      <c r="G29" s="704">
        <v>90</v>
      </c>
      <c r="H29" s="704"/>
      <c r="I29" s="704"/>
      <c r="J29" s="704"/>
      <c r="K29" s="704"/>
      <c r="L29" s="704"/>
      <c r="M29" s="704"/>
      <c r="N29" s="705"/>
      <c r="O29" s="481">
        <f t="shared" si="10"/>
        <v>90</v>
      </c>
      <c r="Q29" s="495"/>
      <c r="R29" s="15"/>
      <c r="S29" s="13"/>
      <c r="T29" s="13"/>
      <c r="U29" s="13"/>
    </row>
    <row r="30" spans="1:23" ht="13.2" x14ac:dyDescent="0.25">
      <c r="A30" s="453" t="s">
        <v>8</v>
      </c>
      <c r="B30" s="702">
        <f>+'[4]5.SZ.TÁBL. PÉNZE. ÁTAD - ÁTVÉT'!$O29</f>
        <v>183</v>
      </c>
      <c r="C30" s="703"/>
      <c r="D30" s="704"/>
      <c r="E30" s="704"/>
      <c r="F30" s="704"/>
      <c r="G30" s="704">
        <v>183</v>
      </c>
      <c r="H30" s="704"/>
      <c r="I30" s="704"/>
      <c r="J30" s="704"/>
      <c r="K30" s="704"/>
      <c r="L30" s="704"/>
      <c r="M30" s="704"/>
      <c r="N30" s="705"/>
      <c r="O30" s="481">
        <f t="shared" si="10"/>
        <v>183</v>
      </c>
      <c r="Q30" s="495"/>
      <c r="R30" s="15"/>
      <c r="S30" s="13"/>
      <c r="T30" s="13"/>
      <c r="U30" s="13"/>
    </row>
    <row r="31" spans="1:23" ht="13.2" x14ac:dyDescent="0.25">
      <c r="A31" s="453" t="s">
        <v>9</v>
      </c>
      <c r="B31" s="702">
        <f>+'[4]5.SZ.TÁBL. PÉNZE. ÁTAD - ÁTVÉT'!$O30</f>
        <v>86</v>
      </c>
      <c r="C31" s="703"/>
      <c r="D31" s="704"/>
      <c r="E31" s="704"/>
      <c r="F31" s="704"/>
      <c r="G31" s="704">
        <v>86</v>
      </c>
      <c r="H31" s="704"/>
      <c r="I31" s="704"/>
      <c r="J31" s="704"/>
      <c r="K31" s="704"/>
      <c r="L31" s="704"/>
      <c r="M31" s="704"/>
      <c r="N31" s="705"/>
      <c r="O31" s="481">
        <f t="shared" si="10"/>
        <v>86</v>
      </c>
      <c r="Q31" s="495"/>
      <c r="R31" s="15"/>
      <c r="S31" s="13"/>
      <c r="T31" s="13"/>
      <c r="U31" s="13"/>
    </row>
    <row r="32" spans="1:23" ht="13.2" x14ac:dyDescent="0.25">
      <c r="A32" s="453" t="s">
        <v>10</v>
      </c>
      <c r="B32" s="702">
        <f>+'[4]5.SZ.TÁBL. PÉNZE. ÁTAD - ÁTVÉT'!$O31</f>
        <v>86</v>
      </c>
      <c r="C32" s="703"/>
      <c r="D32" s="704"/>
      <c r="E32" s="704"/>
      <c r="F32" s="704"/>
      <c r="G32" s="704">
        <v>86</v>
      </c>
      <c r="H32" s="704"/>
      <c r="I32" s="704"/>
      <c r="J32" s="704"/>
      <c r="K32" s="704"/>
      <c r="L32" s="704"/>
      <c r="M32" s="704"/>
      <c r="N32" s="705"/>
      <c r="O32" s="481">
        <f t="shared" si="10"/>
        <v>86</v>
      </c>
      <c r="Q32" s="495"/>
      <c r="R32" s="15"/>
      <c r="S32" s="13"/>
      <c r="T32" s="13"/>
      <c r="U32" s="13"/>
    </row>
    <row r="33" spans="1:22" ht="13.8" thickBot="1" x14ac:dyDescent="0.3">
      <c r="A33" s="454" t="s">
        <v>243</v>
      </c>
      <c r="B33" s="702">
        <f>+'[4]5.SZ.TÁBL. PÉNZE. ÁTAD - ÁTVÉT'!$O32</f>
        <v>115</v>
      </c>
      <c r="C33" s="703"/>
      <c r="D33" s="704"/>
      <c r="E33" s="704"/>
      <c r="F33" s="704"/>
      <c r="G33" s="704">
        <v>115</v>
      </c>
      <c r="H33" s="704"/>
      <c r="I33" s="704"/>
      <c r="J33" s="704"/>
      <c r="K33" s="704"/>
      <c r="L33" s="704"/>
      <c r="M33" s="704"/>
      <c r="N33" s="705"/>
      <c r="O33" s="481">
        <f t="shared" si="10"/>
        <v>115</v>
      </c>
      <c r="Q33" s="495"/>
      <c r="R33" s="15"/>
      <c r="S33" s="13"/>
      <c r="T33" s="13"/>
      <c r="U33" s="13"/>
    </row>
    <row r="34" spans="1:22" ht="13.8" thickBot="1" x14ac:dyDescent="0.3">
      <c r="A34" s="711" t="s">
        <v>347</v>
      </c>
      <c r="B34" s="712">
        <f>+'[4]5.SZ.TÁBL. PÉNZE. ÁTAD - ÁTVÉT'!$O$33</f>
        <v>770</v>
      </c>
      <c r="C34" s="713"/>
      <c r="D34" s="714"/>
      <c r="E34" s="714"/>
      <c r="F34" s="714"/>
      <c r="G34" s="714">
        <f>SUM(G27:G33)</f>
        <v>770</v>
      </c>
      <c r="H34" s="714"/>
      <c r="I34" s="714"/>
      <c r="J34" s="714"/>
      <c r="K34" s="714"/>
      <c r="L34" s="714"/>
      <c r="M34" s="714"/>
      <c r="N34" s="715"/>
      <c r="O34" s="481">
        <f>SUM(C34:N34)</f>
        <v>770</v>
      </c>
      <c r="Q34" s="495"/>
      <c r="R34" s="15"/>
      <c r="S34" s="13"/>
      <c r="T34" s="13"/>
      <c r="U34" s="13"/>
    </row>
    <row r="35" spans="1:22" ht="24.6" thickBot="1" x14ac:dyDescent="0.3">
      <c r="A35" s="716" t="s">
        <v>348</v>
      </c>
      <c r="B35" s="712">
        <f>+'[4]5.SZ.TÁBL. PÉNZE. ÁTAD - ÁTVÉT'!$O$34</f>
        <v>283</v>
      </c>
      <c r="C35" s="713"/>
      <c r="D35" s="714">
        <v>283</v>
      </c>
      <c r="E35" s="714"/>
      <c r="F35" s="714"/>
      <c r="G35" s="714"/>
      <c r="H35" s="714"/>
      <c r="I35" s="714"/>
      <c r="J35" s="714"/>
      <c r="K35" s="714"/>
      <c r="L35" s="714"/>
      <c r="M35" s="714"/>
      <c r="N35" s="715"/>
      <c r="O35" s="481">
        <f t="shared" si="10"/>
        <v>283</v>
      </c>
      <c r="Q35" s="495"/>
      <c r="R35" s="15"/>
      <c r="S35" s="13"/>
      <c r="T35" s="13"/>
      <c r="U35" s="13"/>
    </row>
    <row r="36" spans="1:22" ht="24" thickBot="1" x14ac:dyDescent="0.3">
      <c r="A36" s="786" t="s">
        <v>320</v>
      </c>
      <c r="B36" s="787"/>
      <c r="C36" s="788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90"/>
      <c r="O36" s="783">
        <f t="shared" si="10"/>
        <v>0</v>
      </c>
      <c r="Q36" s="477"/>
      <c r="R36" s="451"/>
      <c r="S36" s="451"/>
      <c r="T36" s="451"/>
      <c r="U36" s="451"/>
      <c r="V36" s="451"/>
    </row>
    <row r="37" spans="1:22" ht="12.6" thickBot="1" x14ac:dyDescent="0.3">
      <c r="A37" s="700" t="s">
        <v>349</v>
      </c>
      <c r="B37" s="462">
        <f>+'[4]5.SZ.TÁBL. PÉNZE. ÁTAD - ÁTVÉT'!$O36</f>
        <v>1022</v>
      </c>
      <c r="C37" s="463"/>
      <c r="D37" s="698"/>
      <c r="E37" s="698"/>
      <c r="F37" s="698"/>
      <c r="G37" s="698">
        <v>1022</v>
      </c>
      <c r="H37" s="698"/>
      <c r="I37" s="698"/>
      <c r="J37" s="698"/>
      <c r="K37" s="698"/>
      <c r="L37" s="698"/>
      <c r="M37" s="698"/>
      <c r="N37" s="699"/>
      <c r="O37" s="462">
        <f t="shared" si="10"/>
        <v>1022</v>
      </c>
      <c r="Q37" s="477"/>
      <c r="R37" s="451"/>
      <c r="S37" s="451"/>
      <c r="T37" s="451"/>
      <c r="U37" s="451"/>
      <c r="V37" s="451"/>
    </row>
    <row r="38" spans="1:22" x14ac:dyDescent="0.25">
      <c r="A38" s="697" t="s">
        <v>4</v>
      </c>
      <c r="B38" s="446">
        <f>+'[4]5.SZ.TÁBL. PÉNZE. ÁTAD - ÁTVÉT'!$O37</f>
        <v>805</v>
      </c>
      <c r="C38" s="709"/>
      <c r="D38" s="717"/>
      <c r="E38" s="717"/>
      <c r="F38" s="717"/>
      <c r="G38" s="717">
        <v>805</v>
      </c>
      <c r="H38" s="717"/>
      <c r="I38" s="717"/>
      <c r="J38" s="717"/>
      <c r="K38" s="717"/>
      <c r="L38" s="717"/>
      <c r="M38" s="717"/>
      <c r="N38" s="710"/>
      <c r="O38" s="791">
        <f t="shared" si="10"/>
        <v>805</v>
      </c>
      <c r="Q38" s="477"/>
      <c r="R38" s="451"/>
      <c r="S38" s="451"/>
      <c r="T38" s="451"/>
      <c r="U38" s="451"/>
      <c r="V38" s="451"/>
    </row>
    <row r="39" spans="1:22" ht="13.2" x14ac:dyDescent="0.25">
      <c r="A39" s="453" t="s">
        <v>6</v>
      </c>
      <c r="B39" s="446">
        <f>+'[4]5.SZ.TÁBL. PÉNZE. ÁTAD - ÁTVÉT'!$O38</f>
        <v>387</v>
      </c>
      <c r="C39" s="447"/>
      <c r="D39" s="448"/>
      <c r="E39" s="448"/>
      <c r="F39" s="448"/>
      <c r="G39" s="448">
        <v>387</v>
      </c>
      <c r="H39" s="448"/>
      <c r="I39" s="448"/>
      <c r="J39" s="448"/>
      <c r="K39" s="448"/>
      <c r="L39" s="448"/>
      <c r="M39" s="448"/>
      <c r="N39" s="718"/>
      <c r="O39" s="481">
        <f t="shared" si="10"/>
        <v>387</v>
      </c>
      <c r="Q39" s="495"/>
      <c r="R39" s="15"/>
      <c r="S39" s="13"/>
      <c r="T39" s="13"/>
      <c r="U39" s="13"/>
    </row>
    <row r="40" spans="1:22" ht="13.2" x14ac:dyDescent="0.25">
      <c r="A40" s="445" t="s">
        <v>7</v>
      </c>
      <c r="B40" s="446">
        <f>+'[4]5.SZ.TÁBL. PÉNZE. ÁTAD - ÁTVÉT'!$O39</f>
        <v>333</v>
      </c>
      <c r="C40" s="447"/>
      <c r="D40" s="448"/>
      <c r="E40" s="448"/>
      <c r="F40" s="448"/>
      <c r="G40" s="448">
        <v>333</v>
      </c>
      <c r="H40" s="448"/>
      <c r="I40" s="448"/>
      <c r="J40" s="448"/>
      <c r="K40" s="448"/>
      <c r="L40" s="448"/>
      <c r="M40" s="448"/>
      <c r="N40" s="718"/>
      <c r="O40" s="481">
        <f t="shared" si="10"/>
        <v>333</v>
      </c>
      <c r="Q40" s="495"/>
      <c r="R40" s="15"/>
      <c r="S40" s="13"/>
      <c r="T40" s="13"/>
      <c r="U40" s="13"/>
    </row>
    <row r="41" spans="1:22" x14ac:dyDescent="0.25">
      <c r="A41" s="574" t="s">
        <v>8</v>
      </c>
      <c r="B41" s="446">
        <f>+'[4]5.SZ.TÁBL. PÉNZE. ÁTAD - ÁTVÉT'!$O40</f>
        <v>2127</v>
      </c>
      <c r="C41" s="447"/>
      <c r="D41" s="719"/>
      <c r="E41" s="719"/>
      <c r="F41" s="719"/>
      <c r="G41" s="719">
        <v>2127</v>
      </c>
      <c r="H41" s="719"/>
      <c r="I41" s="719"/>
      <c r="J41" s="719"/>
      <c r="K41" s="719"/>
      <c r="L41" s="719"/>
      <c r="M41" s="719"/>
      <c r="N41" s="718"/>
      <c r="O41" s="481">
        <f t="shared" si="10"/>
        <v>2127</v>
      </c>
      <c r="Q41" s="477"/>
      <c r="R41" s="451"/>
      <c r="S41" s="451"/>
      <c r="T41" s="451"/>
      <c r="U41" s="451"/>
      <c r="V41" s="451"/>
    </row>
    <row r="42" spans="1:22" x14ac:dyDescent="0.25">
      <c r="A42" s="574" t="s">
        <v>9</v>
      </c>
      <c r="B42" s="446">
        <f>+'[4]5.SZ.TÁBL. PÉNZE. ÁTAD - ÁTVÉT'!$O41</f>
        <v>1036</v>
      </c>
      <c r="C42" s="479"/>
      <c r="D42" s="575"/>
      <c r="E42" s="575"/>
      <c r="F42" s="575"/>
      <c r="G42" s="575">
        <v>1036</v>
      </c>
      <c r="H42" s="575"/>
      <c r="I42" s="575"/>
      <c r="J42" s="575"/>
      <c r="K42" s="575"/>
      <c r="L42" s="575"/>
      <c r="M42" s="575"/>
      <c r="N42" s="480"/>
      <c r="O42" s="481">
        <f t="shared" si="10"/>
        <v>1036</v>
      </c>
      <c r="Q42" s="477"/>
      <c r="R42" s="451"/>
      <c r="S42" s="451"/>
      <c r="T42" s="451"/>
      <c r="U42" s="451"/>
      <c r="V42" s="451"/>
    </row>
    <row r="43" spans="1:22" x14ac:dyDescent="0.25">
      <c r="A43" s="574" t="s">
        <v>10</v>
      </c>
      <c r="B43" s="446">
        <f>+'[4]5.SZ.TÁBL. PÉNZE. ÁTAD - ÁTVÉT'!$O42</f>
        <v>630</v>
      </c>
      <c r="C43" s="479"/>
      <c r="D43" s="575"/>
      <c r="E43" s="575"/>
      <c r="F43" s="575"/>
      <c r="G43" s="575">
        <v>630</v>
      </c>
      <c r="H43" s="575"/>
      <c r="I43" s="575"/>
      <c r="J43" s="575"/>
      <c r="K43" s="575"/>
      <c r="L43" s="575"/>
      <c r="M43" s="575"/>
      <c r="N43" s="480"/>
      <c r="O43" s="481">
        <f t="shared" si="10"/>
        <v>630</v>
      </c>
      <c r="Q43" s="477"/>
      <c r="R43" s="451"/>
      <c r="S43" s="451"/>
      <c r="T43" s="451"/>
      <c r="U43" s="451"/>
      <c r="V43" s="451"/>
    </row>
    <row r="44" spans="1:22" ht="12.6" thickBot="1" x14ac:dyDescent="0.3">
      <c r="A44" s="697" t="s">
        <v>243</v>
      </c>
      <c r="B44" s="455">
        <f>+'[4]5.SZ.TÁBL. PÉNZE. ÁTAD - ÁTVÉT'!$O43</f>
        <v>449</v>
      </c>
      <c r="C44" s="709"/>
      <c r="D44" s="717"/>
      <c r="E44" s="717"/>
      <c r="F44" s="717"/>
      <c r="G44" s="717">
        <v>449</v>
      </c>
      <c r="H44" s="717"/>
      <c r="I44" s="717"/>
      <c r="J44" s="717"/>
      <c r="K44" s="717"/>
      <c r="L44" s="717"/>
      <c r="M44" s="717"/>
      <c r="N44" s="710"/>
      <c r="O44" s="783">
        <f t="shared" si="10"/>
        <v>449</v>
      </c>
      <c r="Q44" s="477"/>
      <c r="R44" s="451"/>
      <c r="S44" s="451"/>
      <c r="T44" s="451"/>
      <c r="U44" s="451"/>
      <c r="V44" s="451"/>
    </row>
    <row r="45" spans="1:22" ht="24" thickBot="1" x14ac:dyDescent="0.3">
      <c r="A45" s="784" t="s">
        <v>347</v>
      </c>
      <c r="B45" s="462">
        <f>+'[4]5.SZ.TÁBL. PÉNZE. ÁTAD - ÁTVÉT'!$O44</f>
        <v>5767</v>
      </c>
      <c r="C45" s="463"/>
      <c r="D45" s="464"/>
      <c r="E45" s="464"/>
      <c r="F45" s="464"/>
      <c r="G45" s="464">
        <f>SUM(G38:G44)</f>
        <v>5767</v>
      </c>
      <c r="H45" s="464"/>
      <c r="I45" s="464"/>
      <c r="J45" s="464"/>
      <c r="K45" s="464"/>
      <c r="L45" s="464"/>
      <c r="M45" s="464"/>
      <c r="N45" s="785"/>
      <c r="O45" s="462">
        <f t="shared" si="10"/>
        <v>5767</v>
      </c>
      <c r="Q45" s="477"/>
      <c r="R45" s="451"/>
      <c r="S45" s="451"/>
      <c r="T45" s="451"/>
      <c r="U45" s="451"/>
      <c r="V45" s="451"/>
    </row>
    <row r="46" spans="1:22" ht="12.6" thickBot="1" x14ac:dyDescent="0.3">
      <c r="A46" s="574"/>
      <c r="B46" s="446"/>
      <c r="C46" s="479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480"/>
      <c r="O46" s="446">
        <f>SUM(C46:N46)</f>
        <v>0</v>
      </c>
    </row>
    <row r="47" spans="1:22" ht="12.6" thickBot="1" x14ac:dyDescent="0.3">
      <c r="A47" s="461" t="s">
        <v>17</v>
      </c>
      <c r="B47" s="462">
        <f>B26+B34+B35+B45+B37</f>
        <v>11842</v>
      </c>
      <c r="C47" s="462">
        <f t="shared" ref="C47:N47" si="11">C26+C34+C35+C45+C37</f>
        <v>0</v>
      </c>
      <c r="D47" s="462">
        <f t="shared" si="11"/>
        <v>283</v>
      </c>
      <c r="E47" s="462">
        <f t="shared" si="11"/>
        <v>999</v>
      </c>
      <c r="F47" s="462">
        <f t="shared" si="11"/>
        <v>333</v>
      </c>
      <c r="G47" s="462">
        <f t="shared" si="11"/>
        <v>7892</v>
      </c>
      <c r="H47" s="462">
        <f t="shared" si="11"/>
        <v>333</v>
      </c>
      <c r="I47" s="462">
        <f t="shared" si="11"/>
        <v>0</v>
      </c>
      <c r="J47" s="462">
        <f t="shared" si="11"/>
        <v>0</v>
      </c>
      <c r="K47" s="462">
        <f t="shared" si="11"/>
        <v>0</v>
      </c>
      <c r="L47" s="462">
        <f t="shared" si="11"/>
        <v>0</v>
      </c>
      <c r="M47" s="462">
        <f t="shared" si="11"/>
        <v>0</v>
      </c>
      <c r="N47" s="462">
        <f t="shared" si="11"/>
        <v>0</v>
      </c>
      <c r="O47" s="462">
        <f>O26+O34+O35+O45+O37</f>
        <v>9840</v>
      </c>
    </row>
    <row r="115" spans="1:5" x14ac:dyDescent="0.25">
      <c r="A115" s="478"/>
      <c r="B115" s="478"/>
      <c r="C115" s="478"/>
      <c r="D115" s="478"/>
      <c r="E115" s="478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61" orientation="landscape" r:id="rId1"/>
  <headerFooter alignWithMargins="0">
    <oddHeader>&amp;L&amp;"Times New Roman,Félkövér"&amp;13Szent László Völgye TKT&amp;C&amp;"Times New Roman,Félkövér"&amp;16 2019. I. FÉLÉVI KÖLTSÉGVETÉSI BESZÁMOLÓ&amp;R5.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65"/>
  <sheetViews>
    <sheetView zoomScaleNormal="100" workbookViewId="0">
      <selection activeCell="E17" sqref="E17"/>
    </sheetView>
  </sheetViews>
  <sheetFormatPr defaultColWidth="9.109375" defaultRowHeight="13.8" x14ac:dyDescent="0.25"/>
  <cols>
    <col min="1" max="1" width="29" style="19" customWidth="1"/>
    <col min="2" max="6" width="14" style="19" customWidth="1"/>
    <col min="7" max="16384" width="9.109375" style="19"/>
  </cols>
  <sheetData>
    <row r="1" spans="1:4" s="22" customFormat="1" ht="45" customHeight="1" x14ac:dyDescent="0.25">
      <c r="A1" s="551" t="s">
        <v>16</v>
      </c>
      <c r="B1" s="780" t="s">
        <v>281</v>
      </c>
      <c r="C1" s="781"/>
      <c r="D1" s="782"/>
    </row>
    <row r="2" spans="1:4" s="22" customFormat="1" ht="22.5" customHeight="1" x14ac:dyDescent="0.25">
      <c r="A2" s="552" t="s">
        <v>18</v>
      </c>
      <c r="B2" s="407" t="s">
        <v>326</v>
      </c>
      <c r="C2" s="407" t="s">
        <v>327</v>
      </c>
      <c r="D2" s="553" t="s">
        <v>323</v>
      </c>
    </row>
    <row r="3" spans="1:4" s="22" customFormat="1" ht="16.5" customHeight="1" x14ac:dyDescent="0.25">
      <c r="A3" s="554" t="s">
        <v>19</v>
      </c>
      <c r="B3" s="408"/>
      <c r="C3" s="408"/>
      <c r="D3" s="555"/>
    </row>
    <row r="4" spans="1:4" s="22" customFormat="1" ht="16.5" customHeight="1" x14ac:dyDescent="0.25">
      <c r="A4" s="560" t="s">
        <v>301</v>
      </c>
      <c r="B4" s="409">
        <f>+'[5]7.SZ.TÁBL. LÉTSZÁMADATOK'!$C$4</f>
        <v>0.5</v>
      </c>
      <c r="C4" s="651">
        <v>0.5</v>
      </c>
      <c r="D4" s="556">
        <v>0.5</v>
      </c>
    </row>
    <row r="5" spans="1:4" s="22" customFormat="1" ht="16.5" customHeight="1" x14ac:dyDescent="0.25">
      <c r="A5" s="560" t="s">
        <v>314</v>
      </c>
      <c r="B5" s="409">
        <f>+'[5]7.SZ.TÁBL. LÉTSZÁMADATOK'!$C5</f>
        <v>7</v>
      </c>
      <c r="C5" s="651">
        <f>+'[5]7.SZ.TÁBL. LÉTSZÁMADATOK'!$C5</f>
        <v>7</v>
      </c>
      <c r="D5" s="556">
        <v>7</v>
      </c>
    </row>
    <row r="6" spans="1:4" s="22" customFormat="1" ht="16.5" customHeight="1" x14ac:dyDescent="0.25">
      <c r="A6" s="560" t="s">
        <v>284</v>
      </c>
      <c r="B6" s="409">
        <f>+'[5]7.SZ.TÁBL. LÉTSZÁMADATOK'!$C6</f>
        <v>9</v>
      </c>
      <c r="C6" s="651">
        <f>+'[5]7.SZ.TÁBL. LÉTSZÁMADATOK'!$C6</f>
        <v>9</v>
      </c>
      <c r="D6" s="556">
        <v>9</v>
      </c>
    </row>
    <row r="7" spans="1:4" s="22" customFormat="1" ht="16.5" customHeight="1" x14ac:dyDescent="0.25">
      <c r="A7" s="560" t="s">
        <v>315</v>
      </c>
      <c r="B7" s="409">
        <f>+'[5]7.SZ.TÁBL. LÉTSZÁMADATOK'!$C7</f>
        <v>6</v>
      </c>
      <c r="C7" s="651">
        <f>+'[5]7.SZ.TÁBL. LÉTSZÁMADATOK'!$C7</f>
        <v>6</v>
      </c>
      <c r="D7" s="556">
        <v>6</v>
      </c>
    </row>
    <row r="8" spans="1:4" s="22" customFormat="1" ht="16.5" customHeight="1" x14ac:dyDescent="0.25">
      <c r="A8" s="560" t="s">
        <v>316</v>
      </c>
      <c r="B8" s="409">
        <f>+'[5]7.SZ.TÁBL. LÉTSZÁMADATOK'!$C8</f>
        <v>3.5</v>
      </c>
      <c r="C8" s="651">
        <f>+'[5]7.SZ.TÁBL. LÉTSZÁMADATOK'!$C8</f>
        <v>3.5</v>
      </c>
      <c r="D8" s="556">
        <v>3.5</v>
      </c>
    </row>
    <row r="9" spans="1:4" s="22" customFormat="1" ht="16.5" customHeight="1" x14ac:dyDescent="0.25">
      <c r="A9" s="560" t="s">
        <v>317</v>
      </c>
      <c r="B9" s="409">
        <f>+'[5]7.SZ.TÁBL. LÉTSZÁMADATOK'!$C9</f>
        <v>1</v>
      </c>
      <c r="C9" s="651">
        <f>+'[5]7.SZ.TÁBL. LÉTSZÁMADATOK'!$C9</f>
        <v>1</v>
      </c>
      <c r="D9" s="556">
        <v>1</v>
      </c>
    </row>
    <row r="10" spans="1:4" s="22" customFormat="1" ht="16.5" customHeight="1" x14ac:dyDescent="0.25">
      <c r="A10" s="561" t="s">
        <v>318</v>
      </c>
      <c r="B10" s="409">
        <f>+'[5]7.SZ.TÁBL. LÉTSZÁMADATOK'!$C10</f>
        <v>5</v>
      </c>
      <c r="C10" s="651">
        <f>+'[5]7.SZ.TÁBL. LÉTSZÁMADATOK'!$C10</f>
        <v>5</v>
      </c>
      <c r="D10" s="562">
        <v>5</v>
      </c>
    </row>
    <row r="11" spans="1:4" s="22" customFormat="1" ht="16.5" customHeight="1" thickBot="1" x14ac:dyDescent="0.3">
      <c r="A11" s="563" t="s">
        <v>20</v>
      </c>
      <c r="B11" s="564">
        <f>SUM(B4:B10)</f>
        <v>32</v>
      </c>
      <c r="C11" s="564">
        <f>SUM(C4:C10)</f>
        <v>32</v>
      </c>
      <c r="D11" s="565">
        <f>SUM(D4:D10)</f>
        <v>32</v>
      </c>
    </row>
    <row r="61" spans="1:5" x14ac:dyDescent="0.25">
      <c r="A61" s="23"/>
      <c r="B61" s="23"/>
      <c r="C61" s="23"/>
      <c r="D61" s="550"/>
      <c r="E61" s="550"/>
    </row>
    <row r="62" spans="1:5" x14ac:dyDescent="0.25">
      <c r="A62" s="24"/>
      <c r="B62" s="24"/>
      <c r="C62" s="24"/>
      <c r="D62" s="550"/>
      <c r="E62" s="550"/>
    </row>
    <row r="63" spans="1:5" x14ac:dyDescent="0.25">
      <c r="A63" s="24"/>
      <c r="B63" s="24"/>
      <c r="C63" s="24"/>
      <c r="D63" s="550"/>
      <c r="E63" s="550"/>
    </row>
    <row r="64" spans="1:5" x14ac:dyDescent="0.25">
      <c r="A64" s="24"/>
      <c r="B64" s="24"/>
      <c r="C64" s="24"/>
      <c r="D64" s="550"/>
      <c r="E64" s="550"/>
    </row>
    <row r="65" spans="1:5" x14ac:dyDescent="0.25">
      <c r="A65" s="25"/>
      <c r="B65" s="25"/>
      <c r="C65" s="25"/>
      <c r="D65" s="550"/>
      <c r="E65" s="55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 
2019. I. FÉLÉVI KÖLTSÉGVETÉSI BESZÁMOLÓ&amp;R
6.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10</vt:i4>
      </vt:variant>
    </vt:vector>
  </HeadingPairs>
  <TitlesOfParts>
    <vt:vector size="17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2019-07-24T12:54:37Z</cp:lastPrinted>
  <dcterms:created xsi:type="dcterms:W3CDTF">2011-02-23T07:11:55Z</dcterms:created>
  <dcterms:modified xsi:type="dcterms:W3CDTF">2019-07-24T12:55:28Z</dcterms:modified>
</cp:coreProperties>
</file>