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TT\20211125\"/>
    </mc:Choice>
  </mc:AlternateContent>
  <bookViews>
    <workbookView xWindow="945" yWindow="0" windowWidth="24000" windowHeight="10425" activeTab="2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LÉTSZÁMADATOK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KIAD'!$A$1:$N$113</definedName>
    <definedName name="_xlnm.Print_Area" localSheetId="0">'1.SZ.TÁBL. TÁRSULÁS KON. MÉRLEG'!$A$1:$J$17</definedName>
    <definedName name="_xlnm.Print_Area" localSheetId="2">'2.SZ.TÁBL. BEVÉTELEK'!$A$3:$F$118</definedName>
    <definedName name="_xlnm.Print_Area" localSheetId="3">'3.SZ.TÁBL. SEGÍTŐ SZOLGÁLAT'!$A$1:$AF$119</definedName>
    <definedName name="_xlnm.Print_Area" localSheetId="4">'4.SZ.TÁBL. SZOCIÁLIS NORMATÍVA'!$A$1:$D$33</definedName>
    <definedName name="_xlnm.Print_Area" localSheetId="5">'5.SZ.TÁBL. PÉNZE. ÁTAD - ÁTVÉT'!$A$1:$O$35</definedName>
    <definedName name="_xlnm.Print_Area" localSheetId="6">'6.SZ.TÁBL. LÉTSZÁMADATOK'!$A$1:$D$11</definedName>
    <definedName name="onev" localSheetId="6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J67" i="1" l="1"/>
  <c r="H90" i="1"/>
  <c r="H91" i="1"/>
  <c r="H92" i="1"/>
  <c r="H93" i="1"/>
  <c r="O35" i="21" l="1"/>
  <c r="O21" i="21"/>
  <c r="O22" i="21"/>
  <c r="O23" i="21"/>
  <c r="O24" i="21"/>
  <c r="O25" i="21"/>
  <c r="O26" i="21"/>
  <c r="O27" i="21"/>
  <c r="O20" i="21"/>
  <c r="H13" i="21"/>
  <c r="E107" i="2" l="1"/>
  <c r="M101" i="1"/>
  <c r="M98" i="1"/>
  <c r="M88" i="1"/>
  <c r="E101" i="1"/>
  <c r="E98" i="1"/>
  <c r="Z33" i="9"/>
  <c r="J17" i="2"/>
  <c r="J16" i="2"/>
  <c r="J15" i="2"/>
  <c r="J14" i="2"/>
  <c r="J13" i="2"/>
  <c r="J12" i="2"/>
  <c r="J11" i="2"/>
  <c r="J10" i="2"/>
  <c r="D12" i="18" l="1"/>
  <c r="D11" i="18"/>
  <c r="D6" i="18"/>
  <c r="F104" i="2" l="1"/>
  <c r="E103" i="2"/>
  <c r="E102" i="2"/>
  <c r="E101" i="2"/>
  <c r="E98" i="2"/>
  <c r="E77" i="2"/>
  <c r="S74" i="9" l="1"/>
  <c r="P65" i="9" l="1"/>
  <c r="G65" i="9"/>
  <c r="S65" i="9"/>
  <c r="S44" i="9"/>
  <c r="G56" i="9" l="1"/>
  <c r="G44" i="9"/>
  <c r="P56" i="9" l="1"/>
  <c r="P44" i="9"/>
  <c r="J56" i="9"/>
  <c r="J44" i="9"/>
  <c r="V44" i="9"/>
  <c r="M44" i="9"/>
  <c r="AB85" i="9" l="1"/>
  <c r="M85" i="9"/>
  <c r="AE33" i="9" l="1"/>
  <c r="D31" i="1" l="1"/>
  <c r="N35" i="21" l="1"/>
  <c r="M35" i="21"/>
  <c r="L35" i="21"/>
  <c r="K35" i="21"/>
  <c r="J35" i="21"/>
  <c r="I35" i="21"/>
  <c r="H35" i="21"/>
  <c r="G35" i="21"/>
  <c r="F35" i="21"/>
  <c r="E35" i="21"/>
  <c r="D35" i="21"/>
  <c r="C35" i="21"/>
  <c r="B33" i="21"/>
  <c r="O33" i="21"/>
  <c r="B30" i="21"/>
  <c r="B29" i="21"/>
  <c r="B28" i="21"/>
  <c r="B13" i="21"/>
  <c r="B4" i="21"/>
  <c r="B5" i="21"/>
  <c r="B6" i="21"/>
  <c r="B7" i="21"/>
  <c r="B8" i="21"/>
  <c r="B9" i="21"/>
  <c r="B3" i="21"/>
  <c r="H88" i="1" l="1"/>
  <c r="H87" i="1"/>
  <c r="H83" i="1"/>
  <c r="H80" i="1"/>
  <c r="H110" i="1" l="1"/>
  <c r="D101" i="1" l="1"/>
  <c r="D98" i="1"/>
  <c r="D13" i="1"/>
  <c r="G32" i="9"/>
  <c r="Y31" i="9"/>
  <c r="V31" i="9"/>
  <c r="S31" i="9"/>
  <c r="P31" i="9"/>
  <c r="M31" i="9"/>
  <c r="J31" i="9"/>
  <c r="G31" i="9"/>
  <c r="G29" i="9"/>
  <c r="C29" i="1" l="1"/>
  <c r="Y37" i="9" l="1"/>
  <c r="P35" i="9"/>
  <c r="P36" i="9"/>
  <c r="P37" i="9"/>
  <c r="P38" i="9"/>
  <c r="P39" i="9"/>
  <c r="P34" i="9"/>
  <c r="M35" i="9"/>
  <c r="M36" i="9"/>
  <c r="M37" i="9"/>
  <c r="M38" i="9"/>
  <c r="M39" i="9"/>
  <c r="M40" i="9"/>
  <c r="M34" i="9"/>
  <c r="J35" i="9"/>
  <c r="J36" i="9"/>
  <c r="J37" i="9"/>
  <c r="J38" i="9"/>
  <c r="J39" i="9"/>
  <c r="J40" i="9"/>
  <c r="J34" i="9"/>
  <c r="Y19" i="9"/>
  <c r="Y18" i="9"/>
  <c r="Y16" i="9"/>
  <c r="V17" i="9"/>
  <c r="V18" i="9"/>
  <c r="AE18" i="9" s="1"/>
  <c r="D18" i="1" s="1"/>
  <c r="V19" i="9"/>
  <c r="V16" i="9"/>
  <c r="S19" i="9"/>
  <c r="S18" i="9"/>
  <c r="S13" i="9"/>
  <c r="P16" i="9"/>
  <c r="G35" i="9"/>
  <c r="G36" i="9"/>
  <c r="G37" i="9"/>
  <c r="G38" i="9"/>
  <c r="G39" i="9"/>
  <c r="G40" i="9"/>
  <c r="G34" i="9"/>
  <c r="G18" i="9"/>
  <c r="G13" i="9"/>
  <c r="J16" i="9"/>
  <c r="S34" i="9"/>
  <c r="Y91" i="9" l="1"/>
  <c r="Y90" i="9"/>
  <c r="Y85" i="9"/>
  <c r="Y78" i="9"/>
  <c r="V91" i="9"/>
  <c r="V90" i="9"/>
  <c r="V87" i="9"/>
  <c r="V85" i="9"/>
  <c r="V84" i="9"/>
  <c r="V78" i="9"/>
  <c r="V80" i="9"/>
  <c r="V77" i="9"/>
  <c r="V75" i="9"/>
  <c r="V74" i="9"/>
  <c r="V71" i="9"/>
  <c r="V70" i="9"/>
  <c r="V66" i="9"/>
  <c r="V69" i="9"/>
  <c r="V65" i="9"/>
  <c r="V61" i="9"/>
  <c r="V60" i="9"/>
  <c r="V47" i="9"/>
  <c r="V50" i="9"/>
  <c r="V52" i="9"/>
  <c r="V56" i="9"/>
  <c r="S94" i="9"/>
  <c r="S91" i="9"/>
  <c r="S90" i="9"/>
  <c r="S85" i="9"/>
  <c r="S80" i="9"/>
  <c r="S75" i="9"/>
  <c r="S71" i="9"/>
  <c r="S66" i="9"/>
  <c r="S69" i="9"/>
  <c r="S60" i="9"/>
  <c r="S48" i="9"/>
  <c r="S50" i="9"/>
  <c r="S52" i="9"/>
  <c r="S56" i="9"/>
  <c r="P94" i="9"/>
  <c r="P87" i="9"/>
  <c r="P85" i="9"/>
  <c r="P84" i="9"/>
  <c r="P80" i="9"/>
  <c r="P77" i="9"/>
  <c r="P75" i="9"/>
  <c r="P74" i="9"/>
  <c r="P71" i="9"/>
  <c r="P66" i="9"/>
  <c r="P69" i="9"/>
  <c r="P61" i="9"/>
  <c r="P60" i="9"/>
  <c r="P50" i="9"/>
  <c r="P52" i="9"/>
  <c r="M107" i="9"/>
  <c r="M104" i="9"/>
  <c r="M94" i="9"/>
  <c r="M90" i="9"/>
  <c r="M87" i="9"/>
  <c r="M84" i="9"/>
  <c r="M78" i="9"/>
  <c r="M77" i="9"/>
  <c r="M75" i="9"/>
  <c r="M74" i="9"/>
  <c r="M71" i="9"/>
  <c r="M70" i="9"/>
  <c r="M66" i="9"/>
  <c r="M69" i="9"/>
  <c r="M65" i="9"/>
  <c r="M60" i="9"/>
  <c r="M61" i="9"/>
  <c r="M47" i="9"/>
  <c r="M49" i="9"/>
  <c r="M50" i="9"/>
  <c r="M52" i="9"/>
  <c r="M56" i="9"/>
  <c r="J94" i="9"/>
  <c r="J90" i="9"/>
  <c r="J87" i="9"/>
  <c r="J85" i="9"/>
  <c r="J84" i="9"/>
  <c r="J80" i="9"/>
  <c r="J77" i="9"/>
  <c r="J75" i="9"/>
  <c r="J74" i="9"/>
  <c r="J71" i="9"/>
  <c r="J70" i="9"/>
  <c r="J66" i="9"/>
  <c r="J69" i="9"/>
  <c r="J65" i="9"/>
  <c r="J61" i="9"/>
  <c r="J47" i="9"/>
  <c r="J50" i="9"/>
  <c r="G107" i="9"/>
  <c r="G104" i="9"/>
  <c r="G94" i="9"/>
  <c r="G90" i="9"/>
  <c r="G87" i="9"/>
  <c r="G85" i="9"/>
  <c r="G84" i="9"/>
  <c r="G78" i="9"/>
  <c r="G80" i="9"/>
  <c r="G77" i="9"/>
  <c r="G75" i="9"/>
  <c r="G74" i="9"/>
  <c r="G71" i="9"/>
  <c r="G70" i="9"/>
  <c r="G66" i="9"/>
  <c r="G69" i="9"/>
  <c r="G61" i="9"/>
  <c r="G60" i="9"/>
  <c r="G46" i="9"/>
  <c r="G47" i="9"/>
  <c r="G48" i="9"/>
  <c r="G49" i="9"/>
  <c r="G50" i="9"/>
  <c r="G51" i="9"/>
  <c r="G52" i="9"/>
  <c r="G53" i="9"/>
  <c r="G54" i="9"/>
  <c r="G55" i="9"/>
  <c r="Y32" i="9"/>
  <c r="V32" i="9"/>
  <c r="P32" i="9"/>
  <c r="D99" i="2"/>
  <c r="D100" i="2"/>
  <c r="D79" i="2"/>
  <c r="D80" i="2"/>
  <c r="D81" i="2"/>
  <c r="D82" i="2"/>
  <c r="D83" i="2"/>
  <c r="D84" i="2"/>
  <c r="D85" i="2"/>
  <c r="D78" i="2"/>
  <c r="D75" i="2"/>
  <c r="D73" i="2"/>
  <c r="D65" i="2"/>
  <c r="D66" i="2"/>
  <c r="D67" i="2"/>
  <c r="D68" i="2"/>
  <c r="D69" i="2"/>
  <c r="D70" i="2"/>
  <c r="D64" i="2"/>
  <c r="D56" i="2"/>
  <c r="D57" i="2"/>
  <c r="D58" i="2"/>
  <c r="D59" i="2"/>
  <c r="D60" i="2"/>
  <c r="D61" i="2"/>
  <c r="D55" i="2"/>
  <c r="D49" i="2"/>
  <c r="D50" i="2"/>
  <c r="D51" i="2"/>
  <c r="D52" i="2"/>
  <c r="D48" i="2"/>
  <c r="D42" i="2"/>
  <c r="D43" i="2"/>
  <c r="D44" i="2"/>
  <c r="D45" i="2"/>
  <c r="D41" i="2"/>
  <c r="D32" i="2"/>
  <c r="D33" i="2"/>
  <c r="D34" i="2"/>
  <c r="D35" i="2"/>
  <c r="D36" i="2"/>
  <c r="D37" i="2"/>
  <c r="D38" i="2"/>
  <c r="D31" i="2"/>
  <c r="D15" i="2"/>
  <c r="D16" i="2"/>
  <c r="D17" i="2"/>
  <c r="D18" i="2"/>
  <c r="D19" i="2"/>
  <c r="D14" i="2"/>
  <c r="D6" i="2"/>
  <c r="D7" i="2"/>
  <c r="D8" i="2"/>
  <c r="D9" i="2"/>
  <c r="D10" i="2"/>
  <c r="D11" i="2"/>
  <c r="D5" i="2"/>
  <c r="C25" i="18"/>
  <c r="C26" i="18"/>
  <c r="C27" i="18"/>
  <c r="C28" i="18"/>
  <c r="C29" i="18"/>
  <c r="C30" i="18"/>
  <c r="C24" i="18"/>
  <c r="C4" i="18"/>
  <c r="C5" i="18"/>
  <c r="C6" i="18"/>
  <c r="C7" i="18"/>
  <c r="C8" i="18"/>
  <c r="C9" i="18"/>
  <c r="C10" i="18"/>
  <c r="C11" i="18"/>
  <c r="C12" i="18"/>
  <c r="C3" i="18"/>
  <c r="M87" i="1" l="1"/>
  <c r="M86" i="1" s="1"/>
  <c r="M80" i="1"/>
  <c r="H29" i="21" l="1"/>
  <c r="O31" i="21" l="1"/>
  <c r="O32" i="21"/>
  <c r="O30" i="21"/>
  <c r="O29" i="21"/>
  <c r="AF53" i="9" l="1"/>
  <c r="AF54" i="9"/>
  <c r="AF55" i="9"/>
  <c r="AF56" i="9"/>
  <c r="AF57" i="9"/>
  <c r="P90" i="9" l="1"/>
  <c r="AE90" i="9" s="1"/>
  <c r="D79" i="1" s="1"/>
  <c r="P70" i="9"/>
  <c r="B32" i="21" l="1"/>
  <c r="B31" i="21"/>
  <c r="C5" i="13"/>
  <c r="C6" i="13"/>
  <c r="C7" i="13"/>
  <c r="C8" i="13"/>
  <c r="C9" i="13"/>
  <c r="C10" i="13"/>
  <c r="C4" i="13"/>
  <c r="K93" i="1"/>
  <c r="I89" i="1"/>
  <c r="G89" i="1"/>
  <c r="J83" i="1"/>
  <c r="J80" i="1"/>
  <c r="H29" i="1"/>
  <c r="D30" i="1"/>
  <c r="H89" i="1" l="1"/>
  <c r="L93" i="1"/>
  <c r="C30" i="1"/>
  <c r="C101" i="1"/>
  <c r="C98" i="1"/>
  <c r="C83" i="1"/>
  <c r="C80" i="1"/>
  <c r="C79" i="1"/>
  <c r="C76" i="1"/>
  <c r="C74" i="1"/>
  <c r="C73" i="1"/>
  <c r="C67" i="1"/>
  <c r="C69" i="1"/>
  <c r="C66" i="1"/>
  <c r="C64" i="1"/>
  <c r="C63" i="1"/>
  <c r="C60" i="1"/>
  <c r="C59" i="1"/>
  <c r="C55" i="1"/>
  <c r="C58" i="1"/>
  <c r="C54" i="1"/>
  <c r="C50" i="1"/>
  <c r="C49" i="1"/>
  <c r="C36" i="1"/>
  <c r="C37" i="1"/>
  <c r="K37" i="1" s="1"/>
  <c r="C38" i="1"/>
  <c r="C39" i="1"/>
  <c r="C41" i="1"/>
  <c r="C33" i="1"/>
  <c r="C19" i="1"/>
  <c r="K19" i="1" s="1"/>
  <c r="C18" i="1"/>
  <c r="K18" i="1" s="1"/>
  <c r="C17" i="1"/>
  <c r="K17" i="1" s="1"/>
  <c r="C16" i="1"/>
  <c r="C13" i="1"/>
  <c r="C22" i="1" l="1"/>
  <c r="X91" i="9"/>
  <c r="X90" i="9"/>
  <c r="X78" i="9"/>
  <c r="X37" i="9"/>
  <c r="X31" i="9"/>
  <c r="X19" i="9"/>
  <c r="X18" i="9"/>
  <c r="X16" i="9"/>
  <c r="U91" i="9"/>
  <c r="U90" i="9"/>
  <c r="U85" i="9"/>
  <c r="U84" i="9"/>
  <c r="U78" i="9"/>
  <c r="U77" i="9"/>
  <c r="U75" i="9"/>
  <c r="U74" i="9"/>
  <c r="U71" i="9"/>
  <c r="U70" i="9"/>
  <c r="U66" i="9"/>
  <c r="U69" i="9"/>
  <c r="U65" i="9"/>
  <c r="U47" i="9"/>
  <c r="U50" i="9"/>
  <c r="U52" i="9"/>
  <c r="U44" i="9"/>
  <c r="U31" i="9"/>
  <c r="U19" i="9"/>
  <c r="U18" i="9"/>
  <c r="U17" i="9"/>
  <c r="U16" i="9"/>
  <c r="R94" i="9"/>
  <c r="R91" i="9"/>
  <c r="R90" i="9"/>
  <c r="R85" i="9"/>
  <c r="R80" i="9"/>
  <c r="R75" i="9"/>
  <c r="R71" i="9"/>
  <c r="R66" i="9"/>
  <c r="R69" i="9"/>
  <c r="R65" i="9"/>
  <c r="R60" i="9"/>
  <c r="R48" i="9"/>
  <c r="R50" i="9"/>
  <c r="R52" i="9"/>
  <c r="R44" i="9"/>
  <c r="R34" i="9"/>
  <c r="R31" i="9"/>
  <c r="R19" i="9"/>
  <c r="R18" i="9"/>
  <c r="R13" i="9"/>
  <c r="O94" i="9"/>
  <c r="O90" i="9"/>
  <c r="O87" i="9"/>
  <c r="O85" i="9"/>
  <c r="O84" i="9"/>
  <c r="O80" i="9"/>
  <c r="O77" i="9"/>
  <c r="O75" i="9"/>
  <c r="O74" i="9"/>
  <c r="O71" i="9"/>
  <c r="O70" i="9"/>
  <c r="O66" i="9"/>
  <c r="O69" i="9"/>
  <c r="O65" i="9"/>
  <c r="O61" i="9"/>
  <c r="O60" i="9"/>
  <c r="O50" i="9"/>
  <c r="O52" i="9"/>
  <c r="O44" i="9"/>
  <c r="O35" i="9"/>
  <c r="O36" i="9"/>
  <c r="O37" i="9"/>
  <c r="O38" i="9"/>
  <c r="O39" i="9"/>
  <c r="O34" i="9"/>
  <c r="O31" i="9"/>
  <c r="O16" i="9"/>
  <c r="L90" i="9"/>
  <c r="L87" i="9"/>
  <c r="L85" i="9"/>
  <c r="L84" i="9"/>
  <c r="L78" i="9"/>
  <c r="L77" i="9"/>
  <c r="L75" i="9"/>
  <c r="L74" i="9"/>
  <c r="L71" i="9"/>
  <c r="L70" i="9"/>
  <c r="L66" i="9"/>
  <c r="L69" i="9"/>
  <c r="L65" i="9"/>
  <c r="L61" i="9"/>
  <c r="L47" i="9"/>
  <c r="L49" i="9"/>
  <c r="L50" i="9"/>
  <c r="L52" i="9"/>
  <c r="L44" i="9"/>
  <c r="L35" i="9"/>
  <c r="L36" i="9"/>
  <c r="L37" i="9"/>
  <c r="L38" i="9"/>
  <c r="L39" i="9"/>
  <c r="L40" i="9"/>
  <c r="L34" i="9"/>
  <c r="L31" i="9"/>
  <c r="I94" i="9"/>
  <c r="I90" i="9"/>
  <c r="I87" i="9"/>
  <c r="I85" i="9"/>
  <c r="I80" i="9"/>
  <c r="I77" i="9"/>
  <c r="I75" i="9"/>
  <c r="I74" i="9"/>
  <c r="I71" i="9"/>
  <c r="I70" i="9"/>
  <c r="I66" i="9"/>
  <c r="I69" i="9"/>
  <c r="I65" i="9"/>
  <c r="I61" i="9"/>
  <c r="I47" i="9"/>
  <c r="I50" i="9"/>
  <c r="I44" i="9"/>
  <c r="I35" i="9"/>
  <c r="I36" i="9"/>
  <c r="I37" i="9"/>
  <c r="I38" i="9"/>
  <c r="I39" i="9"/>
  <c r="I40" i="9"/>
  <c r="I34" i="9"/>
  <c r="I31" i="9"/>
  <c r="I16" i="9"/>
  <c r="F107" i="9"/>
  <c r="F104" i="9"/>
  <c r="F94" i="9"/>
  <c r="F90" i="9"/>
  <c r="F87" i="9"/>
  <c r="F85" i="9"/>
  <c r="F84" i="9"/>
  <c r="F80" i="9"/>
  <c r="F75" i="9"/>
  <c r="F74" i="9"/>
  <c r="F71" i="9"/>
  <c r="F70" i="9"/>
  <c r="F66" i="9"/>
  <c r="F69" i="9"/>
  <c r="F65" i="9"/>
  <c r="F61" i="9"/>
  <c r="F60" i="9"/>
  <c r="F47" i="9"/>
  <c r="F50" i="9"/>
  <c r="F52" i="9"/>
  <c r="F44" i="9"/>
  <c r="F35" i="9"/>
  <c r="F36" i="9"/>
  <c r="F37" i="9"/>
  <c r="F38" i="9"/>
  <c r="F39" i="9"/>
  <c r="F40" i="9"/>
  <c r="F34" i="9"/>
  <c r="F31" i="9"/>
  <c r="G88" i="1"/>
  <c r="G87" i="1"/>
  <c r="G79" i="1"/>
  <c r="G74" i="1"/>
  <c r="G73" i="1"/>
  <c r="G6" i="1"/>
  <c r="B5" i="13"/>
  <c r="B6" i="13"/>
  <c r="B7" i="13"/>
  <c r="B8" i="13"/>
  <c r="B9" i="13"/>
  <c r="B10" i="13"/>
  <c r="B4" i="13"/>
  <c r="B4" i="18"/>
  <c r="B5" i="18"/>
  <c r="B6" i="18"/>
  <c r="B7" i="18"/>
  <c r="B8" i="18"/>
  <c r="B9" i="18"/>
  <c r="B10" i="18"/>
  <c r="B11" i="18"/>
  <c r="B12" i="18"/>
  <c r="B3" i="18"/>
  <c r="C104" i="2"/>
  <c r="C103" i="2"/>
  <c r="C102" i="2"/>
  <c r="C101" i="2"/>
  <c r="C98" i="2"/>
  <c r="C79" i="2"/>
  <c r="C80" i="2"/>
  <c r="C81" i="2"/>
  <c r="C82" i="2"/>
  <c r="C83" i="2"/>
  <c r="C84" i="2"/>
  <c r="C85" i="2"/>
  <c r="C78" i="2"/>
  <c r="C73" i="2"/>
  <c r="C65" i="2"/>
  <c r="C66" i="2"/>
  <c r="C67" i="2"/>
  <c r="C68" i="2"/>
  <c r="C69" i="2"/>
  <c r="C70" i="2"/>
  <c r="C64" i="2"/>
  <c r="C56" i="2"/>
  <c r="C57" i="2"/>
  <c r="C58" i="2"/>
  <c r="C59" i="2"/>
  <c r="C60" i="2"/>
  <c r="C61" i="2"/>
  <c r="C55" i="2"/>
  <c r="C49" i="2"/>
  <c r="C50" i="2"/>
  <c r="C51" i="2"/>
  <c r="C52" i="2"/>
  <c r="C48" i="2"/>
  <c r="C42" i="2"/>
  <c r="C43" i="2"/>
  <c r="C44" i="2"/>
  <c r="C45" i="2"/>
  <c r="C41" i="2"/>
  <c r="C32" i="2"/>
  <c r="C33" i="2"/>
  <c r="C34" i="2"/>
  <c r="C35" i="2"/>
  <c r="C36" i="2"/>
  <c r="C37" i="2"/>
  <c r="C38" i="2"/>
  <c r="C31" i="2"/>
  <c r="C23" i="2"/>
  <c r="C24" i="2"/>
  <c r="C25" i="2"/>
  <c r="C26" i="2"/>
  <c r="C27" i="2"/>
  <c r="C28" i="2"/>
  <c r="C22" i="2"/>
  <c r="C15" i="2"/>
  <c r="C16" i="2"/>
  <c r="C17" i="2"/>
  <c r="C18" i="2"/>
  <c r="C19" i="2"/>
  <c r="C14" i="2"/>
  <c r="C6" i="2"/>
  <c r="C7" i="2"/>
  <c r="C8" i="2"/>
  <c r="C9" i="2"/>
  <c r="C10" i="2"/>
  <c r="C11" i="2"/>
  <c r="C5" i="2"/>
  <c r="AD90" i="9" l="1"/>
  <c r="AF41" i="9"/>
  <c r="AF40" i="9"/>
  <c r="AC30" i="9"/>
  <c r="AC42" i="9" s="1"/>
  <c r="AC28" i="9"/>
  <c r="AB42" i="9"/>
  <c r="AA42" i="9"/>
  <c r="AF85" i="9"/>
  <c r="AF80" i="9"/>
  <c r="AF71" i="9"/>
  <c r="AF70" i="9"/>
  <c r="AF90" i="9"/>
  <c r="AF107" i="9"/>
  <c r="AF104" i="9"/>
  <c r="AA96" i="9"/>
  <c r="AA115" i="9" s="1"/>
  <c r="AA117" i="9" s="1"/>
  <c r="AC43" i="9" l="1"/>
  <c r="AF16" i="9" l="1"/>
  <c r="E54" i="2"/>
  <c r="E63" i="2"/>
  <c r="E47" i="2"/>
  <c r="I86" i="1"/>
  <c r="C28" i="21" l="1"/>
  <c r="D28" i="21"/>
  <c r="E28" i="21"/>
  <c r="F28" i="21"/>
  <c r="G28" i="21"/>
  <c r="I28" i="21"/>
  <c r="J28" i="21"/>
  <c r="K28" i="21"/>
  <c r="L28" i="21"/>
  <c r="M28" i="21"/>
  <c r="N28" i="21"/>
  <c r="O28" i="21" l="1"/>
  <c r="AA119" i="9"/>
  <c r="AC108" i="9"/>
  <c r="AB108" i="9"/>
  <c r="AA108" i="9"/>
  <c r="AC95" i="9"/>
  <c r="AA95" i="9"/>
  <c r="AC86" i="9"/>
  <c r="AA86" i="9"/>
  <c r="AC73" i="9"/>
  <c r="AA73" i="9"/>
  <c r="AB95" i="9"/>
  <c r="AB86" i="9"/>
  <c r="AB73" i="9"/>
  <c r="AE107" i="9"/>
  <c r="AE104" i="9"/>
  <c r="J29" i="9"/>
  <c r="G98" i="9"/>
  <c r="AE70" i="9"/>
  <c r="D59" i="1" s="1"/>
  <c r="AB96" i="9" l="1"/>
  <c r="AB115" i="9" s="1"/>
  <c r="AB117" i="9" s="1"/>
  <c r="AB119" i="9" s="1"/>
  <c r="AE71" i="9"/>
  <c r="D60" i="1" s="1"/>
  <c r="AE85" i="9"/>
  <c r="D74" i="1" s="1"/>
  <c r="AC96" i="9"/>
  <c r="AC115" i="9" s="1"/>
  <c r="AC117" i="9" s="1"/>
  <c r="AC119" i="9" s="1"/>
  <c r="I89" i="9"/>
  <c r="F77" i="9"/>
  <c r="F79" i="2" l="1"/>
  <c r="F80" i="2"/>
  <c r="F81" i="2"/>
  <c r="F82" i="2"/>
  <c r="F83" i="2"/>
  <c r="F84" i="2"/>
  <c r="F85" i="2"/>
  <c r="F65" i="2"/>
  <c r="F66" i="2"/>
  <c r="F67" i="2"/>
  <c r="F68" i="2"/>
  <c r="F69" i="2"/>
  <c r="F70" i="2"/>
  <c r="F56" i="2"/>
  <c r="F57" i="2"/>
  <c r="F58" i="2"/>
  <c r="F59" i="2"/>
  <c r="F60" i="2"/>
  <c r="F61" i="2"/>
  <c r="F55" i="2"/>
  <c r="F49" i="2"/>
  <c r="F50" i="2"/>
  <c r="F51" i="2"/>
  <c r="H101" i="1"/>
  <c r="L91" i="1"/>
  <c r="G86" i="1"/>
  <c r="K86" i="1" s="1"/>
  <c r="L87" i="1" l="1"/>
  <c r="J87" i="1"/>
  <c r="D47" i="2"/>
  <c r="D63" i="2"/>
  <c r="F63" i="2" s="1"/>
  <c r="F64" i="2"/>
  <c r="D77" i="2"/>
  <c r="H86" i="1"/>
  <c r="D40" i="2"/>
  <c r="D54" i="2" l="1"/>
  <c r="E40" i="2"/>
  <c r="F40" i="2" s="1"/>
  <c r="F43" i="2"/>
  <c r="F44" i="2"/>
  <c r="F45" i="2"/>
  <c r="F48" i="2"/>
  <c r="F52" i="2"/>
  <c r="C54" i="2" l="1"/>
  <c r="C77" i="2"/>
  <c r="F47" i="2"/>
  <c r="C63" i="2"/>
  <c r="F41" i="2"/>
  <c r="C40" i="2"/>
  <c r="C30" i="2"/>
  <c r="C47" i="2"/>
  <c r="F42" i="2"/>
  <c r="K83" i="1" l="1"/>
  <c r="AF98" i="9" l="1"/>
  <c r="AF4" i="9" l="1"/>
  <c r="H31" i="9"/>
  <c r="O34" i="21"/>
  <c r="E7" i="1" l="1"/>
  <c r="Y29" i="9"/>
  <c r="AE6" i="9"/>
  <c r="D7" i="1" s="1"/>
  <c r="F54" i="2" l="1"/>
  <c r="AE4" i="9"/>
  <c r="L86" i="1" l="1"/>
  <c r="O15" i="21"/>
  <c r="F33" i="9" l="1"/>
  <c r="F30" i="9" s="1"/>
  <c r="I27" i="1"/>
  <c r="AF13" i="9" l="1"/>
  <c r="F78" i="2" l="1"/>
  <c r="F38" i="2"/>
  <c r="F37" i="2"/>
  <c r="F36" i="2"/>
  <c r="F35" i="2"/>
  <c r="F34" i="2"/>
  <c r="F33" i="2"/>
  <c r="F32" i="2"/>
  <c r="F31" i="2"/>
  <c r="F19" i="2"/>
  <c r="F18" i="2"/>
  <c r="F17" i="2"/>
  <c r="F16" i="2"/>
  <c r="F15" i="2"/>
  <c r="F14" i="2"/>
  <c r="F11" i="2"/>
  <c r="F10" i="2"/>
  <c r="F9" i="2"/>
  <c r="F8" i="2"/>
  <c r="F7" i="2"/>
  <c r="F6" i="2"/>
  <c r="F5" i="2"/>
  <c r="J88" i="1"/>
  <c r="J29" i="1"/>
  <c r="Z31" i="9" l="1"/>
  <c r="W31" i="9"/>
  <c r="T31" i="9"/>
  <c r="Q31" i="9"/>
  <c r="N31" i="9"/>
  <c r="K31" i="9"/>
  <c r="Y113" i="9"/>
  <c r="Y95" i="9"/>
  <c r="Y76" i="9"/>
  <c r="Y62" i="9"/>
  <c r="Y22" i="9"/>
  <c r="Y27" i="9"/>
  <c r="Y25" i="9"/>
  <c r="Y11" i="9"/>
  <c r="Y7" i="9"/>
  <c r="V89" i="9"/>
  <c r="V76" i="9"/>
  <c r="V73" i="9"/>
  <c r="V64" i="9"/>
  <c r="V62" i="9"/>
  <c r="V58" i="9"/>
  <c r="V27" i="9"/>
  <c r="V25" i="9"/>
  <c r="V11" i="9"/>
  <c r="V7" i="9"/>
  <c r="S76" i="9"/>
  <c r="S73" i="9"/>
  <c r="S64" i="9"/>
  <c r="S58" i="9"/>
  <c r="S29" i="9"/>
  <c r="S27" i="9"/>
  <c r="S25" i="9"/>
  <c r="S11" i="9"/>
  <c r="S7" i="9"/>
  <c r="P89" i="9"/>
  <c r="P76" i="9"/>
  <c r="P73" i="9"/>
  <c r="P62" i="9"/>
  <c r="P58" i="9"/>
  <c r="P33" i="9"/>
  <c r="P29" i="9"/>
  <c r="P64" i="9"/>
  <c r="P27" i="9"/>
  <c r="P25" i="9"/>
  <c r="P11" i="9"/>
  <c r="P7" i="9"/>
  <c r="M89" i="9"/>
  <c r="M73" i="9"/>
  <c r="M29" i="9"/>
  <c r="M33" i="9"/>
  <c r="M27" i="9"/>
  <c r="M25" i="9"/>
  <c r="M11" i="9"/>
  <c r="M7" i="9"/>
  <c r="J89" i="9"/>
  <c r="J73" i="9"/>
  <c r="J62" i="9"/>
  <c r="J33" i="9"/>
  <c r="J76" i="9"/>
  <c r="J64" i="9"/>
  <c r="J58" i="9"/>
  <c r="J27" i="9"/>
  <c r="J25" i="9"/>
  <c r="J11" i="9"/>
  <c r="J7" i="9"/>
  <c r="G99" i="9"/>
  <c r="G89" i="9"/>
  <c r="G76" i="9"/>
  <c r="G73" i="9"/>
  <c r="G64" i="9"/>
  <c r="G62" i="9"/>
  <c r="G58" i="9"/>
  <c r="G33" i="9"/>
  <c r="G22" i="9"/>
  <c r="G97" i="9"/>
  <c r="G27" i="9"/>
  <c r="G25" i="9"/>
  <c r="G11" i="9"/>
  <c r="G7" i="9"/>
  <c r="AF31" i="9" l="1"/>
  <c r="J86" i="9"/>
  <c r="P95" i="9"/>
  <c r="V95" i="9"/>
  <c r="J22" i="9"/>
  <c r="J28" i="9" s="1"/>
  <c r="J95" i="9"/>
  <c r="J108" i="9"/>
  <c r="V22" i="9"/>
  <c r="V28" i="9" s="1"/>
  <c r="P22" i="9"/>
  <c r="P28" i="9" s="1"/>
  <c r="P86" i="9"/>
  <c r="S22" i="9"/>
  <c r="S28" i="9" s="1"/>
  <c r="S62" i="9"/>
  <c r="S63" i="9" s="1"/>
  <c r="S95" i="9"/>
  <c r="S113" i="9"/>
  <c r="G95" i="9"/>
  <c r="M62" i="9"/>
  <c r="S33" i="9"/>
  <c r="S30" i="9" s="1"/>
  <c r="S42" i="9" s="1"/>
  <c r="G86" i="9"/>
  <c r="G28" i="9"/>
  <c r="G113" i="9"/>
  <c r="M100" i="9"/>
  <c r="P113" i="9"/>
  <c r="S89" i="9"/>
  <c r="Y89" i="9"/>
  <c r="M113" i="9"/>
  <c r="S108" i="9"/>
  <c r="Y58" i="9"/>
  <c r="Y63" i="9" s="1"/>
  <c r="Y108" i="9"/>
  <c r="G108" i="9"/>
  <c r="J113" i="9"/>
  <c r="P108" i="9"/>
  <c r="V113" i="9"/>
  <c r="Y33" i="9"/>
  <c r="Y30" i="9" s="1"/>
  <c r="Y42" i="9" s="1"/>
  <c r="Y73" i="9"/>
  <c r="V108" i="9"/>
  <c r="Y64" i="9"/>
  <c r="Y28" i="9"/>
  <c r="J30" i="9"/>
  <c r="J42" i="9" s="1"/>
  <c r="G30" i="9"/>
  <c r="G42" i="9" s="1"/>
  <c r="G43" i="9" s="1"/>
  <c r="G63" i="9"/>
  <c r="P30" i="9"/>
  <c r="P42" i="9" s="1"/>
  <c r="V30" i="9"/>
  <c r="V42" i="9" s="1"/>
  <c r="V63" i="9"/>
  <c r="J100" i="9"/>
  <c r="M22" i="9"/>
  <c r="M28" i="9" s="1"/>
  <c r="M30" i="9"/>
  <c r="M42" i="9" s="1"/>
  <c r="M58" i="9"/>
  <c r="M64" i="9"/>
  <c r="M76" i="9"/>
  <c r="M86" i="9"/>
  <c r="M95" i="9"/>
  <c r="M108" i="9"/>
  <c r="Y100" i="9"/>
  <c r="Y86" i="9"/>
  <c r="V100" i="9"/>
  <c r="V86" i="9"/>
  <c r="V96" i="9" s="1"/>
  <c r="S100" i="9"/>
  <c r="S86" i="9"/>
  <c r="P63" i="9"/>
  <c r="P100" i="9"/>
  <c r="J63" i="9"/>
  <c r="G100" i="9"/>
  <c r="S96" i="9" l="1"/>
  <c r="S115" i="9" s="1"/>
  <c r="S117" i="9" s="1"/>
  <c r="S43" i="9"/>
  <c r="P96" i="9"/>
  <c r="P115" i="9" s="1"/>
  <c r="P117" i="9" s="1"/>
  <c r="M63" i="9"/>
  <c r="G96" i="9"/>
  <c r="G115" i="9" s="1"/>
  <c r="G117" i="9" s="1"/>
  <c r="J96" i="9"/>
  <c r="J115" i="9" s="1"/>
  <c r="J117" i="9" s="1"/>
  <c r="Y96" i="9"/>
  <c r="Y115" i="9" s="1"/>
  <c r="Y117" i="9" s="1"/>
  <c r="V43" i="9"/>
  <c r="J43" i="9"/>
  <c r="Y43" i="9"/>
  <c r="P43" i="9"/>
  <c r="M96" i="9"/>
  <c r="M43" i="9"/>
  <c r="V115" i="9"/>
  <c r="V117" i="9" s="1"/>
  <c r="G29" i="1"/>
  <c r="X33" i="9"/>
  <c r="X29" i="9"/>
  <c r="X27" i="9"/>
  <c r="X25" i="9"/>
  <c r="X11" i="9"/>
  <c r="X7" i="9"/>
  <c r="U89" i="9"/>
  <c r="U76" i="9"/>
  <c r="U73" i="9"/>
  <c r="U64" i="9"/>
  <c r="U58" i="9"/>
  <c r="U30" i="9"/>
  <c r="U22" i="9"/>
  <c r="U27" i="9"/>
  <c r="U25" i="9"/>
  <c r="U11" i="9"/>
  <c r="U7" i="9"/>
  <c r="R76" i="9"/>
  <c r="R58" i="9"/>
  <c r="R29" i="9"/>
  <c r="R64" i="9"/>
  <c r="R27" i="9"/>
  <c r="R25" i="9"/>
  <c r="R11" i="9"/>
  <c r="R7" i="9"/>
  <c r="O89" i="9"/>
  <c r="O73" i="9"/>
  <c r="O29" i="9"/>
  <c r="O22" i="9"/>
  <c r="O33" i="9"/>
  <c r="O30" i="9" s="1"/>
  <c r="O27" i="9"/>
  <c r="O25" i="9"/>
  <c r="O11" i="9"/>
  <c r="O7" i="9"/>
  <c r="L89" i="9"/>
  <c r="L73" i="9"/>
  <c r="L64" i="9"/>
  <c r="L58" i="9"/>
  <c r="L33" i="9"/>
  <c r="L29" i="9"/>
  <c r="L22" i="9"/>
  <c r="L76" i="9"/>
  <c r="L27" i="9"/>
  <c r="L25" i="9"/>
  <c r="L11" i="9"/>
  <c r="L7" i="9"/>
  <c r="I113" i="9"/>
  <c r="I76" i="9"/>
  <c r="I73" i="9"/>
  <c r="I64" i="9"/>
  <c r="I62" i="9"/>
  <c r="I58" i="9"/>
  <c r="I33" i="9"/>
  <c r="I30" i="9" s="1"/>
  <c r="I29" i="9"/>
  <c r="I27" i="9"/>
  <c r="I25" i="9"/>
  <c r="I22" i="9"/>
  <c r="I11" i="9"/>
  <c r="I7" i="9"/>
  <c r="F95" i="9"/>
  <c r="F76" i="9"/>
  <c r="F73" i="9"/>
  <c r="F64" i="9"/>
  <c r="F58" i="9"/>
  <c r="F29" i="9"/>
  <c r="F89" i="9"/>
  <c r="F62" i="9"/>
  <c r="F27" i="9"/>
  <c r="F25" i="9"/>
  <c r="F22" i="9"/>
  <c r="F11" i="9"/>
  <c r="F7" i="9"/>
  <c r="C29" i="9"/>
  <c r="M115" i="9" l="1"/>
  <c r="M117" i="9" s="1"/>
  <c r="R95" i="9"/>
  <c r="F28" i="9"/>
  <c r="O113" i="9"/>
  <c r="R73" i="9"/>
  <c r="X89" i="9"/>
  <c r="F113" i="9"/>
  <c r="L95" i="9"/>
  <c r="R22" i="9"/>
  <c r="R28" i="9" s="1"/>
  <c r="R108" i="9"/>
  <c r="R113" i="9"/>
  <c r="I95" i="9"/>
  <c r="O100" i="9"/>
  <c r="U95" i="9"/>
  <c r="U113" i="9"/>
  <c r="F86" i="9"/>
  <c r="F96" i="9" s="1"/>
  <c r="L86" i="9"/>
  <c r="L108" i="9"/>
  <c r="L113" i="9"/>
  <c r="O62" i="9"/>
  <c r="R62" i="9"/>
  <c r="R63" i="9" s="1"/>
  <c r="X100" i="9"/>
  <c r="X113" i="9"/>
  <c r="U28" i="9"/>
  <c r="U108" i="9"/>
  <c r="I108" i="9"/>
  <c r="F108" i="9"/>
  <c r="L100" i="9"/>
  <c r="R89" i="9"/>
  <c r="X62" i="9"/>
  <c r="R33" i="9"/>
  <c r="R30" i="9" s="1"/>
  <c r="R42" i="9" s="1"/>
  <c r="U62" i="9"/>
  <c r="U63" i="9" s="1"/>
  <c r="X73" i="9"/>
  <c r="I42" i="9"/>
  <c r="L62" i="9"/>
  <c r="L63" i="9" s="1"/>
  <c r="I28" i="9"/>
  <c r="F63" i="9"/>
  <c r="I86" i="9"/>
  <c r="U86" i="9"/>
  <c r="F100" i="9"/>
  <c r="I100" i="9"/>
  <c r="O28" i="9"/>
  <c r="O58" i="9"/>
  <c r="O64" i="9"/>
  <c r="O76" i="9"/>
  <c r="O86" i="9"/>
  <c r="O95" i="9"/>
  <c r="O108" i="9"/>
  <c r="R100" i="9"/>
  <c r="U100" i="9"/>
  <c r="X22" i="9"/>
  <c r="X28" i="9" s="1"/>
  <c r="X58" i="9"/>
  <c r="X64" i="9"/>
  <c r="X76" i="9"/>
  <c r="X86" i="9"/>
  <c r="X95" i="9"/>
  <c r="X108" i="9"/>
  <c r="L30" i="9"/>
  <c r="L42" i="9" s="1"/>
  <c r="X30" i="9"/>
  <c r="X42" i="9" s="1"/>
  <c r="U42" i="9"/>
  <c r="R86" i="9"/>
  <c r="O42" i="9"/>
  <c r="L28" i="9"/>
  <c r="I63" i="9"/>
  <c r="F42" i="9"/>
  <c r="R96" i="9" l="1"/>
  <c r="R115" i="9" s="1"/>
  <c r="R117" i="9" s="1"/>
  <c r="L96" i="9"/>
  <c r="L115" i="9" s="1"/>
  <c r="L117" i="9" s="1"/>
  <c r="I96" i="9"/>
  <c r="I115" i="9" s="1"/>
  <c r="I117" i="9" s="1"/>
  <c r="F43" i="9"/>
  <c r="U43" i="9"/>
  <c r="O63" i="9"/>
  <c r="U96" i="9"/>
  <c r="U115" i="9" s="1"/>
  <c r="U117" i="9" s="1"/>
  <c r="I43" i="9"/>
  <c r="X63" i="9"/>
  <c r="F115" i="9"/>
  <c r="F117" i="9" s="1"/>
  <c r="X96" i="9"/>
  <c r="R43" i="9"/>
  <c r="O96" i="9"/>
  <c r="O43" i="9"/>
  <c r="L43" i="9"/>
  <c r="X43" i="9"/>
  <c r="X115" i="9" l="1"/>
  <c r="X117" i="9" s="1"/>
  <c r="O115" i="9"/>
  <c r="O117" i="9" s="1"/>
  <c r="T113" i="9"/>
  <c r="AE44" i="9" l="1"/>
  <c r="D33" i="1" s="1"/>
  <c r="F119" i="9" l="1"/>
  <c r="I119" i="9"/>
  <c r="X119" i="9"/>
  <c r="U119" i="9"/>
  <c r="R119" i="9"/>
  <c r="O119" i="9"/>
  <c r="L119" i="9" l="1"/>
  <c r="D11" i="13" l="1"/>
  <c r="C11" i="13"/>
  <c r="D13" i="2"/>
  <c r="C13" i="2" l="1"/>
  <c r="E13" i="2"/>
  <c r="F13" i="2" s="1"/>
  <c r="K92" i="1" l="1"/>
  <c r="K89" i="1" s="1"/>
  <c r="G7" i="22" s="1"/>
  <c r="K88" i="1"/>
  <c r="G6" i="22" s="1"/>
  <c r="L92" i="1" l="1"/>
  <c r="L88" i="1"/>
  <c r="H6" i="22" s="1"/>
  <c r="L90" i="1" l="1"/>
  <c r="L89" i="1" s="1"/>
  <c r="H7" i="22" s="1"/>
  <c r="F22" i="18"/>
  <c r="C22" i="18"/>
  <c r="B22" i="18"/>
  <c r="AE32" i="9"/>
  <c r="AD32" i="9"/>
  <c r="F77" i="2" l="1"/>
  <c r="AF32" i="9"/>
  <c r="B11" i="13"/>
  <c r="C58" i="9"/>
  <c r="N88" i="1" l="1"/>
  <c r="AF116" i="9" l="1"/>
  <c r="AE116" i="9"/>
  <c r="AD116" i="9"/>
  <c r="AF114" i="9"/>
  <c r="AE114" i="9"/>
  <c r="AD114" i="9"/>
  <c r="AE112" i="9"/>
  <c r="AD112" i="9"/>
  <c r="AE111" i="9"/>
  <c r="AD111" i="9"/>
  <c r="AE110" i="9"/>
  <c r="AD110" i="9"/>
  <c r="AE109" i="9"/>
  <c r="AD109" i="9"/>
  <c r="AE106" i="9"/>
  <c r="AD106" i="9"/>
  <c r="AE105" i="9"/>
  <c r="AD105" i="9"/>
  <c r="AE103" i="9"/>
  <c r="AE102" i="9"/>
  <c r="AD102" i="9"/>
  <c r="AE101" i="9"/>
  <c r="AD101" i="9"/>
  <c r="AE99" i="9"/>
  <c r="AD99" i="9"/>
  <c r="AE98" i="9"/>
  <c r="AD98" i="9"/>
  <c r="AE94" i="9"/>
  <c r="D83" i="1" s="1"/>
  <c r="AE93" i="9"/>
  <c r="AD93" i="9"/>
  <c r="AE92" i="9"/>
  <c r="AD92" i="9"/>
  <c r="AE91" i="9"/>
  <c r="D80" i="1" s="1"/>
  <c r="AD91" i="9"/>
  <c r="AE88" i="9"/>
  <c r="AD88" i="9"/>
  <c r="AE87" i="9"/>
  <c r="D76" i="1" s="1"/>
  <c r="AD83" i="9"/>
  <c r="AE82" i="9"/>
  <c r="AD82" i="9"/>
  <c r="AE79" i="9"/>
  <c r="AD79" i="9"/>
  <c r="AE78" i="9"/>
  <c r="D67" i="1" s="1"/>
  <c r="AE77" i="9"/>
  <c r="D66" i="1" s="1"/>
  <c r="AE75" i="9"/>
  <c r="D64" i="1" s="1"/>
  <c r="AE74" i="9"/>
  <c r="D63" i="1" s="1"/>
  <c r="AE72" i="9"/>
  <c r="AE73" i="9" s="1"/>
  <c r="AE69" i="9"/>
  <c r="D58" i="1" s="1"/>
  <c r="AE67" i="9"/>
  <c r="AE66" i="9"/>
  <c r="D55" i="1" s="1"/>
  <c r="AE61" i="9"/>
  <c r="D50" i="1" s="1"/>
  <c r="AE59" i="9"/>
  <c r="AE57" i="9"/>
  <c r="AE54" i="9"/>
  <c r="AE53" i="9"/>
  <c r="AE52" i="9"/>
  <c r="D41" i="1" s="1"/>
  <c r="AE51" i="9"/>
  <c r="AE50" i="9"/>
  <c r="D39" i="1" s="1"/>
  <c r="AE49" i="9"/>
  <c r="D38" i="1" s="1"/>
  <c r="AE48" i="9"/>
  <c r="D37" i="1" s="1"/>
  <c r="L37" i="1" s="1"/>
  <c r="AE47" i="9"/>
  <c r="D36" i="1" s="1"/>
  <c r="AE46" i="9"/>
  <c r="AE45" i="9"/>
  <c r="AE40" i="9"/>
  <c r="D28" i="2" s="1"/>
  <c r="AE39" i="9"/>
  <c r="D27" i="2" s="1"/>
  <c r="AE38" i="9"/>
  <c r="D26" i="2" s="1"/>
  <c r="AE37" i="9"/>
  <c r="D25" i="2" s="1"/>
  <c r="AE36" i="9"/>
  <c r="D24" i="2" s="1"/>
  <c r="AE35" i="9"/>
  <c r="D23" i="2" s="1"/>
  <c r="AE34" i="9"/>
  <c r="D22" i="2" s="1"/>
  <c r="AE29" i="9"/>
  <c r="D29" i="1" s="1"/>
  <c r="AD29" i="9"/>
  <c r="AE21" i="9"/>
  <c r="AD21" i="9"/>
  <c r="AE19" i="9"/>
  <c r="D19" i="1" s="1"/>
  <c r="L19" i="1" s="1"/>
  <c r="D104" i="2" s="1"/>
  <c r="AD19" i="9"/>
  <c r="AD18" i="9"/>
  <c r="AE17" i="9"/>
  <c r="D17" i="1" s="1"/>
  <c r="L17" i="1" s="1"/>
  <c r="D102" i="2" s="1"/>
  <c r="AD17" i="9"/>
  <c r="AE16" i="9"/>
  <c r="D16" i="1" s="1"/>
  <c r="AE15" i="9"/>
  <c r="AD15" i="9"/>
  <c r="AE14" i="9"/>
  <c r="AD14" i="9"/>
  <c r="AF12" i="9"/>
  <c r="AE12" i="9"/>
  <c r="AD12" i="9"/>
  <c r="X135" i="9"/>
  <c r="Z97" i="9"/>
  <c r="Z27" i="9"/>
  <c r="Z25" i="9"/>
  <c r="Z11" i="9"/>
  <c r="Z7" i="9"/>
  <c r="AD74" i="9"/>
  <c r="AD103" i="9"/>
  <c r="AD107" i="9"/>
  <c r="AD104" i="9"/>
  <c r="AD72" i="9"/>
  <c r="AD94" i="9"/>
  <c r="Z100" i="9" l="1"/>
  <c r="Z89" i="9"/>
  <c r="Z108" i="9"/>
  <c r="Z113" i="9"/>
  <c r="AD75" i="9"/>
  <c r="AD44" i="9"/>
  <c r="AD80" i="9"/>
  <c r="AD77" i="9"/>
  <c r="AD13" i="9"/>
  <c r="AD34" i="9"/>
  <c r="AD38" i="9"/>
  <c r="AD84" i="9"/>
  <c r="AD67" i="9"/>
  <c r="Z22" i="9"/>
  <c r="Z28" i="9" s="1"/>
  <c r="AD36" i="9"/>
  <c r="AD40" i="9"/>
  <c r="AD66" i="9"/>
  <c r="AD16" i="9"/>
  <c r="AD35" i="9"/>
  <c r="AD50" i="9"/>
  <c r="C64" i="9"/>
  <c r="AD69" i="9"/>
  <c r="AD87" i="9"/>
  <c r="AD68" i="9"/>
  <c r="AD85" i="9"/>
  <c r="AD65" i="9"/>
  <c r="AD78" i="9"/>
  <c r="Z86" i="9"/>
  <c r="AD71" i="9"/>
  <c r="AD31" i="9"/>
  <c r="Z64" i="9"/>
  <c r="Z58" i="9"/>
  <c r="Z62" i="9"/>
  <c r="Z76" i="9"/>
  <c r="Z30" i="9"/>
  <c r="Z42" i="9" s="1"/>
  <c r="Z43" i="9" l="1"/>
  <c r="Z63" i="9"/>
  <c r="Y119" i="9"/>
  <c r="X122" i="9"/>
  <c r="Z95" i="9"/>
  <c r="Z73" i="9"/>
  <c r="Z96" i="9" l="1"/>
  <c r="Z115" i="9" s="1"/>
  <c r="Z117" i="9" s="1"/>
  <c r="Z119" i="9" s="1"/>
  <c r="G75" i="1" l="1"/>
  <c r="K29" i="1"/>
  <c r="B5" i="22" s="1"/>
  <c r="L29" i="1"/>
  <c r="AE60" i="9"/>
  <c r="AE55" i="9"/>
  <c r="D64" i="9"/>
  <c r="D73" i="9"/>
  <c r="D58" i="9"/>
  <c r="I22" i="1"/>
  <c r="H94" i="1"/>
  <c r="F31" i="18"/>
  <c r="E75" i="2" s="1"/>
  <c r="F75" i="2" s="1"/>
  <c r="F13" i="18"/>
  <c r="E73" i="2" s="1"/>
  <c r="F73" i="2" s="1"/>
  <c r="B13" i="18"/>
  <c r="C31" i="18"/>
  <c r="B31" i="18"/>
  <c r="W97" i="9"/>
  <c r="W27" i="9"/>
  <c r="W25" i="9"/>
  <c r="W11" i="9"/>
  <c r="W7" i="9"/>
  <c r="T97" i="9"/>
  <c r="T27" i="9"/>
  <c r="T25" i="9"/>
  <c r="T11" i="9"/>
  <c r="T7" i="9"/>
  <c r="Q97" i="9"/>
  <c r="Q27" i="9"/>
  <c r="Q25" i="9"/>
  <c r="Q11" i="9"/>
  <c r="Q7" i="9"/>
  <c r="N97" i="9"/>
  <c r="N27" i="9"/>
  <c r="N25" i="9"/>
  <c r="N11" i="9"/>
  <c r="N7" i="9"/>
  <c r="K27" i="9"/>
  <c r="K25" i="9"/>
  <c r="K11" i="9"/>
  <c r="K7" i="9"/>
  <c r="H97" i="9"/>
  <c r="H27" i="9"/>
  <c r="H25" i="9"/>
  <c r="H11" i="9"/>
  <c r="H7" i="9"/>
  <c r="AF111" i="9"/>
  <c r="AF106" i="9"/>
  <c r="AF102" i="9"/>
  <c r="E97" i="9"/>
  <c r="AF79" i="9"/>
  <c r="AF27" i="9"/>
  <c r="AF25" i="9"/>
  <c r="AF11" i="9"/>
  <c r="AF7" i="9"/>
  <c r="AE113" i="9"/>
  <c r="AE108" i="9"/>
  <c r="AE89" i="9"/>
  <c r="AE76" i="9"/>
  <c r="AE27" i="9"/>
  <c r="AE25" i="9"/>
  <c r="AE11" i="9"/>
  <c r="AE7" i="9"/>
  <c r="E27" i="9"/>
  <c r="E25" i="9"/>
  <c r="E11" i="9"/>
  <c r="E7" i="9"/>
  <c r="D113" i="9"/>
  <c r="D108" i="9"/>
  <c r="D100" i="9"/>
  <c r="D89" i="9"/>
  <c r="D76" i="9"/>
  <c r="D62" i="9"/>
  <c r="D27" i="9"/>
  <c r="D25" i="9"/>
  <c r="D22" i="9"/>
  <c r="D11" i="9"/>
  <c r="D7" i="9"/>
  <c r="E113" i="2"/>
  <c r="E111" i="2"/>
  <c r="E96" i="2"/>
  <c r="D113" i="2"/>
  <c r="D111" i="2"/>
  <c r="D96" i="2"/>
  <c r="D30" i="2"/>
  <c r="D21" i="2"/>
  <c r="D4" i="2"/>
  <c r="M25" i="1"/>
  <c r="L27" i="1"/>
  <c r="L25" i="1"/>
  <c r="I107" i="1"/>
  <c r="I102" i="1"/>
  <c r="I78" i="1"/>
  <c r="I65" i="1"/>
  <c r="I62" i="1"/>
  <c r="I53" i="1"/>
  <c r="I51" i="1"/>
  <c r="I52" i="1" s="1"/>
  <c r="I25" i="1"/>
  <c r="I11" i="1"/>
  <c r="H107" i="1"/>
  <c r="H102" i="1"/>
  <c r="H78" i="1"/>
  <c r="H65" i="1"/>
  <c r="H53" i="1"/>
  <c r="H51" i="1"/>
  <c r="H52" i="1" s="1"/>
  <c r="H27" i="1"/>
  <c r="H25" i="1"/>
  <c r="H11" i="1"/>
  <c r="E110" i="1"/>
  <c r="E108" i="1"/>
  <c r="M108" i="1" s="1"/>
  <c r="E89" i="1"/>
  <c r="E27" i="1"/>
  <c r="E25" i="1"/>
  <c r="D110" i="1"/>
  <c r="D108" i="1"/>
  <c r="L108" i="1" s="1"/>
  <c r="L101" i="1"/>
  <c r="L98" i="1"/>
  <c r="D89" i="1"/>
  <c r="L83" i="1"/>
  <c r="L82" i="1"/>
  <c r="L81" i="1"/>
  <c r="L80" i="1"/>
  <c r="L76" i="1"/>
  <c r="L66" i="1"/>
  <c r="L64" i="1"/>
  <c r="L63" i="1"/>
  <c r="L58" i="1"/>
  <c r="L55" i="1"/>
  <c r="L50" i="1"/>
  <c r="L41" i="1"/>
  <c r="L39" i="1"/>
  <c r="L38" i="1"/>
  <c r="L36" i="1"/>
  <c r="D27" i="1"/>
  <c r="D25" i="1"/>
  <c r="L16" i="1"/>
  <c r="D101" i="2" s="1"/>
  <c r="F101" i="2" s="1"/>
  <c r="B14" i="21"/>
  <c r="C5" i="22" l="1"/>
  <c r="D115" i="2"/>
  <c r="D49" i="1"/>
  <c r="L49" i="1" s="1"/>
  <c r="D22" i="18"/>
  <c r="E100" i="9"/>
  <c r="AF101" i="9"/>
  <c r="AF110" i="9"/>
  <c r="AF21" i="9"/>
  <c r="AF93" i="9"/>
  <c r="M82" i="1" s="1"/>
  <c r="B33" i="18"/>
  <c r="E108" i="9"/>
  <c r="AF19" i="9"/>
  <c r="AF15" i="9"/>
  <c r="AF88" i="9"/>
  <c r="H100" i="9"/>
  <c r="T108" i="9"/>
  <c r="F33" i="18"/>
  <c r="E113" i="9"/>
  <c r="AF99" i="9"/>
  <c r="AF109" i="9"/>
  <c r="AF17" i="9"/>
  <c r="F102" i="2" s="1"/>
  <c r="N22" i="9"/>
  <c r="N28" i="9" s="1"/>
  <c r="N100" i="9"/>
  <c r="Q100" i="9"/>
  <c r="T100" i="9"/>
  <c r="W100" i="9"/>
  <c r="L11" i="1"/>
  <c r="Q108" i="9"/>
  <c r="K108" i="9"/>
  <c r="K113" i="9"/>
  <c r="N113" i="9"/>
  <c r="Q113" i="9"/>
  <c r="AF18" i="9"/>
  <c r="E18" i="1" s="1"/>
  <c r="AF38" i="9"/>
  <c r="E26" i="2" s="1"/>
  <c r="F26" i="2" s="1"/>
  <c r="AF91" i="9"/>
  <c r="N80" i="1" s="1"/>
  <c r="AF112" i="9"/>
  <c r="T22" i="9"/>
  <c r="T28" i="9" s="1"/>
  <c r="T33" i="9"/>
  <c r="T30" i="9" s="1"/>
  <c r="H113" i="9"/>
  <c r="N108" i="9"/>
  <c r="T89" i="9"/>
  <c r="W108" i="9"/>
  <c r="W113" i="9"/>
  <c r="D63" i="9"/>
  <c r="AE97" i="9"/>
  <c r="AF105" i="9"/>
  <c r="AF92" i="9"/>
  <c r="M81" i="1" s="1"/>
  <c r="AF82" i="9"/>
  <c r="E22" i="9"/>
  <c r="E28" i="9" s="1"/>
  <c r="AF34" i="9"/>
  <c r="E22" i="2" s="1"/>
  <c r="M27" i="1"/>
  <c r="J86" i="1"/>
  <c r="AF35" i="9"/>
  <c r="E23" i="2" s="1"/>
  <c r="K97" i="9"/>
  <c r="E28" i="2"/>
  <c r="F28" i="2" s="1"/>
  <c r="D95" i="9"/>
  <c r="AF14" i="9"/>
  <c r="AE83" i="9"/>
  <c r="AF83" i="9"/>
  <c r="AF36" i="9"/>
  <c r="E24" i="2" s="1"/>
  <c r="F24" i="2" s="1"/>
  <c r="AF29" i="9"/>
  <c r="E29" i="1" s="1"/>
  <c r="AE56" i="9"/>
  <c r="L33" i="1"/>
  <c r="W95" i="9"/>
  <c r="I75" i="1"/>
  <c r="AE65" i="9"/>
  <c r="AE13" i="9"/>
  <c r="D86" i="9"/>
  <c r="AE80" i="9"/>
  <c r="AF72" i="9"/>
  <c r="AF103" i="9"/>
  <c r="AE68" i="9"/>
  <c r="AE84" i="9"/>
  <c r="D73" i="1" s="1"/>
  <c r="AE31" i="9"/>
  <c r="AE30" i="9" s="1"/>
  <c r="W22" i="9"/>
  <c r="W28" i="9" s="1"/>
  <c r="Q33" i="9"/>
  <c r="Q30" i="9" s="1"/>
  <c r="Q22" i="9"/>
  <c r="Q28" i="9" s="1"/>
  <c r="N33" i="9"/>
  <c r="N30" i="9" s="1"/>
  <c r="K33" i="9"/>
  <c r="K30" i="9" s="1"/>
  <c r="K42" i="9" s="1"/>
  <c r="K22" i="9"/>
  <c r="K28" i="9" s="1"/>
  <c r="H108" i="9"/>
  <c r="H33" i="9"/>
  <c r="H30" i="9" s="1"/>
  <c r="H42" i="9" s="1"/>
  <c r="E30" i="9"/>
  <c r="H31" i="1"/>
  <c r="I84" i="1"/>
  <c r="D51" i="1"/>
  <c r="M11" i="1"/>
  <c r="C16" i="22"/>
  <c r="D107" i="1"/>
  <c r="AE62" i="9"/>
  <c r="H22" i="9"/>
  <c r="H28" i="9" s="1"/>
  <c r="I31" i="1"/>
  <c r="D65" i="1"/>
  <c r="D31" i="18"/>
  <c r="D78" i="1"/>
  <c r="D102" i="1"/>
  <c r="D28" i="9"/>
  <c r="D30" i="9"/>
  <c r="D42" i="9" s="1"/>
  <c r="D45" i="1" l="1"/>
  <c r="L45" i="1" s="1"/>
  <c r="D54" i="1"/>
  <c r="L54" i="1" s="1"/>
  <c r="D69" i="1"/>
  <c r="L69" i="1" s="1"/>
  <c r="M18" i="1"/>
  <c r="F18" i="1"/>
  <c r="E17" i="1"/>
  <c r="AF22" i="9"/>
  <c r="AF28" i="9" s="1"/>
  <c r="F22" i="2"/>
  <c r="F23" i="2"/>
  <c r="E21" i="1"/>
  <c r="M21" i="1" s="1"/>
  <c r="J31" i="1"/>
  <c r="E13" i="1"/>
  <c r="E16" i="1"/>
  <c r="N101" i="1"/>
  <c r="F101" i="1"/>
  <c r="N98" i="1"/>
  <c r="F98" i="1"/>
  <c r="D96" i="9"/>
  <c r="D115" i="9" s="1"/>
  <c r="D117" i="9" s="1"/>
  <c r="AE22" i="9"/>
  <c r="AE28" i="9" s="1"/>
  <c r="D16" i="22"/>
  <c r="M119" i="9"/>
  <c r="E107" i="1"/>
  <c r="D94" i="1"/>
  <c r="AE100" i="9"/>
  <c r="D72" i="2"/>
  <c r="AF97" i="9"/>
  <c r="K100" i="9"/>
  <c r="AF113" i="9"/>
  <c r="S119" i="9"/>
  <c r="AE95" i="9"/>
  <c r="AF81" i="9"/>
  <c r="AE58" i="9"/>
  <c r="AE63" i="9" s="1"/>
  <c r="AE81" i="9"/>
  <c r="AF108" i="9"/>
  <c r="AE64" i="9"/>
  <c r="D84" i="1"/>
  <c r="D62" i="1"/>
  <c r="L31" i="1"/>
  <c r="D117" i="2" s="1"/>
  <c r="AE42" i="9"/>
  <c r="E102" i="1"/>
  <c r="F102" i="1" s="1"/>
  <c r="L107" i="1"/>
  <c r="L102" i="1"/>
  <c r="H11" i="22" s="1"/>
  <c r="L51" i="1"/>
  <c r="I85" i="1"/>
  <c r="L65" i="1"/>
  <c r="D43" i="9"/>
  <c r="D53" i="1" l="1"/>
  <c r="D47" i="1"/>
  <c r="D52" i="1" s="1"/>
  <c r="F17" i="1"/>
  <c r="M17" i="1"/>
  <c r="N17" i="1" s="1"/>
  <c r="M13" i="1"/>
  <c r="E22" i="1"/>
  <c r="E28" i="1" s="1"/>
  <c r="D88" i="2"/>
  <c r="D92" i="2" s="1"/>
  <c r="M16" i="1"/>
  <c r="N16" i="1" s="1"/>
  <c r="L94" i="1"/>
  <c r="F13" i="1"/>
  <c r="AE43" i="9"/>
  <c r="D119" i="9"/>
  <c r="F16" i="1"/>
  <c r="E94" i="1"/>
  <c r="M29" i="1"/>
  <c r="E115" i="2" s="1"/>
  <c r="F29" i="1"/>
  <c r="P119" i="9"/>
  <c r="AF100" i="9"/>
  <c r="V119" i="9"/>
  <c r="D75" i="1"/>
  <c r="D85" i="1" s="1"/>
  <c r="J119" i="9"/>
  <c r="L47" i="1"/>
  <c r="L52" i="1" s="1"/>
  <c r="H2" i="22" s="1"/>
  <c r="AE86" i="9"/>
  <c r="AE96" i="9" s="1"/>
  <c r="AE115" i="9" s="1"/>
  <c r="AE117" i="9" s="1"/>
  <c r="G119" i="9"/>
  <c r="L53" i="1"/>
  <c r="H3" i="22" s="1"/>
  <c r="L78" i="1"/>
  <c r="D22" i="1"/>
  <c r="D28" i="1" s="1"/>
  <c r="H16" i="22"/>
  <c r="C135" i="9"/>
  <c r="W89" i="9"/>
  <c r="W76" i="9"/>
  <c r="T95" i="9"/>
  <c r="T76" i="9"/>
  <c r="T73" i="9"/>
  <c r="Q89" i="9"/>
  <c r="Q76" i="9"/>
  <c r="Q73" i="9"/>
  <c r="N89" i="9"/>
  <c r="AF74" i="9"/>
  <c r="K89" i="9"/>
  <c r="K76" i="9"/>
  <c r="H89" i="9"/>
  <c r="H76" i="9"/>
  <c r="D109" i="1" l="1"/>
  <c r="D111" i="1" s="1"/>
  <c r="H6" i="1"/>
  <c r="D5" i="22"/>
  <c r="M31" i="1"/>
  <c r="M22" i="1"/>
  <c r="D3" i="22" s="1"/>
  <c r="N29" i="1"/>
  <c r="N86" i="1"/>
  <c r="AE119" i="9"/>
  <c r="F22" i="1"/>
  <c r="F28" i="1"/>
  <c r="L6" i="1"/>
  <c r="L4" i="1" s="1"/>
  <c r="L7" i="1" s="1"/>
  <c r="H4" i="1"/>
  <c r="H7" i="1" s="1"/>
  <c r="D32" i="1"/>
  <c r="E74" i="1"/>
  <c r="T86" i="9"/>
  <c r="T96" i="9" s="1"/>
  <c r="AF75" i="9"/>
  <c r="E64" i="1" s="1"/>
  <c r="AF94" i="9"/>
  <c r="AF78" i="9"/>
  <c r="E67" i="1" s="1"/>
  <c r="AD70" i="9"/>
  <c r="AF77" i="9"/>
  <c r="AF87" i="9"/>
  <c r="E60" i="1"/>
  <c r="E69" i="1"/>
  <c r="AF84" i="9"/>
  <c r="E73" i="1" s="1"/>
  <c r="M107" i="1"/>
  <c r="K73" i="9"/>
  <c r="W86" i="9"/>
  <c r="H86" i="9"/>
  <c r="N86" i="9"/>
  <c r="N73" i="9"/>
  <c r="E86" i="9"/>
  <c r="E89" i="9"/>
  <c r="K86" i="9"/>
  <c r="Q86" i="9"/>
  <c r="E73" i="9"/>
  <c r="E76" i="9"/>
  <c r="N76" i="9"/>
  <c r="H73" i="9"/>
  <c r="W73" i="9"/>
  <c r="E95" i="9"/>
  <c r="D113" i="1" l="1"/>
  <c r="C2" i="22"/>
  <c r="F115" i="2"/>
  <c r="E117" i="2"/>
  <c r="F117" i="2" s="1"/>
  <c r="M69" i="1"/>
  <c r="N69" i="1" s="1"/>
  <c r="F69" i="1"/>
  <c r="M67" i="1"/>
  <c r="F67" i="1"/>
  <c r="M64" i="1"/>
  <c r="N64" i="1" s="1"/>
  <c r="F64" i="1"/>
  <c r="M74" i="1"/>
  <c r="F74" i="1"/>
  <c r="M73" i="1"/>
  <c r="F73" i="1"/>
  <c r="M60" i="1"/>
  <c r="F60" i="1"/>
  <c r="N31" i="1"/>
  <c r="E5" i="22"/>
  <c r="AF50" i="9"/>
  <c r="E39" i="1" s="1"/>
  <c r="AF66" i="9"/>
  <c r="E55" i="1" s="1"/>
  <c r="AF67" i="9"/>
  <c r="AF65" i="9"/>
  <c r="AF69" i="9"/>
  <c r="E58" i="1" s="1"/>
  <c r="AF44" i="9"/>
  <c r="AF59" i="9"/>
  <c r="AD59" i="9"/>
  <c r="AF48" i="9"/>
  <c r="E37" i="1" s="1"/>
  <c r="AD48" i="9"/>
  <c r="AF60" i="9"/>
  <c r="E49" i="1" s="1"/>
  <c r="AD60" i="9"/>
  <c r="AD49" i="9"/>
  <c r="AD53" i="9"/>
  <c r="AD57" i="9"/>
  <c r="AF68" i="9"/>
  <c r="E57" i="1" s="1"/>
  <c r="M57" i="1" s="1"/>
  <c r="AF46" i="9"/>
  <c r="AD46" i="9"/>
  <c r="AF52" i="9"/>
  <c r="E41" i="1" s="1"/>
  <c r="AD52" i="9"/>
  <c r="E45" i="1"/>
  <c r="AD56" i="9"/>
  <c r="T62" i="9"/>
  <c r="AD61" i="9"/>
  <c r="AD45" i="9"/>
  <c r="AF47" i="9"/>
  <c r="E36" i="1" s="1"/>
  <c r="AD47" i="9"/>
  <c r="AF51" i="9"/>
  <c r="AD51" i="9"/>
  <c r="AD55" i="9"/>
  <c r="AF45" i="9"/>
  <c r="AF49" i="9"/>
  <c r="M38" i="1" s="1"/>
  <c r="AD54" i="9"/>
  <c r="AF61" i="9"/>
  <c r="E50" i="1" s="1"/>
  <c r="W62" i="9"/>
  <c r="W96" i="9"/>
  <c r="K62" i="9"/>
  <c r="T64" i="9"/>
  <c r="H64" i="9"/>
  <c r="E64" i="9"/>
  <c r="AF76" i="9"/>
  <c r="E63" i="1"/>
  <c r="N58" i="9"/>
  <c r="K64" i="9"/>
  <c r="Q64" i="9"/>
  <c r="W64" i="9"/>
  <c r="E96" i="9"/>
  <c r="E58" i="9"/>
  <c r="E66" i="1"/>
  <c r="AF86" i="9"/>
  <c r="H58" i="9"/>
  <c r="K58" i="9"/>
  <c r="N62" i="9"/>
  <c r="W58" i="9"/>
  <c r="N64" i="9"/>
  <c r="E62" i="9"/>
  <c r="E83" i="1"/>
  <c r="E59" i="1"/>
  <c r="AF73" i="9"/>
  <c r="AF89" i="9"/>
  <c r="E76" i="1"/>
  <c r="F37" i="1" l="1"/>
  <c r="M37" i="1"/>
  <c r="N37" i="1" s="1"/>
  <c r="M76" i="1"/>
  <c r="N76" i="1" s="1"/>
  <c r="F76" i="1"/>
  <c r="M83" i="1"/>
  <c r="N83" i="1" s="1"/>
  <c r="F83" i="1"/>
  <c r="M66" i="1"/>
  <c r="N66" i="1" s="1"/>
  <c r="F66" i="1"/>
  <c r="M45" i="1"/>
  <c r="N45" i="1" s="1"/>
  <c r="F45" i="1"/>
  <c r="M41" i="1"/>
  <c r="N41" i="1" s="1"/>
  <c r="F41" i="1"/>
  <c r="M49" i="1"/>
  <c r="N49" i="1" s="1"/>
  <c r="F49" i="1"/>
  <c r="M58" i="1"/>
  <c r="N58" i="1" s="1"/>
  <c r="F58" i="1"/>
  <c r="M55" i="1"/>
  <c r="N55" i="1" s="1"/>
  <c r="F55" i="1"/>
  <c r="M59" i="1"/>
  <c r="F59" i="1"/>
  <c r="M63" i="1"/>
  <c r="N63" i="1" s="1"/>
  <c r="F63" i="1"/>
  <c r="M50" i="1"/>
  <c r="N50" i="1" s="1"/>
  <c r="F50" i="1"/>
  <c r="M36" i="1"/>
  <c r="N36" i="1" s="1"/>
  <c r="F36" i="1"/>
  <c r="M39" i="1"/>
  <c r="N39" i="1" s="1"/>
  <c r="F39" i="1"/>
  <c r="H62" i="9"/>
  <c r="H63" i="9" s="1"/>
  <c r="Q62" i="9"/>
  <c r="Q58" i="9"/>
  <c r="T58" i="9"/>
  <c r="T63" i="9" s="1"/>
  <c r="T115" i="9" s="1"/>
  <c r="T117" i="9" s="1"/>
  <c r="W63" i="9"/>
  <c r="W115" i="9" s="1"/>
  <c r="W117" i="9" s="1"/>
  <c r="K63" i="9"/>
  <c r="E62" i="1"/>
  <c r="F62" i="1" s="1"/>
  <c r="E63" i="9"/>
  <c r="E115" i="9" s="1"/>
  <c r="E117" i="9" s="1"/>
  <c r="N63" i="9"/>
  <c r="AF62" i="9"/>
  <c r="E75" i="1"/>
  <c r="F75" i="1" s="1"/>
  <c r="E54" i="1"/>
  <c r="E53" i="1" s="1"/>
  <c r="AF64" i="9"/>
  <c r="E78" i="1"/>
  <c r="F78" i="1" s="1"/>
  <c r="E33" i="1"/>
  <c r="AF58" i="9"/>
  <c r="E65" i="1"/>
  <c r="F65" i="1" s="1"/>
  <c r="M54" i="1" l="1"/>
  <c r="N54" i="1" s="1"/>
  <c r="F54" i="1"/>
  <c r="M33" i="1"/>
  <c r="N33" i="1" s="1"/>
  <c r="F33" i="1"/>
  <c r="Q63" i="9"/>
  <c r="AF63" i="9"/>
  <c r="E47" i="1"/>
  <c r="F47" i="1" s="1"/>
  <c r="M65" i="1"/>
  <c r="N65" i="1" s="1"/>
  <c r="F53" i="1"/>
  <c r="E51" i="1"/>
  <c r="F51" i="1" s="1"/>
  <c r="E52" i="1" l="1"/>
  <c r="F52" i="1" s="1"/>
  <c r="M75" i="1" l="1"/>
  <c r="M78" i="1" l="1"/>
  <c r="N78" i="1" s="1"/>
  <c r="M62" i="1" l="1"/>
  <c r="M51" i="1"/>
  <c r="N51" i="1" s="1"/>
  <c r="M47" i="1" l="1"/>
  <c r="M53" i="1"/>
  <c r="M52" i="1" l="1"/>
  <c r="N47" i="1"/>
  <c r="I3" i="22"/>
  <c r="J3" i="22" s="1"/>
  <c r="N53" i="1"/>
  <c r="H14" i="21"/>
  <c r="G14" i="21"/>
  <c r="E14" i="21"/>
  <c r="C14" i="21"/>
  <c r="F14" i="21"/>
  <c r="D14" i="21"/>
  <c r="U135" i="9"/>
  <c r="AD135" i="9"/>
  <c r="I2" i="22" l="1"/>
  <c r="J2" i="22" s="1"/>
  <c r="N52" i="1"/>
  <c r="V129" i="9"/>
  <c r="Y134" i="9"/>
  <c r="Y132" i="9"/>
  <c r="Y130" i="9"/>
  <c r="Y128" i="9"/>
  <c r="Y133" i="9"/>
  <c r="Y131" i="9"/>
  <c r="Y129" i="9"/>
  <c r="AD39" i="9"/>
  <c r="AF39" i="9"/>
  <c r="E27" i="2" s="1"/>
  <c r="F27" i="2" s="1"/>
  <c r="AD37" i="9"/>
  <c r="I14" i="21"/>
  <c r="G11" i="21"/>
  <c r="G16" i="21" s="1"/>
  <c r="K11" i="21"/>
  <c r="D11" i="21"/>
  <c r="D16" i="21" s="1"/>
  <c r="H11" i="21"/>
  <c r="H16" i="21" s="1"/>
  <c r="L11" i="21"/>
  <c r="F11" i="21"/>
  <c r="F16" i="21" s="1"/>
  <c r="J11" i="21"/>
  <c r="E11" i="21"/>
  <c r="E16" i="21" s="1"/>
  <c r="I11" i="21"/>
  <c r="M11" i="21"/>
  <c r="C11" i="21"/>
  <c r="C16" i="21" s="1"/>
  <c r="V128" i="9"/>
  <c r="Z128" i="9" s="1"/>
  <c r="V134" i="9"/>
  <c r="V133" i="9"/>
  <c r="V132" i="9"/>
  <c r="V131" i="9"/>
  <c r="V130" i="9"/>
  <c r="C89" i="1"/>
  <c r="G31" i="1"/>
  <c r="G27" i="1"/>
  <c r="G25" i="1"/>
  <c r="G22" i="1"/>
  <c r="G11" i="1"/>
  <c r="K27" i="1"/>
  <c r="K25" i="1"/>
  <c r="G107" i="1"/>
  <c r="G102" i="1"/>
  <c r="G84" i="1"/>
  <c r="G78" i="1"/>
  <c r="G65" i="1"/>
  <c r="G62" i="1"/>
  <c r="G53" i="1"/>
  <c r="G51" i="1"/>
  <c r="G52" i="1" s="1"/>
  <c r="C27" i="1"/>
  <c r="C25" i="1"/>
  <c r="C117" i="2"/>
  <c r="C113" i="2"/>
  <c r="C111" i="2"/>
  <c r="C96" i="2"/>
  <c r="C154" i="9"/>
  <c r="D149" i="9" s="1"/>
  <c r="O139" i="9" s="1"/>
  <c r="F135" i="9"/>
  <c r="P145" i="9"/>
  <c r="M145" i="9"/>
  <c r="J145" i="9"/>
  <c r="G145" i="9"/>
  <c r="C145" i="9"/>
  <c r="D129" i="9"/>
  <c r="E129" i="9" s="1"/>
  <c r="D130" i="9"/>
  <c r="E130" i="9" s="1"/>
  <c r="D131" i="9"/>
  <c r="E131" i="9" s="1"/>
  <c r="D132" i="9"/>
  <c r="E132" i="9" s="1"/>
  <c r="D133" i="9"/>
  <c r="E133" i="9" s="1"/>
  <c r="D128" i="9"/>
  <c r="E128" i="9" s="1"/>
  <c r="Q95" i="9"/>
  <c r="Q96" i="9" s="1"/>
  <c r="Q115" i="9" s="1"/>
  <c r="Q117" i="9" s="1"/>
  <c r="N95" i="9"/>
  <c r="N96" i="9" s="1"/>
  <c r="N115" i="9" s="1"/>
  <c r="N117" i="9" s="1"/>
  <c r="K95" i="9"/>
  <c r="K96" i="9" s="1"/>
  <c r="K115" i="9" s="1"/>
  <c r="K117" i="9" s="1"/>
  <c r="I16" i="21" l="1"/>
  <c r="E135" i="9"/>
  <c r="W133" i="9"/>
  <c r="Z133" i="9"/>
  <c r="W129" i="9"/>
  <c r="Z129" i="9"/>
  <c r="Y135" i="9"/>
  <c r="W132" i="9"/>
  <c r="Z132" i="9"/>
  <c r="W131" i="9"/>
  <c r="Z131" i="9"/>
  <c r="W130" i="9"/>
  <c r="Z130" i="9"/>
  <c r="W134" i="9"/>
  <c r="Z134" i="9"/>
  <c r="AF37" i="9"/>
  <c r="AF33" i="9" s="1"/>
  <c r="W33" i="9"/>
  <c r="W30" i="9" s="1"/>
  <c r="K11" i="1"/>
  <c r="H95" i="9"/>
  <c r="H96" i="9" s="1"/>
  <c r="H115" i="9" s="1"/>
  <c r="H117" i="9" s="1"/>
  <c r="E30" i="2"/>
  <c r="F30" i="2" s="1"/>
  <c r="E4" i="2"/>
  <c r="C4" i="2"/>
  <c r="W128" i="9"/>
  <c r="V135" i="9"/>
  <c r="G85" i="1"/>
  <c r="D148" i="9"/>
  <c r="O138" i="9" s="1"/>
  <c r="D153" i="9"/>
  <c r="O143" i="9" s="1"/>
  <c r="D152" i="9"/>
  <c r="O142" i="9" s="1"/>
  <c r="D151" i="9"/>
  <c r="O141" i="9" s="1"/>
  <c r="D150" i="9"/>
  <c r="O140" i="9" s="1"/>
  <c r="D138" i="9"/>
  <c r="D144" i="9"/>
  <c r="D143" i="9"/>
  <c r="D142" i="9"/>
  <c r="D141" i="9"/>
  <c r="D140" i="9"/>
  <c r="D139" i="9"/>
  <c r="D135" i="9"/>
  <c r="C110" i="1"/>
  <c r="C108" i="1"/>
  <c r="K108" i="1" s="1"/>
  <c r="K101" i="1"/>
  <c r="K98" i="1"/>
  <c r="K82" i="1"/>
  <c r="K81" i="1"/>
  <c r="K80" i="1"/>
  <c r="K79" i="1"/>
  <c r="K76" i="1"/>
  <c r="K74" i="1"/>
  <c r="K73" i="1"/>
  <c r="K69" i="1"/>
  <c r="K67" i="1"/>
  <c r="K66" i="1"/>
  <c r="K64" i="1"/>
  <c r="K63" i="1"/>
  <c r="K60" i="1"/>
  <c r="K59" i="1"/>
  <c r="K58" i="1"/>
  <c r="K55" i="1"/>
  <c r="K50" i="1"/>
  <c r="K49" i="1"/>
  <c r="K36" i="1"/>
  <c r="K38" i="1"/>
  <c r="K39" i="1"/>
  <c r="K41" i="1"/>
  <c r="T42" i="9"/>
  <c r="T43" i="9" s="1"/>
  <c r="T119" i="9" s="1"/>
  <c r="Q42" i="9"/>
  <c r="Q43" i="9" s="1"/>
  <c r="Q119" i="9" s="1"/>
  <c r="N42" i="9"/>
  <c r="N43" i="9" s="1"/>
  <c r="N119" i="9" s="1"/>
  <c r="K43" i="9"/>
  <c r="K119" i="9" s="1"/>
  <c r="H43" i="9"/>
  <c r="AD113" i="9"/>
  <c r="AD81" i="9"/>
  <c r="AD27" i="9"/>
  <c r="AD25" i="9"/>
  <c r="AD11" i="9"/>
  <c r="AD7" i="9"/>
  <c r="C113" i="9"/>
  <c r="C108" i="9"/>
  <c r="C100" i="9"/>
  <c r="C95" i="9"/>
  <c r="C89" i="9"/>
  <c r="C86" i="9"/>
  <c r="C76" i="9"/>
  <c r="C73" i="9"/>
  <c r="C62" i="9"/>
  <c r="C27" i="9"/>
  <c r="C25" i="9"/>
  <c r="C22" i="9"/>
  <c r="C11" i="9"/>
  <c r="C7" i="9"/>
  <c r="F4" i="2" l="1"/>
  <c r="AF30" i="9"/>
  <c r="AI30" i="9" s="1"/>
  <c r="E25" i="2"/>
  <c r="F25" i="2" s="1"/>
  <c r="W135" i="9"/>
  <c r="E108" i="2"/>
  <c r="AD97" i="9"/>
  <c r="AD100" i="9" s="1"/>
  <c r="Z135" i="9"/>
  <c r="AD108" i="9"/>
  <c r="H119" i="9"/>
  <c r="AD95" i="9"/>
  <c r="AD73" i="9"/>
  <c r="E79" i="1"/>
  <c r="AF95" i="9"/>
  <c r="AF96" i="9" s="1"/>
  <c r="C102" i="1"/>
  <c r="W42" i="9"/>
  <c r="W43" i="9" s="1"/>
  <c r="W119" i="9" s="1"/>
  <c r="C30" i="9"/>
  <c r="C42" i="9" s="1"/>
  <c r="C107" i="1"/>
  <c r="AD33" i="9"/>
  <c r="C21" i="2"/>
  <c r="AD89" i="9"/>
  <c r="AD76" i="9"/>
  <c r="C63" i="9"/>
  <c r="AD86" i="9"/>
  <c r="K16" i="1"/>
  <c r="AD58" i="9"/>
  <c r="K33" i="1"/>
  <c r="AD62" i="9"/>
  <c r="AD64" i="9"/>
  <c r="K54" i="1"/>
  <c r="C62" i="1"/>
  <c r="C65" i="1"/>
  <c r="C78" i="1"/>
  <c r="C84" i="1"/>
  <c r="AD22" i="9"/>
  <c r="AD28" i="9" s="1"/>
  <c r="K13" i="1"/>
  <c r="L139" i="9"/>
  <c r="I139" i="9"/>
  <c r="F139" i="9"/>
  <c r="L140" i="9"/>
  <c r="I140" i="9"/>
  <c r="F140" i="9"/>
  <c r="L141" i="9"/>
  <c r="I141" i="9"/>
  <c r="F141" i="9"/>
  <c r="L142" i="9"/>
  <c r="I142" i="9"/>
  <c r="F142" i="9"/>
  <c r="L143" i="9"/>
  <c r="I143" i="9"/>
  <c r="F143" i="9"/>
  <c r="L144" i="9"/>
  <c r="I144" i="9"/>
  <c r="F144" i="9"/>
  <c r="O145" i="9"/>
  <c r="L138" i="9"/>
  <c r="I138" i="9"/>
  <c r="F138" i="9"/>
  <c r="D145" i="9"/>
  <c r="C28" i="9"/>
  <c r="C96" i="9"/>
  <c r="D154" i="9"/>
  <c r="C122" i="9"/>
  <c r="F122" i="9"/>
  <c r="I122" i="9"/>
  <c r="L122" i="9"/>
  <c r="O122" i="9"/>
  <c r="R122" i="9"/>
  <c r="U122" i="9"/>
  <c r="K22" i="1" l="1"/>
  <c r="AF42" i="9"/>
  <c r="AF115" i="9"/>
  <c r="AF117" i="9" s="1"/>
  <c r="M79" i="1"/>
  <c r="F79" i="1"/>
  <c r="C94" i="1"/>
  <c r="I145" i="9"/>
  <c r="C75" i="1"/>
  <c r="C85" i="1" s="1"/>
  <c r="O10" i="21"/>
  <c r="C115" i="9"/>
  <c r="C117" i="9" s="1"/>
  <c r="C43" i="9"/>
  <c r="E84" i="1"/>
  <c r="E21" i="2"/>
  <c r="E42" i="9"/>
  <c r="E43" i="9" s="1"/>
  <c r="E119" i="9" s="1"/>
  <c r="AD30" i="9"/>
  <c r="L145" i="9"/>
  <c r="F145" i="9"/>
  <c r="AD96" i="9"/>
  <c r="K94" i="1"/>
  <c r="G94" i="1"/>
  <c r="C53" i="1"/>
  <c r="C51" i="1"/>
  <c r="C47" i="1"/>
  <c r="AD63" i="9"/>
  <c r="C28" i="1"/>
  <c r="F21" i="2" l="1"/>
  <c r="E85" i="1"/>
  <c r="F84" i="1"/>
  <c r="C119" i="9"/>
  <c r="G109" i="1"/>
  <c r="G110" i="1"/>
  <c r="AD42" i="9"/>
  <c r="AD43" i="9" s="1"/>
  <c r="AD115" i="9"/>
  <c r="AD117" i="9" s="1"/>
  <c r="C52" i="1"/>
  <c r="C109" i="1" s="1"/>
  <c r="C111" i="1" s="1"/>
  <c r="C108" i="2"/>
  <c r="B3" i="22"/>
  <c r="E30" i="1" l="1"/>
  <c r="AF43" i="9"/>
  <c r="AF119" i="9" s="1"/>
  <c r="E109" i="1"/>
  <c r="F85" i="1"/>
  <c r="C31" i="1"/>
  <c r="C32" i="1" s="1"/>
  <c r="C113" i="1" s="1"/>
  <c r="C72" i="2"/>
  <c r="C88" i="2" s="1"/>
  <c r="C92" i="2" s="1"/>
  <c r="AD119" i="9"/>
  <c r="C13" i="18"/>
  <c r="C33" i="18" s="1"/>
  <c r="I110" i="1" l="1"/>
  <c r="J110" i="1" s="1"/>
  <c r="E31" i="1"/>
  <c r="E32" i="1" s="1"/>
  <c r="F30" i="1"/>
  <c r="E111" i="1"/>
  <c r="F111" i="1" s="1"/>
  <c r="F109" i="1"/>
  <c r="M84" i="1"/>
  <c r="M102" i="1"/>
  <c r="E72" i="2"/>
  <c r="E88" i="2" s="1"/>
  <c r="E92" i="2" s="1"/>
  <c r="K107" i="1"/>
  <c r="K84" i="1"/>
  <c r="K102" i="1"/>
  <c r="G11" i="22" s="1"/>
  <c r="K78" i="1"/>
  <c r="K75" i="1"/>
  <c r="K65" i="1"/>
  <c r="K62" i="1"/>
  <c r="F31" i="1" l="1"/>
  <c r="F72" i="2"/>
  <c r="F92" i="2"/>
  <c r="E113" i="1"/>
  <c r="M85" i="1"/>
  <c r="I11" i="22"/>
  <c r="J11" i="22" s="1"/>
  <c r="N102" i="1"/>
  <c r="G4" i="1"/>
  <c r="G7" i="1" s="1"/>
  <c r="G28" i="1" s="1"/>
  <c r="G32" i="1" s="1"/>
  <c r="K6" i="1"/>
  <c r="K4" i="1" s="1"/>
  <c r="K7" i="1" s="1"/>
  <c r="B2" i="22" s="1"/>
  <c r="K85" i="1"/>
  <c r="G4" i="22" s="1"/>
  <c r="K47" i="1"/>
  <c r="K51" i="1"/>
  <c r="K53" i="1"/>
  <c r="G3" i="22" s="1"/>
  <c r="D13" i="18"/>
  <c r="D33" i="18" s="1"/>
  <c r="F88" i="2" l="1"/>
  <c r="F32" i="1"/>
  <c r="I4" i="22"/>
  <c r="I16" i="22"/>
  <c r="J16" i="22" s="1"/>
  <c r="I6" i="1"/>
  <c r="M6" i="1" s="1"/>
  <c r="K28" i="1"/>
  <c r="K31" i="1"/>
  <c r="K52" i="1"/>
  <c r="G2" i="22" s="1"/>
  <c r="N6" i="1" l="1"/>
  <c r="J6" i="1"/>
  <c r="G9" i="22"/>
  <c r="K109" i="1"/>
  <c r="K111" i="1" s="1"/>
  <c r="K32" i="1"/>
  <c r="G111" i="1"/>
  <c r="G113" i="1" s="1"/>
  <c r="G16" i="22"/>
  <c r="B16" i="22"/>
  <c r="B9" i="22"/>
  <c r="K113" i="1" l="1"/>
  <c r="G17" i="22"/>
  <c r="B17" i="22"/>
  <c r="O9" i="21"/>
  <c r="O8" i="21"/>
  <c r="O7" i="21"/>
  <c r="O6" i="21"/>
  <c r="O5" i="21"/>
  <c r="O4" i="21"/>
  <c r="O19" i="21" l="1"/>
  <c r="N11" i="21"/>
  <c r="O3" i="21"/>
  <c r="O11" i="21" s="1"/>
  <c r="J14" i="21" l="1"/>
  <c r="J16" i="21" s="1"/>
  <c r="K14" i="21"/>
  <c r="K16" i="21" s="1"/>
  <c r="L14" i="21"/>
  <c r="L16" i="21" s="1"/>
  <c r="M14" i="21"/>
  <c r="M16" i="21" s="1"/>
  <c r="N14" i="21"/>
  <c r="N16" i="21" s="1"/>
  <c r="O13" i="21" l="1"/>
  <c r="O14" i="21" s="1"/>
  <c r="O16" i="21" s="1"/>
  <c r="M89" i="1"/>
  <c r="M94" i="1" s="1"/>
  <c r="I94" i="1" l="1"/>
  <c r="J94" i="1" s="1"/>
  <c r="J89" i="1"/>
  <c r="N89" i="1"/>
  <c r="I7" i="22"/>
  <c r="J7" i="22" s="1"/>
  <c r="I109" i="1" l="1"/>
  <c r="I111" i="1" s="1"/>
  <c r="I6" i="22"/>
  <c r="J6" i="22" s="1"/>
  <c r="M109" i="1"/>
  <c r="M111" i="1" s="1"/>
  <c r="N94" i="1"/>
  <c r="I9" i="22" l="1"/>
  <c r="I17" i="22" l="1"/>
  <c r="M4" i="1"/>
  <c r="M7" i="1" s="1"/>
  <c r="I4" i="1"/>
  <c r="E114" i="2"/>
  <c r="N7" i="1" l="1"/>
  <c r="N4" i="1"/>
  <c r="I7" i="1"/>
  <c r="J4" i="1"/>
  <c r="E118" i="2"/>
  <c r="D2" i="22" l="1"/>
  <c r="E2" i="22" s="1"/>
  <c r="M28" i="1"/>
  <c r="M32" i="1" s="1"/>
  <c r="I28" i="1"/>
  <c r="I32" i="1" s="1"/>
  <c r="J7" i="1"/>
  <c r="D9" i="22" l="1"/>
  <c r="M113" i="1"/>
  <c r="D17" i="22" l="1"/>
  <c r="I113" i="1"/>
  <c r="C114" i="2" l="1"/>
  <c r="C118" i="2" s="1"/>
  <c r="H18" i="1" l="1"/>
  <c r="L18" i="1" s="1"/>
  <c r="H13" i="1"/>
  <c r="H59" i="1"/>
  <c r="H67" i="1"/>
  <c r="L59" i="1" l="1"/>
  <c r="L13" i="1"/>
  <c r="H22" i="1"/>
  <c r="H28" i="1" s="1"/>
  <c r="L67" i="1"/>
  <c r="D103" i="2"/>
  <c r="F103" i="2" s="1"/>
  <c r="N18" i="1"/>
  <c r="H32" i="1" l="1"/>
  <c r="J28" i="1"/>
  <c r="D98" i="2"/>
  <c r="L22" i="1"/>
  <c r="N13" i="1"/>
  <c r="N59" i="1"/>
  <c r="N67" i="1"/>
  <c r="D108" i="2" l="1"/>
  <c r="F98" i="2"/>
  <c r="C3" i="22"/>
  <c r="L28" i="1"/>
  <c r="N22" i="1"/>
  <c r="J32" i="1"/>
  <c r="L32" i="1" l="1"/>
  <c r="N28" i="1"/>
  <c r="E3" i="22"/>
  <c r="C9" i="22"/>
  <c r="D114" i="2"/>
  <c r="F108" i="2"/>
  <c r="C17" i="22" l="1"/>
  <c r="E17" i="22" s="1"/>
  <c r="E9" i="22"/>
  <c r="D118" i="2"/>
  <c r="F118" i="2" s="1"/>
  <c r="F114" i="2"/>
  <c r="N32" i="1"/>
  <c r="H60" i="1" l="1"/>
  <c r="L60" i="1" l="1"/>
  <c r="H62" i="1"/>
  <c r="N60" i="1" l="1"/>
  <c r="L62" i="1"/>
  <c r="N62" i="1" l="1"/>
  <c r="H74" i="1" l="1"/>
  <c r="H73" i="1"/>
  <c r="J73" i="1" l="1"/>
  <c r="L73" i="1"/>
  <c r="H75" i="1"/>
  <c r="J74" i="1"/>
  <c r="L74" i="1"/>
  <c r="N74" i="1" s="1"/>
  <c r="J75" i="1" l="1"/>
  <c r="H79" i="1"/>
  <c r="N73" i="1"/>
  <c r="L75" i="1"/>
  <c r="J79" i="1" l="1"/>
  <c r="H84" i="1"/>
  <c r="L79" i="1"/>
  <c r="N75" i="1"/>
  <c r="L84" i="1" l="1"/>
  <c r="N79" i="1"/>
  <c r="J84" i="1"/>
  <c r="H85" i="1"/>
  <c r="H109" i="1" l="1"/>
  <c r="J85" i="1"/>
  <c r="N84" i="1"/>
  <c r="L85" i="1"/>
  <c r="H4" i="22" l="1"/>
  <c r="L109" i="1"/>
  <c r="N85" i="1"/>
  <c r="H111" i="1"/>
  <c r="J109" i="1"/>
  <c r="J111" i="1" l="1"/>
  <c r="H113" i="1"/>
  <c r="L111" i="1"/>
  <c r="N109" i="1"/>
  <c r="H9" i="22"/>
  <c r="J4" i="22"/>
  <c r="H17" i="22" l="1"/>
  <c r="J17" i="22" s="1"/>
  <c r="J9" i="22"/>
  <c r="N111" i="1"/>
  <c r="L113" i="1"/>
  <c r="B10" i="21" l="1"/>
  <c r="B11" i="21" s="1"/>
  <c r="B16" i="21" s="1"/>
  <c r="B19" i="21"/>
  <c r="B35" i="21" s="1"/>
</calcChain>
</file>

<file path=xl/sharedStrings.xml><?xml version="1.0" encoding="utf-8"?>
<sst xmlns="http://schemas.openxmlformats.org/spreadsheetml/2006/main" count="789" uniqueCount="367">
  <si>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</si>
  <si>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</si>
  <si>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</si>
  <si>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</si>
  <si>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</si>
  <si>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</si>
  <si>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</si>
  <si>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</si>
  <si>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</si>
  <si>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</si>
  <si>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</si>
  <si>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HÁZI SEGÍTSÉGNYÚJTÁS</t>
  </si>
  <si>
    <t>TÁMOGATÓ SZOLGÁLAT</t>
  </si>
  <si>
    <t>SEGÍTŐ SZOLGÁLAT EGYÜTT</t>
  </si>
  <si>
    <t>Közalkalmazotti státuszok</t>
  </si>
  <si>
    <t>Összesen</t>
  </si>
  <si>
    <t>ENGEDÉLYEZETT LÉTSZÁM</t>
  </si>
  <si>
    <t>Segítő Szolgálat</t>
  </si>
  <si>
    <t>Segítő Szolgálat Összesen</t>
  </si>
  <si>
    <t>SZOCIÁLIS NORMATÍVA ÉS TÁMOGATÁS MINDÖSSZESEN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</si>
  <si>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</si>
  <si>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</si>
  <si>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</si>
  <si>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</si>
  <si>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</si>
  <si>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</si>
  <si>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</si>
  <si>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</si>
  <si>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</si>
  <si>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</si>
  <si>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</si>
  <si>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</si>
  <si>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</si>
  <si>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 juttatások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</si>
  <si>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</si>
  <si>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</si>
  <si>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</si>
  <si>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</si>
  <si>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</si>
  <si>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</si>
  <si>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</si>
  <si>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</si>
  <si>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Beruházások</t>
  </si>
  <si>
    <t>Felújítások</t>
  </si>
  <si>
    <t>Egyéb felhalmozási kiadások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</si>
  <si>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</si>
  <si>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</si>
  <si>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</si>
  <si>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</si>
  <si>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</si>
  <si>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 xml:space="preserve">Önkormányzatok működési támogatásai </t>
  </si>
  <si>
    <t>Egyéb működési célú támogatások bevételei államháztartáson belülről</t>
  </si>
  <si>
    <t>ebből: TB pénzügy alapjai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</si>
  <si>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</si>
  <si>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</si>
  <si>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</si>
  <si>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</si>
  <si>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</si>
  <si>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</si>
  <si>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</si>
  <si>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</si>
  <si>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Általános forgalmi adó visszatérítése</t>
  </si>
  <si>
    <t>Kamatbevételek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</si>
  <si>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</si>
  <si>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</si>
  <si>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</si>
  <si>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</si>
  <si>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</si>
  <si>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</si>
  <si>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</si>
  <si>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</si>
  <si>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</si>
  <si>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</si>
  <si>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</si>
  <si>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</si>
  <si>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</si>
  <si>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</si>
  <si>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</si>
  <si>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</si>
  <si>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</si>
  <si>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</si>
  <si>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</si>
  <si>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</si>
  <si>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</si>
  <si>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</si>
  <si>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</si>
  <si>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</si>
  <si>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</si>
  <si>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</si>
  <si>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</si>
  <si>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</si>
  <si>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</si>
  <si>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</si>
  <si>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</si>
  <si>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</si>
  <si>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</si>
  <si>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</si>
  <si>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</si>
  <si>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</si>
  <si>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</si>
  <si>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</si>
  <si>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</si>
  <si>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</si>
  <si>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</si>
  <si>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</si>
  <si>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</si>
  <si>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</si>
  <si>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</si>
  <si>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</si>
  <si>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</si>
  <si>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</si>
  <si>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</si>
  <si>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</si>
  <si>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</si>
  <si>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</si>
  <si>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</si>
  <si>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</si>
  <si>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</si>
  <si>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</si>
  <si>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</si>
  <si>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</si>
  <si>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</si>
  <si>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</si>
  <si>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</si>
  <si>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</si>
  <si>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</si>
  <si>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</si>
  <si>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</si>
  <si>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</si>
  <si>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</si>
  <si>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</si>
  <si>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</si>
  <si>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</si>
  <si>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</si>
  <si>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</si>
  <si>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</si>
  <si>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</si>
  <si>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</si>
  <si>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</si>
  <si>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</si>
  <si>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</si>
  <si>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</si>
  <si>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</si>
  <si>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</si>
  <si>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</si>
  <si>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</si>
  <si>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</si>
  <si>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</si>
  <si>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</si>
  <si>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</si>
  <si>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</si>
  <si>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</si>
  <si>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</si>
  <si>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</si>
  <si>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</si>
  <si>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</si>
  <si>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</si>
  <si>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</si>
  <si>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</si>
  <si>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</si>
  <si>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</si>
  <si>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</si>
  <si>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</si>
  <si>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</si>
  <si>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</si>
  <si>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</si>
  <si>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</si>
  <si>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</si>
  <si>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</si>
  <si>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</si>
  <si>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</si>
  <si>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</si>
  <si>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</si>
  <si>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</si>
  <si>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</si>
  <si>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</si>
  <si>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</si>
  <si>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</si>
  <si>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</si>
  <si>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</si>
  <si>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</si>
  <si>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</si>
  <si>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</si>
  <si>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</si>
  <si>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</si>
  <si>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</si>
  <si>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</si>
  <si>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</si>
  <si>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</si>
  <si>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</si>
  <si>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</si>
  <si>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</si>
  <si>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</si>
  <si>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</si>
  <si>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</si>
  <si>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</si>
  <si>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</si>
  <si>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</si>
  <si>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</si>
  <si>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</si>
  <si>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</si>
  <si>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</si>
  <si>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</si>
  <si>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</si>
  <si>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</si>
  <si>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</si>
  <si>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</si>
  <si>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</si>
  <si>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</si>
  <si>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</si>
  <si>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</si>
  <si>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</si>
  <si>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</si>
  <si>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</si>
  <si>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</si>
  <si>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</si>
  <si>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</si>
  <si>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</si>
  <si>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</si>
  <si>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</si>
  <si>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</si>
  <si>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Működési célú átvett pénzeszközök ÁH kívülről</t>
  </si>
  <si>
    <t>Felhalmozási célú átvett pénzeszközök ÁH kívülről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</si>
  <si>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</si>
  <si>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</si>
  <si>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</si>
  <si>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</si>
  <si>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</si>
  <si>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</si>
  <si>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</si>
  <si>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</si>
  <si>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</si>
  <si>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</si>
  <si>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</si>
  <si>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</si>
  <si>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</si>
  <si>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</si>
  <si>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</si>
  <si>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</si>
  <si>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</si>
  <si>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</si>
  <si>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</si>
  <si>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</si>
  <si>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A) Központi orvosi ügyelethez</t>
  </si>
  <si>
    <t>Szociális ellátás</t>
  </si>
  <si>
    <t>ÖNKORMÁNYZATI HOZZÁJÁRULÁSOK ÖSSZESEN</t>
  </si>
  <si>
    <t>E) Belső ellenőrzéshez</t>
  </si>
  <si>
    <t>F) Munkaszervezeti feladatokhoz</t>
  </si>
  <si>
    <t>ebből: pénzügyi alap tartaléka</t>
  </si>
  <si>
    <t>K915</t>
  </si>
  <si>
    <t>IDŐSEK - CSALÁDI NAPKÖZI</t>
  </si>
  <si>
    <t>Martonvásár normatíva átadás</t>
  </si>
  <si>
    <t>Normatíva átadás összesen</t>
  </si>
  <si>
    <t>MINDÖSSZESEN</t>
  </si>
  <si>
    <t>%</t>
  </si>
  <si>
    <t>Egyéb dologi kiadások (bitosítás, mű.i vizsgák)</t>
  </si>
  <si>
    <t>ebből: helyi önkormányzatok és költségvetési szerveik támogatása</t>
  </si>
  <si>
    <t>Egyéb szolgáltatások  (üzemeltetés, szolg. igénybevétel, bankköltség)</t>
  </si>
  <si>
    <t xml:space="preserve">Üzemeltetési anyagok beszerzése (üzemanyag, tisztító szerek, irodaszer) </t>
  </si>
  <si>
    <t>Szent László Völgye Segítő Szolgálat</t>
  </si>
  <si>
    <t>K513</t>
  </si>
  <si>
    <t>Bérkompenzáció</t>
  </si>
  <si>
    <t>Házi segítségnyújtás</t>
  </si>
  <si>
    <t>Támogató szolgálat</t>
  </si>
  <si>
    <t>BÉRKOMPENZÁCIÓ ÖSSZESEN</t>
  </si>
  <si>
    <t>SZOCIÁLIS ÁGAZATI PÓTLÉK ÖSSZESEN</t>
  </si>
  <si>
    <t>Szociális ágazati pótlék</t>
  </si>
  <si>
    <t>ebből: táppénz hozzájárulás</t>
  </si>
  <si>
    <t>Önkormányzati hozzájárulások (fizetendő minden hó 5-éig)</t>
  </si>
  <si>
    <t>TKT által önkormányzatoknak utalandó (utalandó minden hó 7-éig)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</si>
  <si>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</si>
  <si>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</si>
  <si>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</si>
  <si>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</si>
  <si>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</si>
  <si>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CSALÁD-ÉS GYERMEKJÓLÉTI KÖZPONT</t>
  </si>
  <si>
    <t>CSALÁD-ÉS GYERMEKJÓLÉTI SZOLGÁLAT</t>
  </si>
  <si>
    <t>Család- és Gyermekjóléti Szolgálat</t>
  </si>
  <si>
    <t>Család- és Gyermekjóléti Központ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</si>
  <si>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</si>
  <si>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</si>
  <si>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Idősek klubja - társulási kiegészítéssel </t>
  </si>
  <si>
    <t xml:space="preserve">     Falugondnoki feladatellátás</t>
  </si>
  <si>
    <t xml:space="preserve">     Családi bölcsöde</t>
  </si>
  <si>
    <t>Családi bölcsöde</t>
  </si>
  <si>
    <t>CSALÁDI BÖLCSÖDE</t>
  </si>
  <si>
    <t>Társulás és intézményének konszolidált összesítése</t>
  </si>
  <si>
    <t>B) Fogorvosi ügyelethez</t>
  </si>
  <si>
    <t>G) Normatív támogatás átvétel</t>
  </si>
  <si>
    <t>Család-és Gyermekjóléti Központ</t>
  </si>
  <si>
    <t>Család-és Gyermekjóléti Szolgálat</t>
  </si>
  <si>
    <t>Támogató Szolgálat</t>
  </si>
  <si>
    <t>Családi bölcsőde</t>
  </si>
  <si>
    <t>ebből: TKT tartalék v. költségvetési felhasználás</t>
  </si>
  <si>
    <t>Segítő Szolgálat által önkormányzatoknak utalandó</t>
  </si>
  <si>
    <t>Eredeti előirányzat</t>
  </si>
  <si>
    <t>Módosított előirányzat</t>
  </si>
  <si>
    <t>Teljesítés</t>
  </si>
  <si>
    <t>teljesítés ker</t>
  </si>
  <si>
    <t>Befizetések összesen</t>
  </si>
  <si>
    <t>Eredeti</t>
  </si>
  <si>
    <t>Módosított</t>
  </si>
  <si>
    <t>ebből: finanszírozási többelt (-) / hiány (+)</t>
  </si>
  <si>
    <t xml:space="preserve">                                                                          </t>
  </si>
  <si>
    <t>Egyéb dologi kiadások (biztosítás, műszaki vizsga)</t>
  </si>
  <si>
    <t xml:space="preserve">     Óvodai és iskolai szociális segítő tevékenység támogatása</t>
  </si>
  <si>
    <t>JÁRVÁNYÜGYI ELLÁTÁS</t>
  </si>
  <si>
    <t>ebből: szociális feladatok tartaléka</t>
  </si>
  <si>
    <t>D/2) Martonvásári Önkéntes Tűzoltó Egyesülethez</t>
  </si>
  <si>
    <t xml:space="preserve">Gyúró      </t>
  </si>
  <si>
    <t xml:space="preserve">Martonvásár    </t>
  </si>
  <si>
    <t xml:space="preserve">Ráckeresztúr   </t>
  </si>
  <si>
    <t xml:space="preserve">Tordas        </t>
  </si>
  <si>
    <t xml:space="preserve">Kajászó          </t>
  </si>
  <si>
    <t xml:space="preserve">Vál        </t>
  </si>
  <si>
    <t xml:space="preserve">        Baracska</t>
  </si>
  <si>
    <t xml:space="preserve">       Kajászó          </t>
  </si>
  <si>
    <t>D1) Tagdíjhoz</t>
  </si>
  <si>
    <t>D3) Váli Önkormányzati Tűzoltósághoz</t>
  </si>
  <si>
    <t xml:space="preserve">              H) Bankköltség, vagyonbiztosítás</t>
  </si>
  <si>
    <t xml:space="preserve">Ercsi </t>
  </si>
  <si>
    <t>Idősek klubja</t>
  </si>
  <si>
    <t>Falugondnoki feladatellátás</t>
  </si>
  <si>
    <t>IDŐSEK KLUBJA</t>
  </si>
  <si>
    <t>FALUGONDNOKI FELADATELLÁTÁS</t>
  </si>
  <si>
    <t>Működési célú támogatások Áh belülről</t>
  </si>
  <si>
    <t>Működési célú átvett pénzeszközök</t>
  </si>
  <si>
    <t>Maradvány igénybevétele</t>
  </si>
  <si>
    <t>Felhalmozási célú támogatások Áh belülről</t>
  </si>
  <si>
    <t>Felhalmozási célú átvett pénzeszközök</t>
  </si>
  <si>
    <t>Munkaadókat terhelő járulékok és szociális hozzájárulási adó</t>
  </si>
  <si>
    <t>Ellátottak pénzbeli juttatási</t>
  </si>
  <si>
    <t>B411</t>
  </si>
  <si>
    <t>B65</t>
  </si>
  <si>
    <t>B75</t>
  </si>
  <si>
    <t>2021. évi eredeti előirányzat</t>
  </si>
  <si>
    <t>2021. évi módosított előirányzat</t>
  </si>
  <si>
    <t>2021.évi teljesítés</t>
  </si>
  <si>
    <t>2021. évi eredeti ei</t>
  </si>
  <si>
    <t>2021. évi mód. ei</t>
  </si>
  <si>
    <t>2021. évi teljesítés</t>
  </si>
  <si>
    <t>2021. évi módosított ei.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</si>
  <si>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</si>
  <si>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</t>
    </r>
  </si>
  <si>
    <r>
      <t xml:space="preserve">Egyéb működési célú támogatások államháztartáson kívülre  </t>
    </r>
    <r>
      <rPr>
        <i/>
        <sz val="10"/>
        <rFont val="Times New Roman"/>
        <family val="1"/>
        <charset val="238"/>
      </rPr>
      <t>(Marton ÖTE, Vál Önk.TP)</t>
    </r>
  </si>
  <si>
    <r>
      <t xml:space="preserve">Egyéb tárgyi eszközök beszerzése, létesítése </t>
    </r>
    <r>
      <rPr>
        <i/>
        <sz val="10"/>
        <color indexed="8"/>
        <rFont val="Times New Roman"/>
        <family val="1"/>
        <charset val="238"/>
      </rPr>
      <t>(Klímaberendezés beszerzése)</t>
    </r>
  </si>
  <si>
    <t>ebből: családi bölcsöde tartaléka (pm-ből és többlettám-ból)</t>
  </si>
  <si>
    <t>ebből: Tűzoltóság épületére céltartalék</t>
  </si>
  <si>
    <t>2020.évi zárszámadási elszámolás visszautalás</t>
  </si>
  <si>
    <t>2020.évi normatíva többletbevétel visszafizetése önkormányzatoknak</t>
  </si>
  <si>
    <t>2020.évi normatíva visszafizetés</t>
  </si>
  <si>
    <t>Kajászó Község részére átadott pénzeszköz</t>
  </si>
  <si>
    <t>Martonvásár Város részére átadott pénzeszköz</t>
  </si>
  <si>
    <t>Kamatbevételek és más nyereségjellegű bevételek</t>
  </si>
  <si>
    <t>Gyúró vis maior pályázat önrész biztosítása</t>
  </si>
  <si>
    <t>MV</t>
  </si>
  <si>
    <t>Rácker.</t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</si>
  <si>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630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</si>
  <si>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</si>
  <si>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>Ellátási díjak</t>
    </r>
    <r>
      <rPr>
        <i/>
        <sz val="10"/>
        <rFont val="Times New Roman"/>
        <family val="1"/>
        <charset val="238"/>
      </rPr>
      <t xml:space="preserve"> (Házi segítségnyújtás 2500 E Ft, Támogató Szolgálat 1500 E Ft, Családi bölcsőde 7500 E Ft, Szociális étkezés 630 E Ft)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</si>
  <si>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170E Ft, Bölcsőde étkezési díj 864 E Ft, Tanyagondnoki feladatellátás busz igénybevétele 64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</si>
  <si>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</si>
  <si>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 xml:space="preserve">Fizetendő általános forgalmi adó  </t>
    </r>
    <r>
      <rPr>
        <i/>
        <sz val="10"/>
        <color indexed="8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</si>
  <si>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630 E Ft)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</si>
  <si>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</si>
  <si>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 xml:space="preserve">Fizetendő általános forgalmi adó </t>
    </r>
    <r>
      <rPr>
        <i/>
        <sz val="10"/>
        <color indexed="8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</si>
  <si>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>Kiszámlázott általános forgalmi adó</t>
    </r>
    <r>
      <rPr>
        <i/>
        <sz val="10"/>
        <rFont val="Times New Roman"/>
        <family val="1"/>
        <charset val="238"/>
      </rPr>
      <t xml:space="preserve"> (Szociális étkezés 170 E Ft, Bölcsőde étkezési díj 864 E Ft, Tanyagondnoki feladatellátás busz igénybevétele 64 E 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</si>
</sst>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\ _F_t"/>
    <numFmt numFmtId="169" formatCode="0.0000"/>
    <numFmt numFmtId="170" formatCode="0__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2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3" fontId="21" fillId="0" borderId="33" xfId="0" applyNumberFormat="1" applyFont="1" applyFill="1" applyBorder="1"/>
    <xf numFmtId="2" fontId="21" fillId="0" borderId="0" xfId="0" applyNumberFormat="1" applyFont="1" applyFill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7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5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0" fontId="26" fillId="0" borderId="79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3" fontId="26" fillId="0" borderId="86" xfId="0" applyNumberFormat="1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25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4" fontId="26" fillId="0" borderId="45" xfId="0" applyNumberFormat="1" applyFont="1" applyFill="1" applyBorder="1" applyAlignment="1">
      <alignment horizontal="right" vertical="center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8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4" fontId="26" fillId="0" borderId="46" xfId="0" applyNumberFormat="1" applyFont="1" applyFill="1" applyBorder="1" applyAlignment="1">
      <alignment horizontal="right" vertical="center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8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4" fontId="26" fillId="0" borderId="47" xfId="0" applyNumberFormat="1" applyFont="1" applyFill="1" applyBorder="1" applyAlignment="1">
      <alignment horizontal="right" vertical="center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8" fontId="26" fillId="0" borderId="47" xfId="0" applyNumberFormat="1" applyFont="1" applyFill="1" applyBorder="1" applyAlignment="1">
      <alignment vertical="center"/>
    </xf>
    <xf numFmtId="168" fontId="26" fillId="0" borderId="0" xfId="0" applyNumberFormat="1" applyFont="1" applyFill="1" applyAlignment="1">
      <alignment vertical="center"/>
    </xf>
    <xf numFmtId="3" fontId="21" fillId="0" borderId="77" xfId="0" applyNumberFormat="1" applyFont="1" applyFill="1" applyBorder="1"/>
    <xf numFmtId="3" fontId="21" fillId="0" borderId="95" xfId="54" applyNumberFormat="1" applyFont="1" applyFill="1" applyBorder="1" applyAlignment="1">
      <alignment horizontal="right"/>
    </xf>
    <xf numFmtId="0" fontId="28" fillId="0" borderId="99" xfId="0" applyFont="1" applyBorder="1" applyAlignment="1">
      <alignment horizontal="center" vertical="center"/>
    </xf>
    <xf numFmtId="0" fontId="28" fillId="27" borderId="100" xfId="0" applyFont="1" applyFill="1" applyBorder="1" applyAlignment="1">
      <alignment horizontal="center" vertical="center" wrapText="1"/>
    </xf>
    <xf numFmtId="0" fontId="28" fillId="27" borderId="101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/>
    </xf>
    <xf numFmtId="3" fontId="28" fillId="0" borderId="91" xfId="0" applyNumberFormat="1" applyFont="1" applyBorder="1" applyAlignment="1">
      <alignment vertical="center"/>
    </xf>
    <xf numFmtId="3" fontId="28" fillId="0" borderId="96" xfId="0" applyNumberFormat="1" applyFont="1" applyBorder="1" applyAlignment="1">
      <alignment vertical="center"/>
    </xf>
    <xf numFmtId="9" fontId="28" fillId="0" borderId="10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68" xfId="0" applyNumberFormat="1" applyFont="1" applyBorder="1" applyAlignment="1">
      <alignment vertical="center"/>
    </xf>
    <xf numFmtId="3" fontId="28" fillId="28" borderId="25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/>
    </xf>
    <xf numFmtId="0" fontId="29" fillId="0" borderId="80" xfId="0" applyFont="1" applyFill="1" applyBorder="1" applyAlignment="1">
      <alignment horizontal="left" vertical="center" wrapText="1" indent="5"/>
    </xf>
    <xf numFmtId="0" fontId="35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0" fontId="37" fillId="0" borderId="46" xfId="75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vertical="center"/>
    </xf>
    <xf numFmtId="0" fontId="32" fillId="0" borderId="67" xfId="0" applyFont="1" applyFill="1" applyBorder="1" applyAlignment="1">
      <alignment vertical="center" wrapText="1"/>
    </xf>
    <xf numFmtId="0" fontId="26" fillId="0" borderId="99" xfId="0" applyFont="1" applyFill="1" applyBorder="1" applyAlignment="1">
      <alignment vertical="center" wrapText="1"/>
    </xf>
    <xf numFmtId="1" fontId="26" fillId="0" borderId="100" xfId="0" applyNumberFormat="1" applyFont="1" applyFill="1" applyBorder="1" applyAlignment="1">
      <alignment horizontal="center"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9" fillId="0" borderId="88" xfId="0" applyFont="1" applyFill="1" applyBorder="1" applyAlignment="1">
      <alignment horizontal="left" vertical="center"/>
    </xf>
    <xf numFmtId="0" fontId="21" fillId="0" borderId="87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88" xfId="0" applyFont="1" applyFill="1" applyBorder="1" applyAlignment="1">
      <alignment horizontal="left" vertical="center"/>
    </xf>
    <xf numFmtId="0" fontId="21" fillId="0" borderId="108" xfId="0" applyFont="1" applyFill="1" applyBorder="1" applyAlignment="1">
      <alignment horizontal="left" vertical="center"/>
    </xf>
    <xf numFmtId="0" fontId="35" fillId="0" borderId="45" xfId="75" applyFont="1" applyFill="1" applyBorder="1" applyAlignment="1">
      <alignment vertical="center" wrapText="1"/>
    </xf>
    <xf numFmtId="0" fontId="35" fillId="0" borderId="47" xfId="75" applyFont="1" applyFill="1" applyBorder="1" applyAlignment="1">
      <alignment vertical="center" wrapText="1"/>
    </xf>
    <xf numFmtId="0" fontId="36" fillId="0" borderId="68" xfId="75" applyFont="1" applyFill="1" applyBorder="1" applyAlignment="1">
      <alignment vertical="center" wrapText="1"/>
    </xf>
    <xf numFmtId="0" fontId="21" fillId="0" borderId="85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left" vertical="center" wrapText="1" indent="5"/>
    </xf>
    <xf numFmtId="0" fontId="21" fillId="0" borderId="81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110" xfId="0" applyFont="1" applyFill="1" applyBorder="1" applyAlignment="1">
      <alignment horizontal="left" vertical="center" wrapText="1"/>
    </xf>
    <xf numFmtId="3" fontId="21" fillId="0" borderId="34" xfId="0" applyNumberFormat="1" applyFont="1" applyFill="1" applyBorder="1" applyAlignment="1">
      <alignment wrapText="1"/>
    </xf>
    <xf numFmtId="3" fontId="21" fillId="0" borderId="95" xfId="0" applyNumberFormat="1" applyFont="1" applyFill="1" applyBorder="1" applyAlignment="1">
      <alignment wrapText="1"/>
    </xf>
    <xf numFmtId="0" fontId="28" fillId="0" borderId="110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170" fontId="37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0" applyNumberFormat="1" applyFont="1" applyFill="1" applyBorder="1" applyAlignment="1">
      <alignment wrapText="1"/>
    </xf>
    <xf numFmtId="0" fontId="35" fillId="0" borderId="87" xfId="75" applyFont="1" applyFill="1" applyBorder="1" applyAlignment="1">
      <alignment horizontal="left" vertical="center"/>
    </xf>
    <xf numFmtId="0" fontId="35" fillId="0" borderId="79" xfId="75" applyFont="1" applyFill="1" applyBorder="1" applyAlignment="1">
      <alignment horizontal="left" vertical="center"/>
    </xf>
    <xf numFmtId="0" fontId="35" fillId="0" borderId="88" xfId="75" applyFont="1" applyFill="1" applyBorder="1" applyAlignment="1">
      <alignment horizontal="left" vertical="center"/>
    </xf>
    <xf numFmtId="0" fontId="36" fillId="0" borderId="39" xfId="75" applyFont="1" applyFill="1" applyBorder="1" applyAlignment="1">
      <alignment horizontal="left" vertical="center"/>
    </xf>
    <xf numFmtId="0" fontId="37" fillId="0" borderId="87" xfId="75" applyFont="1" applyFill="1" applyBorder="1" applyAlignment="1">
      <alignment horizontal="left" vertical="center"/>
    </xf>
    <xf numFmtId="0" fontId="37" fillId="0" borderId="79" xfId="75" applyFont="1" applyFill="1" applyBorder="1" applyAlignment="1">
      <alignment horizontal="left" vertical="center"/>
    </xf>
    <xf numFmtId="0" fontId="37" fillId="0" borderId="88" xfId="75" applyFont="1" applyFill="1" applyBorder="1" applyAlignment="1">
      <alignment horizontal="left" vertical="center" wrapText="1"/>
    </xf>
    <xf numFmtId="0" fontId="36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3" fontId="21" fillId="0" borderId="69" xfId="0" applyNumberFormat="1" applyFont="1" applyFill="1" applyBorder="1" applyAlignment="1">
      <alignment vertical="center" wrapText="1"/>
    </xf>
    <xf numFmtId="0" fontId="35" fillId="0" borderId="65" xfId="75" applyFont="1" applyFill="1" applyBorder="1" applyAlignment="1">
      <alignment vertical="center" wrapText="1"/>
    </xf>
    <xf numFmtId="170" fontId="37" fillId="0" borderId="65" xfId="75" applyNumberFormat="1" applyFont="1" applyFill="1" applyBorder="1" applyAlignment="1">
      <alignment horizontal="left" vertical="center" wrapText="1"/>
    </xf>
    <xf numFmtId="3" fontId="21" fillId="0" borderId="77" xfId="0" applyNumberFormat="1" applyFont="1" applyFill="1" applyBorder="1" applyAlignment="1">
      <alignment vertical="center" wrapText="1"/>
    </xf>
    <xf numFmtId="3" fontId="21" fillId="0" borderId="113" xfId="0" applyNumberFormat="1" applyFont="1" applyFill="1" applyBorder="1" applyAlignment="1">
      <alignment vertical="center" wrapText="1"/>
    </xf>
    <xf numFmtId="3" fontId="21" fillId="0" borderId="111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114" xfId="0" applyNumberFormat="1" applyFont="1" applyFill="1" applyBorder="1" applyAlignment="1">
      <alignment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15" xfId="0" applyNumberFormat="1" applyFont="1" applyFill="1" applyBorder="1" applyAlignment="1">
      <alignment vertical="center" wrapText="1"/>
    </xf>
    <xf numFmtId="3" fontId="21" fillId="0" borderId="116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2" xfId="0" applyNumberFormat="1" applyFont="1" applyFill="1" applyBorder="1" applyAlignment="1">
      <alignment vertical="center" wrapText="1"/>
    </xf>
    <xf numFmtId="3" fontId="28" fillId="0" borderId="123" xfId="54" applyNumberFormat="1" applyFont="1" applyFill="1" applyBorder="1" applyAlignment="1">
      <alignment horizontal="center" vertical="center" wrapText="1"/>
    </xf>
    <xf numFmtId="3" fontId="28" fillId="0" borderId="124" xfId="54" applyNumberFormat="1" applyFont="1" applyFill="1" applyBorder="1" applyAlignment="1">
      <alignment horizontal="center" vertical="center" wrapText="1"/>
    </xf>
    <xf numFmtId="3" fontId="28" fillId="0" borderId="126" xfId="54" applyNumberFormat="1" applyFont="1" applyFill="1" applyBorder="1" applyAlignment="1">
      <alignment horizontal="center" vertical="center" wrapText="1"/>
    </xf>
    <xf numFmtId="3" fontId="28" fillId="0" borderId="127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128" xfId="0" applyNumberFormat="1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29" xfId="0" applyNumberFormat="1" applyFont="1" applyFill="1" applyBorder="1" applyAlignment="1">
      <alignment vertical="center" wrapText="1"/>
    </xf>
    <xf numFmtId="3" fontId="21" fillId="0" borderId="130" xfId="0" applyNumberFormat="1" applyFont="1" applyFill="1" applyBorder="1" applyAlignment="1">
      <alignment vertical="center" wrapText="1"/>
    </xf>
    <xf numFmtId="3" fontId="21" fillId="0" borderId="131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left" vertical="center" wrapText="1"/>
    </xf>
    <xf numFmtId="3" fontId="21" fillId="0" borderId="136" xfId="0" applyNumberFormat="1" applyFont="1" applyFill="1" applyBorder="1" applyAlignment="1">
      <alignment vertical="center" wrapText="1"/>
    </xf>
    <xf numFmtId="3" fontId="21" fillId="0" borderId="95" xfId="0" applyNumberFormat="1" applyFont="1" applyFill="1" applyBorder="1" applyAlignment="1">
      <alignment vertical="center" wrapText="1"/>
    </xf>
    <xf numFmtId="3" fontId="21" fillId="0" borderId="137" xfId="0" applyNumberFormat="1" applyFont="1" applyFill="1" applyBorder="1" applyAlignment="1">
      <alignment vertical="center" wrapText="1"/>
    </xf>
    <xf numFmtId="3" fontId="21" fillId="0" borderId="138" xfId="0" applyNumberFormat="1" applyFont="1" applyFill="1" applyBorder="1" applyAlignment="1">
      <alignment vertical="center" wrapText="1"/>
    </xf>
    <xf numFmtId="3" fontId="21" fillId="0" borderId="139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108" xfId="0" applyFont="1" applyFill="1" applyBorder="1" applyAlignment="1">
      <alignment horizontal="left" vertical="center" wrapText="1"/>
    </xf>
    <xf numFmtId="0" fontId="35" fillId="0" borderId="49" xfId="75" applyFont="1" applyFill="1" applyBorder="1" applyAlignment="1">
      <alignment vertical="center" wrapText="1"/>
    </xf>
    <xf numFmtId="0" fontId="35" fillId="0" borderId="64" xfId="75" applyFont="1" applyFill="1" applyBorder="1" applyAlignment="1">
      <alignment vertical="center" wrapText="1"/>
    </xf>
    <xf numFmtId="0" fontId="36" fillId="0" borderId="40" xfId="75" applyFont="1" applyFill="1" applyBorder="1" applyAlignment="1">
      <alignment vertical="center" wrapText="1"/>
    </xf>
    <xf numFmtId="170" fontId="37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6" fillId="0" borderId="108" xfId="0" applyFont="1" applyFill="1" applyBorder="1" applyAlignment="1">
      <alignment horizontal="left" vertical="center" wrapText="1"/>
    </xf>
    <xf numFmtId="0" fontId="28" fillId="0" borderId="86" xfId="0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144" xfId="0" applyNumberFormat="1" applyFont="1" applyFill="1" applyBorder="1" applyAlignment="1">
      <alignment vertical="center" wrapText="1"/>
    </xf>
    <xf numFmtId="3" fontId="21" fillId="0" borderId="145" xfId="0" applyNumberFormat="1" applyFont="1" applyFill="1" applyBorder="1" applyAlignment="1">
      <alignment vertical="center" wrapText="1"/>
    </xf>
    <xf numFmtId="3" fontId="21" fillId="0" borderId="146" xfId="0" applyNumberFormat="1" applyFont="1" applyFill="1" applyBorder="1" applyAlignment="1">
      <alignment vertical="center" wrapText="1"/>
    </xf>
    <xf numFmtId="3" fontId="21" fillId="0" borderId="147" xfId="0" applyNumberFormat="1" applyFont="1" applyFill="1" applyBorder="1" applyAlignment="1">
      <alignment vertical="center" wrapText="1"/>
    </xf>
    <xf numFmtId="3" fontId="21" fillId="0" borderId="148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0" xfId="0" applyNumberFormat="1" applyFont="1" applyFill="1" applyBorder="1" applyAlignment="1">
      <alignment vertical="center" wrapText="1"/>
    </xf>
    <xf numFmtId="3" fontId="21" fillId="0" borderId="151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77" xfId="0" applyNumberFormat="1" applyFont="1" applyFill="1" applyBorder="1" applyAlignment="1">
      <alignment vertical="center" wrapText="1"/>
    </xf>
    <xf numFmtId="3" fontId="29" fillId="0" borderId="111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horizontal="left" vertical="center" wrapText="1"/>
    </xf>
    <xf numFmtId="3" fontId="29" fillId="0" borderId="144" xfId="0" applyNumberFormat="1" applyFont="1" applyFill="1" applyBorder="1" applyAlignment="1">
      <alignment vertical="center" wrapText="1"/>
    </xf>
    <xf numFmtId="3" fontId="29" fillId="0" borderId="147" xfId="0" applyNumberFormat="1" applyFont="1" applyFill="1" applyBorder="1" applyAlignment="1">
      <alignment vertical="center" wrapText="1"/>
    </xf>
    <xf numFmtId="3" fontId="29" fillId="0" borderId="149" xfId="0" applyNumberFormat="1" applyFont="1" applyFill="1" applyBorder="1" applyAlignment="1">
      <alignment vertical="center" wrapText="1"/>
    </xf>
    <xf numFmtId="3" fontId="29" fillId="0" borderId="143" xfId="0" applyNumberFormat="1" applyFont="1" applyFill="1" applyBorder="1" applyAlignment="1">
      <alignment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29" fillId="0" borderId="129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2" xfId="0" applyNumberFormat="1" applyFont="1" applyFill="1" applyBorder="1" applyAlignment="1">
      <alignment vertical="center" wrapText="1"/>
    </xf>
    <xf numFmtId="3" fontId="28" fillId="0" borderId="133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8" fillId="0" borderId="61" xfId="0" applyNumberFormat="1" applyFont="1" applyFill="1" applyBorder="1" applyAlignment="1">
      <alignment vertical="center" wrapText="1"/>
    </xf>
    <xf numFmtId="3" fontId="28" fillId="0" borderId="141" xfId="0" applyNumberFormat="1" applyFont="1" applyFill="1" applyBorder="1" applyAlignment="1">
      <alignment vertical="center" wrapText="1"/>
    </xf>
    <xf numFmtId="3" fontId="29" fillId="0" borderId="20" xfId="0" applyNumberFormat="1" applyFont="1" applyFill="1" applyBorder="1" applyAlignment="1">
      <alignment vertical="center" wrapText="1"/>
    </xf>
    <xf numFmtId="3" fontId="28" fillId="0" borderId="27" xfId="0" applyNumberFormat="1" applyFont="1" applyFill="1" applyBorder="1" applyAlignment="1">
      <alignment vertical="center" wrapText="1"/>
    </xf>
    <xf numFmtId="3" fontId="28" fillId="0" borderId="95" xfId="0" applyNumberFormat="1" applyFont="1" applyFill="1" applyBorder="1" applyAlignment="1">
      <alignment vertical="center" wrapText="1"/>
    </xf>
    <xf numFmtId="3" fontId="28" fillId="0" borderId="73" xfId="0" applyNumberFormat="1" applyFont="1" applyFill="1" applyBorder="1" applyAlignment="1">
      <alignment vertical="center" wrapText="1"/>
    </xf>
    <xf numFmtId="3" fontId="28" fillId="0" borderId="136" xfId="0" applyNumberFormat="1" applyFont="1" applyFill="1" applyBorder="1" applyAlignment="1">
      <alignment vertical="center" wrapText="1"/>
    </xf>
    <xf numFmtId="3" fontId="28" fillId="0" borderId="137" xfId="0" applyNumberFormat="1" applyFont="1" applyFill="1" applyBorder="1" applyAlignment="1">
      <alignment vertical="center" wrapText="1"/>
    </xf>
    <xf numFmtId="0" fontId="35" fillId="0" borderId="59" xfId="75" applyFont="1" applyFill="1" applyBorder="1" applyAlignment="1">
      <alignment horizontal="left"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34" xfId="0" applyNumberFormat="1" applyFont="1" applyFill="1" applyBorder="1" applyAlignment="1">
      <alignment vertical="center" wrapText="1"/>
    </xf>
    <xf numFmtId="3" fontId="28" fillId="0" borderId="1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38" xfId="0" applyNumberFormat="1" applyFont="1" applyFill="1" applyBorder="1" applyAlignment="1">
      <alignment vertical="center" wrapText="1"/>
    </xf>
    <xf numFmtId="3" fontId="28" fillId="0" borderId="139" xfId="0" applyNumberFormat="1" applyFont="1" applyFill="1" applyBorder="1" applyAlignment="1">
      <alignment vertical="center" wrapText="1"/>
    </xf>
    <xf numFmtId="3" fontId="28" fillId="0" borderId="142" xfId="0" applyNumberFormat="1" applyFont="1" applyFill="1" applyBorder="1" applyAlignment="1">
      <alignment vertical="center" wrapText="1"/>
    </xf>
    <xf numFmtId="3" fontId="28" fillId="0" borderId="140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89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1" fillId="0" borderId="114" xfId="54" applyNumberFormat="1" applyFont="1" applyFill="1" applyBorder="1"/>
    <xf numFmtId="3" fontId="21" fillId="0" borderId="69" xfId="54" applyNumberFormat="1" applyFont="1" applyFill="1" applyBorder="1"/>
    <xf numFmtId="3" fontId="21" fillId="0" borderId="128" xfId="54" applyNumberFormat="1" applyFont="1" applyFill="1" applyBorder="1"/>
    <xf numFmtId="3" fontId="21" fillId="0" borderId="34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28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2" xfId="54" applyNumberFormat="1" applyFont="1" applyFill="1" applyBorder="1" applyAlignment="1">
      <alignment vertical="center"/>
    </xf>
    <xf numFmtId="3" fontId="28" fillId="0" borderId="132" xfId="54" applyNumberFormat="1" applyFont="1" applyFill="1" applyBorder="1"/>
    <xf numFmtId="3" fontId="28" fillId="0" borderId="35" xfId="0" applyNumberFormat="1" applyFont="1" applyFill="1" applyBorder="1"/>
    <xf numFmtId="3" fontId="21" fillId="0" borderId="136" xfId="54" applyNumberFormat="1" applyFont="1" applyFill="1" applyBorder="1"/>
    <xf numFmtId="3" fontId="21" fillId="0" borderId="95" xfId="0" applyNumberFormat="1" applyFont="1" applyFill="1" applyBorder="1"/>
    <xf numFmtId="0" fontId="28" fillId="0" borderId="90" xfId="0" applyFont="1" applyFill="1" applyBorder="1" applyAlignment="1">
      <alignment horizontal="left" vertical="center"/>
    </xf>
    <xf numFmtId="3" fontId="28" fillId="0" borderId="35" xfId="54" applyNumberFormat="1" applyFont="1" applyFill="1" applyBorder="1"/>
    <xf numFmtId="3" fontId="28" fillId="0" borderId="160" xfId="54" applyNumberFormat="1" applyFont="1" applyFill="1" applyBorder="1"/>
    <xf numFmtId="3" fontId="28" fillId="0" borderId="156" xfId="0" applyNumberFormat="1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/>
    <xf numFmtId="0" fontId="28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19" xfId="0" applyFont="1" applyFill="1" applyBorder="1" applyAlignment="1">
      <alignment horizontal="left" wrapText="1" indent="4"/>
    </xf>
    <xf numFmtId="0" fontId="29" fillId="0" borderId="64" xfId="0" applyFont="1" applyFill="1" applyBorder="1" applyAlignment="1">
      <alignment horizontal="left" vertical="center" wrapText="1" indent="2"/>
    </xf>
    <xf numFmtId="0" fontId="21" fillId="0" borderId="65" xfId="0" applyFont="1" applyBorder="1" applyAlignment="1">
      <alignment horizontal="left" indent="6"/>
    </xf>
    <xf numFmtId="0" fontId="21" fillId="0" borderId="64" xfId="0" applyFont="1" applyBorder="1" applyAlignment="1">
      <alignment horizontal="left" indent="6"/>
    </xf>
    <xf numFmtId="3" fontId="28" fillId="0" borderId="27" xfId="54" applyNumberFormat="1" applyFont="1" applyFill="1" applyBorder="1" applyAlignment="1">
      <alignment horizontal="right"/>
    </xf>
    <xf numFmtId="3" fontId="28" fillId="0" borderId="95" xfId="54" applyNumberFormat="1" applyFont="1" applyFill="1" applyBorder="1" applyAlignment="1">
      <alignment horizontal="right"/>
    </xf>
    <xf numFmtId="3" fontId="28" fillId="0" borderId="95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64" xfId="0" applyFont="1" applyFill="1" applyBorder="1" applyAlignment="1">
      <alignment horizontal="left" vertical="center" wrapText="1" indent="5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0" fontId="21" fillId="0" borderId="0" xfId="89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9" fontId="21" fillId="0" borderId="0" xfId="89" applyFont="1" applyFill="1" applyBorder="1"/>
    <xf numFmtId="0" fontId="2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20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wrapText="1"/>
    </xf>
    <xf numFmtId="3" fontId="29" fillId="0" borderId="34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1" fillId="0" borderId="53" xfId="0" applyFont="1" applyBorder="1" applyAlignment="1">
      <alignment horizontal="left" indent="6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8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5" fillId="0" borderId="79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7" fillId="0" borderId="79" xfId="75" applyFont="1" applyFill="1" applyBorder="1" applyAlignment="1">
      <alignment horizontal="left" vertical="center" wrapText="1"/>
    </xf>
    <xf numFmtId="0" fontId="29" fillId="0" borderId="46" xfId="75" applyFont="1" applyFill="1" applyBorder="1" applyAlignment="1">
      <alignment horizontal="left" vertical="center" wrapText="1"/>
    </xf>
    <xf numFmtId="0" fontId="37" fillId="0" borderId="59" xfId="75" applyFont="1" applyFill="1" applyBorder="1" applyAlignment="1">
      <alignment horizontal="left" vertical="center" wrapText="1"/>
    </xf>
    <xf numFmtId="0" fontId="29" fillId="0" borderId="158" xfId="75" applyFont="1" applyFill="1" applyBorder="1" applyAlignment="1">
      <alignment horizontal="left" vertical="center" wrapText="1"/>
    </xf>
    <xf numFmtId="3" fontId="29" fillId="0" borderId="144" xfId="54" applyNumberFormat="1" applyFont="1" applyFill="1" applyBorder="1" applyAlignment="1">
      <alignment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3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0" fontId="36" fillId="29" borderId="88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9" fontId="28" fillId="0" borderId="104" xfId="0" applyNumberFormat="1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89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3" fontId="21" fillId="0" borderId="77" xfId="54" applyNumberFormat="1" applyFont="1" applyFill="1" applyBorder="1"/>
    <xf numFmtId="3" fontId="29" fillId="0" borderId="129" xfId="0" applyNumberFormat="1" applyFont="1" applyFill="1" applyBorder="1"/>
    <xf numFmtId="3" fontId="21" fillId="0" borderId="129" xfId="0" applyNumberFormat="1" applyFont="1" applyFill="1" applyBorder="1"/>
    <xf numFmtId="3" fontId="21" fillId="0" borderId="115" xfId="0" applyNumberFormat="1" applyFont="1" applyFill="1" applyBorder="1"/>
    <xf numFmtId="3" fontId="28" fillId="0" borderId="133" xfId="0" applyNumberFormat="1" applyFont="1" applyFill="1" applyBorder="1"/>
    <xf numFmtId="3" fontId="21" fillId="0" borderId="137" xfId="0" applyNumberFormat="1" applyFont="1" applyFill="1" applyBorder="1"/>
    <xf numFmtId="3" fontId="28" fillId="0" borderId="133" xfId="54" applyNumberFormat="1" applyFont="1" applyFill="1" applyBorder="1"/>
    <xf numFmtId="3" fontId="28" fillId="0" borderId="157" xfId="0" applyNumberFormat="1" applyFont="1" applyFill="1" applyBorder="1"/>
    <xf numFmtId="3" fontId="28" fillId="0" borderId="141" xfId="0" applyNumberFormat="1" applyFont="1" applyFill="1" applyBorder="1"/>
    <xf numFmtId="165" fontId="21" fillId="0" borderId="0" xfId="54" applyNumberFormat="1" applyFont="1" applyFill="1" applyBorder="1"/>
    <xf numFmtId="166" fontId="21" fillId="0" borderId="48" xfId="54" applyNumberFormat="1" applyFont="1" applyFill="1" applyBorder="1"/>
    <xf numFmtId="1" fontId="26" fillId="0" borderId="101" xfId="0" applyNumberFormat="1" applyFont="1" applyFill="1" applyBorder="1" applyAlignment="1">
      <alignment horizontal="center" vertical="center" wrapText="1"/>
    </xf>
    <xf numFmtId="3" fontId="32" fillId="0" borderId="83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1" fontId="26" fillId="0" borderId="102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164" fontId="26" fillId="0" borderId="65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8" fillId="0" borderId="91" xfId="54" applyNumberFormat="1" applyFont="1" applyBorder="1" applyAlignment="1">
      <alignment vertical="center"/>
    </xf>
    <xf numFmtId="3" fontId="28" fillId="0" borderId="96" xfId="54" applyNumberFormat="1" applyFont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 wrapText="1"/>
    </xf>
    <xf numFmtId="0" fontId="21" fillId="0" borderId="49" xfId="75" applyFont="1" applyFill="1" applyBorder="1" applyAlignment="1">
      <alignment vertical="center" wrapText="1"/>
    </xf>
    <xf numFmtId="166" fontId="21" fillId="0" borderId="66" xfId="54" applyNumberFormat="1" applyFont="1" applyFill="1" applyBorder="1"/>
    <xf numFmtId="166" fontId="21" fillId="0" borderId="41" xfId="54" applyNumberFormat="1" applyFont="1" applyFill="1" applyBorder="1"/>
    <xf numFmtId="166" fontId="21" fillId="0" borderId="50" xfId="54" applyNumberFormat="1" applyFont="1" applyFill="1" applyBorder="1"/>
    <xf numFmtId="166" fontId="21" fillId="0" borderId="170" xfId="54" applyNumberFormat="1" applyFont="1" applyFill="1" applyBorder="1"/>
    <xf numFmtId="166" fontId="28" fillId="0" borderId="38" xfId="54" applyNumberFormat="1" applyFont="1" applyFill="1" applyBorder="1"/>
    <xf numFmtId="166" fontId="28" fillId="0" borderId="41" xfId="54" applyNumberFormat="1" applyFont="1" applyFill="1" applyBorder="1"/>
    <xf numFmtId="0" fontId="35" fillId="0" borderId="58" xfId="75" applyFont="1" applyFill="1" applyBorder="1" applyAlignment="1">
      <alignment horizontal="left" vertical="center"/>
    </xf>
    <xf numFmtId="0" fontId="35" fillId="0" borderId="78" xfId="75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vertical="center" wrapText="1"/>
    </xf>
    <xf numFmtId="3" fontId="21" fillId="0" borderId="84" xfId="0" applyNumberFormat="1" applyFont="1" applyFill="1" applyBorder="1" applyAlignment="1">
      <alignment vertical="center" wrapText="1"/>
    </xf>
    <xf numFmtId="3" fontId="21" fillId="0" borderId="171" xfId="0" applyNumberFormat="1" applyFont="1" applyFill="1" applyBorder="1" applyAlignment="1">
      <alignment vertical="center" wrapText="1"/>
    </xf>
    <xf numFmtId="3" fontId="21" fillId="0" borderId="31" xfId="0" applyNumberFormat="1" applyFont="1" applyFill="1" applyBorder="1" applyAlignment="1">
      <alignment vertical="center" wrapText="1"/>
    </xf>
    <xf numFmtId="3" fontId="21" fillId="0" borderId="54" xfId="0" applyNumberFormat="1" applyFont="1" applyFill="1" applyBorder="1" applyAlignment="1">
      <alignment vertical="center" wrapText="1"/>
    </xf>
    <xf numFmtId="3" fontId="26" fillId="0" borderId="43" xfId="0" applyNumberFormat="1" applyFont="1" applyFill="1" applyBorder="1" applyAlignment="1">
      <alignment horizontal="right" vertical="center"/>
    </xf>
    <xf numFmtId="3" fontId="32" fillId="0" borderId="41" xfId="0" applyNumberFormat="1" applyFont="1" applyFill="1" applyBorder="1" applyAlignment="1">
      <alignment horizontal="right" vertical="center"/>
    </xf>
    <xf numFmtId="3" fontId="26" fillId="0" borderId="48" xfId="0" applyNumberFormat="1" applyFont="1" applyFill="1" applyBorder="1" applyAlignment="1">
      <alignment horizontal="right" vertical="center"/>
    </xf>
    <xf numFmtId="3" fontId="26" fillId="0" borderId="170" xfId="0" applyNumberFormat="1" applyFont="1" applyFill="1" applyBorder="1" applyAlignment="1">
      <alignment horizontal="right" vertical="center"/>
    </xf>
    <xf numFmtId="3" fontId="32" fillId="0" borderId="38" xfId="0" applyNumberFormat="1" applyFont="1" applyFill="1" applyBorder="1" applyAlignment="1">
      <alignment horizontal="right" vertical="center"/>
    </xf>
    <xf numFmtId="0" fontId="30" fillId="0" borderId="52" xfId="0" applyFont="1" applyFill="1" applyBorder="1" applyAlignment="1">
      <alignment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40" fillId="0" borderId="28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62" xfId="0" applyFont="1" applyFill="1" applyBorder="1"/>
    <xf numFmtId="3" fontId="30" fillId="0" borderId="62" xfId="0" applyNumberFormat="1" applyFont="1" applyFill="1" applyBorder="1"/>
    <xf numFmtId="3" fontId="30" fillId="0" borderId="24" xfId="0" applyNumberFormat="1" applyFont="1" applyFill="1" applyBorder="1"/>
    <xf numFmtId="3" fontId="30" fillId="0" borderId="33" xfId="0" applyNumberFormat="1" applyFont="1" applyFill="1" applyBorder="1"/>
    <xf numFmtId="3" fontId="30" fillId="0" borderId="17" xfId="0" applyNumberFormat="1" applyFont="1" applyFill="1" applyBorder="1"/>
    <xf numFmtId="167" fontId="30" fillId="0" borderId="0" xfId="0" applyNumberFormat="1" applyFont="1" applyFill="1"/>
    <xf numFmtId="3" fontId="30" fillId="0" borderId="0" xfId="0" applyNumberFormat="1" applyFont="1" applyFill="1"/>
    <xf numFmtId="0" fontId="30" fillId="0" borderId="0" xfId="0" applyFont="1" applyFill="1"/>
    <xf numFmtId="0" fontId="30" fillId="0" borderId="55" xfId="0" applyFont="1" applyFill="1" applyBorder="1"/>
    <xf numFmtId="0" fontId="30" fillId="0" borderId="163" xfId="0" applyFont="1" applyFill="1" applyBorder="1"/>
    <xf numFmtId="3" fontId="30" fillId="0" borderId="162" xfId="0" applyNumberFormat="1" applyFont="1" applyFill="1" applyBorder="1"/>
    <xf numFmtId="3" fontId="30" fillId="0" borderId="21" xfId="0" applyNumberFormat="1" applyFont="1" applyFill="1" applyBorder="1"/>
    <xf numFmtId="3" fontId="30" fillId="0" borderId="34" xfId="0" applyNumberFormat="1" applyFont="1" applyFill="1" applyBorder="1"/>
    <xf numFmtId="3" fontId="30" fillId="0" borderId="51" xfId="0" applyNumberFormat="1" applyFont="1" applyFill="1" applyBorder="1"/>
    <xf numFmtId="3" fontId="30" fillId="0" borderId="55" xfId="0" applyNumberFormat="1" applyFont="1" applyFill="1" applyBorder="1"/>
    <xf numFmtId="0" fontId="30" fillId="0" borderId="56" xfId="0" applyFont="1" applyFill="1" applyBorder="1"/>
    <xf numFmtId="0" fontId="40" fillId="0" borderId="14" xfId="0" applyFont="1" applyFill="1" applyBorder="1"/>
    <xf numFmtId="3" fontId="40" fillId="0" borderId="14" xfId="0" applyNumberFormat="1" applyFont="1" applyFill="1" applyBorder="1"/>
    <xf numFmtId="3" fontId="40" fillId="0" borderId="26" xfId="0" applyNumberFormat="1" applyFont="1" applyFill="1" applyBorder="1"/>
    <xf numFmtId="3" fontId="40" fillId="0" borderId="57" xfId="0" applyNumberFormat="1" applyFont="1" applyFill="1" applyBorder="1"/>
    <xf numFmtId="0" fontId="30" fillId="0" borderId="30" xfId="0" applyFont="1" applyFill="1" applyBorder="1" applyAlignment="1"/>
    <xf numFmtId="3" fontId="30" fillId="0" borderId="136" xfId="0" applyNumberFormat="1" applyFont="1" applyFill="1" applyBorder="1" applyAlignment="1"/>
    <xf numFmtId="3" fontId="30" fillId="0" borderId="95" xfId="0" applyNumberFormat="1" applyFont="1" applyFill="1" applyBorder="1" applyAlignment="1"/>
    <xf numFmtId="3" fontId="30" fillId="0" borderId="137" xfId="0" applyNumberFormat="1" applyFont="1" applyFill="1" applyBorder="1" applyAlignment="1"/>
    <xf numFmtId="3" fontId="30" fillId="0" borderId="162" xfId="0" applyNumberFormat="1" applyFont="1" applyFill="1" applyBorder="1" applyAlignment="1"/>
    <xf numFmtId="0" fontId="30" fillId="0" borderId="0" xfId="0" applyFont="1" applyFill="1" applyBorder="1" applyAlignment="1"/>
    <xf numFmtId="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3" fontId="30" fillId="0" borderId="0" xfId="0" applyNumberFormat="1" applyFont="1" applyFill="1" applyAlignment="1"/>
    <xf numFmtId="0" fontId="40" fillId="0" borderId="164" xfId="0" applyFont="1" applyFill="1" applyBorder="1" applyAlignment="1">
      <alignment vertical="center"/>
    </xf>
    <xf numFmtId="0" fontId="40" fillId="0" borderId="74" xfId="0" applyFont="1" applyFill="1" applyBorder="1"/>
    <xf numFmtId="3" fontId="40" fillId="0" borderId="74" xfId="0" applyNumberFormat="1" applyFont="1" applyFill="1" applyBorder="1"/>
    <xf numFmtId="1" fontId="30" fillId="0" borderId="0" xfId="0" applyNumberFormat="1" applyFont="1" applyFill="1"/>
    <xf numFmtId="0" fontId="30" fillId="0" borderId="0" xfId="0" applyFont="1" applyFill="1" applyBorder="1"/>
    <xf numFmtId="3" fontId="30" fillId="0" borderId="167" xfId="0" applyNumberFormat="1" applyFont="1" applyFill="1" applyBorder="1"/>
    <xf numFmtId="3" fontId="30" fillId="0" borderId="23" xfId="0" applyNumberFormat="1" applyFont="1" applyFill="1" applyBorder="1"/>
    <xf numFmtId="3" fontId="30" fillId="0" borderId="35" xfId="0" applyNumberFormat="1" applyFont="1" applyFill="1" applyBorder="1"/>
    <xf numFmtId="3" fontId="30" fillId="0" borderId="133" xfId="0" applyNumberFormat="1" applyFont="1" applyFill="1" applyBorder="1"/>
    <xf numFmtId="0" fontId="26" fillId="0" borderId="87" xfId="0" applyFont="1" applyFill="1" applyBorder="1" applyAlignment="1">
      <alignment vertical="center" wrapText="1"/>
    </xf>
    <xf numFmtId="0" fontId="26" fillId="0" borderId="108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" fontId="21" fillId="0" borderId="0" xfId="0" applyNumberFormat="1" applyFont="1" applyFill="1"/>
    <xf numFmtId="0" fontId="21" fillId="0" borderId="87" xfId="0" applyFont="1" applyFill="1" applyBorder="1" applyAlignment="1">
      <alignment horizontal="left" vertical="center" wrapText="1"/>
    </xf>
    <xf numFmtId="0" fontId="19" fillId="0" borderId="0" xfId="77" applyFont="1" applyAlignment="1">
      <alignment vertical="center"/>
    </xf>
    <xf numFmtId="0" fontId="21" fillId="0" borderId="16" xfId="0" applyFont="1" applyBorder="1" applyAlignment="1">
      <alignment vertical="center"/>
    </xf>
    <xf numFmtId="3" fontId="21" fillId="0" borderId="49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81" xfId="0" applyNumberFormat="1" applyFont="1" applyBorder="1" applyAlignment="1">
      <alignment vertical="center"/>
    </xf>
    <xf numFmtId="166" fontId="21" fillId="0" borderId="81" xfId="0" applyNumberFormat="1" applyFont="1" applyBorder="1" applyAlignment="1">
      <alignment vertical="center"/>
    </xf>
    <xf numFmtId="0" fontId="21" fillId="0" borderId="87" xfId="0" applyFont="1" applyBorder="1" applyAlignment="1">
      <alignment vertical="center"/>
    </xf>
    <xf numFmtId="166" fontId="21" fillId="0" borderId="50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80" xfId="0" applyNumberFormat="1" applyFont="1" applyBorder="1" applyAlignment="1">
      <alignment vertical="center"/>
    </xf>
    <xf numFmtId="0" fontId="21" fillId="0" borderId="79" xfId="0" applyFont="1" applyBorder="1" applyAlignment="1">
      <alignment vertical="center"/>
    </xf>
    <xf numFmtId="3" fontId="21" fillId="0" borderId="65" xfId="0" applyNumberFormat="1" applyFont="1" applyFill="1" applyBorder="1" applyAlignment="1">
      <alignment vertical="center"/>
    </xf>
    <xf numFmtId="3" fontId="21" fillId="0" borderId="46" xfId="0" applyNumberFormat="1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166" fontId="21" fillId="0" borderId="80" xfId="0" applyNumberFormat="1" applyFont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3" fontId="21" fillId="27" borderId="64" xfId="0" applyNumberFormat="1" applyFont="1" applyFill="1" applyBorder="1" applyAlignment="1">
      <alignment vertical="center"/>
    </xf>
    <xf numFmtId="3" fontId="21" fillId="27" borderId="47" xfId="0" applyNumberFormat="1" applyFont="1" applyFill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166" fontId="21" fillId="0" borderId="82" xfId="0" applyNumberFormat="1" applyFont="1" applyBorder="1" applyAlignment="1">
      <alignment vertical="center"/>
    </xf>
    <xf numFmtId="0" fontId="34" fillId="27" borderId="88" xfId="0" applyFont="1" applyFill="1" applyBorder="1" applyAlignment="1">
      <alignment vertical="center"/>
    </xf>
    <xf numFmtId="3" fontId="34" fillId="27" borderId="64" xfId="0" applyNumberFormat="1" applyFont="1" applyFill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8" fillId="0" borderId="83" xfId="0" applyNumberFormat="1" applyFont="1" applyBorder="1" applyAlignment="1">
      <alignment vertical="center"/>
    </xf>
    <xf numFmtId="166" fontId="28" fillId="0" borderId="83" xfId="0" applyNumberFormat="1" applyFont="1" applyBorder="1" applyAlignment="1">
      <alignment vertical="center"/>
    </xf>
    <xf numFmtId="166" fontId="28" fillId="0" borderId="41" xfId="0" applyNumberFormat="1" applyFont="1" applyBorder="1" applyAlignment="1">
      <alignment vertical="center"/>
    </xf>
    <xf numFmtId="3" fontId="21" fillId="0" borderId="85" xfId="0" applyNumberFormat="1" applyFont="1" applyBorder="1" applyAlignment="1">
      <alignment vertical="center"/>
    </xf>
    <xf numFmtId="166" fontId="21" fillId="0" borderId="85" xfId="0" applyNumberFormat="1" applyFont="1" applyBorder="1" applyAlignment="1">
      <alignment vertical="center"/>
    </xf>
    <xf numFmtId="166" fontId="21" fillId="0" borderId="43" xfId="0" applyNumberFormat="1" applyFont="1" applyBorder="1" applyAlignment="1">
      <alignment vertical="center"/>
    </xf>
    <xf numFmtId="3" fontId="21" fillId="0" borderId="49" xfId="54" applyNumberFormat="1" applyFont="1" applyBorder="1" applyAlignment="1">
      <alignment vertical="center"/>
    </xf>
    <xf numFmtId="3" fontId="21" fillId="0" borderId="45" xfId="54" applyNumberFormat="1" applyFont="1" applyBorder="1" applyAlignment="1">
      <alignment vertical="center"/>
    </xf>
    <xf numFmtId="0" fontId="19" fillId="0" borderId="0" xfId="77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 locked="0" hidden="1"/>
    </xf>
    <xf numFmtId="3" fontId="21" fillId="0" borderId="65" xfId="54" applyNumberFormat="1" applyFont="1" applyBorder="1" applyAlignment="1">
      <alignment vertical="center"/>
    </xf>
    <xf numFmtId="3" fontId="21" fillId="0" borderId="46" xfId="54" applyNumberFormat="1" applyFont="1" applyBorder="1" applyAlignment="1">
      <alignment vertical="center"/>
    </xf>
    <xf numFmtId="166" fontId="21" fillId="0" borderId="48" xfId="0" applyNumberFormat="1" applyFont="1" applyBorder="1" applyAlignment="1">
      <alignment vertical="center"/>
    </xf>
    <xf numFmtId="3" fontId="21" fillId="0" borderId="65" xfId="54" applyNumberFormat="1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3" fontId="21" fillId="0" borderId="64" xfId="0" applyNumberFormat="1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0" fontId="21" fillId="0" borderId="88" xfId="0" applyFont="1" applyBorder="1" applyAlignment="1">
      <alignment vertical="center"/>
    </xf>
    <xf numFmtId="3" fontId="21" fillId="0" borderId="64" xfId="54" applyNumberFormat="1" applyFont="1" applyBorder="1" applyAlignment="1">
      <alignment vertical="center"/>
    </xf>
    <xf numFmtId="3" fontId="21" fillId="0" borderId="47" xfId="54" applyNumberFormat="1" applyFont="1" applyBorder="1" applyAlignment="1">
      <alignment vertical="center"/>
    </xf>
    <xf numFmtId="166" fontId="21" fillId="0" borderId="66" xfId="0" applyNumberFormat="1" applyFont="1" applyBorder="1" applyAlignment="1">
      <alignment vertical="center"/>
    </xf>
    <xf numFmtId="3" fontId="28" fillId="0" borderId="155" xfId="0" applyNumberFormat="1" applyFont="1" applyBorder="1" applyAlignment="1">
      <alignment vertical="center"/>
    </xf>
    <xf numFmtId="3" fontId="28" fillId="0" borderId="166" xfId="0" applyNumberFormat="1" applyFont="1" applyBorder="1" applyAlignment="1">
      <alignment vertical="center"/>
    </xf>
    <xf numFmtId="166" fontId="28" fillId="0" borderId="166" xfId="0" applyNumberFormat="1" applyFont="1" applyBorder="1" applyAlignment="1">
      <alignment vertical="center"/>
    </xf>
    <xf numFmtId="166" fontId="28" fillId="0" borderId="38" xfId="0" applyNumberFormat="1" applyFont="1" applyBorder="1" applyAlignment="1">
      <alignment vertical="center"/>
    </xf>
    <xf numFmtId="3" fontId="21" fillId="0" borderId="172" xfId="0" applyNumberFormat="1" applyFont="1" applyFill="1" applyBorder="1" applyAlignment="1">
      <alignment vertical="center" wrapText="1"/>
    </xf>
    <xf numFmtId="0" fontId="26" fillId="0" borderId="0" xfId="0" applyFont="1" applyFill="1" applyBorder="1"/>
    <xf numFmtId="0" fontId="32" fillId="0" borderId="10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164" fontId="26" fillId="0" borderId="41" xfId="0" applyNumberFormat="1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left" vertical="center"/>
    </xf>
    <xf numFmtId="164" fontId="32" fillId="0" borderId="50" xfId="0" applyNumberFormat="1" applyFont="1" applyFill="1" applyBorder="1" applyAlignment="1">
      <alignment horizontal="center" vertical="center" wrapText="1"/>
    </xf>
    <xf numFmtId="164" fontId="26" fillId="0" borderId="48" xfId="0" applyNumberFormat="1" applyFont="1" applyFill="1" applyBorder="1" applyAlignment="1">
      <alignment vertical="center" wrapText="1"/>
    </xf>
    <xf numFmtId="3" fontId="26" fillId="0" borderId="173" xfId="0" applyNumberFormat="1" applyFont="1" applyFill="1" applyBorder="1" applyAlignment="1">
      <alignment horizontal="right" vertical="center"/>
    </xf>
    <xf numFmtId="0" fontId="21" fillId="0" borderId="65" xfId="0" applyFont="1" applyFill="1" applyBorder="1" applyAlignment="1">
      <alignment horizontal="left" indent="6"/>
    </xf>
    <xf numFmtId="0" fontId="40" fillId="0" borderId="14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164" fontId="26" fillId="0" borderId="66" xfId="0" applyNumberFormat="1" applyFont="1" applyFill="1" applyBorder="1" applyAlignment="1">
      <alignment vertical="center" wrapText="1"/>
    </xf>
    <xf numFmtId="0" fontId="32" fillId="0" borderId="89" xfId="0" applyFont="1" applyFill="1" applyBorder="1" applyAlignment="1">
      <alignment horizontal="left" vertical="center"/>
    </xf>
    <xf numFmtId="164" fontId="32" fillId="0" borderId="91" xfId="0" applyNumberFormat="1" applyFont="1" applyFill="1" applyBorder="1" applyAlignment="1">
      <alignment vertical="center" wrapText="1"/>
    </xf>
    <xf numFmtId="164" fontId="32" fillId="0" borderId="92" xfId="0" applyNumberFormat="1" applyFont="1" applyFill="1" applyBorder="1" applyAlignment="1">
      <alignment vertical="center" wrapText="1"/>
    </xf>
    <xf numFmtId="0" fontId="21" fillId="0" borderId="64" xfId="0" applyFont="1" applyFill="1" applyBorder="1" applyAlignment="1">
      <alignment horizontal="left" indent="6"/>
    </xf>
    <xf numFmtId="0" fontId="30" fillId="0" borderId="164" xfId="0" applyFont="1" applyFill="1" applyBorder="1" applyAlignment="1">
      <alignment vertical="center" wrapText="1"/>
    </xf>
    <xf numFmtId="3" fontId="30" fillId="0" borderId="165" xfId="0" applyNumberFormat="1" applyFont="1" applyFill="1" applyBorder="1" applyAlignment="1">
      <alignment vertical="center"/>
    </xf>
    <xf numFmtId="3" fontId="30" fillId="0" borderId="161" xfId="0" applyNumberFormat="1" applyFont="1" applyFill="1" applyBorder="1" applyAlignment="1">
      <alignment vertical="center"/>
    </xf>
    <xf numFmtId="3" fontId="30" fillId="0" borderId="162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3" fontId="40" fillId="0" borderId="57" xfId="0" applyNumberFormat="1" applyFont="1" applyFill="1" applyBorder="1" applyAlignment="1">
      <alignment vertical="center"/>
    </xf>
    <xf numFmtId="3" fontId="21" fillId="0" borderId="143" xfId="0" applyNumberFormat="1" applyFont="1" applyFill="1" applyBorder="1" applyAlignment="1">
      <alignment wrapText="1"/>
    </xf>
    <xf numFmtId="3" fontId="30" fillId="0" borderId="76" xfId="0" applyNumberFormat="1" applyFont="1" applyFill="1" applyBorder="1"/>
    <xf numFmtId="3" fontId="28" fillId="0" borderId="71" xfId="0" applyNumberFormat="1" applyFont="1" applyFill="1" applyBorder="1" applyAlignment="1">
      <alignment vertical="center" wrapText="1"/>
    </xf>
    <xf numFmtId="3" fontId="28" fillId="0" borderId="133" xfId="54" applyNumberFormat="1" applyFont="1" applyFill="1" applyBorder="1" applyAlignment="1">
      <alignment horizontal="center" vertical="center" wrapText="1"/>
    </xf>
    <xf numFmtId="3" fontId="21" fillId="0" borderId="115" xfId="54" applyNumberFormat="1" applyFont="1" applyFill="1" applyBorder="1" applyAlignment="1">
      <alignment horizontal="right"/>
    </xf>
    <xf numFmtId="3" fontId="29" fillId="0" borderId="129" xfId="54" applyNumberFormat="1" applyFont="1" applyFill="1" applyBorder="1" applyAlignment="1">
      <alignment horizontal="right"/>
    </xf>
    <xf numFmtId="3" fontId="28" fillId="0" borderId="133" xfId="54" applyNumberFormat="1" applyFont="1" applyFill="1" applyBorder="1" applyAlignment="1">
      <alignment horizontal="right"/>
    </xf>
    <xf numFmtId="3" fontId="21" fillId="0" borderId="77" xfId="54" applyNumberFormat="1" applyFont="1" applyFill="1" applyBorder="1" applyAlignment="1">
      <alignment horizontal="right"/>
    </xf>
    <xf numFmtId="3" fontId="21" fillId="0" borderId="129" xfId="54" applyNumberFormat="1" applyFont="1" applyFill="1" applyBorder="1" applyAlignment="1">
      <alignment horizontal="right"/>
    </xf>
    <xf numFmtId="3" fontId="21" fillId="0" borderId="137" xfId="54" applyNumberFormat="1" applyFont="1" applyFill="1" applyBorder="1" applyAlignment="1">
      <alignment horizontal="right"/>
    </xf>
    <xf numFmtId="3" fontId="28" fillId="0" borderId="137" xfId="54" applyNumberFormat="1" applyFont="1" applyFill="1" applyBorder="1" applyAlignment="1">
      <alignment horizontal="right"/>
    </xf>
    <xf numFmtId="3" fontId="28" fillId="0" borderId="141" xfId="54" applyNumberFormat="1" applyFont="1" applyFill="1" applyBorder="1" applyAlignment="1">
      <alignment horizontal="right"/>
    </xf>
    <xf numFmtId="3" fontId="29" fillId="0" borderId="115" xfId="54" applyNumberFormat="1" applyFont="1" applyFill="1" applyBorder="1" applyAlignment="1">
      <alignment horizontal="right"/>
    </xf>
    <xf numFmtId="3" fontId="29" fillId="0" borderId="77" xfId="54" applyNumberFormat="1" applyFont="1" applyFill="1" applyBorder="1" applyAlignment="1">
      <alignment horizontal="right"/>
    </xf>
    <xf numFmtId="3" fontId="28" fillId="0" borderId="133" xfId="54" applyNumberFormat="1" applyFont="1" applyFill="1" applyBorder="1" applyAlignment="1">
      <alignment wrapText="1"/>
    </xf>
    <xf numFmtId="3" fontId="21" fillId="0" borderId="115" xfId="54" applyNumberFormat="1" applyFont="1" applyFill="1" applyBorder="1" applyAlignment="1">
      <alignment wrapText="1"/>
    </xf>
    <xf numFmtId="3" fontId="21" fillId="0" borderId="129" xfId="54" applyNumberFormat="1" applyFont="1" applyFill="1" applyBorder="1" applyAlignment="1">
      <alignment wrapText="1"/>
    </xf>
    <xf numFmtId="3" fontId="21" fillId="0" borderId="77" xfId="54" applyNumberFormat="1" applyFont="1" applyFill="1" applyBorder="1" applyAlignment="1">
      <alignment wrapText="1"/>
    </xf>
    <xf numFmtId="3" fontId="29" fillId="0" borderId="77" xfId="54" applyNumberFormat="1" applyFont="1" applyFill="1" applyBorder="1" applyAlignment="1">
      <alignment wrapText="1"/>
    </xf>
    <xf numFmtId="3" fontId="29" fillId="0" borderId="129" xfId="54" applyNumberFormat="1" applyFont="1" applyFill="1" applyBorder="1" applyAlignment="1">
      <alignment wrapText="1"/>
    </xf>
    <xf numFmtId="3" fontId="29" fillId="0" borderId="147" xfId="54" applyNumberFormat="1" applyFont="1" applyFill="1" applyBorder="1" applyAlignment="1">
      <alignment wrapText="1"/>
    </xf>
    <xf numFmtId="3" fontId="28" fillId="29" borderId="129" xfId="0" applyNumberFormat="1" applyFont="1" applyFill="1" applyBorder="1" applyAlignment="1">
      <alignment wrapText="1"/>
    </xf>
    <xf numFmtId="3" fontId="28" fillId="0" borderId="141" xfId="54" applyNumberFormat="1" applyFont="1" applyFill="1" applyBorder="1" applyAlignment="1">
      <alignment wrapText="1"/>
    </xf>
    <xf numFmtId="9" fontId="21" fillId="0" borderId="48" xfId="89" applyFont="1" applyFill="1" applyBorder="1" applyAlignment="1">
      <alignment horizontal="right"/>
    </xf>
    <xf numFmtId="9" fontId="28" fillId="0" borderId="41" xfId="89" applyFont="1" applyFill="1" applyBorder="1" applyAlignment="1">
      <alignment horizontal="right"/>
    </xf>
    <xf numFmtId="3" fontId="28" fillId="0" borderId="133" xfId="0" applyNumberFormat="1" applyFont="1" applyFill="1" applyBorder="1" applyAlignment="1">
      <alignment wrapText="1"/>
    </xf>
    <xf numFmtId="3" fontId="21" fillId="0" borderId="115" xfId="0" applyNumberFormat="1" applyFont="1" applyFill="1" applyBorder="1" applyAlignment="1">
      <alignment wrapText="1"/>
    </xf>
    <xf numFmtId="3" fontId="21" fillId="0" borderId="77" xfId="0" applyNumberFormat="1" applyFont="1" applyFill="1" applyBorder="1" applyAlignment="1">
      <alignment wrapText="1"/>
    </xf>
    <xf numFmtId="3" fontId="29" fillId="0" borderId="129" xfId="0" applyNumberFormat="1" applyFont="1" applyFill="1" applyBorder="1" applyAlignment="1">
      <alignment wrapText="1"/>
    </xf>
    <xf numFmtId="3" fontId="21" fillId="0" borderId="129" xfId="0" applyNumberFormat="1" applyFont="1" applyFill="1" applyBorder="1" applyAlignment="1">
      <alignment wrapText="1"/>
    </xf>
    <xf numFmtId="3" fontId="21" fillId="0" borderId="137" xfId="0" applyNumberFormat="1" applyFont="1" applyFill="1" applyBorder="1" applyAlignment="1">
      <alignment wrapText="1"/>
    </xf>
    <xf numFmtId="3" fontId="28" fillId="29" borderId="133" xfId="0" applyNumberFormat="1" applyFont="1" applyFill="1" applyBorder="1" applyAlignment="1">
      <alignment wrapText="1"/>
    </xf>
    <xf numFmtId="3" fontId="28" fillId="0" borderId="137" xfId="0" applyNumberFormat="1" applyFont="1" applyFill="1" applyBorder="1" applyAlignment="1">
      <alignment wrapText="1"/>
    </xf>
    <xf numFmtId="3" fontId="28" fillId="0" borderId="141" xfId="0" applyNumberFormat="1" applyFont="1" applyFill="1" applyBorder="1" applyAlignment="1">
      <alignment wrapText="1"/>
    </xf>
    <xf numFmtId="3" fontId="29" fillId="0" borderId="115" xfId="0" applyNumberFormat="1" applyFont="1" applyFill="1" applyBorder="1" applyAlignment="1">
      <alignment wrapText="1"/>
    </xf>
    <xf numFmtId="3" fontId="29" fillId="0" borderId="77" xfId="0" applyNumberFormat="1" applyFont="1" applyFill="1" applyBorder="1" applyAlignment="1">
      <alignment wrapText="1"/>
    </xf>
    <xf numFmtId="3" fontId="29" fillId="0" borderId="147" xfId="0" applyNumberFormat="1" applyFont="1" applyFill="1" applyBorder="1" applyAlignment="1">
      <alignment wrapText="1"/>
    </xf>
    <xf numFmtId="10" fontId="28" fillId="0" borderId="41" xfId="54" applyNumberFormat="1" applyFont="1" applyFill="1" applyBorder="1" applyAlignment="1">
      <alignment horizontal="center" vertical="center" wrapText="1"/>
    </xf>
    <xf numFmtId="10" fontId="21" fillId="0" borderId="50" xfId="54" applyNumberFormat="1" applyFont="1" applyFill="1" applyBorder="1" applyAlignment="1">
      <alignment horizontal="right"/>
    </xf>
    <xf numFmtId="10" fontId="29" fillId="0" borderId="66" xfId="54" applyNumberFormat="1" applyFont="1" applyFill="1" applyBorder="1" applyAlignment="1">
      <alignment horizontal="right"/>
    </xf>
    <xf numFmtId="10" fontId="28" fillId="0" borderId="41" xfId="54" applyNumberFormat="1" applyFont="1" applyFill="1" applyBorder="1" applyAlignment="1">
      <alignment horizontal="right"/>
    </xf>
    <xf numFmtId="10" fontId="21" fillId="0" borderId="48" xfId="54" applyNumberFormat="1" applyFont="1" applyFill="1" applyBorder="1" applyAlignment="1">
      <alignment horizontal="right"/>
    </xf>
    <xf numFmtId="10" fontId="21" fillId="0" borderId="48" xfId="89" applyNumberFormat="1" applyFont="1" applyFill="1" applyBorder="1" applyAlignment="1">
      <alignment horizontal="right"/>
    </xf>
    <xf numFmtId="10" fontId="21" fillId="0" borderId="170" xfId="54" applyNumberFormat="1" applyFont="1" applyFill="1" applyBorder="1" applyAlignment="1">
      <alignment horizontal="right"/>
    </xf>
    <xf numFmtId="10" fontId="21" fillId="0" borderId="66" xfId="54" applyNumberFormat="1" applyFont="1" applyFill="1" applyBorder="1" applyAlignment="1">
      <alignment horizontal="right"/>
    </xf>
    <xf numFmtId="10" fontId="29" fillId="0" borderId="48" xfId="54" applyNumberFormat="1" applyFont="1" applyFill="1" applyBorder="1" applyAlignment="1">
      <alignment horizontal="right"/>
    </xf>
    <xf numFmtId="10" fontId="28" fillId="0" borderId="41" xfId="54" applyNumberFormat="1" applyFont="1" applyFill="1" applyBorder="1" applyAlignment="1">
      <alignment wrapText="1"/>
    </xf>
    <xf numFmtId="10" fontId="21" fillId="0" borderId="50" xfId="54" applyNumberFormat="1" applyFont="1" applyFill="1" applyBorder="1" applyAlignment="1">
      <alignment wrapText="1"/>
    </xf>
    <xf numFmtId="10" fontId="21" fillId="0" borderId="66" xfId="54" applyNumberFormat="1" applyFont="1" applyFill="1" applyBorder="1" applyAlignment="1">
      <alignment wrapText="1"/>
    </xf>
    <xf numFmtId="10" fontId="21" fillId="0" borderId="48" xfId="54" applyNumberFormat="1" applyFont="1" applyFill="1" applyBorder="1" applyAlignment="1">
      <alignment wrapText="1"/>
    </xf>
    <xf numFmtId="10" fontId="29" fillId="0" borderId="48" xfId="54" applyNumberFormat="1" applyFont="1" applyFill="1" applyBorder="1" applyAlignment="1">
      <alignment wrapText="1"/>
    </xf>
    <xf numFmtId="10" fontId="29" fillId="0" borderId="66" xfId="54" applyNumberFormat="1" applyFont="1" applyFill="1" applyBorder="1" applyAlignment="1">
      <alignment wrapText="1"/>
    </xf>
    <xf numFmtId="10" fontId="29" fillId="0" borderId="173" xfId="54" applyNumberFormat="1" applyFont="1" applyFill="1" applyBorder="1" applyAlignment="1">
      <alignment wrapText="1"/>
    </xf>
    <xf numFmtId="9" fontId="28" fillId="0" borderId="41" xfId="89" applyFont="1" applyFill="1" applyBorder="1" applyAlignment="1">
      <alignment horizontal="center" vertical="center" wrapText="1"/>
    </xf>
    <xf numFmtId="9" fontId="21" fillId="0" borderId="50" xfId="89" applyFont="1" applyFill="1" applyBorder="1" applyAlignment="1">
      <alignment horizontal="right"/>
    </xf>
    <xf numFmtId="9" fontId="28" fillId="0" borderId="41" xfId="89" applyFont="1" applyFill="1" applyBorder="1" applyAlignment="1">
      <alignment wrapText="1"/>
    </xf>
    <xf numFmtId="9" fontId="21" fillId="0" borderId="50" xfId="89" applyFont="1" applyFill="1" applyBorder="1" applyAlignment="1">
      <alignment wrapText="1"/>
    </xf>
    <xf numFmtId="9" fontId="29" fillId="0" borderId="170" xfId="89" applyFont="1" applyFill="1" applyBorder="1" applyAlignment="1">
      <alignment wrapText="1"/>
    </xf>
    <xf numFmtId="9" fontId="21" fillId="0" borderId="48" xfId="89" applyFont="1" applyFill="1" applyBorder="1" applyAlignment="1">
      <alignment wrapText="1"/>
    </xf>
    <xf numFmtId="9" fontId="21" fillId="0" borderId="66" xfId="89" applyFont="1" applyFill="1" applyBorder="1" applyAlignment="1">
      <alignment wrapText="1"/>
    </xf>
    <xf numFmtId="9" fontId="21" fillId="0" borderId="170" xfId="89" applyFont="1" applyFill="1" applyBorder="1" applyAlignment="1">
      <alignment wrapText="1"/>
    </xf>
    <xf numFmtId="9" fontId="28" fillId="29" borderId="41" xfId="89" applyFont="1" applyFill="1" applyBorder="1" applyAlignment="1">
      <alignment wrapText="1"/>
    </xf>
    <xf numFmtId="9" fontId="21" fillId="0" borderId="66" xfId="89" applyFont="1" applyFill="1" applyBorder="1" applyAlignment="1">
      <alignment horizontal="right"/>
    </xf>
    <xf numFmtId="9" fontId="29" fillId="0" borderId="50" xfId="89" applyFont="1" applyFill="1" applyBorder="1" applyAlignment="1">
      <alignment wrapText="1"/>
    </xf>
    <xf numFmtId="9" fontId="29" fillId="0" borderId="48" xfId="89" applyFont="1" applyFill="1" applyBorder="1" applyAlignment="1">
      <alignment wrapText="1"/>
    </xf>
    <xf numFmtId="3" fontId="28" fillId="0" borderId="38" xfId="0" applyNumberFormat="1" applyFont="1" applyFill="1" applyBorder="1" applyAlignment="1">
      <alignment vertical="center" wrapText="1"/>
    </xf>
    <xf numFmtId="9" fontId="29" fillId="0" borderId="66" xfId="89" applyFont="1" applyFill="1" applyBorder="1" applyAlignment="1">
      <alignment horizontal="right"/>
    </xf>
    <xf numFmtId="3" fontId="28" fillId="0" borderId="134" xfId="54" applyNumberFormat="1" applyFont="1" applyFill="1" applyBorder="1" applyAlignment="1">
      <alignment horizontal="center" vertical="center" wrapText="1"/>
    </xf>
    <xf numFmtId="3" fontId="28" fillId="0" borderId="135" xfId="54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8" fillId="0" borderId="114" xfId="0" applyNumberFormat="1" applyFont="1" applyFill="1" applyBorder="1" applyAlignment="1">
      <alignment vertical="center" wrapText="1"/>
    </xf>
    <xf numFmtId="3" fontId="28" fillId="0" borderId="34" xfId="0" applyNumberFormat="1" applyFont="1" applyFill="1" applyBorder="1"/>
    <xf numFmtId="164" fontId="26" fillId="0" borderId="19" xfId="0" applyNumberFormat="1" applyFont="1" applyFill="1" applyBorder="1" applyAlignment="1">
      <alignment vertical="center" wrapText="1"/>
    </xf>
    <xf numFmtId="166" fontId="28" fillId="0" borderId="174" xfId="0" applyNumberFormat="1" applyFont="1" applyBorder="1" applyAlignment="1">
      <alignment vertical="center"/>
    </xf>
    <xf numFmtId="166" fontId="21" fillId="0" borderId="48" xfId="89" applyNumberFormat="1" applyFont="1" applyFill="1" applyBorder="1" applyAlignment="1">
      <alignment horizontal="right"/>
    </xf>
    <xf numFmtId="166" fontId="21" fillId="0" borderId="50" xfId="89" applyNumberFormat="1" applyFont="1" applyFill="1" applyBorder="1" applyAlignment="1">
      <alignment horizontal="right"/>
    </xf>
    <xf numFmtId="166" fontId="21" fillId="0" borderId="66" xfId="89" applyNumberFormat="1" applyFont="1" applyFill="1" applyBorder="1" applyAlignment="1">
      <alignment horizontal="right"/>
    </xf>
    <xf numFmtId="166" fontId="28" fillId="0" borderId="41" xfId="89" applyNumberFormat="1" applyFont="1" applyFill="1" applyBorder="1" applyAlignment="1">
      <alignment horizontal="right"/>
    </xf>
    <xf numFmtId="166" fontId="28" fillId="29" borderId="41" xfId="89" applyNumberFormat="1" applyFont="1" applyFill="1" applyBorder="1" applyAlignment="1">
      <alignment horizontal="right"/>
    </xf>
    <xf numFmtId="166" fontId="28" fillId="0" borderId="170" xfId="89" applyNumberFormat="1" applyFont="1" applyFill="1" applyBorder="1" applyAlignment="1">
      <alignment horizontal="right"/>
    </xf>
    <xf numFmtId="166" fontId="28" fillId="0" borderId="38" xfId="89" applyNumberFormat="1" applyFont="1" applyFill="1" applyBorder="1" applyAlignment="1">
      <alignment horizontal="right"/>
    </xf>
    <xf numFmtId="3" fontId="28" fillId="29" borderId="92" xfId="0" applyNumberFormat="1" applyFont="1" applyFill="1" applyBorder="1" applyAlignment="1">
      <alignment wrapText="1"/>
    </xf>
    <xf numFmtId="166" fontId="29" fillId="0" borderId="50" xfId="89" applyNumberFormat="1" applyFont="1" applyFill="1" applyBorder="1" applyAlignment="1">
      <alignment horizontal="right"/>
    </xf>
    <xf numFmtId="166" fontId="29" fillId="0" borderId="170" xfId="89" applyNumberFormat="1" applyFont="1" applyFill="1" applyBorder="1" applyAlignment="1">
      <alignment horizontal="right"/>
    </xf>
    <xf numFmtId="166" fontId="28" fillId="0" borderId="41" xfId="89" applyNumberFormat="1" applyFont="1" applyFill="1" applyBorder="1" applyAlignment="1">
      <alignment wrapText="1"/>
    </xf>
    <xf numFmtId="166" fontId="28" fillId="29" borderId="41" xfId="89" applyNumberFormat="1" applyFont="1" applyFill="1" applyBorder="1" applyAlignment="1">
      <alignment wrapText="1"/>
    </xf>
    <xf numFmtId="166" fontId="28" fillId="0" borderId="170" xfId="89" applyNumberFormat="1" applyFont="1" applyFill="1" applyBorder="1" applyAlignment="1">
      <alignment wrapText="1"/>
    </xf>
    <xf numFmtId="166" fontId="28" fillId="0" borderId="38" xfId="89" applyNumberFormat="1" applyFont="1" applyFill="1" applyBorder="1" applyAlignment="1">
      <alignment wrapText="1"/>
    </xf>
    <xf numFmtId="166" fontId="21" fillId="0" borderId="48" xfId="89" applyNumberFormat="1" applyFont="1" applyFill="1" applyBorder="1" applyAlignment="1">
      <alignment wrapText="1"/>
    </xf>
    <xf numFmtId="166" fontId="21" fillId="0" borderId="66" xfId="89" applyNumberFormat="1" applyFont="1" applyFill="1" applyBorder="1" applyAlignment="1">
      <alignment wrapText="1"/>
    </xf>
    <xf numFmtId="166" fontId="21" fillId="0" borderId="50" xfId="89" applyNumberFormat="1" applyFont="1" applyFill="1" applyBorder="1" applyAlignment="1">
      <alignment wrapText="1"/>
    </xf>
    <xf numFmtId="166" fontId="29" fillId="0" borderId="66" xfId="89" applyNumberFormat="1" applyFont="1" applyFill="1" applyBorder="1" applyAlignment="1">
      <alignment wrapText="1"/>
    </xf>
    <xf numFmtId="166" fontId="28" fillId="0" borderId="41" xfId="89" applyNumberFormat="1" applyFont="1" applyFill="1" applyBorder="1" applyAlignment="1">
      <alignment vertical="center" wrapText="1"/>
    </xf>
    <xf numFmtId="166" fontId="28" fillId="29" borderId="66" xfId="89" applyNumberFormat="1" applyFont="1" applyFill="1" applyBorder="1" applyAlignment="1">
      <alignment wrapText="1"/>
    </xf>
    <xf numFmtId="166" fontId="29" fillId="0" borderId="66" xfId="54" applyNumberFormat="1" applyFont="1" applyFill="1" applyBorder="1" applyAlignment="1">
      <alignment wrapText="1"/>
    </xf>
    <xf numFmtId="166" fontId="21" fillId="0" borderId="48" xfId="54" applyNumberFormat="1" applyFont="1" applyFill="1" applyBorder="1" applyAlignment="1">
      <alignment wrapText="1"/>
    </xf>
    <xf numFmtId="166" fontId="29" fillId="0" borderId="48" xfId="54" applyNumberFormat="1" applyFont="1" applyFill="1" applyBorder="1" applyAlignment="1">
      <alignment wrapText="1"/>
    </xf>
    <xf numFmtId="166" fontId="28" fillId="0" borderId="92" xfId="54" applyNumberFormat="1" applyFont="1" applyFill="1" applyBorder="1"/>
    <xf numFmtId="0" fontId="29" fillId="0" borderId="88" xfId="0" applyFont="1" applyFill="1" applyBorder="1" applyAlignment="1">
      <alignment horizontal="left" vertical="center" wrapText="1"/>
    </xf>
    <xf numFmtId="3" fontId="29" fillId="0" borderId="131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vertical="center" wrapText="1"/>
    </xf>
    <xf numFmtId="3" fontId="29" fillId="0" borderId="51" xfId="0" applyNumberFormat="1" applyFont="1" applyFill="1" applyBorder="1" applyAlignment="1">
      <alignment vertical="center" wrapText="1"/>
    </xf>
    <xf numFmtId="0" fontId="28" fillId="0" borderId="175" xfId="0" applyFont="1" applyFill="1" applyBorder="1" applyAlignment="1">
      <alignment horizontal="left" vertical="center"/>
    </xf>
    <xf numFmtId="3" fontId="28" fillId="0" borderId="176" xfId="0" applyNumberFormat="1" applyFont="1" applyFill="1" applyBorder="1" applyAlignment="1">
      <alignment vertical="center" wrapText="1"/>
    </xf>
    <xf numFmtId="3" fontId="28" fillId="0" borderId="161" xfId="0" applyNumberFormat="1" applyFont="1" applyFill="1" applyBorder="1" applyAlignment="1">
      <alignment vertical="center" wrapText="1"/>
    </xf>
    <xf numFmtId="3" fontId="28" fillId="0" borderId="177" xfId="0" applyNumberFormat="1" applyFont="1" applyFill="1" applyBorder="1" applyAlignment="1">
      <alignment vertical="center" wrapText="1"/>
    </xf>
    <xf numFmtId="3" fontId="21" fillId="0" borderId="178" xfId="0" applyNumberFormat="1" applyFont="1" applyFill="1" applyBorder="1" applyAlignment="1">
      <alignment vertical="center" wrapText="1"/>
    </xf>
    <xf numFmtId="0" fontId="35" fillId="0" borderId="88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3" fontId="40" fillId="0" borderId="162" xfId="0" applyNumberFormat="1" applyFont="1" applyFill="1" applyBorder="1"/>
    <xf numFmtId="3" fontId="40" fillId="0" borderId="136" xfId="0" applyNumberFormat="1" applyFont="1" applyFill="1" applyBorder="1"/>
    <xf numFmtId="3" fontId="40" fillId="0" borderId="95" xfId="0" applyNumberFormat="1" applyFont="1" applyFill="1" applyBorder="1"/>
    <xf numFmtId="3" fontId="40" fillId="0" borderId="137" xfId="0" applyNumberFormat="1" applyFont="1" applyFill="1" applyBorder="1"/>
    <xf numFmtId="0" fontId="30" fillId="0" borderId="30" xfId="0" applyFont="1" applyFill="1" applyBorder="1" applyAlignment="1">
      <alignment wrapText="1"/>
    </xf>
    <xf numFmtId="3" fontId="30" fillId="0" borderId="179" xfId="0" applyNumberFormat="1" applyFont="1" applyFill="1" applyBorder="1"/>
    <xf numFmtId="3" fontId="30" fillId="0" borderId="180" xfId="0" applyNumberFormat="1" applyFont="1" applyFill="1" applyBorder="1"/>
    <xf numFmtId="3" fontId="30" fillId="0" borderId="181" xfId="0" applyNumberFormat="1" applyFont="1" applyFill="1" applyBorder="1"/>
    <xf numFmtId="3" fontId="30" fillId="0" borderId="182" xfId="0" applyNumberFormat="1" applyFont="1" applyFill="1" applyBorder="1"/>
    <xf numFmtId="3" fontId="30" fillId="0" borderId="183" xfId="0" applyNumberFormat="1" applyFont="1" applyFill="1" applyBorder="1"/>
    <xf numFmtId="0" fontId="30" fillId="0" borderId="184" xfId="0" applyFont="1" applyFill="1" applyBorder="1"/>
    <xf numFmtId="0" fontId="30" fillId="0" borderId="185" xfId="0" applyFont="1" applyFill="1" applyBorder="1"/>
    <xf numFmtId="3" fontId="30" fillId="0" borderId="71" xfId="0" applyNumberFormat="1" applyFont="1" applyFill="1" applyBorder="1"/>
    <xf numFmtId="3" fontId="40" fillId="0" borderId="76" xfId="0" applyNumberFormat="1" applyFont="1" applyFill="1" applyBorder="1" applyAlignment="1">
      <alignment vertical="center"/>
    </xf>
    <xf numFmtId="3" fontId="28" fillId="0" borderId="61" xfId="54" applyNumberFormat="1" applyFont="1" applyFill="1" applyBorder="1"/>
    <xf numFmtId="3" fontId="28" fillId="0" borderId="57" xfId="0" applyNumberFormat="1" applyFont="1" applyFill="1" applyBorder="1"/>
    <xf numFmtId="3" fontId="28" fillId="0" borderId="26" xfId="0" applyNumberFormat="1" applyFont="1" applyFill="1" applyBorder="1" applyAlignment="1">
      <alignment wrapText="1"/>
    </xf>
    <xf numFmtId="3" fontId="28" fillId="0" borderId="57" xfId="54" applyNumberFormat="1" applyFont="1" applyFill="1" applyBorder="1" applyAlignment="1">
      <alignment wrapText="1"/>
    </xf>
    <xf numFmtId="3" fontId="28" fillId="0" borderId="37" xfId="0" applyNumberFormat="1" applyFont="1" applyFill="1" applyBorder="1" applyAlignment="1">
      <alignment vertical="center"/>
    </xf>
    <xf numFmtId="3" fontId="28" fillId="0" borderId="71" xfId="0" applyNumberFormat="1" applyFont="1" applyFill="1" applyBorder="1" applyAlignment="1">
      <alignment vertical="center"/>
    </xf>
    <xf numFmtId="3" fontId="28" fillId="0" borderId="37" xfId="54" applyNumberFormat="1" applyFont="1" applyFill="1" applyBorder="1" applyAlignment="1">
      <alignment vertical="center"/>
    </xf>
    <xf numFmtId="3" fontId="28" fillId="0" borderId="71" xfId="54" applyNumberFormat="1" applyFont="1" applyFill="1" applyBorder="1" applyAlignment="1">
      <alignment vertical="center"/>
    </xf>
    <xf numFmtId="0" fontId="40" fillId="0" borderId="186" xfId="0" applyFont="1" applyFill="1" applyBorder="1" applyAlignment="1">
      <alignment wrapText="1"/>
    </xf>
    <xf numFmtId="3" fontId="30" fillId="0" borderId="187" xfId="0" applyNumberFormat="1" applyFont="1" applyFill="1" applyBorder="1"/>
    <xf numFmtId="3" fontId="30" fillId="0" borderId="188" xfId="0" applyNumberFormat="1" applyFont="1" applyFill="1" applyBorder="1"/>
    <xf numFmtId="3" fontId="30" fillId="0" borderId="172" xfId="0" applyNumberFormat="1" applyFont="1" applyFill="1" applyBorder="1"/>
    <xf numFmtId="3" fontId="30" fillId="0" borderId="168" xfId="0" applyNumberFormat="1" applyFont="1" applyFill="1" applyBorder="1"/>
    <xf numFmtId="3" fontId="28" fillId="0" borderId="189" xfId="54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vertical="center" wrapText="1"/>
    </xf>
    <xf numFmtId="3" fontId="21" fillId="0" borderId="46" xfId="0" applyNumberFormat="1" applyFont="1" applyFill="1" applyBorder="1" applyAlignment="1">
      <alignment vertical="center" wrapText="1"/>
    </xf>
    <xf numFmtId="3" fontId="21" fillId="0" borderId="47" xfId="0" applyNumberFormat="1" applyFont="1" applyFill="1" applyBorder="1" applyAlignment="1">
      <alignment vertical="center" wrapText="1"/>
    </xf>
    <xf numFmtId="3" fontId="28" fillId="0" borderId="68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190" xfId="0" applyNumberFormat="1" applyFont="1" applyFill="1" applyBorder="1" applyAlignment="1">
      <alignment vertical="center" wrapText="1"/>
    </xf>
    <xf numFmtId="3" fontId="29" fillId="0" borderId="46" xfId="0" applyNumberFormat="1" applyFont="1" applyFill="1" applyBorder="1" applyAlignment="1">
      <alignment vertical="center" wrapText="1"/>
    </xf>
    <xf numFmtId="3" fontId="29" fillId="0" borderId="47" xfId="0" applyNumberFormat="1" applyFont="1" applyFill="1" applyBorder="1" applyAlignment="1">
      <alignment vertical="center" wrapText="1"/>
    </xf>
    <xf numFmtId="3" fontId="29" fillId="0" borderId="158" xfId="0" applyNumberFormat="1" applyFont="1" applyFill="1" applyBorder="1" applyAlignment="1">
      <alignment vertical="center" wrapText="1"/>
    </xf>
    <xf numFmtId="3" fontId="21" fillId="0" borderId="191" xfId="0" applyNumberFormat="1" applyFont="1" applyFill="1" applyBorder="1" applyAlignment="1">
      <alignment vertical="center" wrapText="1"/>
    </xf>
    <xf numFmtId="3" fontId="21" fillId="0" borderId="158" xfId="0" applyNumberFormat="1" applyFont="1" applyFill="1" applyBorder="1" applyAlignment="1">
      <alignment vertical="center" wrapText="1"/>
    </xf>
    <xf numFmtId="3" fontId="28" fillId="0" borderId="192" xfId="54" applyNumberFormat="1" applyFont="1" applyFill="1" applyBorder="1" applyAlignment="1">
      <alignment horizontal="center" vertical="center" wrapText="1"/>
    </xf>
    <xf numFmtId="3" fontId="21" fillId="0" borderId="193" xfId="0" applyNumberFormat="1" applyFont="1" applyFill="1" applyBorder="1" applyAlignment="1">
      <alignment vertical="center" wrapText="1"/>
    </xf>
    <xf numFmtId="0" fontId="21" fillId="0" borderId="53" xfId="0" applyFont="1" applyFill="1" applyBorder="1" applyAlignment="1">
      <alignment horizontal="left" indent="6"/>
    </xf>
    <xf numFmtId="3" fontId="21" fillId="0" borderId="116" xfId="0" applyNumberFormat="1" applyFont="1" applyFill="1" applyBorder="1"/>
    <xf numFmtId="0" fontId="21" fillId="0" borderId="64" xfId="0" applyFont="1" applyFill="1" applyBorder="1" applyAlignment="1">
      <alignment wrapText="1"/>
    </xf>
    <xf numFmtId="166" fontId="21" fillId="0" borderId="170" xfId="89" applyNumberFormat="1" applyFont="1" applyFill="1" applyBorder="1" applyAlignment="1">
      <alignment wrapText="1"/>
    </xf>
    <xf numFmtId="3" fontId="21" fillId="0" borderId="136" xfId="54" applyNumberFormat="1" applyFont="1" applyFill="1" applyBorder="1" applyAlignment="1">
      <alignment horizontal="right"/>
    </xf>
    <xf numFmtId="3" fontId="21" fillId="0" borderId="0" xfId="54" applyNumberFormat="1" applyFont="1" applyFill="1" applyBorder="1" applyAlignment="1">
      <alignment horizontal="right"/>
    </xf>
    <xf numFmtId="0" fontId="37" fillId="0" borderId="108" xfId="75" applyFont="1" applyFill="1" applyBorder="1" applyAlignment="1">
      <alignment horizontal="left" vertical="center"/>
    </xf>
    <xf numFmtId="0" fontId="29" fillId="0" borderId="0" xfId="75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wrapText="1"/>
    </xf>
    <xf numFmtId="3" fontId="21" fillId="0" borderId="150" xfId="0" applyNumberFormat="1" applyFont="1" applyFill="1" applyBorder="1" applyAlignment="1">
      <alignment wrapText="1"/>
    </xf>
    <xf numFmtId="166" fontId="21" fillId="0" borderId="194" xfId="89" applyNumberFormat="1" applyFont="1" applyFill="1" applyBorder="1" applyAlignment="1">
      <alignment horizontal="right"/>
    </xf>
    <xf numFmtId="3" fontId="21" fillId="0" borderId="153" xfId="54" applyNumberFormat="1" applyFont="1" applyFill="1" applyBorder="1" applyAlignment="1">
      <alignment horizontal="right"/>
    </xf>
    <xf numFmtId="3" fontId="21" fillId="0" borderId="150" xfId="54" applyNumberFormat="1" applyFont="1" applyFill="1" applyBorder="1" applyAlignment="1">
      <alignment horizontal="right"/>
    </xf>
    <xf numFmtId="10" fontId="21" fillId="0" borderId="41" xfId="54" applyNumberFormat="1" applyFont="1" applyFill="1" applyBorder="1" applyAlignment="1">
      <alignment horizontal="right"/>
    </xf>
    <xf numFmtId="9" fontId="21" fillId="0" borderId="41" xfId="89" applyFont="1" applyFill="1" applyBorder="1" applyAlignment="1">
      <alignment wrapText="1"/>
    </xf>
    <xf numFmtId="0" fontId="21" fillId="0" borderId="44" xfId="0" applyFont="1" applyFill="1" applyBorder="1" applyAlignment="1">
      <alignment horizontal="left" vertical="center" wrapText="1"/>
    </xf>
    <xf numFmtId="3" fontId="30" fillId="0" borderId="14" xfId="0" applyNumberFormat="1" applyFont="1" applyFill="1" applyBorder="1"/>
    <xf numFmtId="0" fontId="21" fillId="0" borderId="79" xfId="0" applyFont="1" applyBorder="1" applyAlignment="1">
      <alignment vertical="center" wrapText="1"/>
    </xf>
    <xf numFmtId="0" fontId="21" fillId="0" borderId="80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/>
    </xf>
    <xf numFmtId="9" fontId="29" fillId="0" borderId="173" xfId="89" applyFont="1" applyFill="1" applyBorder="1" applyAlignment="1">
      <alignment wrapText="1"/>
    </xf>
    <xf numFmtId="3" fontId="29" fillId="0" borderId="158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horizontal="right" wrapText="1"/>
    </xf>
    <xf numFmtId="3" fontId="21" fillId="0" borderId="33" xfId="54" applyNumberFormat="1" applyFont="1" applyFill="1" applyBorder="1" applyAlignment="1">
      <alignment horizontal="right" wrapText="1"/>
    </xf>
    <xf numFmtId="3" fontId="30" fillId="0" borderId="46" xfId="0" applyNumberFormat="1" applyFont="1" applyFill="1" applyBorder="1"/>
    <xf numFmtId="0" fontId="40" fillId="0" borderId="55" xfId="0" applyFont="1" applyFill="1" applyBorder="1" applyAlignment="1">
      <alignment wrapText="1"/>
    </xf>
    <xf numFmtId="3" fontId="32" fillId="0" borderId="37" xfId="0" applyNumberFormat="1" applyFont="1" applyFill="1" applyBorder="1" applyAlignment="1">
      <alignment horizontal="right" vertical="center"/>
    </xf>
    <xf numFmtId="0" fontId="40" fillId="0" borderId="62" xfId="0" applyFont="1" applyFill="1" applyBorder="1" applyAlignment="1">
      <alignment wrapText="1"/>
    </xf>
    <xf numFmtId="3" fontId="30" fillId="0" borderId="45" xfId="0" applyNumberFormat="1" applyFont="1" applyFill="1" applyBorder="1"/>
    <xf numFmtId="3" fontId="30" fillId="0" borderId="20" xfId="0" applyNumberFormat="1" applyFont="1" applyFill="1" applyBorder="1"/>
    <xf numFmtId="3" fontId="30" fillId="0" borderId="36" xfId="0" applyNumberFormat="1" applyFont="1" applyFill="1" applyBorder="1"/>
    <xf numFmtId="3" fontId="30" fillId="0" borderId="72" xfId="0" applyNumberFormat="1" applyFont="1" applyFill="1" applyBorder="1"/>
    <xf numFmtId="3" fontId="30" fillId="0" borderId="195" xfId="0" applyNumberFormat="1" applyFont="1" applyFill="1" applyBorder="1"/>
    <xf numFmtId="3" fontId="30" fillId="0" borderId="26" xfId="0" applyNumberFormat="1" applyFont="1" applyFill="1" applyBorder="1"/>
    <xf numFmtId="3" fontId="30" fillId="0" borderId="57" xfId="0" applyNumberFormat="1" applyFont="1" applyFill="1" applyBorder="1"/>
    <xf numFmtId="3" fontId="30" fillId="0" borderId="32" xfId="0" applyNumberFormat="1" applyFont="1" applyFill="1" applyBorder="1"/>
    <xf numFmtId="3" fontId="21" fillId="0" borderId="21" xfId="0" applyNumberFormat="1" applyFont="1" applyFill="1" applyBorder="1" applyAlignment="1">
      <alignment horizontal="right" wrapText="1"/>
    </xf>
    <xf numFmtId="3" fontId="21" fillId="0" borderId="34" xfId="54" applyNumberFormat="1" applyFont="1" applyFill="1" applyBorder="1" applyAlignment="1">
      <alignment horizontal="right" wrapText="1"/>
    </xf>
    <xf numFmtId="3" fontId="28" fillId="0" borderId="151" xfId="54" applyNumberFormat="1" applyFont="1" applyFill="1" applyBorder="1" applyAlignment="1">
      <alignment vertical="center"/>
    </xf>
    <xf numFmtId="3" fontId="28" fillId="0" borderId="148" xfId="54" applyNumberFormat="1" applyFont="1" applyFill="1" applyBorder="1" applyAlignment="1">
      <alignment vertical="center"/>
    </xf>
    <xf numFmtId="3" fontId="28" fillId="0" borderId="113" xfId="54" applyNumberFormat="1" applyFont="1" applyFill="1" applyBorder="1" applyAlignment="1">
      <alignment vertical="center"/>
    </xf>
    <xf numFmtId="3" fontId="30" fillId="0" borderId="27" xfId="0" applyNumberFormat="1" applyFont="1" applyFill="1" applyBorder="1"/>
    <xf numFmtId="3" fontId="30" fillId="0" borderId="136" xfId="0" applyNumberFormat="1" applyFont="1" applyFill="1" applyBorder="1"/>
    <xf numFmtId="3" fontId="30" fillId="0" borderId="137" xfId="0" applyNumberFormat="1" applyFont="1" applyFill="1" applyBorder="1"/>
    <xf numFmtId="0" fontId="40" fillId="0" borderId="196" xfId="0" applyFont="1" applyFill="1" applyBorder="1" applyAlignment="1">
      <alignment wrapText="1"/>
    </xf>
    <xf numFmtId="3" fontId="30" fillId="0" borderId="56" xfId="0" applyNumberFormat="1" applyFont="1" applyFill="1" applyBorder="1"/>
    <xf numFmtId="3" fontId="21" fillId="0" borderId="0" xfId="0" applyNumberFormat="1" applyFont="1" applyAlignment="1">
      <alignment horizontal="justify"/>
    </xf>
    <xf numFmtId="3" fontId="21" fillId="0" borderId="0" xfId="0" applyNumberFormat="1" applyFont="1" applyFill="1" applyBorder="1" applyAlignment="1">
      <alignment horizontal="left"/>
    </xf>
    <xf numFmtId="3" fontId="28" fillId="0" borderId="99" xfId="54" applyNumberFormat="1" applyFont="1" applyFill="1" applyBorder="1" applyAlignment="1">
      <alignment horizontal="center" vertical="center" wrapText="1"/>
    </xf>
    <xf numFmtId="3" fontId="28" fillId="0" borderId="101" xfId="54" applyNumberFormat="1" applyFont="1" applyFill="1" applyBorder="1" applyAlignment="1">
      <alignment horizontal="center" vertical="center" wrapText="1"/>
    </xf>
    <xf numFmtId="3" fontId="28" fillId="0" borderId="103" xfId="54" applyNumberFormat="1" applyFont="1" applyFill="1" applyBorder="1" applyAlignment="1">
      <alignment horizontal="center" vertical="center" wrapText="1"/>
    </xf>
    <xf numFmtId="3" fontId="28" fillId="0" borderId="99" xfId="0" applyNumberFormat="1" applyFont="1" applyFill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 vertical="center" wrapText="1"/>
    </xf>
    <xf numFmtId="3" fontId="28" fillId="0" borderId="103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1" xfId="0" applyFont="1" applyFill="1" applyBorder="1" applyAlignment="1">
      <alignment horizontal="center" wrapText="1"/>
    </xf>
    <xf numFmtId="0" fontId="28" fillId="0" borderId="105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3" fontId="28" fillId="0" borderId="75" xfId="54" applyNumberFormat="1" applyFont="1" applyFill="1" applyBorder="1" applyAlignment="1">
      <alignment horizontal="center" vertical="center" wrapText="1"/>
    </xf>
    <xf numFmtId="3" fontId="28" fillId="0" borderId="144" xfId="54" applyNumberFormat="1" applyFont="1" applyFill="1" applyBorder="1" applyAlignment="1">
      <alignment horizontal="center" vertical="center" wrapText="1"/>
    </xf>
    <xf numFmtId="3" fontId="28" fillId="0" borderId="93" xfId="54" applyNumberFormat="1" applyFont="1" applyFill="1" applyBorder="1" applyAlignment="1">
      <alignment horizontal="center" vertical="center" wrapText="1"/>
    </xf>
    <xf numFmtId="3" fontId="28" fillId="0" borderId="146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06" xfId="54" applyNumberFormat="1" applyFont="1" applyFill="1" applyBorder="1" applyAlignment="1">
      <alignment horizontal="center" vertical="center" wrapText="1"/>
    </xf>
    <xf numFmtId="165" fontId="28" fillId="0" borderId="169" xfId="54" applyNumberFormat="1" applyFont="1" applyFill="1" applyBorder="1" applyAlignment="1">
      <alignment horizontal="center" vertical="center" wrapText="1"/>
    </xf>
    <xf numFmtId="3" fontId="28" fillId="0" borderId="168" xfId="54" applyNumberFormat="1" applyFont="1" applyFill="1" applyBorder="1" applyAlignment="1">
      <alignment horizontal="center" vertical="center" wrapText="1"/>
    </xf>
    <xf numFmtId="3" fontId="28" fillId="0" borderId="125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159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20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166" fontId="28" fillId="0" borderId="118" xfId="0" applyNumberFormat="1" applyFont="1" applyFill="1" applyBorder="1" applyAlignment="1">
      <alignment horizontal="center" vertical="center" wrapText="1"/>
    </xf>
    <xf numFmtId="166" fontId="28" fillId="0" borderId="119" xfId="0" applyNumberFormat="1" applyFont="1" applyFill="1" applyBorder="1" applyAlignment="1">
      <alignment horizontal="center" vertical="center" wrapText="1"/>
    </xf>
    <xf numFmtId="166" fontId="28" fillId="0" borderId="121" xfId="0" applyNumberFormat="1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18" xfId="0" applyNumberFormat="1" applyFont="1" applyFill="1" applyBorder="1" applyAlignment="1">
      <alignment horizontal="center" vertical="center" wrapText="1"/>
    </xf>
    <xf numFmtId="3" fontId="28" fillId="0" borderId="119" xfId="0" applyNumberFormat="1" applyFont="1" applyFill="1" applyBorder="1" applyAlignment="1">
      <alignment horizontal="center" vertical="center" wrapText="1"/>
    </xf>
    <xf numFmtId="3" fontId="28" fillId="0" borderId="121" xfId="0" applyNumberFormat="1" applyFont="1" applyFill="1" applyBorder="1" applyAlignment="1">
      <alignment horizontal="center" vertical="center" wrapText="1"/>
    </xf>
    <xf numFmtId="166" fontId="28" fillId="0" borderId="122" xfId="0" applyNumberFormat="1" applyFont="1" applyFill="1" applyBorder="1" applyAlignment="1">
      <alignment horizontal="center" vertical="center" wrapText="1"/>
    </xf>
    <xf numFmtId="166" fontId="28" fillId="0" borderId="104" xfId="0" applyNumberFormat="1" applyFont="1" applyFill="1" applyBorder="1" applyAlignment="1">
      <alignment horizontal="center" vertical="center" wrapText="1"/>
    </xf>
    <xf numFmtId="166" fontId="28" fillId="0" borderId="101" xfId="0" applyNumberFormat="1" applyFont="1" applyFill="1" applyBorder="1" applyAlignment="1">
      <alignment horizontal="center" vertical="center" wrapText="1"/>
    </xf>
    <xf numFmtId="166" fontId="28" fillId="0" borderId="10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</cellXfs>
  <cellStyles count="90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al_KARSZJ3" xfId="78"/>
    <cellStyle name="Note" xfId="79"/>
    <cellStyle name="Output" xfId="80"/>
    <cellStyle name="Összesen" xfId="81" builtinId="25" customBuiltin="1"/>
    <cellStyle name="Rossz" xfId="82" builtinId="27" customBuiltin="1"/>
    <cellStyle name="Semleges" xfId="83" builtinId="28" customBuiltin="1"/>
    <cellStyle name="Számítás" xfId="84" builtinId="22" customBuiltin="1"/>
    <cellStyle name="Százalék" xfId="89" builtinId="5"/>
    <cellStyle name="Százalék 2" xfId="85"/>
    <cellStyle name="Title" xfId="86"/>
    <cellStyle name="Total" xfId="87"/>
    <cellStyle name="Warning Text" xfId="88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ot\Documents\Judit%20munka\Szent%20L&#225;szl&#243;%20V&#246;lgye%20TKT%202018%20&#233;vi%20II%20%20kv%20m&#243;dos&#237;t&#225;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19.k&#246;lts&#233;gvet&#233;s\II.m&#243;dos&#237;t&#225;s%2006.30-ig\Szent%20L&#225;szl&#243;%20V&#246;lgye%20TKT%202019%20&#233;vi%20II.%20kv%20m&#243;dos&#237;t&#225;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v&#233;gleges%20k&#246;lts&#233;gvet&#233;s\2020%20&#233;vi%20v&#233;gleges%20k&#246;lts&#233;gvet&#233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2021.%20&#233;vi%20koncepci&#24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II.m&#243;dos&#237;t&#225;s%202021.09.30-ig\Szent%20L&#225;szl&#243;%20V&#246;lgye%20TKT%202021%20&#233;vi%20III%20kv%20m&#243;dos&#237;t&#225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&#246;lts&#233;gvet&#233;s\2021.%20&#233;vi%20koncepci&#24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ot\Documents\Judit%20munka\2018.&#233;vi%20k&#246;lts&#233;gvet&#233;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I.m&#243;dos&#237;t&#225;s%202021.06.30-ig\Szent%20L&#225;szl&#243;%20V&#246;lgye%20TKT%202021%20&#233;vi%20II%20kv%20m&#243;dos&#237;t&#225;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k&#246;lts&#233;gvet&#233;s\II.m&#243;dos&#237;t&#225;s%202020.06.30-ig\Szent%20L&#225;szl&#243;%20V&#246;lgye%20TKT%202020%20&#233;vi%20II%20kv%20m&#243;dos&#237;t&#225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&#246;lts&#233;gvet&#233;s\III.m&#243;dos&#237;t&#225;s%202021.09.30-ig\Szent%20L&#225;szl&#243;%20V&#246;lgye%20TKT%202021%20&#233;vi%20III%20kv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/>
      <sheetData sheetId="3" refreshError="1">
        <row r="13">
          <cell r="E13">
            <v>0</v>
          </cell>
        </row>
        <row r="28">
          <cell r="N28">
            <v>0</v>
          </cell>
          <cell r="Q28">
            <v>0</v>
          </cell>
          <cell r="T28">
            <v>0</v>
          </cell>
        </row>
        <row r="97">
          <cell r="H97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>
        <row r="28">
          <cell r="H28">
            <v>9939</v>
          </cell>
        </row>
      </sheetData>
      <sheetData sheetId="2">
        <row r="7">
          <cell r="E7">
            <v>1684</v>
          </cell>
        </row>
      </sheetData>
      <sheetData sheetId="3">
        <row r="6">
          <cell r="W6">
            <v>468</v>
          </cell>
        </row>
        <row r="28">
          <cell r="Z28">
            <v>0</v>
          </cell>
        </row>
      </sheetData>
      <sheetData sheetId="4">
        <row r="3">
          <cell r="D3">
            <v>17000000</v>
          </cell>
        </row>
      </sheetData>
      <sheetData sheetId="5">
        <row r="3">
          <cell r="O3">
            <v>10500</v>
          </cell>
        </row>
      </sheetData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C2">
            <v>160107</v>
          </cell>
        </row>
      </sheetData>
      <sheetData sheetId="1">
        <row r="5">
          <cell r="H5">
            <v>160107</v>
          </cell>
        </row>
      </sheetData>
      <sheetData sheetId="2">
        <row r="5">
          <cell r="D5">
            <v>1673</v>
          </cell>
        </row>
      </sheetData>
      <sheetData sheetId="3">
        <row r="12">
          <cell r="S12">
            <v>300</v>
          </cell>
        </row>
        <row r="74">
          <cell r="G74">
            <v>425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10973</v>
          </cell>
        </row>
      </sheetData>
      <sheetData sheetId="6">
        <row r="3">
          <cell r="O3">
            <v>160107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>
        <row r="5">
          <cell r="H5">
            <v>170143</v>
          </cell>
        </row>
        <row r="12">
          <cell r="D12">
            <v>236</v>
          </cell>
        </row>
        <row r="15">
          <cell r="D15">
            <v>12130</v>
          </cell>
        </row>
        <row r="16">
          <cell r="D16">
            <v>3200</v>
          </cell>
        </row>
        <row r="17">
          <cell r="D17">
            <v>1098</v>
          </cell>
        </row>
        <row r="18">
          <cell r="D18">
            <v>1098</v>
          </cell>
        </row>
        <row r="29">
          <cell r="D29">
            <v>134100</v>
          </cell>
        </row>
        <row r="32">
          <cell r="D32">
            <v>88010</v>
          </cell>
        </row>
        <row r="35">
          <cell r="D35">
            <v>1250</v>
          </cell>
        </row>
        <row r="36">
          <cell r="D36">
            <v>2209</v>
          </cell>
        </row>
        <row r="37">
          <cell r="D37">
            <v>1053</v>
          </cell>
        </row>
        <row r="38">
          <cell r="D38">
            <v>2010</v>
          </cell>
        </row>
        <row r="40">
          <cell r="D40">
            <v>1235</v>
          </cell>
        </row>
        <row r="48">
          <cell r="D48">
            <v>6400</v>
          </cell>
        </row>
        <row r="49">
          <cell r="D49">
            <v>150</v>
          </cell>
        </row>
        <row r="53">
          <cell r="D53">
            <v>15341</v>
          </cell>
        </row>
        <row r="54">
          <cell r="D54">
            <v>2942</v>
          </cell>
        </row>
        <row r="57">
          <cell r="D57">
            <v>324</v>
          </cell>
        </row>
        <row r="58">
          <cell r="D58">
            <v>840</v>
          </cell>
        </row>
        <row r="59">
          <cell r="D59">
            <v>3680</v>
          </cell>
        </row>
        <row r="62">
          <cell r="D62">
            <v>880</v>
          </cell>
        </row>
        <row r="63">
          <cell r="D63">
            <v>398</v>
          </cell>
        </row>
        <row r="65">
          <cell r="D65">
            <v>2138</v>
          </cell>
        </row>
        <row r="66">
          <cell r="D66">
            <v>5700</v>
          </cell>
        </row>
        <row r="68">
          <cell r="D68">
            <v>2500</v>
          </cell>
        </row>
        <row r="72">
          <cell r="D72">
            <v>925</v>
          </cell>
          <cell r="H72">
            <v>25578</v>
          </cell>
        </row>
        <row r="73">
          <cell r="D73">
            <v>5186</v>
          </cell>
          <cell r="H73">
            <v>535</v>
          </cell>
        </row>
        <row r="75">
          <cell r="D75">
            <v>1050</v>
          </cell>
        </row>
        <row r="78">
          <cell r="D78">
            <v>5797.9400000000005</v>
          </cell>
          <cell r="H78">
            <v>588</v>
          </cell>
        </row>
        <row r="79">
          <cell r="D79">
            <v>1098</v>
          </cell>
        </row>
        <row r="82">
          <cell r="D82">
            <v>300</v>
          </cell>
        </row>
        <row r="86">
          <cell r="H86">
            <v>4000</v>
          </cell>
        </row>
        <row r="87">
          <cell r="H87">
            <v>2568</v>
          </cell>
        </row>
        <row r="96">
          <cell r="D96">
            <v>350</v>
          </cell>
        </row>
        <row r="99">
          <cell r="D99">
            <v>95</v>
          </cell>
        </row>
      </sheetData>
      <sheetData sheetId="2" refreshError="1">
        <row r="5">
          <cell r="D5">
            <v>2368</v>
          </cell>
        </row>
        <row r="6">
          <cell r="D6">
            <v>7050</v>
          </cell>
        </row>
        <row r="7">
          <cell r="D7">
            <v>1081</v>
          </cell>
        </row>
        <row r="8">
          <cell r="D8">
            <v>972</v>
          </cell>
        </row>
        <row r="9">
          <cell r="D9">
            <v>4807</v>
          </cell>
        </row>
        <row r="10">
          <cell r="D10">
            <v>2956</v>
          </cell>
        </row>
        <row r="11">
          <cell r="D11">
            <v>1766</v>
          </cell>
        </row>
        <row r="14">
          <cell r="D14">
            <v>431</v>
          </cell>
        </row>
        <row r="15">
          <cell r="D15">
            <v>197</v>
          </cell>
        </row>
        <row r="16">
          <cell r="D16">
            <v>177</v>
          </cell>
        </row>
        <row r="17">
          <cell r="D17">
            <v>875</v>
          </cell>
        </row>
        <row r="18">
          <cell r="D18">
            <v>322</v>
          </cell>
        </row>
        <row r="19">
          <cell r="D19">
            <v>398</v>
          </cell>
        </row>
        <row r="22">
          <cell r="D22">
            <v>8345</v>
          </cell>
        </row>
        <row r="23">
          <cell r="D23">
            <v>1516</v>
          </cell>
        </row>
        <row r="24">
          <cell r="D24">
            <v>1361</v>
          </cell>
        </row>
        <row r="25">
          <cell r="D25">
            <v>8106</v>
          </cell>
        </row>
        <row r="26">
          <cell r="D26">
            <v>4142</v>
          </cell>
        </row>
        <row r="27">
          <cell r="D27">
            <v>2474</v>
          </cell>
        </row>
        <row r="28">
          <cell r="D28">
            <v>2311</v>
          </cell>
        </row>
        <row r="31">
          <cell r="D31">
            <v>283</v>
          </cell>
        </row>
        <row r="32">
          <cell r="D32">
            <v>844</v>
          </cell>
        </row>
        <row r="33">
          <cell r="D33">
            <v>129</v>
          </cell>
        </row>
        <row r="34">
          <cell r="D34">
            <v>116</v>
          </cell>
        </row>
        <row r="35">
          <cell r="D35">
            <v>575</v>
          </cell>
        </row>
        <row r="36">
          <cell r="D36">
            <v>354</v>
          </cell>
        </row>
        <row r="37">
          <cell r="D37">
            <v>211</v>
          </cell>
        </row>
        <row r="38">
          <cell r="D38">
            <v>262</v>
          </cell>
        </row>
        <row r="41">
          <cell r="D41">
            <v>251</v>
          </cell>
        </row>
        <row r="42">
          <cell r="D42">
            <v>115</v>
          </cell>
        </row>
        <row r="43">
          <cell r="D43">
            <v>765</v>
          </cell>
        </row>
        <row r="44">
          <cell r="D44">
            <v>470</v>
          </cell>
        </row>
        <row r="45">
          <cell r="D45">
            <v>188</v>
          </cell>
        </row>
        <row r="48">
          <cell r="D48">
            <v>125</v>
          </cell>
        </row>
        <row r="49">
          <cell r="D49">
            <v>57</v>
          </cell>
        </row>
        <row r="50">
          <cell r="D50">
            <v>155</v>
          </cell>
        </row>
        <row r="51">
          <cell r="D51">
            <v>94</v>
          </cell>
        </row>
        <row r="52">
          <cell r="D52">
            <v>348</v>
          </cell>
        </row>
        <row r="55">
          <cell r="D55">
            <v>229</v>
          </cell>
        </row>
        <row r="56">
          <cell r="D56">
            <v>343</v>
          </cell>
        </row>
        <row r="57">
          <cell r="D57">
            <v>297</v>
          </cell>
        </row>
        <row r="58">
          <cell r="D58">
            <v>709</v>
          </cell>
        </row>
        <row r="59">
          <cell r="D59">
            <v>343</v>
          </cell>
        </row>
        <row r="60">
          <cell r="D60">
            <v>571</v>
          </cell>
        </row>
        <row r="61">
          <cell r="D61">
            <v>274</v>
          </cell>
        </row>
        <row r="64">
          <cell r="D64">
            <v>515</v>
          </cell>
        </row>
        <row r="65">
          <cell r="D65">
            <v>1535</v>
          </cell>
        </row>
        <row r="66">
          <cell r="D66">
            <v>235</v>
          </cell>
        </row>
        <row r="67">
          <cell r="D67">
            <v>212</v>
          </cell>
        </row>
        <row r="68">
          <cell r="D68">
            <v>643</v>
          </cell>
        </row>
        <row r="69">
          <cell r="D69">
            <v>384</v>
          </cell>
        </row>
        <row r="70">
          <cell r="D70">
            <v>476</v>
          </cell>
        </row>
        <row r="73">
          <cell r="D73">
            <v>105845</v>
          </cell>
        </row>
        <row r="76">
          <cell r="D76">
            <v>50</v>
          </cell>
        </row>
        <row r="77">
          <cell r="D77">
            <v>153</v>
          </cell>
        </row>
        <row r="78">
          <cell r="D78">
            <v>23</v>
          </cell>
        </row>
        <row r="79">
          <cell r="D79">
            <v>20</v>
          </cell>
        </row>
        <row r="80">
          <cell r="D80">
            <v>140</v>
          </cell>
        </row>
        <row r="81">
          <cell r="D81">
            <v>64</v>
          </cell>
        </row>
        <row r="82">
          <cell r="D82">
            <v>38</v>
          </cell>
        </row>
        <row r="83">
          <cell r="D83">
            <v>47</v>
          </cell>
        </row>
        <row r="95">
          <cell r="D95">
            <v>236</v>
          </cell>
        </row>
        <row r="98">
          <cell r="D98">
            <v>12130</v>
          </cell>
        </row>
        <row r="99">
          <cell r="D99">
            <v>3200</v>
          </cell>
        </row>
        <row r="100">
          <cell r="D100">
            <v>1098</v>
          </cell>
        </row>
        <row r="101">
          <cell r="D101">
            <v>1098</v>
          </cell>
        </row>
      </sheetData>
      <sheetData sheetId="3">
        <row r="12">
          <cell r="S12">
            <v>236</v>
          </cell>
        </row>
        <row r="15">
          <cell r="J15">
            <v>2500</v>
          </cell>
          <cell r="P15">
            <v>1500</v>
          </cell>
          <cell r="V15">
            <v>7500</v>
          </cell>
          <cell r="Y15">
            <v>630</v>
          </cell>
        </row>
        <row r="16">
          <cell r="V16">
            <v>3200</v>
          </cell>
        </row>
        <row r="17">
          <cell r="S17">
            <v>64</v>
          </cell>
          <cell r="V17">
            <v>864</v>
          </cell>
          <cell r="Y17">
            <v>170</v>
          </cell>
        </row>
        <row r="18">
          <cell r="S18">
            <v>64</v>
          </cell>
          <cell r="V18">
            <v>864</v>
          </cell>
          <cell r="Y18">
            <v>170</v>
          </cell>
        </row>
        <row r="30">
          <cell r="G30">
            <v>27503</v>
          </cell>
          <cell r="J30">
            <v>26451</v>
          </cell>
          <cell r="M30">
            <v>20500</v>
          </cell>
          <cell r="P30">
            <v>12240</v>
          </cell>
          <cell r="S30">
            <v>4479</v>
          </cell>
          <cell r="V30">
            <v>13796</v>
          </cell>
          <cell r="Y30">
            <v>876</v>
          </cell>
        </row>
        <row r="33">
          <cell r="G33">
            <v>1538</v>
          </cell>
          <cell r="J33">
            <v>413</v>
          </cell>
          <cell r="M33">
            <v>552</v>
          </cell>
          <cell r="P33">
            <v>814</v>
          </cell>
          <cell r="S33">
            <v>5028</v>
          </cell>
        </row>
        <row r="34">
          <cell r="G34">
            <v>703</v>
          </cell>
          <cell r="J34">
            <v>189</v>
          </cell>
          <cell r="M34">
            <v>252</v>
          </cell>
          <cell r="P34">
            <v>372</v>
          </cell>
        </row>
        <row r="35">
          <cell r="G35">
            <v>632</v>
          </cell>
          <cell r="J35">
            <v>169</v>
          </cell>
          <cell r="M35">
            <v>226</v>
          </cell>
          <cell r="P35">
            <v>334</v>
          </cell>
        </row>
        <row r="36">
          <cell r="G36">
            <v>3123</v>
          </cell>
          <cell r="J36">
            <v>839</v>
          </cell>
          <cell r="M36">
            <v>1120</v>
          </cell>
          <cell r="P36">
            <v>1652</v>
          </cell>
          <cell r="Y36">
            <v>1372</v>
          </cell>
        </row>
        <row r="37">
          <cell r="G37">
            <v>1921</v>
          </cell>
          <cell r="J37">
            <v>516</v>
          </cell>
          <cell r="M37">
            <v>689</v>
          </cell>
          <cell r="P37">
            <v>1016</v>
          </cell>
        </row>
        <row r="38">
          <cell r="G38">
            <v>1147</v>
          </cell>
          <cell r="J38">
            <v>308</v>
          </cell>
          <cell r="M38">
            <v>412</v>
          </cell>
          <cell r="P38">
            <v>607</v>
          </cell>
        </row>
        <row r="39">
          <cell r="G39">
            <v>1421</v>
          </cell>
          <cell r="J39">
            <v>381</v>
          </cell>
          <cell r="M39">
            <v>509</v>
          </cell>
        </row>
        <row r="42">
          <cell r="G42">
            <v>21113</v>
          </cell>
          <cell r="J42">
            <v>23199</v>
          </cell>
          <cell r="M42">
            <v>15518</v>
          </cell>
          <cell r="P42">
            <v>9675</v>
          </cell>
          <cell r="S42">
            <v>2987</v>
          </cell>
          <cell r="V42">
            <v>15518</v>
          </cell>
        </row>
        <row r="45">
          <cell r="G45">
            <v>1000</v>
          </cell>
          <cell r="J45">
            <v>100</v>
          </cell>
          <cell r="M45">
            <v>50</v>
          </cell>
          <cell r="V45">
            <v>100</v>
          </cell>
        </row>
        <row r="46">
          <cell r="S46">
            <v>2209</v>
          </cell>
        </row>
        <row r="47">
          <cell r="M47">
            <v>1053</v>
          </cell>
        </row>
        <row r="48">
          <cell r="G48">
            <v>420</v>
          </cell>
          <cell r="J48">
            <v>540</v>
          </cell>
          <cell r="M48">
            <v>390</v>
          </cell>
          <cell r="P48">
            <v>210</v>
          </cell>
          <cell r="S48">
            <v>60</v>
          </cell>
          <cell r="V48">
            <v>390</v>
          </cell>
        </row>
        <row r="50">
          <cell r="G50">
            <v>220</v>
          </cell>
          <cell r="M50">
            <v>350</v>
          </cell>
          <cell r="P50">
            <v>250</v>
          </cell>
          <cell r="S50">
            <v>50</v>
          </cell>
          <cell r="V50">
            <v>365</v>
          </cell>
        </row>
        <row r="58">
          <cell r="G58">
            <v>4800</v>
          </cell>
          <cell r="P58">
            <v>800</v>
          </cell>
          <cell r="S58">
            <v>800</v>
          </cell>
        </row>
        <row r="59">
          <cell r="G59">
            <v>50</v>
          </cell>
          <cell r="J59">
            <v>30</v>
          </cell>
          <cell r="M59">
            <v>50</v>
          </cell>
          <cell r="P59">
            <v>20</v>
          </cell>
        </row>
        <row r="63">
          <cell r="G63">
            <v>4172</v>
          </cell>
          <cell r="J63">
            <v>3611</v>
          </cell>
          <cell r="M63">
            <v>2584</v>
          </cell>
          <cell r="P63">
            <v>1624</v>
          </cell>
          <cell r="S63">
            <v>929</v>
          </cell>
          <cell r="V63">
            <v>2421</v>
          </cell>
        </row>
        <row r="64">
          <cell r="G64">
            <v>615</v>
          </cell>
          <cell r="J64">
            <v>790</v>
          </cell>
          <cell r="M64">
            <v>527</v>
          </cell>
          <cell r="P64">
            <v>307</v>
          </cell>
          <cell r="S64">
            <v>88</v>
          </cell>
          <cell r="V64">
            <v>615</v>
          </cell>
        </row>
        <row r="67">
          <cell r="G67">
            <v>70</v>
          </cell>
          <cell r="J67">
            <v>86</v>
          </cell>
          <cell r="M67">
            <v>66</v>
          </cell>
          <cell r="P67">
            <v>35</v>
          </cell>
          <cell r="S67">
            <v>9</v>
          </cell>
          <cell r="V67">
            <v>58</v>
          </cell>
        </row>
        <row r="68">
          <cell r="G68">
            <v>80</v>
          </cell>
          <cell r="J68">
            <v>85</v>
          </cell>
          <cell r="M68">
            <v>12</v>
          </cell>
          <cell r="P68">
            <v>13</v>
          </cell>
          <cell r="V68">
            <v>650</v>
          </cell>
        </row>
        <row r="69">
          <cell r="G69">
            <v>560</v>
          </cell>
          <cell r="J69">
            <v>525</v>
          </cell>
          <cell r="M69">
            <v>80</v>
          </cell>
          <cell r="P69">
            <v>1390</v>
          </cell>
          <cell r="S69">
            <v>1005</v>
          </cell>
          <cell r="V69">
            <v>120</v>
          </cell>
        </row>
        <row r="72">
          <cell r="G72">
            <v>46</v>
          </cell>
          <cell r="J72">
            <v>24</v>
          </cell>
          <cell r="M72">
            <v>756</v>
          </cell>
          <cell r="P72">
            <v>34</v>
          </cell>
          <cell r="V72">
            <v>20</v>
          </cell>
        </row>
        <row r="73">
          <cell r="G73">
            <v>104</v>
          </cell>
          <cell r="J73">
            <v>50</v>
          </cell>
          <cell r="M73">
            <v>114</v>
          </cell>
          <cell r="P73">
            <v>50</v>
          </cell>
          <cell r="S73">
            <v>40</v>
          </cell>
          <cell r="V73">
            <v>40</v>
          </cell>
        </row>
        <row r="75">
          <cell r="J75">
            <v>536</v>
          </cell>
          <cell r="M75">
            <v>419</v>
          </cell>
          <cell r="P75">
            <v>527</v>
          </cell>
          <cell r="V75">
            <v>231</v>
          </cell>
        </row>
        <row r="76">
          <cell r="M76">
            <v>100</v>
          </cell>
          <cell r="V76">
            <v>3200</v>
          </cell>
          <cell r="Y76">
            <v>2400</v>
          </cell>
        </row>
        <row r="78">
          <cell r="G78">
            <v>350</v>
          </cell>
          <cell r="J78">
            <v>450</v>
          </cell>
          <cell r="P78">
            <v>1100</v>
          </cell>
          <cell r="S78">
            <v>600</v>
          </cell>
        </row>
        <row r="82">
          <cell r="G82">
            <v>300</v>
          </cell>
          <cell r="M82">
            <v>500</v>
          </cell>
          <cell r="P82">
            <v>65</v>
          </cell>
          <cell r="V82">
            <v>60</v>
          </cell>
        </row>
        <row r="83">
          <cell r="G83">
            <v>1886</v>
          </cell>
          <cell r="J83">
            <v>881</v>
          </cell>
          <cell r="M83">
            <v>623</v>
          </cell>
          <cell r="P83">
            <v>1090</v>
          </cell>
          <cell r="S83">
            <v>406</v>
          </cell>
          <cell r="V83">
            <v>300</v>
          </cell>
        </row>
        <row r="85">
          <cell r="G85">
            <v>350</v>
          </cell>
          <cell r="J85">
            <v>120</v>
          </cell>
          <cell r="M85">
            <v>500</v>
          </cell>
          <cell r="P85">
            <v>80</v>
          </cell>
        </row>
        <row r="88">
          <cell r="G88">
            <v>931.7700000000001</v>
          </cell>
          <cell r="J88">
            <v>688.7700000000001</v>
          </cell>
          <cell r="M88">
            <v>568.08000000000004</v>
          </cell>
          <cell r="P88">
            <v>1135.0800000000002</v>
          </cell>
          <cell r="S88">
            <v>553.77</v>
          </cell>
          <cell r="V88">
            <v>1272.47</v>
          </cell>
          <cell r="Y88">
            <v>648</v>
          </cell>
        </row>
        <row r="89">
          <cell r="S89">
            <v>64</v>
          </cell>
          <cell r="V89">
            <v>864</v>
          </cell>
          <cell r="Y89">
            <v>170</v>
          </cell>
        </row>
        <row r="92">
          <cell r="G92">
            <v>50</v>
          </cell>
          <cell r="J92">
            <v>50</v>
          </cell>
          <cell r="P92">
            <v>130</v>
          </cell>
          <cell r="S92">
            <v>70</v>
          </cell>
        </row>
        <row r="102">
          <cell r="G102">
            <v>350</v>
          </cell>
        </row>
        <row r="105">
          <cell r="G105">
            <v>95</v>
          </cell>
        </row>
      </sheetData>
      <sheetData sheetId="4">
        <row r="3">
          <cell r="C3">
            <v>20500000</v>
          </cell>
        </row>
        <row r="4">
          <cell r="C4">
            <v>16060000.000000002</v>
          </cell>
        </row>
        <row r="5">
          <cell r="C5">
            <v>11443092</v>
          </cell>
        </row>
        <row r="6">
          <cell r="C6">
            <v>875952</v>
          </cell>
        </row>
        <row r="7">
          <cell r="C7">
            <v>25000</v>
          </cell>
        </row>
        <row r="8">
          <cell r="C8">
            <v>26426400</v>
          </cell>
        </row>
        <row r="9">
          <cell r="C9">
            <v>0</v>
          </cell>
        </row>
        <row r="10">
          <cell r="C10">
            <v>4479000</v>
          </cell>
        </row>
        <row r="11">
          <cell r="C11">
            <v>13795600</v>
          </cell>
        </row>
        <row r="12">
          <cell r="C12">
            <v>12240000</v>
          </cell>
        </row>
      </sheetData>
      <sheetData sheetId="5">
        <row r="3">
          <cell r="O3">
            <v>12597</v>
          </cell>
        </row>
      </sheetData>
      <sheetData sheetId="6" refreshError="1"/>
      <sheetData sheetId="7" refreshError="1">
        <row r="4">
          <cell r="C4">
            <v>0</v>
          </cell>
        </row>
        <row r="5">
          <cell r="C5">
            <v>7</v>
          </cell>
        </row>
        <row r="6">
          <cell r="C6">
            <v>9</v>
          </cell>
        </row>
        <row r="7">
          <cell r="C7">
            <v>6</v>
          </cell>
        </row>
        <row r="8">
          <cell r="C8">
            <v>3.5</v>
          </cell>
        </row>
        <row r="9">
          <cell r="C9">
            <v>1</v>
          </cell>
        </row>
        <row r="10">
          <cell r="C10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>
        <row r="13">
          <cell r="H13">
            <v>306</v>
          </cell>
        </row>
        <row r="18">
          <cell r="H18">
            <v>83</v>
          </cell>
        </row>
        <row r="31">
          <cell r="E31">
            <v>157992</v>
          </cell>
        </row>
        <row r="59">
          <cell r="H59">
            <v>69</v>
          </cell>
        </row>
        <row r="60">
          <cell r="H60">
            <v>3</v>
          </cell>
        </row>
        <row r="67">
          <cell r="H67">
            <v>117</v>
          </cell>
        </row>
        <row r="73">
          <cell r="H73">
            <v>26578</v>
          </cell>
        </row>
        <row r="74">
          <cell r="H74">
            <v>605</v>
          </cell>
        </row>
        <row r="79">
          <cell r="H79">
            <v>666</v>
          </cell>
        </row>
        <row r="80">
          <cell r="H80">
            <v>25</v>
          </cell>
        </row>
        <row r="83">
          <cell r="H83">
            <v>10</v>
          </cell>
        </row>
        <row r="87">
          <cell r="H87">
            <v>33975</v>
          </cell>
        </row>
        <row r="88">
          <cell r="H88">
            <v>2568</v>
          </cell>
        </row>
        <row r="90">
          <cell r="H90">
            <v>2137</v>
          </cell>
        </row>
        <row r="91">
          <cell r="H91">
            <v>1276</v>
          </cell>
        </row>
        <row r="92">
          <cell r="H92">
            <v>10564</v>
          </cell>
        </row>
        <row r="93">
          <cell r="H93">
            <v>3811</v>
          </cell>
        </row>
        <row r="110">
          <cell r="H110">
            <v>141750</v>
          </cell>
        </row>
      </sheetData>
      <sheetData sheetId="2" refreshError="1"/>
      <sheetData sheetId="3">
        <row r="28">
          <cell r="H28">
            <v>16242</v>
          </cell>
        </row>
        <row r="30">
          <cell r="H30">
            <v>35974</v>
          </cell>
          <cell r="K30">
            <v>30622</v>
          </cell>
          <cell r="N30">
            <v>25385</v>
          </cell>
          <cell r="Q30">
            <v>18528</v>
          </cell>
          <cell r="T30">
            <v>4952</v>
          </cell>
          <cell r="W30">
            <v>21233</v>
          </cell>
          <cell r="Z30">
            <v>1187</v>
          </cell>
        </row>
        <row r="31">
          <cell r="H31">
            <v>-16225</v>
          </cell>
        </row>
        <row r="42">
          <cell r="H42">
            <v>28069</v>
          </cell>
          <cell r="K42">
            <v>26540</v>
          </cell>
          <cell r="N42">
            <v>19573</v>
          </cell>
          <cell r="Q42">
            <v>9380</v>
          </cell>
          <cell r="T42">
            <v>2996</v>
          </cell>
          <cell r="W42">
            <v>17868</v>
          </cell>
        </row>
        <row r="54">
          <cell r="H54">
            <v>487</v>
          </cell>
          <cell r="K54">
            <v>205</v>
          </cell>
          <cell r="Q54">
            <v>71</v>
          </cell>
        </row>
        <row r="63">
          <cell r="H63">
            <v>5204</v>
          </cell>
          <cell r="Q63">
            <v>1773</v>
          </cell>
          <cell r="T63">
            <v>980</v>
          </cell>
        </row>
        <row r="83">
          <cell r="N83">
            <v>522</v>
          </cell>
          <cell r="AC83">
            <v>816</v>
          </cell>
        </row>
      </sheetData>
      <sheetData sheetId="4" refreshError="1"/>
      <sheetData sheetId="5">
        <row r="3">
          <cell r="O3">
            <v>13151</v>
          </cell>
        </row>
        <row r="4">
          <cell r="O4">
            <v>3747</v>
          </cell>
        </row>
        <row r="5">
          <cell r="O5">
            <v>9918</v>
          </cell>
        </row>
        <row r="6">
          <cell r="O6">
            <v>3356</v>
          </cell>
        </row>
        <row r="7">
          <cell r="O7">
            <v>16206</v>
          </cell>
        </row>
        <row r="8">
          <cell r="O8">
            <v>9113</v>
          </cell>
        </row>
        <row r="9">
          <cell r="O9">
            <v>6132</v>
          </cell>
        </row>
        <row r="10">
          <cell r="O10">
            <v>4116</v>
          </cell>
        </row>
        <row r="12">
          <cell r="O12">
            <v>137881</v>
          </cell>
        </row>
        <row r="18">
          <cell r="O18">
            <v>4000</v>
          </cell>
        </row>
        <row r="27">
          <cell r="O27">
            <v>5141</v>
          </cell>
        </row>
        <row r="28">
          <cell r="O28">
            <v>8602</v>
          </cell>
        </row>
        <row r="29">
          <cell r="O29">
            <v>429</v>
          </cell>
        </row>
        <row r="32">
          <cell r="O32">
            <v>1000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>
        <row r="28">
          <cell r="L28">
            <v>0</v>
          </cell>
        </row>
      </sheetData>
      <sheetData sheetId="2" refreshError="1"/>
      <sheetData sheetId="3">
        <row r="28">
          <cell r="U28">
            <v>889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/>
      <sheetData sheetId="1">
        <row r="72">
          <cell r="H72">
            <v>19554</v>
          </cell>
        </row>
      </sheetData>
      <sheetData sheetId="2">
        <row r="7">
          <cell r="D7">
            <v>1713</v>
          </cell>
        </row>
      </sheetData>
      <sheetData sheetId="3">
        <row r="13">
          <cell r="S13">
            <v>500</v>
          </cell>
        </row>
      </sheetData>
      <sheetData sheetId="4">
        <row r="3">
          <cell r="C3">
            <v>17000000</v>
          </cell>
        </row>
      </sheetData>
      <sheetData sheetId="5"/>
      <sheetData sheetId="6"/>
      <sheetData sheetId="7">
        <row r="4">
          <cell r="C4">
            <v>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D2">
            <v>197191</v>
          </cell>
        </row>
      </sheetData>
      <sheetData sheetId="1">
        <row r="6">
          <cell r="H6">
            <v>197191</v>
          </cell>
        </row>
        <row r="29">
          <cell r="H29">
            <v>20145</v>
          </cell>
        </row>
        <row r="30">
          <cell r="E30">
            <v>136304</v>
          </cell>
        </row>
      </sheetData>
      <sheetData sheetId="2">
        <row r="5">
          <cell r="E5">
            <v>2368</v>
          </cell>
        </row>
      </sheetData>
      <sheetData sheetId="3">
        <row r="12">
          <cell r="T12">
            <v>236</v>
          </cell>
        </row>
        <row r="68">
          <cell r="Q68">
            <v>13</v>
          </cell>
        </row>
        <row r="88">
          <cell r="Q88">
            <v>1135.0800000000002</v>
          </cell>
        </row>
      </sheetData>
      <sheetData sheetId="4">
        <row r="3">
          <cell r="D3">
            <v>21281000</v>
          </cell>
        </row>
      </sheetData>
      <sheetData sheetId="5">
        <row r="3">
          <cell r="O3">
            <v>12597</v>
          </cell>
        </row>
        <row r="30">
          <cell r="O30">
            <v>197</v>
          </cell>
        </row>
        <row r="31">
          <cell r="O31">
            <v>14606</v>
          </cell>
        </row>
      </sheetData>
      <sheetData sheetId="6" refreshError="1"/>
      <sheetData sheetId="7">
        <row r="4">
          <cell r="D4">
            <v>0</v>
          </cell>
        </row>
        <row r="5">
          <cell r="D5">
            <v>7</v>
          </cell>
        </row>
        <row r="6">
          <cell r="D6">
            <v>9</v>
          </cell>
        </row>
        <row r="7">
          <cell r="D7">
            <v>6</v>
          </cell>
        </row>
        <row r="8">
          <cell r="D8">
            <v>3.5</v>
          </cell>
        </row>
        <row r="9">
          <cell r="D9">
            <v>1</v>
          </cell>
        </row>
        <row r="10">
          <cell r="D10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D2">
            <v>176527</v>
          </cell>
        </row>
      </sheetData>
      <sheetData sheetId="1">
        <row r="6">
          <cell r="H6">
            <v>176527</v>
          </cell>
        </row>
        <row r="103">
          <cell r="H103">
            <v>0</v>
          </cell>
        </row>
      </sheetData>
      <sheetData sheetId="2">
        <row r="22">
          <cell r="E22">
            <v>7433</v>
          </cell>
        </row>
      </sheetData>
      <sheetData sheetId="3">
        <row r="12">
          <cell r="T12">
            <v>300</v>
          </cell>
        </row>
      </sheetData>
      <sheetData sheetId="4">
        <row r="3">
          <cell r="D3">
            <v>18900000</v>
          </cell>
        </row>
      </sheetData>
      <sheetData sheetId="5">
        <row r="3">
          <cell r="O3">
            <v>10973</v>
          </cell>
        </row>
      </sheetData>
      <sheetData sheetId="6"/>
      <sheetData sheetId="7">
        <row r="4">
          <cell r="D4">
            <v>0.5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>
        <row r="5">
          <cell r="E5">
            <v>2481</v>
          </cell>
        </row>
        <row r="6">
          <cell r="E6">
            <v>7386</v>
          </cell>
        </row>
        <row r="7">
          <cell r="E7">
            <v>1132</v>
          </cell>
        </row>
        <row r="8">
          <cell r="E8">
            <v>1018</v>
          </cell>
        </row>
        <row r="9">
          <cell r="E9">
            <v>5036</v>
          </cell>
        </row>
        <row r="10">
          <cell r="E10">
            <v>3097</v>
          </cell>
        </row>
        <row r="11">
          <cell r="E11">
            <v>1850</v>
          </cell>
        </row>
        <row r="14">
          <cell r="E14">
            <v>431</v>
          </cell>
        </row>
        <row r="15">
          <cell r="E15">
            <v>197</v>
          </cell>
        </row>
        <row r="16">
          <cell r="E16">
            <v>177</v>
          </cell>
        </row>
        <row r="17">
          <cell r="E17">
            <v>875</v>
          </cell>
        </row>
        <row r="18">
          <cell r="E18">
            <v>322</v>
          </cell>
        </row>
        <row r="19">
          <cell r="E19">
            <v>398</v>
          </cell>
        </row>
        <row r="31">
          <cell r="E31">
            <v>283</v>
          </cell>
        </row>
        <row r="32">
          <cell r="E32">
            <v>844</v>
          </cell>
        </row>
        <row r="33">
          <cell r="E33">
            <v>129</v>
          </cell>
        </row>
        <row r="34">
          <cell r="E34">
            <v>116</v>
          </cell>
        </row>
        <row r="35">
          <cell r="E35">
            <v>575</v>
          </cell>
        </row>
        <row r="36">
          <cell r="E36">
            <v>354</v>
          </cell>
        </row>
        <row r="37">
          <cell r="E37">
            <v>211</v>
          </cell>
        </row>
        <row r="38">
          <cell r="E38">
            <v>262</v>
          </cell>
        </row>
        <row r="41">
          <cell r="E41">
            <v>251</v>
          </cell>
        </row>
        <row r="42">
          <cell r="E42">
            <v>115</v>
          </cell>
        </row>
        <row r="43">
          <cell r="E43">
            <v>765</v>
          </cell>
        </row>
        <row r="44">
          <cell r="E44">
            <v>470</v>
          </cell>
        </row>
        <row r="45">
          <cell r="E45">
            <v>188</v>
          </cell>
        </row>
        <row r="48">
          <cell r="E48">
            <v>125</v>
          </cell>
        </row>
        <row r="49">
          <cell r="E49">
            <v>57</v>
          </cell>
        </row>
        <row r="50">
          <cell r="E50">
            <v>155</v>
          </cell>
        </row>
        <row r="51">
          <cell r="E51">
            <v>94</v>
          </cell>
        </row>
        <row r="52">
          <cell r="E52">
            <v>348</v>
          </cell>
        </row>
        <row r="55">
          <cell r="E55">
            <v>229</v>
          </cell>
        </row>
        <row r="56">
          <cell r="E56">
            <v>343</v>
          </cell>
        </row>
        <row r="57">
          <cell r="E57">
            <v>297</v>
          </cell>
        </row>
        <row r="58">
          <cell r="E58">
            <v>709</v>
          </cell>
        </row>
        <row r="59">
          <cell r="E59">
            <v>343</v>
          </cell>
        </row>
        <row r="60">
          <cell r="E60">
            <v>571</v>
          </cell>
        </row>
        <row r="61">
          <cell r="E61">
            <v>274</v>
          </cell>
        </row>
        <row r="64">
          <cell r="E64">
            <v>515</v>
          </cell>
        </row>
        <row r="65">
          <cell r="E65">
            <v>1535</v>
          </cell>
        </row>
        <row r="66">
          <cell r="E66">
            <v>235</v>
          </cell>
        </row>
        <row r="67">
          <cell r="E67">
            <v>212</v>
          </cell>
        </row>
        <row r="68">
          <cell r="E68">
            <v>643</v>
          </cell>
        </row>
        <row r="69">
          <cell r="E69">
            <v>384</v>
          </cell>
        </row>
        <row r="70">
          <cell r="E70">
            <v>476</v>
          </cell>
        </row>
        <row r="73">
          <cell r="E73">
            <v>117971</v>
          </cell>
        </row>
        <row r="75">
          <cell r="E75">
            <v>19910</v>
          </cell>
        </row>
        <row r="78">
          <cell r="E78">
            <v>50</v>
          </cell>
        </row>
        <row r="79">
          <cell r="E79">
            <v>153</v>
          </cell>
        </row>
        <row r="80">
          <cell r="E80">
            <v>23</v>
          </cell>
        </row>
        <row r="81">
          <cell r="E81">
            <v>20</v>
          </cell>
        </row>
        <row r="82">
          <cell r="E82">
            <v>140</v>
          </cell>
        </row>
        <row r="83">
          <cell r="E83">
            <v>64</v>
          </cell>
        </row>
        <row r="84">
          <cell r="E84">
            <v>38</v>
          </cell>
        </row>
        <row r="85">
          <cell r="E85">
            <v>47</v>
          </cell>
        </row>
      </sheetData>
      <sheetData sheetId="3" refreshError="1">
        <row r="12">
          <cell r="H12">
            <v>252</v>
          </cell>
          <cell r="T12">
            <v>236</v>
          </cell>
        </row>
        <row r="15">
          <cell r="K15">
            <v>2500</v>
          </cell>
          <cell r="Q15">
            <v>1500</v>
          </cell>
          <cell r="W15">
            <v>7500</v>
          </cell>
          <cell r="Z15">
            <v>630</v>
          </cell>
        </row>
        <row r="16">
          <cell r="W16">
            <v>3200</v>
          </cell>
        </row>
        <row r="17">
          <cell r="H17">
            <v>68</v>
          </cell>
          <cell r="T17">
            <v>64</v>
          </cell>
          <cell r="W17">
            <v>864</v>
          </cell>
          <cell r="Z17">
            <v>170</v>
          </cell>
        </row>
        <row r="18">
          <cell r="T18">
            <v>64</v>
          </cell>
          <cell r="W18">
            <v>864</v>
          </cell>
          <cell r="Z18">
            <v>170</v>
          </cell>
        </row>
        <row r="31">
          <cell r="Q31">
            <v>-4890</v>
          </cell>
          <cell r="W31">
            <v>-3640</v>
          </cell>
          <cell r="Z31">
            <v>-72</v>
          </cell>
        </row>
        <row r="33">
          <cell r="H33">
            <v>1538</v>
          </cell>
          <cell r="K33">
            <v>413</v>
          </cell>
          <cell r="N33">
            <v>552</v>
          </cell>
          <cell r="Q33">
            <v>814</v>
          </cell>
          <cell r="T33">
            <v>5469</v>
          </cell>
        </row>
        <row r="34">
          <cell r="H34">
            <v>703</v>
          </cell>
          <cell r="K34">
            <v>189</v>
          </cell>
          <cell r="N34">
            <v>252</v>
          </cell>
          <cell r="Q34">
            <v>372</v>
          </cell>
        </row>
        <row r="35">
          <cell r="H35">
            <v>632</v>
          </cell>
          <cell r="K35">
            <v>169</v>
          </cell>
          <cell r="N35">
            <v>226</v>
          </cell>
          <cell r="Q35">
            <v>334</v>
          </cell>
        </row>
        <row r="36">
          <cell r="H36">
            <v>3123</v>
          </cell>
          <cell r="K36">
            <v>839</v>
          </cell>
          <cell r="N36">
            <v>1120</v>
          </cell>
          <cell r="Q36">
            <v>1652</v>
          </cell>
          <cell r="Z36">
            <v>1372</v>
          </cell>
        </row>
        <row r="37">
          <cell r="H37">
            <v>1921</v>
          </cell>
          <cell r="K37">
            <v>516</v>
          </cell>
          <cell r="N37">
            <v>689</v>
          </cell>
          <cell r="Q37">
            <v>1016</v>
          </cell>
        </row>
        <row r="38">
          <cell r="H38">
            <v>1147</v>
          </cell>
          <cell r="K38">
            <v>308</v>
          </cell>
          <cell r="N38">
            <v>412</v>
          </cell>
          <cell r="Q38">
            <v>607</v>
          </cell>
        </row>
        <row r="39">
          <cell r="H39">
            <v>1421</v>
          </cell>
          <cell r="K39">
            <v>381</v>
          </cell>
          <cell r="N39">
            <v>509</v>
          </cell>
        </row>
        <row r="45">
          <cell r="H45">
            <v>1000</v>
          </cell>
          <cell r="K45">
            <v>246</v>
          </cell>
          <cell r="N45">
            <v>139</v>
          </cell>
          <cell r="W45">
            <v>100</v>
          </cell>
        </row>
        <row r="46">
          <cell r="T46">
            <v>2209</v>
          </cell>
        </row>
        <row r="47">
          <cell r="N47">
            <v>1053</v>
          </cell>
        </row>
        <row r="48">
          <cell r="H48">
            <v>420</v>
          </cell>
          <cell r="K48">
            <v>540</v>
          </cell>
          <cell r="N48">
            <v>390</v>
          </cell>
          <cell r="Q48">
            <v>210</v>
          </cell>
          <cell r="T48">
            <v>60</v>
          </cell>
          <cell r="W48">
            <v>400</v>
          </cell>
        </row>
        <row r="50">
          <cell r="H50">
            <v>220</v>
          </cell>
          <cell r="N50">
            <v>350</v>
          </cell>
          <cell r="Q50">
            <v>250</v>
          </cell>
          <cell r="T50">
            <v>50</v>
          </cell>
          <cell r="W50">
            <v>365</v>
          </cell>
        </row>
        <row r="54">
          <cell r="N54">
            <v>104</v>
          </cell>
          <cell r="T54">
            <v>114</v>
          </cell>
          <cell r="W54">
            <v>561</v>
          </cell>
        </row>
        <row r="58">
          <cell r="H58">
            <v>4800</v>
          </cell>
          <cell r="N58">
            <v>88</v>
          </cell>
          <cell r="Q58">
            <v>2273</v>
          </cell>
          <cell r="T58">
            <v>1099</v>
          </cell>
          <cell r="W58">
            <v>459</v>
          </cell>
        </row>
        <row r="59">
          <cell r="H59">
            <v>50</v>
          </cell>
          <cell r="K59">
            <v>30</v>
          </cell>
          <cell r="N59">
            <v>50</v>
          </cell>
          <cell r="Q59">
            <v>20</v>
          </cell>
          <cell r="W59">
            <v>5</v>
          </cell>
        </row>
        <row r="63">
          <cell r="K63">
            <v>4090</v>
          </cell>
          <cell r="N63">
            <v>3134</v>
          </cell>
          <cell r="W63">
            <v>2832</v>
          </cell>
        </row>
        <row r="64">
          <cell r="H64">
            <v>615</v>
          </cell>
          <cell r="K64">
            <v>790</v>
          </cell>
          <cell r="N64">
            <v>527</v>
          </cell>
          <cell r="Q64">
            <v>307</v>
          </cell>
          <cell r="T64">
            <v>88</v>
          </cell>
          <cell r="W64">
            <v>615</v>
          </cell>
        </row>
        <row r="67">
          <cell r="H67">
            <v>70</v>
          </cell>
          <cell r="K67">
            <v>86</v>
          </cell>
          <cell r="N67">
            <v>66</v>
          </cell>
          <cell r="Q67">
            <v>35</v>
          </cell>
          <cell r="T67">
            <v>9</v>
          </cell>
          <cell r="W67">
            <v>58</v>
          </cell>
        </row>
        <row r="68">
          <cell r="H68">
            <v>115</v>
          </cell>
          <cell r="K68">
            <v>85</v>
          </cell>
          <cell r="N68">
            <v>12</v>
          </cell>
          <cell r="W68">
            <v>447</v>
          </cell>
        </row>
        <row r="69">
          <cell r="H69">
            <v>541</v>
          </cell>
          <cell r="K69">
            <v>525</v>
          </cell>
          <cell r="N69">
            <v>81</v>
          </cell>
          <cell r="Q69">
            <v>1390</v>
          </cell>
          <cell r="T69">
            <v>1005</v>
          </cell>
          <cell r="W69">
            <v>120</v>
          </cell>
        </row>
        <row r="72">
          <cell r="H72">
            <v>46</v>
          </cell>
          <cell r="K72">
            <v>24</v>
          </cell>
          <cell r="N72">
            <v>756</v>
          </cell>
          <cell r="Q72">
            <v>35</v>
          </cell>
          <cell r="T72">
            <v>3</v>
          </cell>
          <cell r="W72">
            <v>20</v>
          </cell>
        </row>
        <row r="73">
          <cell r="H73">
            <v>104</v>
          </cell>
          <cell r="K73">
            <v>50</v>
          </cell>
          <cell r="N73">
            <v>113</v>
          </cell>
          <cell r="Q73">
            <v>49</v>
          </cell>
          <cell r="T73">
            <v>37</v>
          </cell>
          <cell r="W73">
            <v>40</v>
          </cell>
        </row>
        <row r="75">
          <cell r="H75">
            <v>407</v>
          </cell>
          <cell r="K75">
            <v>536</v>
          </cell>
          <cell r="N75">
            <v>419</v>
          </cell>
          <cell r="Q75">
            <v>527</v>
          </cell>
          <cell r="W75">
            <v>219</v>
          </cell>
        </row>
        <row r="76">
          <cell r="H76">
            <v>112</v>
          </cell>
          <cell r="N76">
            <v>100</v>
          </cell>
          <cell r="W76">
            <v>3200</v>
          </cell>
          <cell r="Z76">
            <v>2576</v>
          </cell>
        </row>
        <row r="78">
          <cell r="H78">
            <v>368</v>
          </cell>
          <cell r="K78">
            <v>450</v>
          </cell>
          <cell r="Q78">
            <v>675</v>
          </cell>
          <cell r="T78">
            <v>475</v>
          </cell>
          <cell r="W78">
            <v>12</v>
          </cell>
        </row>
        <row r="82">
          <cell r="H82">
            <v>103</v>
          </cell>
          <cell r="K82">
            <v>15</v>
          </cell>
          <cell r="N82">
            <v>312</v>
          </cell>
          <cell r="Q82">
            <v>65</v>
          </cell>
          <cell r="W82">
            <v>53</v>
          </cell>
        </row>
        <row r="83">
          <cell r="H83">
            <v>1800</v>
          </cell>
          <cell r="K83">
            <v>687</v>
          </cell>
          <cell r="Q83">
            <v>1483</v>
          </cell>
          <cell r="T83">
            <v>972</v>
          </cell>
          <cell r="W83">
            <v>212</v>
          </cell>
          <cell r="Z83">
            <v>47</v>
          </cell>
        </row>
        <row r="85">
          <cell r="H85">
            <v>350</v>
          </cell>
          <cell r="K85">
            <v>120</v>
          </cell>
          <cell r="N85">
            <v>500</v>
          </cell>
          <cell r="Q85">
            <v>80</v>
          </cell>
          <cell r="W85">
            <v>5</v>
          </cell>
        </row>
        <row r="88">
          <cell r="H88">
            <v>998.7700000000001</v>
          </cell>
          <cell r="K88">
            <v>688.7700000000001</v>
          </cell>
          <cell r="N88">
            <v>567.08000000000004</v>
          </cell>
          <cell r="T88">
            <v>553.77</v>
          </cell>
          <cell r="W88">
            <v>1272.47</v>
          </cell>
          <cell r="Z88">
            <v>664</v>
          </cell>
        </row>
        <row r="89">
          <cell r="T89">
            <v>64</v>
          </cell>
          <cell r="W89">
            <v>864</v>
          </cell>
          <cell r="Z89">
            <v>170</v>
          </cell>
        </row>
        <row r="92">
          <cell r="H92">
            <v>63</v>
          </cell>
          <cell r="K92">
            <v>50</v>
          </cell>
          <cell r="N92">
            <v>1</v>
          </cell>
          <cell r="Q92">
            <v>130</v>
          </cell>
          <cell r="T92">
            <v>70</v>
          </cell>
        </row>
        <row r="101">
          <cell r="N101">
            <v>148</v>
          </cell>
        </row>
        <row r="102">
          <cell r="H102">
            <v>506</v>
          </cell>
        </row>
        <row r="105">
          <cell r="H105">
            <v>136</v>
          </cell>
          <cell r="N105">
            <v>40</v>
          </cell>
        </row>
      </sheetData>
      <sheetData sheetId="4" refreshError="1">
        <row r="3">
          <cell r="D3">
            <v>21281000</v>
          </cell>
        </row>
        <row r="4">
          <cell r="D4">
            <v>16845642</v>
          </cell>
        </row>
        <row r="5">
          <cell r="D5">
            <v>11438130</v>
          </cell>
        </row>
        <row r="6">
          <cell r="D6">
            <v>1186816</v>
          </cell>
        </row>
        <row r="7">
          <cell r="D7">
            <v>25000</v>
          </cell>
        </row>
        <row r="8">
          <cell r="D8">
            <v>27035250</v>
          </cell>
        </row>
        <row r="10">
          <cell r="D10">
            <v>4572000</v>
          </cell>
        </row>
        <row r="11">
          <cell r="D11">
            <v>18166200</v>
          </cell>
        </row>
        <row r="12">
          <cell r="D12">
            <v>17420400</v>
          </cell>
        </row>
        <row r="25">
          <cell r="D25">
            <v>3064893</v>
          </cell>
        </row>
        <row r="26">
          <cell r="D26">
            <v>7690345</v>
          </cell>
        </row>
        <row r="27">
          <cell r="D27">
            <v>3563122</v>
          </cell>
        </row>
        <row r="28">
          <cell r="D28">
            <v>4104679</v>
          </cell>
        </row>
        <row r="29">
          <cell r="D29">
            <v>1107647</v>
          </cell>
        </row>
        <row r="30">
          <cell r="D30">
            <v>380105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26"/>
  <sheetViews>
    <sheetView zoomScaleNormal="100" workbookViewId="0">
      <selection activeCell="J17" sqref="J17"/>
    </sheetView>
  </sheetViews>
  <sheetFormatPr defaultColWidth="9.140625" defaultRowHeight="12.75" x14ac:dyDescent="0.2"/>
  <cols>
    <col min="1" max="1" width="37.7109375" style="486" customWidth="1"/>
    <col min="2" max="4" width="11.28515625" style="486" customWidth="1"/>
    <col min="5" max="5" width="8" style="486" customWidth="1"/>
    <col min="6" max="6" width="37.7109375" style="486" customWidth="1"/>
    <col min="7" max="9" width="11.28515625" style="486" customWidth="1"/>
    <col min="10" max="10" width="7.85546875" style="486" customWidth="1"/>
    <col min="11" max="16384" width="9.140625" style="486"/>
  </cols>
  <sheetData>
    <row r="1" spans="1:11" ht="42.75" customHeight="1" x14ac:dyDescent="0.2">
      <c r="A1" s="95" t="s">
        <v>20</v>
      </c>
      <c r="B1" s="96" t="s">
        <v>335</v>
      </c>
      <c r="C1" s="97" t="s">
        <v>336</v>
      </c>
      <c r="D1" s="376" t="s">
        <v>337</v>
      </c>
      <c r="E1" s="376" t="s">
        <v>254</v>
      </c>
      <c r="F1" s="377" t="s">
        <v>36</v>
      </c>
      <c r="G1" s="96" t="s">
        <v>335</v>
      </c>
      <c r="H1" s="97" t="s">
        <v>336</v>
      </c>
      <c r="I1" s="376" t="s">
        <v>337</v>
      </c>
      <c r="J1" s="101" t="s">
        <v>254</v>
      </c>
    </row>
    <row r="2" spans="1:11" ht="16.149999999999999" customHeight="1" x14ac:dyDescent="0.2">
      <c r="A2" s="487" t="s">
        <v>325</v>
      </c>
      <c r="B2" s="488">
        <f>+'1.1.SZ.TÁBL. BEV - KIAD'!K7</f>
        <v>170143</v>
      </c>
      <c r="C2" s="489">
        <f>+'1.1.SZ.TÁBL. BEV - KIAD'!L7</f>
        <v>203620</v>
      </c>
      <c r="D2" s="490">
        <f>+'1.1.SZ.TÁBL. BEV - KIAD'!M7</f>
        <v>161982</v>
      </c>
      <c r="E2" s="491">
        <f>+D2/C2</f>
        <v>0.79551124643944604</v>
      </c>
      <c r="F2" s="492" t="s">
        <v>33</v>
      </c>
      <c r="G2" s="488">
        <f>+'1.1.SZ.TÁBL. BEV - KIAD'!K52</f>
        <v>102317</v>
      </c>
      <c r="H2" s="489">
        <f>+'1.1.SZ.TÁBL. BEV - KIAD'!L52</f>
        <v>122844</v>
      </c>
      <c r="I2" s="490">
        <f>+'1.1.SZ.TÁBL. BEV - KIAD'!M52</f>
        <v>86823</v>
      </c>
      <c r="J2" s="493">
        <f>+I2/H2</f>
        <v>0.70677444563837066</v>
      </c>
    </row>
    <row r="3" spans="1:11" ht="25.9" customHeight="1" x14ac:dyDescent="0.2">
      <c r="A3" s="494" t="s">
        <v>40</v>
      </c>
      <c r="B3" s="495">
        <f>+'1.1.SZ.TÁBL. BEV - KIAD'!K22</f>
        <v>17762</v>
      </c>
      <c r="C3" s="489">
        <f>+'1.1.SZ.TÁBL. BEV - KIAD'!L22</f>
        <v>18471</v>
      </c>
      <c r="D3" s="497">
        <f>+'1.1.SZ.TÁBL. BEV - KIAD'!M22</f>
        <v>10745</v>
      </c>
      <c r="E3" s="491">
        <f>+D3/C3</f>
        <v>0.58172270044935304</v>
      </c>
      <c r="F3" s="728" t="s">
        <v>330</v>
      </c>
      <c r="G3" s="488">
        <f>+'1.1.SZ.TÁBL. BEV - KIAD'!K53</f>
        <v>18607</v>
      </c>
      <c r="H3" s="489">
        <f>+'1.1.SZ.TÁBL. BEV - KIAD'!L53</f>
        <v>21279</v>
      </c>
      <c r="I3" s="497">
        <f>+'1.1.SZ.TÁBL. BEV - KIAD'!M53</f>
        <v>14831</v>
      </c>
      <c r="J3" s="493">
        <f>+I3/H3</f>
        <v>0.69697824145871512</v>
      </c>
    </row>
    <row r="4" spans="1:11" ht="16.149999999999999" customHeight="1" x14ac:dyDescent="0.2">
      <c r="A4" s="494" t="s">
        <v>326</v>
      </c>
      <c r="B4" s="499"/>
      <c r="C4" s="489"/>
      <c r="D4" s="497"/>
      <c r="E4" s="491"/>
      <c r="F4" s="498" t="s">
        <v>41</v>
      </c>
      <c r="G4" s="488">
        <f>+'1.1.SZ.TÁBL. BEV - KIAD'!K85</f>
        <v>57193.94</v>
      </c>
      <c r="H4" s="489">
        <f>+'1.1.SZ.TÁBL. BEV - KIAD'!L85</f>
        <v>59193.94</v>
      </c>
      <c r="I4" s="497">
        <f>+'1.1.SZ.TÁBL. BEV - KIAD'!M85</f>
        <v>34631</v>
      </c>
      <c r="J4" s="493">
        <f>+I4/H4</f>
        <v>0.58504299595532916</v>
      </c>
    </row>
    <row r="5" spans="1:11" ht="16.149999999999999" customHeight="1" x14ac:dyDescent="0.2">
      <c r="A5" s="494" t="s">
        <v>327</v>
      </c>
      <c r="B5" s="499">
        <f>+'1.1.SZ.TÁBL. BEV - KIAD'!K29</f>
        <v>0</v>
      </c>
      <c r="C5" s="489">
        <f>+'1.1.SZ.TÁBL. BEV - KIAD'!L29</f>
        <v>36387</v>
      </c>
      <c r="D5" s="497">
        <f>+'1.1.SZ.TÁBL. BEV - KIAD'!M29</f>
        <v>36387</v>
      </c>
      <c r="E5" s="491">
        <f>+D5/C5</f>
        <v>1</v>
      </c>
      <c r="F5" s="501" t="s">
        <v>331</v>
      </c>
      <c r="G5" s="488"/>
      <c r="H5" s="489"/>
      <c r="I5" s="497"/>
      <c r="J5" s="493"/>
    </row>
    <row r="6" spans="1:11" ht="16.149999999999999" customHeight="1" x14ac:dyDescent="0.2">
      <c r="A6" s="494"/>
      <c r="B6" s="499"/>
      <c r="C6" s="500"/>
      <c r="D6" s="497"/>
      <c r="E6" s="502"/>
      <c r="F6" s="498" t="s">
        <v>81</v>
      </c>
      <c r="G6" s="488">
        <f>+'1.1.SZ.TÁBL. BEV - KIAD'!K87+'1.1.SZ.TÁBL. BEV - KIAD'!K88</f>
        <v>6568</v>
      </c>
      <c r="H6" s="489">
        <f>+'1.1.SZ.TÁBL. BEV - KIAD'!L87+'1.1.SZ.TÁBL. BEV - KIAD'!L88</f>
        <v>36543</v>
      </c>
      <c r="I6" s="497">
        <f>+'1.1.SZ.TÁBL. BEV - KIAD'!M94</f>
        <v>35540</v>
      </c>
      <c r="J6" s="493">
        <f>+I6/H6</f>
        <v>0.97255288290507069</v>
      </c>
    </row>
    <row r="7" spans="1:11" ht="16.149999999999999" customHeight="1" x14ac:dyDescent="0.2">
      <c r="A7" s="494"/>
      <c r="B7" s="499"/>
      <c r="C7" s="500"/>
      <c r="D7" s="497"/>
      <c r="E7" s="502"/>
      <c r="F7" s="501" t="s">
        <v>232</v>
      </c>
      <c r="G7" s="488">
        <f>+'1.1.SZ.TÁBL. BEV - KIAD'!K89</f>
        <v>2774</v>
      </c>
      <c r="H7" s="489">
        <f>+'1.1.SZ.TÁBL. BEV - KIAD'!L89</f>
        <v>17788</v>
      </c>
      <c r="I7" s="497">
        <f>+'1.1.SZ.TÁBL. BEV - KIAD'!M89</f>
        <v>0</v>
      </c>
      <c r="J7" s="493">
        <f>+I7/H7</f>
        <v>0</v>
      </c>
    </row>
    <row r="8" spans="1:11" ht="16.149999999999999" customHeight="1" x14ac:dyDescent="0.2">
      <c r="A8" s="503"/>
      <c r="B8" s="504"/>
      <c r="C8" s="505"/>
      <c r="D8" s="506"/>
      <c r="E8" s="507"/>
      <c r="F8" s="508"/>
      <c r="G8" s="509"/>
      <c r="H8" s="510"/>
      <c r="I8" s="506"/>
      <c r="J8" s="493"/>
    </row>
    <row r="9" spans="1:11" ht="16.149999999999999" customHeight="1" x14ac:dyDescent="0.2">
      <c r="A9" s="102" t="s">
        <v>46</v>
      </c>
      <c r="B9" s="103">
        <f>SUM(B2:B8)</f>
        <v>187905</v>
      </c>
      <c r="C9" s="104">
        <f>SUM(C2:C8)</f>
        <v>258478</v>
      </c>
      <c r="D9" s="511">
        <f>SUM(D2:D8)</f>
        <v>209114</v>
      </c>
      <c r="E9" s="512">
        <f>+D9/C9</f>
        <v>0.80902049690882782</v>
      </c>
      <c r="F9" s="378" t="s">
        <v>48</v>
      </c>
      <c r="G9" s="103">
        <f>SUM(G2:G8)</f>
        <v>187459.94</v>
      </c>
      <c r="H9" s="104">
        <f>SUM(H2:H8)</f>
        <v>257647.94</v>
      </c>
      <c r="I9" s="511">
        <f>SUM(I2:I8)</f>
        <v>171825</v>
      </c>
      <c r="J9" s="513">
        <f>+I9/H9</f>
        <v>0.66689840407806089</v>
      </c>
    </row>
    <row r="10" spans="1:11" ht="16.149999999999999" customHeight="1" x14ac:dyDescent="0.2">
      <c r="A10" s="106"/>
      <c r="B10" s="107"/>
      <c r="C10" s="108"/>
      <c r="D10" s="514"/>
      <c r="E10" s="515"/>
      <c r="F10" s="379"/>
      <c r="G10" s="107"/>
      <c r="H10" s="108"/>
      <c r="I10" s="514"/>
      <c r="J10" s="516"/>
    </row>
    <row r="11" spans="1:11" ht="16.149999999999999" customHeight="1" x14ac:dyDescent="0.2">
      <c r="A11" s="487" t="s">
        <v>328</v>
      </c>
      <c r="B11" s="488"/>
      <c r="C11" s="489"/>
      <c r="D11" s="490"/>
      <c r="E11" s="491"/>
      <c r="F11" s="492" t="s">
        <v>42</v>
      </c>
      <c r="G11" s="517">
        <f>+'1.1.SZ.TÁBL. BEV - KIAD'!K102</f>
        <v>445</v>
      </c>
      <c r="H11" s="518">
        <f>+'1.1.SZ.TÁBL. BEV - KIAD'!L102</f>
        <v>830</v>
      </c>
      <c r="I11" s="490">
        <f>+'1.1.SZ.TÁBL. BEV - KIAD'!M102</f>
        <v>830</v>
      </c>
      <c r="J11" s="493">
        <f>+I11/H11</f>
        <v>1</v>
      </c>
      <c r="K11" s="519"/>
    </row>
    <row r="12" spans="1:11" ht="16.149999999999999" customHeight="1" x14ac:dyDescent="0.2">
      <c r="A12" s="520" t="s">
        <v>65</v>
      </c>
      <c r="B12" s="495"/>
      <c r="C12" s="496"/>
      <c r="D12" s="497"/>
      <c r="E12" s="491"/>
      <c r="F12" s="498" t="s">
        <v>43</v>
      </c>
      <c r="G12" s="521"/>
      <c r="H12" s="522"/>
      <c r="I12" s="497"/>
      <c r="J12" s="523"/>
      <c r="K12" s="519"/>
    </row>
    <row r="13" spans="1:11" ht="16.149999999999999" customHeight="1" x14ac:dyDescent="0.2">
      <c r="A13" s="494" t="s">
        <v>329</v>
      </c>
      <c r="B13" s="495"/>
      <c r="C13" s="496"/>
      <c r="D13" s="497"/>
      <c r="E13" s="502"/>
      <c r="F13" s="498" t="s">
        <v>44</v>
      </c>
      <c r="G13" s="521"/>
      <c r="H13" s="522"/>
      <c r="I13" s="497"/>
      <c r="J13" s="523"/>
      <c r="K13" s="519"/>
    </row>
    <row r="14" spans="1:11" ht="16.149999999999999" customHeight="1" x14ac:dyDescent="0.2">
      <c r="A14" s="494"/>
      <c r="B14" s="499"/>
      <c r="C14" s="500"/>
      <c r="D14" s="497"/>
      <c r="E14" s="502"/>
      <c r="F14" s="498"/>
      <c r="G14" s="524"/>
      <c r="H14" s="522"/>
      <c r="I14" s="497"/>
      <c r="J14" s="523"/>
      <c r="K14" s="519"/>
    </row>
    <row r="15" spans="1:11" ht="16.149999999999999" customHeight="1" x14ac:dyDescent="0.2">
      <c r="A15" s="525"/>
      <c r="B15" s="526"/>
      <c r="C15" s="527"/>
      <c r="D15" s="506"/>
      <c r="E15" s="507"/>
      <c r="F15" s="528"/>
      <c r="G15" s="529"/>
      <c r="H15" s="530"/>
      <c r="I15" s="506"/>
      <c r="J15" s="531"/>
    </row>
    <row r="16" spans="1:11" ht="16.149999999999999" customHeight="1" thickBot="1" x14ac:dyDescent="0.25">
      <c r="A16" s="98" t="s">
        <v>47</v>
      </c>
      <c r="B16" s="99">
        <f>SUM(B11:B15)</f>
        <v>0</v>
      </c>
      <c r="C16" s="100">
        <f>SUM(C11:C15)</f>
        <v>0</v>
      </c>
      <c r="D16" s="532">
        <f>SUM(D11:D15)</f>
        <v>0</v>
      </c>
      <c r="E16" s="512"/>
      <c r="F16" s="380" t="s">
        <v>49</v>
      </c>
      <c r="G16" s="403">
        <f>SUM(G11:G15)</f>
        <v>445</v>
      </c>
      <c r="H16" s="404">
        <f>SUM(H11:H15)</f>
        <v>830</v>
      </c>
      <c r="I16" s="532">
        <f>SUM(I11:I15)</f>
        <v>830</v>
      </c>
      <c r="J16" s="634">
        <f>+I16/H16</f>
        <v>1</v>
      </c>
    </row>
    <row r="17" spans="1:11" ht="16.149999999999999" customHeight="1" thickBot="1" x14ac:dyDescent="0.25">
      <c r="A17" s="105" t="s">
        <v>45</v>
      </c>
      <c r="B17" s="688">
        <f>B9+B16</f>
        <v>187905</v>
      </c>
      <c r="C17" s="689">
        <f>C9+C16</f>
        <v>258478</v>
      </c>
      <c r="D17" s="533">
        <f>D9+D16</f>
        <v>209114</v>
      </c>
      <c r="E17" s="534">
        <f>+D17/C17</f>
        <v>0.80902049690882782</v>
      </c>
      <c r="F17" s="381" t="s">
        <v>45</v>
      </c>
      <c r="G17" s="690">
        <f>G9+G16</f>
        <v>187904.94</v>
      </c>
      <c r="H17" s="691">
        <f>H9+H16</f>
        <v>258477.94</v>
      </c>
      <c r="I17" s="533">
        <f>I9+I16</f>
        <v>172655</v>
      </c>
      <c r="J17" s="535">
        <f>+I17/H17</f>
        <v>0.66796802852885628</v>
      </c>
      <c r="K17" s="519"/>
    </row>
    <row r="18" spans="1:11" ht="16.149999999999999" customHeight="1" x14ac:dyDescent="0.2"/>
    <row r="19" spans="1:11" ht="16.149999999999999" customHeight="1" x14ac:dyDescent="0.2"/>
    <row r="20" spans="1:11" ht="16.149999999999999" customHeight="1" x14ac:dyDescent="0.2"/>
    <row r="21" spans="1:11" ht="16.149999999999999" customHeight="1" x14ac:dyDescent="0.2"/>
    <row r="22" spans="1:11" ht="16.149999999999999" customHeight="1" x14ac:dyDescent="0.2"/>
    <row r="23" spans="1:11" ht="16.149999999999999" customHeight="1" x14ac:dyDescent="0.2"/>
    <row r="24" spans="1:11" ht="16.149999999999999" customHeight="1" x14ac:dyDescent="0.2"/>
    <row r="25" spans="1:11" ht="16.149999999999999" customHeight="1" x14ac:dyDescent="0.2"/>
    <row r="26" spans="1:11" ht="16.149999999999999" customHeight="1" x14ac:dyDescent="0.2"/>
  </sheetData>
  <phoneticPr fontId="33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84" orientation="landscape" r:id="rId1"/>
  <headerFooter>
    <oddHeader>&amp;L&amp;"Times New Roman,Félkövér"&amp;13Szent László Völgye TKT&amp;C&amp;"Times New Roman,Félkövér"&amp;16 2021. I-III. NEGYEDÉVI KÖLTSÉGVETÉSI BESZÁMOLÓ&amp;R1.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15"/>
  <sheetViews>
    <sheetView topLeftCell="A28" zoomScaleNormal="100" workbookViewId="0">
      <selection activeCell="D38" sqref="D38"/>
    </sheetView>
  </sheetViews>
  <sheetFormatPr defaultColWidth="8.85546875" defaultRowHeight="12.75" x14ac:dyDescent="0.2"/>
  <cols>
    <col min="1" max="1" width="6.28515625" style="1" customWidth="1"/>
    <col min="2" max="2" width="56.42578125" style="20" customWidth="1"/>
    <col min="3" max="6" width="11" style="21" customWidth="1"/>
    <col min="7" max="12" width="11" style="12" customWidth="1"/>
    <col min="13" max="14" width="11" style="20" customWidth="1"/>
    <col min="15" max="15" width="8.85546875" style="1"/>
    <col min="16" max="16" width="10.85546875" style="2" bestFit="1" customWidth="1"/>
    <col min="17" max="16384" width="8.85546875" style="1"/>
  </cols>
  <sheetData>
    <row r="1" spans="1:16" s="111" customFormat="1" ht="45.75" customHeight="1" x14ac:dyDescent="0.2">
      <c r="A1" s="771" t="s">
        <v>87</v>
      </c>
      <c r="B1" s="773" t="s">
        <v>109</v>
      </c>
      <c r="C1" s="759" t="s">
        <v>38</v>
      </c>
      <c r="D1" s="760"/>
      <c r="E1" s="760"/>
      <c r="F1" s="761"/>
      <c r="G1" s="762" t="s">
        <v>39</v>
      </c>
      <c r="H1" s="763"/>
      <c r="I1" s="763"/>
      <c r="J1" s="764"/>
      <c r="K1" s="762" t="s">
        <v>286</v>
      </c>
      <c r="L1" s="763"/>
      <c r="M1" s="763"/>
      <c r="N1" s="764"/>
      <c r="P1" s="112"/>
    </row>
    <row r="2" spans="1:16" s="113" customFormat="1" ht="29.45" customHeight="1" x14ac:dyDescent="0.15">
      <c r="A2" s="772"/>
      <c r="B2" s="774"/>
      <c r="C2" s="118" t="s">
        <v>338</v>
      </c>
      <c r="D2" s="119" t="s">
        <v>339</v>
      </c>
      <c r="E2" s="564" t="s">
        <v>340</v>
      </c>
      <c r="F2" s="598" t="s">
        <v>254</v>
      </c>
      <c r="G2" s="118" t="s">
        <v>338</v>
      </c>
      <c r="H2" s="119" t="s">
        <v>339</v>
      </c>
      <c r="I2" s="564" t="s">
        <v>340</v>
      </c>
      <c r="J2" s="614" t="s">
        <v>254</v>
      </c>
      <c r="K2" s="118" t="s">
        <v>338</v>
      </c>
      <c r="L2" s="119" t="s">
        <v>339</v>
      </c>
      <c r="M2" s="564" t="s">
        <v>340</v>
      </c>
      <c r="N2" s="614" t="s">
        <v>254</v>
      </c>
      <c r="P2" s="114"/>
    </row>
    <row r="3" spans="1:16" ht="13.5" customHeight="1" x14ac:dyDescent="0.2">
      <c r="A3" s="120" t="s">
        <v>88</v>
      </c>
      <c r="B3" s="141" t="s">
        <v>50</v>
      </c>
      <c r="C3" s="37"/>
      <c r="D3" s="48"/>
      <c r="E3" s="565"/>
      <c r="F3" s="599"/>
      <c r="G3" s="37"/>
      <c r="H3" s="48"/>
      <c r="I3" s="565"/>
      <c r="J3" s="615"/>
      <c r="K3" s="37"/>
      <c r="L3" s="48"/>
      <c r="M3" s="565"/>
      <c r="N3" s="615"/>
    </row>
    <row r="4" spans="1:16" ht="13.5" customHeight="1" x14ac:dyDescent="0.2">
      <c r="A4" s="121" t="s">
        <v>89</v>
      </c>
      <c r="B4" s="142" t="s">
        <v>51</v>
      </c>
      <c r="C4" s="39"/>
      <c r="D4" s="45"/>
      <c r="E4" s="565"/>
      <c r="F4" s="599"/>
      <c r="G4" s="39">
        <f t="shared" ref="G4:M4" si="0">+SUM(G5:G6)</f>
        <v>170143</v>
      </c>
      <c r="H4" s="45">
        <f t="shared" si="0"/>
        <v>203620</v>
      </c>
      <c r="I4" s="568">
        <f t="shared" si="0"/>
        <v>161982</v>
      </c>
      <c r="J4" s="636">
        <f>+I4/H4</f>
        <v>0.79551124643944604</v>
      </c>
      <c r="K4" s="37">
        <f t="shared" si="0"/>
        <v>170143</v>
      </c>
      <c r="L4" s="45">
        <f t="shared" si="0"/>
        <v>203620</v>
      </c>
      <c r="M4" s="568">
        <f t="shared" si="0"/>
        <v>161982</v>
      </c>
      <c r="N4" s="636">
        <f>+M4/L4</f>
        <v>0.79551124643944604</v>
      </c>
    </row>
    <row r="5" spans="1:16" s="239" customFormat="1" ht="13.5" customHeight="1" x14ac:dyDescent="0.2">
      <c r="A5" s="123"/>
      <c r="B5" s="124" t="s">
        <v>52</v>
      </c>
      <c r="C5" s="317"/>
      <c r="D5" s="318"/>
      <c r="E5" s="565"/>
      <c r="F5" s="599"/>
      <c r="G5" s="317"/>
      <c r="H5" s="318"/>
      <c r="I5" s="574"/>
      <c r="J5" s="643"/>
      <c r="K5" s="319"/>
      <c r="L5" s="318"/>
      <c r="M5" s="574"/>
      <c r="N5" s="643"/>
      <c r="P5" s="320"/>
    </row>
    <row r="6" spans="1:16" s="232" customFormat="1" ht="13.5" customHeight="1" x14ac:dyDescent="0.2">
      <c r="A6" s="133"/>
      <c r="B6" s="143" t="s">
        <v>53</v>
      </c>
      <c r="C6" s="321"/>
      <c r="D6" s="322"/>
      <c r="E6" s="566"/>
      <c r="F6" s="604"/>
      <c r="G6" s="321">
        <f>+'[3]1.1.SZ.TÁBL. BEV - KIAD'!$H$5</f>
        <v>170143</v>
      </c>
      <c r="H6" s="322">
        <f>+'2.SZ.TÁBL. BEVÉTELEK'!D92</f>
        <v>203620</v>
      </c>
      <c r="I6" s="566">
        <f>+'2.SZ.TÁBL. BEVÉTELEK'!E88</f>
        <v>161982</v>
      </c>
      <c r="J6" s="644">
        <f>+I6/H6</f>
        <v>0.79551124643944604</v>
      </c>
      <c r="K6" s="319">
        <f>+C6+G6</f>
        <v>170143</v>
      </c>
      <c r="L6" s="322">
        <f>+D6+H6</f>
        <v>203620</v>
      </c>
      <c r="M6" s="566">
        <f>+E6+I6</f>
        <v>161982</v>
      </c>
      <c r="N6" s="644">
        <f>+M6/L6</f>
        <v>0.79551124643944604</v>
      </c>
      <c r="O6" s="323"/>
      <c r="P6" s="323"/>
    </row>
    <row r="7" spans="1:16" s="3" customFormat="1" ht="13.5" customHeight="1" x14ac:dyDescent="0.2">
      <c r="A7" s="115" t="s">
        <v>90</v>
      </c>
      <c r="B7" s="110" t="s">
        <v>54</v>
      </c>
      <c r="C7" s="333">
        <v>0</v>
      </c>
      <c r="D7" s="334">
        <f>+D3+D4</f>
        <v>0</v>
      </c>
      <c r="E7" s="334">
        <f>+E3+E4</f>
        <v>0</v>
      </c>
      <c r="F7" s="724"/>
      <c r="G7" s="335">
        <f t="shared" ref="G7:L7" si="1">+G3+G4</f>
        <v>170143</v>
      </c>
      <c r="H7" s="336">
        <f t="shared" si="1"/>
        <v>203620</v>
      </c>
      <c r="I7" s="586">
        <f t="shared" si="1"/>
        <v>161982</v>
      </c>
      <c r="J7" s="645">
        <f>+I7/H7</f>
        <v>0.79551124643944604</v>
      </c>
      <c r="K7" s="333">
        <f t="shared" si="1"/>
        <v>170143</v>
      </c>
      <c r="L7" s="334">
        <f t="shared" si="1"/>
        <v>203620</v>
      </c>
      <c r="M7" s="567">
        <f>+M3+M4</f>
        <v>161982</v>
      </c>
      <c r="N7" s="645">
        <f>+M7/L7</f>
        <v>0.79551124643944604</v>
      </c>
      <c r="P7" s="4"/>
    </row>
    <row r="8" spans="1:16" ht="13.5" customHeight="1" x14ac:dyDescent="0.2">
      <c r="A8" s="134" t="s">
        <v>91</v>
      </c>
      <c r="B8" s="144" t="s">
        <v>86</v>
      </c>
      <c r="C8" s="37"/>
      <c r="D8" s="48"/>
      <c r="E8" s="565"/>
      <c r="F8" s="599"/>
      <c r="G8" s="5"/>
      <c r="H8" s="47"/>
      <c r="I8" s="587"/>
      <c r="J8" s="617"/>
      <c r="K8" s="37"/>
      <c r="L8" s="48"/>
      <c r="M8" s="565"/>
      <c r="N8" s="615"/>
    </row>
    <row r="9" spans="1:16" ht="13.5" customHeight="1" x14ac:dyDescent="0.2">
      <c r="A9" s="121" t="s">
        <v>92</v>
      </c>
      <c r="B9" s="729" t="s">
        <v>55</v>
      </c>
      <c r="C9" s="39"/>
      <c r="D9" s="45"/>
      <c r="E9" s="568"/>
      <c r="F9" s="602"/>
      <c r="G9" s="6"/>
      <c r="H9" s="109"/>
      <c r="I9" s="588"/>
      <c r="J9" s="617"/>
      <c r="K9" s="37"/>
      <c r="L9" s="45"/>
      <c r="M9" s="568"/>
      <c r="N9" s="584"/>
    </row>
    <row r="10" spans="1:16" s="239" customFormat="1" ht="13.5" customHeight="1" x14ac:dyDescent="0.2">
      <c r="A10" s="133"/>
      <c r="B10" s="143" t="s">
        <v>53</v>
      </c>
      <c r="C10" s="321"/>
      <c r="D10" s="322"/>
      <c r="E10" s="566"/>
      <c r="F10" s="600"/>
      <c r="G10" s="324"/>
      <c r="H10" s="325"/>
      <c r="I10" s="589"/>
      <c r="J10" s="618"/>
      <c r="K10" s="319"/>
      <c r="L10" s="322"/>
      <c r="M10" s="566"/>
      <c r="N10" s="627"/>
      <c r="P10" s="320"/>
    </row>
    <row r="11" spans="1:16" s="3" customFormat="1" ht="13.5" customHeight="1" x14ac:dyDescent="0.2">
      <c r="A11" s="115" t="s">
        <v>93</v>
      </c>
      <c r="B11" s="110" t="s">
        <v>56</v>
      </c>
      <c r="C11" s="333">
        <v>0</v>
      </c>
      <c r="D11" s="334">
        <v>0</v>
      </c>
      <c r="E11" s="567">
        <v>0</v>
      </c>
      <c r="F11" s="601"/>
      <c r="G11" s="335">
        <f t="shared" ref="G11:M11" si="2">+G8+G9</f>
        <v>0</v>
      </c>
      <c r="H11" s="336">
        <f t="shared" si="2"/>
        <v>0</v>
      </c>
      <c r="I11" s="586">
        <f t="shared" si="2"/>
        <v>0</v>
      </c>
      <c r="J11" s="616"/>
      <c r="K11" s="333">
        <f t="shared" si="2"/>
        <v>0</v>
      </c>
      <c r="L11" s="334">
        <f t="shared" si="2"/>
        <v>0</v>
      </c>
      <c r="M11" s="567">
        <f t="shared" si="2"/>
        <v>0</v>
      </c>
      <c r="N11" s="585"/>
      <c r="P11" s="4"/>
    </row>
    <row r="12" spans="1:16" ht="13.5" customHeight="1" x14ac:dyDescent="0.2">
      <c r="A12" s="134" t="s">
        <v>94</v>
      </c>
      <c r="B12" s="144" t="s">
        <v>57</v>
      </c>
      <c r="C12" s="37"/>
      <c r="D12" s="48"/>
      <c r="E12" s="565"/>
      <c r="F12" s="599"/>
      <c r="G12" s="5"/>
      <c r="H12" s="48"/>
      <c r="I12" s="565"/>
      <c r="J12" s="615"/>
      <c r="K12" s="37"/>
      <c r="L12" s="48"/>
      <c r="M12" s="565"/>
      <c r="N12" s="615"/>
    </row>
    <row r="13" spans="1:16" ht="13.5" customHeight="1" x14ac:dyDescent="0.2">
      <c r="A13" s="121" t="s">
        <v>95</v>
      </c>
      <c r="B13" s="142" t="s">
        <v>58</v>
      </c>
      <c r="C13" s="37">
        <f>+'[3]1.1.SZ.TÁBL. BEV - KIAD'!$D$12</f>
        <v>236</v>
      </c>
      <c r="D13" s="45">
        <f>+'3.SZ.TÁBL. SEGÍTŐ SZOLGÁLAT'!AE13</f>
        <v>488</v>
      </c>
      <c r="E13" s="568">
        <f>+'3.SZ.TÁBL. SEGÍTŐ SZOLGÁLAT'!AF13</f>
        <v>542</v>
      </c>
      <c r="F13" s="635">
        <f>+E13/D13</f>
        <v>1.110655737704918</v>
      </c>
      <c r="G13" s="6"/>
      <c r="H13" s="109">
        <f>+'[4]1.1.SZ.TÁBL. BEV - KIAD'!$H$13</f>
        <v>306</v>
      </c>
      <c r="I13" s="588">
        <v>32</v>
      </c>
      <c r="J13" s="619"/>
      <c r="K13" s="39">
        <f t="shared" ref="K13:K19" si="3">+C13+G13</f>
        <v>236</v>
      </c>
      <c r="L13" s="45">
        <f>+D13+H13</f>
        <v>794</v>
      </c>
      <c r="M13" s="568">
        <f t="shared" ref="M13:M18" si="4">+E13+I13</f>
        <v>574</v>
      </c>
      <c r="N13" s="635">
        <f>+M13/L13</f>
        <v>0.7229219143576826</v>
      </c>
    </row>
    <row r="14" spans="1:16" ht="13.5" customHeight="1" x14ac:dyDescent="0.2">
      <c r="A14" s="121" t="s">
        <v>96</v>
      </c>
      <c r="B14" s="142" t="s">
        <v>59</v>
      </c>
      <c r="C14" s="37"/>
      <c r="D14" s="45"/>
      <c r="E14" s="568"/>
      <c r="F14" s="603"/>
      <c r="G14" s="6"/>
      <c r="H14" s="45"/>
      <c r="I14" s="568"/>
      <c r="J14" s="584"/>
      <c r="K14" s="39"/>
      <c r="L14" s="45"/>
      <c r="M14" s="568"/>
      <c r="N14" s="603"/>
    </row>
    <row r="15" spans="1:16" ht="13.5" customHeight="1" x14ac:dyDescent="0.2">
      <c r="A15" s="121" t="s">
        <v>97</v>
      </c>
      <c r="B15" s="142" t="s">
        <v>60</v>
      </c>
      <c r="C15" s="37"/>
      <c r="D15" s="45"/>
      <c r="E15" s="568"/>
      <c r="F15" s="603"/>
      <c r="G15" s="6"/>
      <c r="H15" s="109"/>
      <c r="I15" s="588"/>
      <c r="J15" s="619"/>
      <c r="K15" s="39"/>
      <c r="L15" s="109"/>
      <c r="M15" s="588"/>
      <c r="N15" s="603"/>
    </row>
    <row r="16" spans="1:16" ht="28.15" customHeight="1" x14ac:dyDescent="0.2">
      <c r="A16" s="121" t="s">
        <v>98</v>
      </c>
      <c r="B16" s="142" t="s">
        <v>363</v>
      </c>
      <c r="C16" s="37">
        <f>+'[3]1.1.SZ.TÁBL. BEV - KIAD'!$D$15</f>
        <v>12130</v>
      </c>
      <c r="D16" s="45">
        <f>+'3.SZ.TÁBL. SEGÍTŐ SZOLGÁLAT'!AE16</f>
        <v>12130</v>
      </c>
      <c r="E16" s="568">
        <f>+'3.SZ.TÁBL. SEGÍTŐ SZOLGÁLAT'!AF16</f>
        <v>8562</v>
      </c>
      <c r="F16" s="635">
        <f>+E16/D16</f>
        <v>0.70585325638911789</v>
      </c>
      <c r="G16" s="6"/>
      <c r="H16" s="109"/>
      <c r="I16" s="588"/>
      <c r="J16" s="619"/>
      <c r="K16" s="39">
        <f t="shared" si="3"/>
        <v>12130</v>
      </c>
      <c r="L16" s="109">
        <f t="shared" ref="L16:L19" si="5">+D16+H16</f>
        <v>12130</v>
      </c>
      <c r="M16" s="588">
        <f t="shared" si="4"/>
        <v>8562</v>
      </c>
      <c r="N16" s="635">
        <f>+M16/L16</f>
        <v>0.70585325638911789</v>
      </c>
    </row>
    <row r="17" spans="1:16" ht="13.5" customHeight="1" x14ac:dyDescent="0.2">
      <c r="A17" s="121" t="s">
        <v>98</v>
      </c>
      <c r="B17" s="142" t="s">
        <v>342</v>
      </c>
      <c r="C17" s="37">
        <f>+'[3]1.1.SZ.TÁBL. BEV - KIAD'!$D$16</f>
        <v>3200</v>
      </c>
      <c r="D17" s="45">
        <f>+'3.SZ.TÁBL. SEGÍTŐ SZOLGÁLAT'!AE17</f>
        <v>3200</v>
      </c>
      <c r="E17" s="568">
        <f>+'3.SZ.TÁBL. SEGÍTŐ SZOLGÁLAT'!AF17</f>
        <v>965</v>
      </c>
      <c r="F17" s="603">
        <f>+E17/D17</f>
        <v>0.30156250000000001</v>
      </c>
      <c r="G17" s="6"/>
      <c r="H17" s="109"/>
      <c r="I17" s="588"/>
      <c r="J17" s="619"/>
      <c r="K17" s="39">
        <f t="shared" si="3"/>
        <v>3200</v>
      </c>
      <c r="L17" s="109">
        <f t="shared" si="5"/>
        <v>3200</v>
      </c>
      <c r="M17" s="588">
        <f t="shared" si="4"/>
        <v>965</v>
      </c>
      <c r="N17" s="635">
        <f>+M17/L17</f>
        <v>0.30156250000000001</v>
      </c>
    </row>
    <row r="18" spans="1:16" ht="38.450000000000003" customHeight="1" x14ac:dyDescent="0.2">
      <c r="A18" s="121" t="s">
        <v>99</v>
      </c>
      <c r="B18" s="142" t="s">
        <v>364</v>
      </c>
      <c r="C18" s="37">
        <f>+'[3]1.1.SZ.TÁBL. BEV - KIAD'!$D$17</f>
        <v>1098</v>
      </c>
      <c r="D18" s="45">
        <f>+'3.SZ.TÁBL. SEGÍTŐ SZOLGÁLAT'!AE18</f>
        <v>1166</v>
      </c>
      <c r="E18" s="568">
        <f>+'3.SZ.TÁBL. SEGÍTŐ SZOLGÁLAT'!AF18</f>
        <v>633</v>
      </c>
      <c r="F18" s="603">
        <f>+E18/D18</f>
        <v>0.54288164665523153</v>
      </c>
      <c r="G18" s="6"/>
      <c r="H18" s="109">
        <f>+'[4]1.1.SZ.TÁBL. BEV - KIAD'!$H$18</f>
        <v>83</v>
      </c>
      <c r="I18" s="588">
        <v>9</v>
      </c>
      <c r="J18" s="619"/>
      <c r="K18" s="39">
        <f t="shared" si="3"/>
        <v>1098</v>
      </c>
      <c r="L18" s="109">
        <f t="shared" si="5"/>
        <v>1249</v>
      </c>
      <c r="M18" s="588">
        <f t="shared" si="4"/>
        <v>642</v>
      </c>
      <c r="N18" s="603">
        <f>+M18/L18</f>
        <v>0.51401120896717378</v>
      </c>
    </row>
    <row r="19" spans="1:16" ht="40.9" customHeight="1" x14ac:dyDescent="0.2">
      <c r="A19" s="121" t="s">
        <v>100</v>
      </c>
      <c r="B19" s="142" t="s">
        <v>361</v>
      </c>
      <c r="C19" s="37">
        <f>+'[3]1.1.SZ.TÁBL. BEV - KIAD'!$D$18</f>
        <v>1098</v>
      </c>
      <c r="D19" s="45">
        <f>+'3.SZ.TÁBL. SEGÍTŐ SZOLGÁLAT'!AE19</f>
        <v>1098</v>
      </c>
      <c r="E19" s="568"/>
      <c r="F19" s="603"/>
      <c r="G19" s="6"/>
      <c r="H19" s="109"/>
      <c r="I19" s="588"/>
      <c r="J19" s="619"/>
      <c r="K19" s="39">
        <f t="shared" si="3"/>
        <v>1098</v>
      </c>
      <c r="L19" s="109">
        <f t="shared" si="5"/>
        <v>1098</v>
      </c>
      <c r="M19" s="588"/>
      <c r="N19" s="603"/>
    </row>
    <row r="20" spans="1:16" ht="31.15" customHeight="1" x14ac:dyDescent="0.2">
      <c r="A20" s="136" t="s">
        <v>101</v>
      </c>
      <c r="B20" s="145" t="s">
        <v>353</v>
      </c>
      <c r="C20" s="37"/>
      <c r="D20" s="45"/>
      <c r="E20" s="569"/>
      <c r="F20" s="603"/>
      <c r="G20" s="135"/>
      <c r="H20" s="147"/>
      <c r="I20" s="590"/>
      <c r="J20" s="620"/>
      <c r="K20" s="40"/>
      <c r="L20" s="147"/>
      <c r="M20" s="590"/>
      <c r="N20" s="603"/>
    </row>
    <row r="21" spans="1:16" ht="13.5" customHeight="1" x14ac:dyDescent="0.2">
      <c r="A21" s="136" t="s">
        <v>332</v>
      </c>
      <c r="B21" s="145" t="s">
        <v>63</v>
      </c>
      <c r="C21" s="37"/>
      <c r="D21" s="45"/>
      <c r="E21" s="569">
        <f>+'3.SZ.TÁBL. SEGÍTŐ SZOLGÁLAT'!AF21</f>
        <v>2</v>
      </c>
      <c r="F21" s="603"/>
      <c r="G21" s="135"/>
      <c r="H21" s="147"/>
      <c r="I21" s="590"/>
      <c r="J21" s="620"/>
      <c r="K21" s="40"/>
      <c r="L21" s="147"/>
      <c r="M21" s="590">
        <f>+E21+I21</f>
        <v>2</v>
      </c>
      <c r="N21" s="603"/>
    </row>
    <row r="22" spans="1:16" s="3" customFormat="1" ht="13.5" customHeight="1" x14ac:dyDescent="0.2">
      <c r="A22" s="115" t="s">
        <v>102</v>
      </c>
      <c r="B22" s="110" t="s">
        <v>64</v>
      </c>
      <c r="C22" s="240">
        <f>SUM(C12:C21)</f>
        <v>17762</v>
      </c>
      <c r="D22" s="334">
        <f t="shared" ref="D22:M22" si="6">SUM(D12:D21)</f>
        <v>18082</v>
      </c>
      <c r="E22" s="567">
        <f>SUM(E12:E21)</f>
        <v>10704</v>
      </c>
      <c r="F22" s="638">
        <f>+E22/D22</f>
        <v>0.59196991483243</v>
      </c>
      <c r="G22" s="240">
        <f t="shared" si="6"/>
        <v>0</v>
      </c>
      <c r="H22" s="336">
        <f t="shared" si="6"/>
        <v>389</v>
      </c>
      <c r="I22" s="586">
        <f t="shared" si="6"/>
        <v>41</v>
      </c>
      <c r="J22" s="616"/>
      <c r="K22" s="333">
        <f>SUM(K12:K21)</f>
        <v>17762</v>
      </c>
      <c r="L22" s="336">
        <f>SUM(L12:L21)</f>
        <v>18471</v>
      </c>
      <c r="M22" s="586">
        <f t="shared" si="6"/>
        <v>10745</v>
      </c>
      <c r="N22" s="638">
        <f>+M22/L22</f>
        <v>0.58172270044935304</v>
      </c>
      <c r="P22" s="4"/>
    </row>
    <row r="23" spans="1:16" s="3" customFormat="1" ht="13.5" customHeight="1" x14ac:dyDescent="0.2">
      <c r="A23" s="115" t="s">
        <v>103</v>
      </c>
      <c r="B23" s="110" t="s">
        <v>65</v>
      </c>
      <c r="C23" s="240"/>
      <c r="D23" s="334"/>
      <c r="E23" s="567"/>
      <c r="F23" s="601"/>
      <c r="G23" s="335"/>
      <c r="H23" s="336"/>
      <c r="I23" s="586"/>
      <c r="J23" s="616"/>
      <c r="K23" s="333"/>
      <c r="L23" s="336"/>
      <c r="M23" s="586"/>
      <c r="N23" s="616"/>
      <c r="P23" s="4"/>
    </row>
    <row r="24" spans="1:16" ht="13.5" customHeight="1" x14ac:dyDescent="0.2">
      <c r="A24" s="137" t="s">
        <v>333</v>
      </c>
      <c r="B24" s="146" t="s">
        <v>66</v>
      </c>
      <c r="C24" s="201"/>
      <c r="D24" s="94"/>
      <c r="E24" s="570"/>
      <c r="F24" s="604"/>
      <c r="G24" s="7"/>
      <c r="H24" s="148"/>
      <c r="I24" s="591"/>
      <c r="J24" s="621"/>
      <c r="K24" s="38"/>
      <c r="L24" s="148"/>
      <c r="M24" s="591"/>
      <c r="N24" s="621"/>
    </row>
    <row r="25" spans="1:16" s="3" customFormat="1" ht="13.5" customHeight="1" x14ac:dyDescent="0.2">
      <c r="A25" s="115" t="s">
        <v>104</v>
      </c>
      <c r="B25" s="110" t="s">
        <v>221</v>
      </c>
      <c r="C25" s="240">
        <f t="shared" ref="C25:M25" si="7">+C24</f>
        <v>0</v>
      </c>
      <c r="D25" s="334">
        <f t="shared" si="7"/>
        <v>0</v>
      </c>
      <c r="E25" s="567">
        <f t="shared" si="7"/>
        <v>0</v>
      </c>
      <c r="F25" s="601"/>
      <c r="G25" s="240">
        <f t="shared" si="7"/>
        <v>0</v>
      </c>
      <c r="H25" s="336">
        <f t="shared" si="7"/>
        <v>0</v>
      </c>
      <c r="I25" s="567">
        <f t="shared" si="7"/>
        <v>0</v>
      </c>
      <c r="J25" s="585"/>
      <c r="K25" s="333">
        <f t="shared" si="7"/>
        <v>0</v>
      </c>
      <c r="L25" s="334">
        <f t="shared" si="7"/>
        <v>0</v>
      </c>
      <c r="M25" s="567">
        <f t="shared" si="7"/>
        <v>0</v>
      </c>
      <c r="N25" s="585"/>
      <c r="P25" s="4"/>
    </row>
    <row r="26" spans="1:16" ht="13.5" customHeight="1" x14ac:dyDescent="0.2">
      <c r="A26" s="137" t="s">
        <v>334</v>
      </c>
      <c r="B26" s="146" t="s">
        <v>67</v>
      </c>
      <c r="C26" s="201"/>
      <c r="D26" s="94"/>
      <c r="E26" s="570"/>
      <c r="F26" s="604"/>
      <c r="G26" s="7"/>
      <c r="H26" s="148"/>
      <c r="I26" s="591"/>
      <c r="J26" s="621"/>
      <c r="K26" s="38"/>
      <c r="L26" s="148"/>
      <c r="M26" s="591"/>
      <c r="N26" s="621"/>
    </row>
    <row r="27" spans="1:16" s="3" customFormat="1" ht="13.5" customHeight="1" x14ac:dyDescent="0.2">
      <c r="A27" s="115" t="s">
        <v>105</v>
      </c>
      <c r="B27" s="110" t="s">
        <v>222</v>
      </c>
      <c r="C27" s="240">
        <f t="shared" ref="C27:M27" si="8">+C26</f>
        <v>0</v>
      </c>
      <c r="D27" s="334">
        <f t="shared" si="8"/>
        <v>0</v>
      </c>
      <c r="E27" s="567">
        <f t="shared" si="8"/>
        <v>0</v>
      </c>
      <c r="F27" s="601"/>
      <c r="G27" s="240">
        <f t="shared" si="8"/>
        <v>0</v>
      </c>
      <c r="H27" s="336">
        <f t="shared" si="8"/>
        <v>0</v>
      </c>
      <c r="I27" s="586">
        <f>+I26</f>
        <v>0</v>
      </c>
      <c r="J27" s="616"/>
      <c r="K27" s="333">
        <f t="shared" si="8"/>
        <v>0</v>
      </c>
      <c r="L27" s="336">
        <f t="shared" si="8"/>
        <v>0</v>
      </c>
      <c r="M27" s="586">
        <f t="shared" si="8"/>
        <v>0</v>
      </c>
      <c r="N27" s="616"/>
      <c r="P27" s="4"/>
    </row>
    <row r="28" spans="1:16" s="3" customFormat="1" ht="13.5" customHeight="1" x14ac:dyDescent="0.2">
      <c r="A28" s="115" t="s">
        <v>106</v>
      </c>
      <c r="B28" s="110" t="s">
        <v>68</v>
      </c>
      <c r="C28" s="240">
        <f t="shared" ref="C28:M28" si="9">+C7+C11+C22+C23+C25+C27</f>
        <v>17762</v>
      </c>
      <c r="D28" s="334">
        <f t="shared" si="9"/>
        <v>18082</v>
      </c>
      <c r="E28" s="567">
        <f t="shared" si="9"/>
        <v>10704</v>
      </c>
      <c r="F28" s="638">
        <f t="shared" ref="F28:F33" si="10">+E28/D28</f>
        <v>0.59196991483243</v>
      </c>
      <c r="G28" s="240">
        <f t="shared" si="9"/>
        <v>170143</v>
      </c>
      <c r="H28" s="336">
        <f t="shared" si="9"/>
        <v>204009</v>
      </c>
      <c r="I28" s="586">
        <f t="shared" si="9"/>
        <v>162023</v>
      </c>
      <c r="J28" s="645">
        <f>+I28/H28</f>
        <v>0.79419535412653364</v>
      </c>
      <c r="K28" s="333">
        <f t="shared" si="9"/>
        <v>187905</v>
      </c>
      <c r="L28" s="336">
        <f>+L7+L11+L22+L23+L25+L27</f>
        <v>222091</v>
      </c>
      <c r="M28" s="586">
        <f t="shared" si="9"/>
        <v>172727</v>
      </c>
      <c r="N28" s="638">
        <f>+M28/L28</f>
        <v>0.77773075000787961</v>
      </c>
      <c r="P28" s="4"/>
    </row>
    <row r="29" spans="1:16" s="3" customFormat="1" ht="13.5" customHeight="1" x14ac:dyDescent="0.2">
      <c r="A29" s="116" t="s">
        <v>107</v>
      </c>
      <c r="B29" s="110" t="s">
        <v>69</v>
      </c>
      <c r="C29" s="240">
        <f>+'[5]1.1.SZ.TÁBL. BEV - KIAD'!$L$28</f>
        <v>0</v>
      </c>
      <c r="D29" s="334">
        <f>+'3.SZ.TÁBL. SEGÍTŐ SZOLGÁLAT'!AE29</f>
        <v>16242</v>
      </c>
      <c r="E29" s="567">
        <f>+'3.SZ.TÁBL. SEGÍTŐ SZOLGÁLAT'!AF29</f>
        <v>16242</v>
      </c>
      <c r="F29" s="638">
        <f t="shared" si="10"/>
        <v>1</v>
      </c>
      <c r="G29" s="335">
        <f>+'[6]1.1.SZ.TÁBL. BEV - KIAD'!$H28</f>
        <v>0</v>
      </c>
      <c r="H29" s="336">
        <f>+'[7]1.1.SZ.TÁBL. BEV - KIAD'!$H$29</f>
        <v>20145</v>
      </c>
      <c r="I29" s="586">
        <v>20145</v>
      </c>
      <c r="J29" s="645">
        <f>+I29/H29</f>
        <v>1</v>
      </c>
      <c r="K29" s="333">
        <f>+C29+G29</f>
        <v>0</v>
      </c>
      <c r="L29" s="336">
        <f>+D29+H29</f>
        <v>36387</v>
      </c>
      <c r="M29" s="586">
        <f>+E29+I29</f>
        <v>36387</v>
      </c>
      <c r="N29" s="638">
        <f>+M29/L29</f>
        <v>1</v>
      </c>
      <c r="P29" s="4"/>
    </row>
    <row r="30" spans="1:16" s="3" customFormat="1" ht="13.5" customHeight="1" x14ac:dyDescent="0.2">
      <c r="A30" s="362" t="s">
        <v>219</v>
      </c>
      <c r="B30" s="363" t="s">
        <v>220</v>
      </c>
      <c r="C30" s="364">
        <f>+'[3]1.1.SZ.TÁBL. BEV - KIAD'!$D$29</f>
        <v>134100</v>
      </c>
      <c r="D30" s="365">
        <f>+'[7]1.1.SZ.TÁBL. BEV - KIAD'!$E$30</f>
        <v>136304</v>
      </c>
      <c r="E30" s="365">
        <f>+'3.SZ.TÁBL. SEGÍTŐ SZOLGÁLAT'!AF30</f>
        <v>94067</v>
      </c>
      <c r="F30" s="639">
        <f t="shared" si="10"/>
        <v>0.69012648198145321</v>
      </c>
      <c r="G30" s="367"/>
      <c r="H30" s="368"/>
      <c r="I30" s="592"/>
      <c r="J30" s="646"/>
      <c r="K30" s="366"/>
      <c r="L30" s="368"/>
      <c r="M30" s="592"/>
      <c r="N30" s="622"/>
      <c r="P30" s="4"/>
    </row>
    <row r="31" spans="1:16" s="3" customFormat="1" ht="13.5" customHeight="1" thickBot="1" x14ac:dyDescent="0.25">
      <c r="A31" s="117" t="s">
        <v>108</v>
      </c>
      <c r="B31" s="149" t="s">
        <v>70</v>
      </c>
      <c r="C31" s="300">
        <f t="shared" ref="C31:I31" si="11">SUM(C29:C30)</f>
        <v>134100</v>
      </c>
      <c r="D31" s="301">
        <f>+'[4]1.1.SZ.TÁBL. BEV - KIAD'!$E$31</f>
        <v>157992</v>
      </c>
      <c r="E31" s="571">
        <f>SUM(E29:E30)</f>
        <v>110309</v>
      </c>
      <c r="F31" s="640">
        <f t="shared" si="10"/>
        <v>0.69819357942174287</v>
      </c>
      <c r="G31" s="300">
        <f t="shared" si="11"/>
        <v>0</v>
      </c>
      <c r="H31" s="302">
        <f t="shared" si="11"/>
        <v>20145</v>
      </c>
      <c r="I31" s="593">
        <f t="shared" si="11"/>
        <v>20145</v>
      </c>
      <c r="J31" s="647">
        <f>+I31/H31</f>
        <v>1</v>
      </c>
      <c r="K31" s="300">
        <f>+K29+K30</f>
        <v>0</v>
      </c>
      <c r="L31" s="302">
        <f>+L29+L30</f>
        <v>36387</v>
      </c>
      <c r="M31" s="593">
        <f>+M29+M30</f>
        <v>36387</v>
      </c>
      <c r="N31" s="647">
        <f>+M31/L31</f>
        <v>1</v>
      </c>
      <c r="P31" s="4"/>
    </row>
    <row r="32" spans="1:16" s="3" customFormat="1" ht="13.5" customHeight="1" thickBot="1" x14ac:dyDescent="0.25">
      <c r="A32" s="767" t="s">
        <v>0</v>
      </c>
      <c r="B32" s="768"/>
      <c r="C32" s="303">
        <f t="shared" ref="C32:L32" si="12">+C28+C31</f>
        <v>151862</v>
      </c>
      <c r="D32" s="304">
        <f t="shared" si="12"/>
        <v>176074</v>
      </c>
      <c r="E32" s="572">
        <f>+E28+E31</f>
        <v>121013</v>
      </c>
      <c r="F32" s="641">
        <f t="shared" si="10"/>
        <v>0.68728489157967676</v>
      </c>
      <c r="G32" s="303">
        <f t="shared" si="12"/>
        <v>170143</v>
      </c>
      <c r="H32" s="155">
        <f t="shared" si="12"/>
        <v>224154</v>
      </c>
      <c r="I32" s="594">
        <f>+I28+I31</f>
        <v>182168</v>
      </c>
      <c r="J32" s="648">
        <f>+I32/H32</f>
        <v>0.81269127474861036</v>
      </c>
      <c r="K32" s="303">
        <f t="shared" si="12"/>
        <v>187905</v>
      </c>
      <c r="L32" s="155">
        <f t="shared" si="12"/>
        <v>258478</v>
      </c>
      <c r="M32" s="594">
        <f>+M28+M31</f>
        <v>209114</v>
      </c>
      <c r="N32" s="648">
        <f>+M32/L32</f>
        <v>0.80902049690882782</v>
      </c>
      <c r="P32" s="4"/>
    </row>
    <row r="33" spans="1:16" ht="13.5" customHeight="1" x14ac:dyDescent="0.2">
      <c r="A33" s="156" t="s">
        <v>126</v>
      </c>
      <c r="B33" s="138" t="s">
        <v>127</v>
      </c>
      <c r="C33" s="179">
        <f>+'[3]1.1.SZ.TÁBL. BEV - KIAD'!$D32</f>
        <v>88010</v>
      </c>
      <c r="D33" s="48">
        <f>+'3.SZ.TÁBL. SEGÍTŐ SZOLGÁLAT'!AE44</f>
        <v>104426</v>
      </c>
      <c r="E33" s="565">
        <f>+'3.SZ.TÁBL. SEGÍTŐ SZOLGÁLAT'!AF44</f>
        <v>73129</v>
      </c>
      <c r="F33" s="636">
        <f t="shared" si="10"/>
        <v>0.70029494570317741</v>
      </c>
      <c r="G33" s="5"/>
      <c r="H33" s="47"/>
      <c r="I33" s="587"/>
      <c r="J33" s="617"/>
      <c r="K33" s="37">
        <f t="shared" ref="K33:K41" si="13">+C33+G33</f>
        <v>88010</v>
      </c>
      <c r="L33" s="47">
        <f t="shared" ref="L33:L45" si="14">+D33+H33</f>
        <v>104426</v>
      </c>
      <c r="M33" s="587">
        <f t="shared" ref="M33:M45" si="15">+E33+I33</f>
        <v>73129</v>
      </c>
      <c r="N33" s="636">
        <f>+M33/L33</f>
        <v>0.70029494570317741</v>
      </c>
    </row>
    <row r="34" spans="1:16" ht="13.5" customHeight="1" x14ac:dyDescent="0.2">
      <c r="A34" s="157" t="s">
        <v>128</v>
      </c>
      <c r="B34" s="125" t="s">
        <v>129</v>
      </c>
      <c r="C34" s="179"/>
      <c r="D34" s="48"/>
      <c r="E34" s="568"/>
      <c r="F34" s="635"/>
      <c r="G34" s="6"/>
      <c r="H34" s="109"/>
      <c r="I34" s="588"/>
      <c r="J34" s="619"/>
      <c r="K34" s="39"/>
      <c r="L34" s="109"/>
      <c r="M34" s="588"/>
      <c r="N34" s="635"/>
    </row>
    <row r="35" spans="1:16" ht="13.5" customHeight="1" x14ac:dyDescent="0.2">
      <c r="A35" s="157" t="s">
        <v>130</v>
      </c>
      <c r="B35" s="125" t="s">
        <v>131</v>
      </c>
      <c r="C35" s="179"/>
      <c r="D35" s="48"/>
      <c r="E35" s="568"/>
      <c r="F35" s="602"/>
      <c r="G35" s="6"/>
      <c r="H35" s="109"/>
      <c r="I35" s="588"/>
      <c r="J35" s="619"/>
      <c r="K35" s="39"/>
      <c r="L35" s="109"/>
      <c r="M35" s="588"/>
      <c r="N35" s="602"/>
    </row>
    <row r="36" spans="1:16" ht="13.5" customHeight="1" x14ac:dyDescent="0.2">
      <c r="A36" s="157" t="s">
        <v>132</v>
      </c>
      <c r="B36" s="125" t="s">
        <v>133</v>
      </c>
      <c r="C36" s="179">
        <f>+'[3]1.1.SZ.TÁBL. BEV - KIAD'!$D35</f>
        <v>1250</v>
      </c>
      <c r="D36" s="48">
        <f>+'3.SZ.TÁBL. SEGÍTŐ SZOLGÁLAT'!AE47</f>
        <v>1485</v>
      </c>
      <c r="E36" s="568">
        <f>+'3.SZ.TÁBL. SEGÍTŐ SZOLGÁLAT'!AF47</f>
        <v>941</v>
      </c>
      <c r="F36" s="635">
        <f>+E36/D36</f>
        <v>0.63367003367003372</v>
      </c>
      <c r="G36" s="6"/>
      <c r="H36" s="109"/>
      <c r="I36" s="588"/>
      <c r="J36" s="619"/>
      <c r="K36" s="39">
        <f t="shared" si="13"/>
        <v>1250</v>
      </c>
      <c r="L36" s="109">
        <f t="shared" si="14"/>
        <v>1485</v>
      </c>
      <c r="M36" s="588">
        <f t="shared" si="15"/>
        <v>941</v>
      </c>
      <c r="N36" s="635">
        <f>+M36/L36</f>
        <v>0.63367003367003372</v>
      </c>
    </row>
    <row r="37" spans="1:16" ht="13.5" customHeight="1" x14ac:dyDescent="0.2">
      <c r="A37" s="157" t="s">
        <v>134</v>
      </c>
      <c r="B37" s="125" t="s">
        <v>135</v>
      </c>
      <c r="C37" s="179">
        <f>+'[3]1.1.SZ.TÁBL. BEV - KIAD'!$D36</f>
        <v>2209</v>
      </c>
      <c r="D37" s="48">
        <f>+'3.SZ.TÁBL. SEGÍTŐ SZOLGÁLAT'!AE48</f>
        <v>2209</v>
      </c>
      <c r="E37" s="568">
        <f>+'3.SZ.TÁBL. SEGÍTŐ SZOLGÁLAT'!AF48</f>
        <v>2209</v>
      </c>
      <c r="F37" s="602">
        <f>+E37/D37</f>
        <v>1</v>
      </c>
      <c r="G37" s="6"/>
      <c r="H37" s="45"/>
      <c r="I37" s="568"/>
      <c r="J37" s="584"/>
      <c r="K37" s="39">
        <f t="shared" si="13"/>
        <v>2209</v>
      </c>
      <c r="L37" s="109">
        <f t="shared" si="14"/>
        <v>2209</v>
      </c>
      <c r="M37" s="588">
        <f t="shared" si="15"/>
        <v>2209</v>
      </c>
      <c r="N37" s="602">
        <f>+M37/L37</f>
        <v>1</v>
      </c>
    </row>
    <row r="38" spans="1:16" ht="13.5" customHeight="1" x14ac:dyDescent="0.2">
      <c r="A38" s="157" t="s">
        <v>136</v>
      </c>
      <c r="B38" s="125" t="s">
        <v>1</v>
      </c>
      <c r="C38" s="179">
        <f>+'[3]1.1.SZ.TÁBL. BEV - KIAD'!$D37</f>
        <v>1053</v>
      </c>
      <c r="D38" s="48">
        <f>+'3.SZ.TÁBL. SEGÍTŐ SZOLGÁLAT'!AE49</f>
        <v>1053</v>
      </c>
      <c r="E38" s="568"/>
      <c r="F38" s="602"/>
      <c r="G38" s="6"/>
      <c r="H38" s="109"/>
      <c r="I38" s="588"/>
      <c r="J38" s="619"/>
      <c r="K38" s="39">
        <f t="shared" si="13"/>
        <v>1053</v>
      </c>
      <c r="L38" s="109">
        <f t="shared" si="14"/>
        <v>1053</v>
      </c>
      <c r="M38" s="588">
        <f t="shared" si="15"/>
        <v>0</v>
      </c>
      <c r="N38" s="602"/>
    </row>
    <row r="39" spans="1:16" ht="13.5" customHeight="1" x14ac:dyDescent="0.2">
      <c r="A39" s="157" t="s">
        <v>137</v>
      </c>
      <c r="B39" s="125" t="s">
        <v>138</v>
      </c>
      <c r="C39" s="179">
        <f>+'[3]1.1.SZ.TÁBL. BEV - KIAD'!$D38</f>
        <v>2010</v>
      </c>
      <c r="D39" s="48">
        <f>+'3.SZ.TÁBL. SEGÍTŐ SZOLGÁLAT'!AE50</f>
        <v>2020</v>
      </c>
      <c r="E39" s="568">
        <f>+'3.SZ.TÁBL. SEGÍTŐ SZOLGÁLAT'!AF50</f>
        <v>1690</v>
      </c>
      <c r="F39" s="635">
        <f>+E39/D39</f>
        <v>0.8366336633663366</v>
      </c>
      <c r="G39" s="6"/>
      <c r="H39" s="109"/>
      <c r="I39" s="588"/>
      <c r="J39" s="619"/>
      <c r="K39" s="39">
        <f t="shared" si="13"/>
        <v>2010</v>
      </c>
      <c r="L39" s="109">
        <f t="shared" si="14"/>
        <v>2020</v>
      </c>
      <c r="M39" s="588">
        <f t="shared" si="15"/>
        <v>1690</v>
      </c>
      <c r="N39" s="635">
        <f>+M39/L39</f>
        <v>0.8366336633663366</v>
      </c>
    </row>
    <row r="40" spans="1:16" ht="13.5" customHeight="1" x14ac:dyDescent="0.2">
      <c r="A40" s="157" t="s">
        <v>139</v>
      </c>
      <c r="B40" s="125" t="s">
        <v>140</v>
      </c>
      <c r="C40" s="179"/>
      <c r="D40" s="48"/>
      <c r="E40" s="568"/>
      <c r="F40" s="602"/>
      <c r="G40" s="6"/>
      <c r="H40" s="109"/>
      <c r="I40" s="588"/>
      <c r="J40" s="619"/>
      <c r="K40" s="39"/>
      <c r="L40" s="109"/>
      <c r="M40" s="588"/>
      <c r="N40" s="602"/>
    </row>
    <row r="41" spans="1:16" ht="13.5" customHeight="1" x14ac:dyDescent="0.2">
      <c r="A41" s="157" t="s">
        <v>141</v>
      </c>
      <c r="B41" s="125" t="s">
        <v>2</v>
      </c>
      <c r="C41" s="179">
        <f>+'[3]1.1.SZ.TÁBL. BEV - KIAD'!$D40</f>
        <v>1235</v>
      </c>
      <c r="D41" s="48">
        <f>+'3.SZ.TÁBL. SEGÍTŐ SZOLGÁLAT'!AE52</f>
        <v>1235</v>
      </c>
      <c r="E41" s="568">
        <f>+'3.SZ.TÁBL. SEGÍTŐ SZOLGÁLAT'!AF52</f>
        <v>359</v>
      </c>
      <c r="F41" s="635">
        <f>+E41/D41</f>
        <v>0.29068825910931173</v>
      </c>
      <c r="G41" s="6"/>
      <c r="H41" s="45"/>
      <c r="I41" s="568"/>
      <c r="J41" s="584"/>
      <c r="K41" s="39">
        <f t="shared" si="13"/>
        <v>1235</v>
      </c>
      <c r="L41" s="45">
        <f t="shared" si="14"/>
        <v>1235</v>
      </c>
      <c r="M41" s="568">
        <f t="shared" si="15"/>
        <v>359</v>
      </c>
      <c r="N41" s="635">
        <f>+M41/L41</f>
        <v>0.29068825910931173</v>
      </c>
    </row>
    <row r="42" spans="1:16" ht="13.5" customHeight="1" x14ac:dyDescent="0.2">
      <c r="A42" s="157" t="s">
        <v>142</v>
      </c>
      <c r="B42" s="125" t="s">
        <v>143</v>
      </c>
      <c r="C42" s="179"/>
      <c r="D42" s="48"/>
      <c r="E42" s="568"/>
      <c r="F42" s="602"/>
      <c r="G42" s="6"/>
      <c r="H42" s="45"/>
      <c r="I42" s="568"/>
      <c r="J42" s="584"/>
      <c r="K42" s="39"/>
      <c r="L42" s="109"/>
      <c r="M42" s="588"/>
      <c r="N42" s="602"/>
    </row>
    <row r="43" spans="1:16" ht="13.5" customHeight="1" x14ac:dyDescent="0.2">
      <c r="A43" s="157" t="s">
        <v>144</v>
      </c>
      <c r="B43" s="125" t="s">
        <v>145</v>
      </c>
      <c r="C43" s="179"/>
      <c r="D43" s="48"/>
      <c r="E43" s="568"/>
      <c r="F43" s="602"/>
      <c r="G43" s="6"/>
      <c r="H43" s="109"/>
      <c r="I43" s="588"/>
      <c r="J43" s="619"/>
      <c r="K43" s="39"/>
      <c r="L43" s="109"/>
      <c r="M43" s="588"/>
      <c r="N43" s="602"/>
    </row>
    <row r="44" spans="1:16" ht="13.5" customHeight="1" x14ac:dyDescent="0.2">
      <c r="A44" s="157" t="s">
        <v>146</v>
      </c>
      <c r="B44" s="125" t="s">
        <v>147</v>
      </c>
      <c r="C44" s="179"/>
      <c r="D44" s="48"/>
      <c r="E44" s="568"/>
      <c r="F44" s="602"/>
      <c r="G44" s="6"/>
      <c r="H44" s="109"/>
      <c r="I44" s="588"/>
      <c r="J44" s="619"/>
      <c r="K44" s="39"/>
      <c r="L44" s="109"/>
      <c r="M44" s="588"/>
      <c r="N44" s="602"/>
    </row>
    <row r="45" spans="1:16" ht="13.5" customHeight="1" x14ac:dyDescent="0.2">
      <c r="A45" s="157" t="s">
        <v>148</v>
      </c>
      <c r="B45" s="125" t="s">
        <v>149</v>
      </c>
      <c r="C45" s="179"/>
      <c r="D45" s="48">
        <f>+'3.SZ.TÁBL. SEGÍTŐ SZOLGÁLAT'!AE56</f>
        <v>1542</v>
      </c>
      <c r="E45" s="568">
        <f>+'3.SZ.TÁBL. SEGÍTŐ SZOLGÁLAT'!AF56</f>
        <v>1542</v>
      </c>
      <c r="F45" s="635">
        <f>+E45/D45</f>
        <v>1</v>
      </c>
      <c r="G45" s="6"/>
      <c r="H45" s="109"/>
      <c r="I45" s="588"/>
      <c r="J45" s="619"/>
      <c r="K45" s="39"/>
      <c r="L45" s="109">
        <f t="shared" si="14"/>
        <v>1542</v>
      </c>
      <c r="M45" s="588">
        <f t="shared" si="15"/>
        <v>1542</v>
      </c>
      <c r="N45" s="635">
        <f>+M45/L45</f>
        <v>1</v>
      </c>
    </row>
    <row r="46" spans="1:16" ht="13.5" customHeight="1" x14ac:dyDescent="0.2">
      <c r="A46" s="158" t="s">
        <v>148</v>
      </c>
      <c r="B46" s="139" t="s">
        <v>150</v>
      </c>
      <c r="C46" s="191"/>
      <c r="D46" s="46"/>
      <c r="E46" s="569"/>
      <c r="F46" s="605"/>
      <c r="G46" s="135"/>
      <c r="H46" s="46"/>
      <c r="I46" s="569"/>
      <c r="J46" s="623"/>
      <c r="K46" s="40"/>
      <c r="L46" s="46"/>
      <c r="M46" s="569"/>
      <c r="N46" s="605"/>
    </row>
    <row r="47" spans="1:16" s="3" customFormat="1" ht="13.5" customHeight="1" x14ac:dyDescent="0.2">
      <c r="A47" s="159" t="s">
        <v>110</v>
      </c>
      <c r="B47" s="140" t="s">
        <v>71</v>
      </c>
      <c r="C47" s="240">
        <f>+SUM(C33:C45)</f>
        <v>95767</v>
      </c>
      <c r="D47" s="334">
        <f>+SUM(D33:D45)</f>
        <v>113970</v>
      </c>
      <c r="E47" s="567">
        <f>+SUM(E33:E45)</f>
        <v>79870</v>
      </c>
      <c r="F47" s="638">
        <f>+E47/D47</f>
        <v>0.70079845573396504</v>
      </c>
      <c r="G47" s="335"/>
      <c r="H47" s="336"/>
      <c r="I47" s="586"/>
      <c r="J47" s="616"/>
      <c r="K47" s="333">
        <f>SUM(K33:K46)</f>
        <v>95767</v>
      </c>
      <c r="L47" s="336">
        <f>SUM(L33:L46)</f>
        <v>113970</v>
      </c>
      <c r="M47" s="586">
        <f>SUM(M33:M46)</f>
        <v>79870</v>
      </c>
      <c r="N47" s="638">
        <f>+M47/L47</f>
        <v>0.70079845573396504</v>
      </c>
      <c r="P47" s="4"/>
    </row>
    <row r="48" spans="1:16" ht="13.5" customHeight="1" x14ac:dyDescent="0.2">
      <c r="A48" s="156" t="s">
        <v>151</v>
      </c>
      <c r="B48" s="138" t="s">
        <v>152</v>
      </c>
      <c r="C48" s="179"/>
      <c r="D48" s="48"/>
      <c r="E48" s="565"/>
      <c r="F48" s="599"/>
      <c r="G48" s="5"/>
      <c r="H48" s="48"/>
      <c r="I48" s="565"/>
      <c r="J48" s="615"/>
      <c r="K48" s="37"/>
      <c r="L48" s="48"/>
      <c r="M48" s="565"/>
      <c r="N48" s="599"/>
    </row>
    <row r="49" spans="1:26" ht="13.5" customHeight="1" x14ac:dyDescent="0.2">
      <c r="A49" s="157" t="s">
        <v>153</v>
      </c>
      <c r="B49" s="125" t="s">
        <v>154</v>
      </c>
      <c r="C49" s="179">
        <f>+'[3]1.1.SZ.TÁBL. BEV - KIAD'!$D$48</f>
        <v>6400</v>
      </c>
      <c r="D49" s="48">
        <f>+'3.SZ.TÁBL. SEGÍTŐ SZOLGÁLAT'!AE60</f>
        <v>8719</v>
      </c>
      <c r="E49" s="568">
        <f>+'3.SZ.TÁBL. SEGÍTŐ SZOLGÁLAT'!AF60</f>
        <v>6942</v>
      </c>
      <c r="F49" s="635">
        <f t="shared" ref="F49:F55" si="16">+E49/D49</f>
        <v>0.79619222387888522</v>
      </c>
      <c r="G49" s="6"/>
      <c r="H49" s="109"/>
      <c r="I49" s="588"/>
      <c r="J49" s="619"/>
      <c r="K49" s="39">
        <f t="shared" ref="K49:M50" si="17">+C49+G49</f>
        <v>6400</v>
      </c>
      <c r="L49" s="109">
        <f t="shared" si="17"/>
        <v>8719</v>
      </c>
      <c r="M49" s="588">
        <f t="shared" si="17"/>
        <v>6942</v>
      </c>
      <c r="N49" s="635">
        <f t="shared" ref="N49:N55" si="18">+M49/L49</f>
        <v>0.79619222387888522</v>
      </c>
    </row>
    <row r="50" spans="1:26" ht="13.5" customHeight="1" x14ac:dyDescent="0.2">
      <c r="A50" s="158" t="s">
        <v>155</v>
      </c>
      <c r="B50" s="139" t="s">
        <v>156</v>
      </c>
      <c r="C50" s="179">
        <f>+'[3]1.1.SZ.TÁBL. BEV - KIAD'!$D$49</f>
        <v>150</v>
      </c>
      <c r="D50" s="48">
        <f>+'3.SZ.TÁBL. SEGÍTŐ SZOLGÁLAT'!AE61</f>
        <v>155</v>
      </c>
      <c r="E50" s="569">
        <f>+'3.SZ.TÁBL. SEGÍTŐ SZOLGÁLAT'!AF61</f>
        <v>11</v>
      </c>
      <c r="F50" s="637">
        <f t="shared" si="16"/>
        <v>7.0967741935483872E-2</v>
      </c>
      <c r="G50" s="135"/>
      <c r="H50" s="150"/>
      <c r="I50" s="577"/>
      <c r="J50" s="620"/>
      <c r="K50" s="40">
        <f t="shared" si="17"/>
        <v>150</v>
      </c>
      <c r="L50" s="147">
        <f t="shared" si="17"/>
        <v>155</v>
      </c>
      <c r="M50" s="590">
        <f t="shared" si="17"/>
        <v>11</v>
      </c>
      <c r="N50" s="637">
        <f t="shared" si="18"/>
        <v>7.0967741935483872E-2</v>
      </c>
      <c r="O50" s="2"/>
      <c r="Q50" s="2"/>
      <c r="R50" s="2"/>
      <c r="S50" s="2"/>
      <c r="T50" s="2"/>
      <c r="V50" s="2"/>
      <c r="W50" s="2"/>
      <c r="X50" s="2"/>
      <c r="Y50" s="2"/>
      <c r="Z50" s="2"/>
    </row>
    <row r="51" spans="1:26" s="3" customFormat="1" ht="13.5" customHeight="1" x14ac:dyDescent="0.2">
      <c r="A51" s="159" t="s">
        <v>111</v>
      </c>
      <c r="B51" s="140" t="s">
        <v>72</v>
      </c>
      <c r="C51" s="240">
        <f>SUM(C48:C50)</f>
        <v>6550</v>
      </c>
      <c r="D51" s="334">
        <f>SUM(D48:D50)</f>
        <v>8874</v>
      </c>
      <c r="E51" s="567">
        <f>SUM(E48:E50)</f>
        <v>6953</v>
      </c>
      <c r="F51" s="638">
        <f t="shared" si="16"/>
        <v>0.78352490421455934</v>
      </c>
      <c r="G51" s="240">
        <f>SUM(G48:G50)</f>
        <v>0</v>
      </c>
      <c r="H51" s="337">
        <f>SUM(H48:H50)</f>
        <v>0</v>
      </c>
      <c r="I51" s="575">
        <f>SUM(I48:I50)</f>
        <v>0</v>
      </c>
      <c r="J51" s="616"/>
      <c r="K51" s="333">
        <f>SUM(K48:K50)</f>
        <v>6550</v>
      </c>
      <c r="L51" s="336">
        <f>SUM(L48:L50)</f>
        <v>8874</v>
      </c>
      <c r="M51" s="586">
        <f>SUM(M48:M50)</f>
        <v>6953</v>
      </c>
      <c r="N51" s="638">
        <f t="shared" si="18"/>
        <v>0.78352490421455934</v>
      </c>
      <c r="O51" s="4"/>
      <c r="P51" s="4"/>
      <c r="Q51" s="4"/>
      <c r="R51" s="4"/>
      <c r="S51" s="4"/>
      <c r="T51" s="4"/>
      <c r="V51" s="4"/>
      <c r="W51" s="4"/>
      <c r="X51" s="4"/>
      <c r="Y51" s="4"/>
      <c r="Z51" s="4"/>
    </row>
    <row r="52" spans="1:26" s="3" customFormat="1" ht="13.5" customHeight="1" x14ac:dyDescent="0.2">
      <c r="A52" s="159" t="s">
        <v>112</v>
      </c>
      <c r="B52" s="140" t="s">
        <v>73</v>
      </c>
      <c r="C52" s="240">
        <f t="shared" ref="C52:M52" si="19">+C47+C51</f>
        <v>102317</v>
      </c>
      <c r="D52" s="334">
        <f t="shared" si="19"/>
        <v>122844</v>
      </c>
      <c r="E52" s="567">
        <f t="shared" si="19"/>
        <v>86823</v>
      </c>
      <c r="F52" s="638">
        <f t="shared" si="16"/>
        <v>0.70677444563837066</v>
      </c>
      <c r="G52" s="240">
        <f t="shared" si="19"/>
        <v>0</v>
      </c>
      <c r="H52" s="336">
        <f t="shared" si="19"/>
        <v>0</v>
      </c>
      <c r="I52" s="586">
        <f t="shared" si="19"/>
        <v>0</v>
      </c>
      <c r="J52" s="616"/>
      <c r="K52" s="333">
        <f t="shared" si="19"/>
        <v>102317</v>
      </c>
      <c r="L52" s="336">
        <f t="shared" si="19"/>
        <v>122844</v>
      </c>
      <c r="M52" s="586">
        <f t="shared" si="19"/>
        <v>86823</v>
      </c>
      <c r="N52" s="638">
        <f t="shared" si="18"/>
        <v>0.70677444563837066</v>
      </c>
      <c r="O52" s="4"/>
      <c r="P52" s="4"/>
      <c r="Q52" s="4"/>
      <c r="R52" s="4"/>
      <c r="S52" s="4"/>
      <c r="T52" s="4"/>
      <c r="V52" s="4"/>
      <c r="W52" s="4"/>
      <c r="X52" s="4"/>
      <c r="Y52" s="4"/>
      <c r="Z52" s="4"/>
    </row>
    <row r="53" spans="1:26" s="3" customFormat="1" ht="13.5" customHeight="1" x14ac:dyDescent="0.2">
      <c r="A53" s="159" t="s">
        <v>113</v>
      </c>
      <c r="B53" s="140" t="s">
        <v>74</v>
      </c>
      <c r="C53" s="240">
        <f t="shared" ref="C53:M53" si="20">+SUM(C54:C58)</f>
        <v>18607</v>
      </c>
      <c r="D53" s="334">
        <f t="shared" si="20"/>
        <v>21279</v>
      </c>
      <c r="E53" s="567">
        <f>+SUM(E54:E58)</f>
        <v>14831</v>
      </c>
      <c r="F53" s="638">
        <f t="shared" si="16"/>
        <v>0.69697824145871512</v>
      </c>
      <c r="G53" s="240">
        <f t="shared" si="20"/>
        <v>0</v>
      </c>
      <c r="H53" s="336">
        <f t="shared" si="20"/>
        <v>0</v>
      </c>
      <c r="I53" s="586">
        <f t="shared" si="20"/>
        <v>0</v>
      </c>
      <c r="J53" s="616"/>
      <c r="K53" s="333">
        <f t="shared" si="20"/>
        <v>18607</v>
      </c>
      <c r="L53" s="336">
        <f t="shared" si="20"/>
        <v>21279</v>
      </c>
      <c r="M53" s="586">
        <f t="shared" si="20"/>
        <v>14831</v>
      </c>
      <c r="N53" s="638">
        <f t="shared" si="18"/>
        <v>0.69697824145871512</v>
      </c>
      <c r="P53" s="4"/>
    </row>
    <row r="54" spans="1:26" s="239" customFormat="1" ht="13.5" customHeight="1" x14ac:dyDescent="0.2">
      <c r="A54" s="160" t="s">
        <v>113</v>
      </c>
      <c r="B54" s="151" t="s">
        <v>213</v>
      </c>
      <c r="C54" s="252">
        <f>+'[3]1.1.SZ.TÁBL. BEV - KIAD'!$D53</f>
        <v>15341</v>
      </c>
      <c r="D54" s="326">
        <f>+'3.SZ.TÁBL. SEGÍTŐ SZOLGÁLAT'!AE65</f>
        <v>18013</v>
      </c>
      <c r="E54" s="573">
        <f>+'3.SZ.TÁBL. SEGÍTŐ SZOLGÁLAT'!AF65</f>
        <v>12695</v>
      </c>
      <c r="F54" s="636">
        <f t="shared" si="16"/>
        <v>0.70476877810470218</v>
      </c>
      <c r="G54" s="327"/>
      <c r="H54" s="328"/>
      <c r="I54" s="595"/>
      <c r="J54" s="624"/>
      <c r="K54" s="319">
        <f t="shared" ref="K54:M60" si="21">+C54+G54</f>
        <v>15341</v>
      </c>
      <c r="L54" s="328">
        <f t="shared" si="21"/>
        <v>18013</v>
      </c>
      <c r="M54" s="595">
        <f t="shared" si="21"/>
        <v>12695</v>
      </c>
      <c r="N54" s="636">
        <f t="shared" si="18"/>
        <v>0.70476877810470218</v>
      </c>
      <c r="P54" s="320"/>
    </row>
    <row r="55" spans="1:26" s="239" customFormat="1" ht="13.5" customHeight="1" x14ac:dyDescent="0.2">
      <c r="A55" s="161" t="s">
        <v>113</v>
      </c>
      <c r="B55" s="127" t="s">
        <v>214</v>
      </c>
      <c r="C55" s="252">
        <f>+'[3]1.1.SZ.TÁBL. BEV - KIAD'!$D54</f>
        <v>2942</v>
      </c>
      <c r="D55" s="326">
        <f>+'3.SZ.TÁBL. SEGÍTŐ SZOLGÁLAT'!AE66</f>
        <v>2942</v>
      </c>
      <c r="E55" s="574">
        <f>+'3.SZ.TÁBL. SEGÍTŐ SZOLGÁLAT'!AF66</f>
        <v>1559</v>
      </c>
      <c r="F55" s="635">
        <f t="shared" si="16"/>
        <v>0.52991162474507136</v>
      </c>
      <c r="G55" s="329"/>
      <c r="H55" s="330"/>
      <c r="I55" s="596"/>
      <c r="J55" s="625"/>
      <c r="K55" s="317">
        <f t="shared" si="21"/>
        <v>2942</v>
      </c>
      <c r="L55" s="330">
        <f t="shared" si="21"/>
        <v>2942</v>
      </c>
      <c r="M55" s="596">
        <f t="shared" si="21"/>
        <v>1559</v>
      </c>
      <c r="N55" s="635">
        <f t="shared" si="18"/>
        <v>0.52991162474507136</v>
      </c>
      <c r="P55" s="320"/>
    </row>
    <row r="56" spans="1:26" s="239" customFormat="1" ht="13.5" customHeight="1" x14ac:dyDescent="0.2">
      <c r="A56" s="161" t="s">
        <v>113</v>
      </c>
      <c r="B56" s="127" t="s">
        <v>215</v>
      </c>
      <c r="C56" s="252"/>
      <c r="D56" s="326"/>
      <c r="E56" s="574"/>
      <c r="F56" s="635"/>
      <c r="G56" s="329"/>
      <c r="H56" s="330"/>
      <c r="I56" s="596"/>
      <c r="J56" s="625"/>
      <c r="K56" s="317"/>
      <c r="L56" s="330"/>
      <c r="M56" s="596"/>
      <c r="N56" s="635"/>
      <c r="P56" s="320"/>
    </row>
    <row r="57" spans="1:26" s="239" customFormat="1" ht="13.5" customHeight="1" x14ac:dyDescent="0.2">
      <c r="A57" s="161" t="s">
        <v>113</v>
      </c>
      <c r="B57" s="127" t="s">
        <v>267</v>
      </c>
      <c r="C57" s="252"/>
      <c r="D57" s="326"/>
      <c r="E57" s="574">
        <f>+'3.SZ.TÁBL. SEGÍTŐ SZOLGÁLAT'!AF68</f>
        <v>322</v>
      </c>
      <c r="F57" s="606"/>
      <c r="G57" s="329"/>
      <c r="H57" s="330"/>
      <c r="I57" s="596"/>
      <c r="J57" s="625"/>
      <c r="K57" s="317"/>
      <c r="L57" s="330"/>
      <c r="M57" s="596">
        <f t="shared" si="21"/>
        <v>322</v>
      </c>
      <c r="N57" s="606"/>
      <c r="P57" s="320"/>
    </row>
    <row r="58" spans="1:26" s="239" customFormat="1" ht="13.5" customHeight="1" x14ac:dyDescent="0.2">
      <c r="A58" s="161" t="s">
        <v>113</v>
      </c>
      <c r="B58" s="127" t="s">
        <v>216</v>
      </c>
      <c r="C58" s="252">
        <f>+'[3]1.1.SZ.TÁBL. BEV - KIAD'!$D57</f>
        <v>324</v>
      </c>
      <c r="D58" s="326">
        <f>+'3.SZ.TÁBL. SEGÍTŐ SZOLGÁLAT'!AE69</f>
        <v>324</v>
      </c>
      <c r="E58" s="574">
        <f>+'3.SZ.TÁBL. SEGÍTŐ SZOLGÁLAT'!AF69</f>
        <v>255</v>
      </c>
      <c r="F58" s="635">
        <f>+E58/D58</f>
        <v>0.78703703703703709</v>
      </c>
      <c r="G58" s="329"/>
      <c r="H58" s="330"/>
      <c r="I58" s="596"/>
      <c r="J58" s="625"/>
      <c r="K58" s="317">
        <f t="shared" si="21"/>
        <v>324</v>
      </c>
      <c r="L58" s="330">
        <f t="shared" si="21"/>
        <v>324</v>
      </c>
      <c r="M58" s="596">
        <f t="shared" si="21"/>
        <v>255</v>
      </c>
      <c r="N58" s="635">
        <f>+M58/L58</f>
        <v>0.78703703703703709</v>
      </c>
      <c r="P58" s="320"/>
    </row>
    <row r="59" spans="1:26" ht="13.5" customHeight="1" x14ac:dyDescent="0.2">
      <c r="A59" s="157" t="s">
        <v>157</v>
      </c>
      <c r="B59" s="125" t="s">
        <v>158</v>
      </c>
      <c r="C59" s="179">
        <f>+'[3]1.1.SZ.TÁBL. BEV - KIAD'!$D$58</f>
        <v>840</v>
      </c>
      <c r="D59" s="45">
        <f>+'3.SZ.TÁBL. SEGÍTŐ SZOLGÁLAT'!AE70</f>
        <v>672</v>
      </c>
      <c r="E59" s="568">
        <f>+'3.SZ.TÁBL. SEGÍTŐ SZOLGÁLAT'!AF70</f>
        <v>157</v>
      </c>
      <c r="F59" s="635">
        <f>+E59/D59</f>
        <v>0.23363095238095238</v>
      </c>
      <c r="G59" s="6"/>
      <c r="H59" s="109">
        <f>+'[4]1.1.SZ.TÁBL. BEV - KIAD'!$H$59</f>
        <v>69</v>
      </c>
      <c r="I59" s="588">
        <v>69</v>
      </c>
      <c r="J59" s="619"/>
      <c r="K59" s="39">
        <f t="shared" si="21"/>
        <v>840</v>
      </c>
      <c r="L59" s="109">
        <f t="shared" si="21"/>
        <v>741</v>
      </c>
      <c r="M59" s="588">
        <f t="shared" si="21"/>
        <v>226</v>
      </c>
      <c r="N59" s="635">
        <f>+M59/L59</f>
        <v>0.30499325236167341</v>
      </c>
    </row>
    <row r="60" spans="1:26" ht="13.5" customHeight="1" x14ac:dyDescent="0.2">
      <c r="A60" s="157" t="s">
        <v>159</v>
      </c>
      <c r="B60" s="125" t="s">
        <v>160</v>
      </c>
      <c r="C60" s="172">
        <f>+'[3]1.1.SZ.TÁBL. BEV - KIAD'!$D$59</f>
        <v>3680</v>
      </c>
      <c r="D60" s="45">
        <f>+'3.SZ.TÁBL. SEGÍTŐ SZOLGÁLAT'!AE71</f>
        <v>3662</v>
      </c>
      <c r="E60" s="568">
        <f>+'3.SZ.TÁBL. SEGÍTŐ SZOLGÁLAT'!AF71</f>
        <v>2349</v>
      </c>
      <c r="F60" s="635">
        <f>+E60/D60</f>
        <v>0.64145275805570723</v>
      </c>
      <c r="G60" s="6"/>
      <c r="H60" s="109">
        <f>+'[4]1.1.SZ.TÁBL. BEV - KIAD'!$H$60</f>
        <v>3</v>
      </c>
      <c r="I60" s="588">
        <v>3</v>
      </c>
      <c r="J60" s="619"/>
      <c r="K60" s="39">
        <f t="shared" si="21"/>
        <v>3680</v>
      </c>
      <c r="L60" s="109">
        <f>+D60+H60</f>
        <v>3665</v>
      </c>
      <c r="M60" s="588">
        <f t="shared" si="21"/>
        <v>2352</v>
      </c>
      <c r="N60" s="635">
        <f>+M60/L60</f>
        <v>0.64174624829467941</v>
      </c>
    </row>
    <row r="61" spans="1:26" ht="13.5" customHeight="1" x14ac:dyDescent="0.2">
      <c r="A61" s="158" t="s">
        <v>161</v>
      </c>
      <c r="B61" s="139" t="s">
        <v>162</v>
      </c>
      <c r="C61" s="191"/>
      <c r="D61" s="46"/>
      <c r="E61" s="569"/>
      <c r="F61" s="605"/>
      <c r="G61" s="135"/>
      <c r="H61" s="147"/>
      <c r="I61" s="590"/>
      <c r="J61" s="620"/>
      <c r="K61" s="40"/>
      <c r="L61" s="147"/>
      <c r="M61" s="590"/>
      <c r="N61" s="605"/>
    </row>
    <row r="62" spans="1:26" s="3" customFormat="1" ht="13.5" customHeight="1" x14ac:dyDescent="0.2">
      <c r="A62" s="159" t="s">
        <v>114</v>
      </c>
      <c r="B62" s="140" t="s">
        <v>75</v>
      </c>
      <c r="C62" s="240">
        <f t="shared" ref="C62:I62" si="22">SUM(C59:C61)</f>
        <v>4520</v>
      </c>
      <c r="D62" s="337">
        <f t="shared" si="22"/>
        <v>4334</v>
      </c>
      <c r="E62" s="575">
        <f t="shared" si="22"/>
        <v>2506</v>
      </c>
      <c r="F62" s="638">
        <f t="shared" ref="F62:F67" si="23">+E62/D62</f>
        <v>0.57821873557914172</v>
      </c>
      <c r="G62" s="240">
        <f t="shared" si="22"/>
        <v>0</v>
      </c>
      <c r="H62" s="336">
        <f t="shared" si="22"/>
        <v>72</v>
      </c>
      <c r="I62" s="586">
        <f t="shared" si="22"/>
        <v>72</v>
      </c>
      <c r="J62" s="616"/>
      <c r="K62" s="333">
        <f>+SUM(K59:K61)</f>
        <v>4520</v>
      </c>
      <c r="L62" s="336">
        <f>+SUM(L59:L61)</f>
        <v>4406</v>
      </c>
      <c r="M62" s="586">
        <f>+SUM(M59:M61)</f>
        <v>2578</v>
      </c>
      <c r="N62" s="638">
        <f t="shared" ref="N62:N67" si="24">+M62/L62</f>
        <v>0.58511121198365867</v>
      </c>
      <c r="P62" s="4"/>
    </row>
    <row r="63" spans="1:26" ht="13.5" customHeight="1" x14ac:dyDescent="0.2">
      <c r="A63" s="156" t="s">
        <v>163</v>
      </c>
      <c r="B63" s="138" t="s">
        <v>164</v>
      </c>
      <c r="C63" s="179">
        <f>+'[3]1.1.SZ.TÁBL. BEV - KIAD'!$D$62</f>
        <v>880</v>
      </c>
      <c r="D63" s="152">
        <f>+'3.SZ.TÁBL. SEGÍTŐ SZOLGÁLAT'!AE74</f>
        <v>884</v>
      </c>
      <c r="E63" s="576">
        <f>+'3.SZ.TÁBL. SEGÍTŐ SZOLGÁLAT'!AF74</f>
        <v>643</v>
      </c>
      <c r="F63" s="636">
        <f t="shared" si="23"/>
        <v>0.7273755656108597</v>
      </c>
      <c r="G63" s="5"/>
      <c r="H63" s="47"/>
      <c r="I63" s="587"/>
      <c r="J63" s="617"/>
      <c r="K63" s="37">
        <f t="shared" ref="K63:M64" si="25">+C63+G63</f>
        <v>880</v>
      </c>
      <c r="L63" s="47">
        <f t="shared" si="25"/>
        <v>884</v>
      </c>
      <c r="M63" s="587">
        <f t="shared" si="25"/>
        <v>643</v>
      </c>
      <c r="N63" s="636">
        <f t="shared" si="24"/>
        <v>0.7273755656108597</v>
      </c>
    </row>
    <row r="64" spans="1:26" ht="13.5" customHeight="1" x14ac:dyDescent="0.2">
      <c r="A64" s="158" t="s">
        <v>165</v>
      </c>
      <c r="B64" s="139" t="s">
        <v>166</v>
      </c>
      <c r="C64" s="191">
        <f>+'[3]1.1.SZ.TÁBL. BEV - KIAD'!$D$63</f>
        <v>398</v>
      </c>
      <c r="D64" s="150">
        <f>+'3.SZ.TÁBL. SEGÍTŐ SZOLGÁLAT'!AE75</f>
        <v>393</v>
      </c>
      <c r="E64" s="577">
        <f>+'3.SZ.TÁBL. SEGÍTŐ SZOLGÁLAT'!AF75</f>
        <v>125</v>
      </c>
      <c r="F64" s="637">
        <f t="shared" si="23"/>
        <v>0.31806615776081426</v>
      </c>
      <c r="G64" s="135"/>
      <c r="H64" s="147"/>
      <c r="I64" s="590"/>
      <c r="J64" s="620"/>
      <c r="K64" s="40">
        <f t="shared" si="25"/>
        <v>398</v>
      </c>
      <c r="L64" s="147">
        <f t="shared" si="25"/>
        <v>393</v>
      </c>
      <c r="M64" s="590">
        <f t="shared" si="25"/>
        <v>125</v>
      </c>
      <c r="N64" s="637">
        <f t="shared" si="24"/>
        <v>0.31806615776081426</v>
      </c>
    </row>
    <row r="65" spans="1:16" s="3" customFormat="1" ht="13.5" customHeight="1" x14ac:dyDescent="0.2">
      <c r="A65" s="159" t="s">
        <v>115</v>
      </c>
      <c r="B65" s="140" t="s">
        <v>76</v>
      </c>
      <c r="C65" s="240">
        <f t="shared" ref="C65:I65" si="26">SUM(C63:C64)</f>
        <v>1278</v>
      </c>
      <c r="D65" s="337">
        <f t="shared" si="26"/>
        <v>1277</v>
      </c>
      <c r="E65" s="575">
        <f t="shared" si="26"/>
        <v>768</v>
      </c>
      <c r="F65" s="638">
        <f t="shared" si="23"/>
        <v>0.60140955364134696</v>
      </c>
      <c r="G65" s="240">
        <f t="shared" si="26"/>
        <v>0</v>
      </c>
      <c r="H65" s="336">
        <f t="shared" si="26"/>
        <v>0</v>
      </c>
      <c r="I65" s="586">
        <f t="shared" si="26"/>
        <v>0</v>
      </c>
      <c r="J65" s="616"/>
      <c r="K65" s="333">
        <f>+SUM(K63:K64)</f>
        <v>1278</v>
      </c>
      <c r="L65" s="336">
        <f>+SUM(L63:L64)</f>
        <v>1277</v>
      </c>
      <c r="M65" s="586">
        <f>+SUM(M63:M64)</f>
        <v>768</v>
      </c>
      <c r="N65" s="638">
        <f t="shared" si="24"/>
        <v>0.60140955364134696</v>
      </c>
      <c r="P65" s="4"/>
    </row>
    <row r="66" spans="1:16" ht="13.5" customHeight="1" x14ac:dyDescent="0.2">
      <c r="A66" s="156" t="s">
        <v>167</v>
      </c>
      <c r="B66" s="138" t="s">
        <v>168</v>
      </c>
      <c r="C66" s="179">
        <f>+'[3]1.1.SZ.TÁBL. BEV - KIAD'!$D65</f>
        <v>2138</v>
      </c>
      <c r="D66" s="152">
        <f>+'3.SZ.TÁBL. SEGÍTŐ SZOLGÁLAT'!AE77</f>
        <v>2108</v>
      </c>
      <c r="E66" s="576">
        <f>+'3.SZ.TÁBL. SEGÍTŐ SZOLGÁLAT'!AF77</f>
        <v>888</v>
      </c>
      <c r="F66" s="636">
        <f t="shared" si="23"/>
        <v>0.42125237191650855</v>
      </c>
      <c r="G66" s="5"/>
      <c r="H66" s="47"/>
      <c r="I66" s="587"/>
      <c r="J66" s="617"/>
      <c r="K66" s="37">
        <f t="shared" ref="K66:K74" si="27">+C66+G66</f>
        <v>2138</v>
      </c>
      <c r="L66" s="47">
        <f t="shared" ref="L66:L74" si="28">+D66+H66</f>
        <v>2108</v>
      </c>
      <c r="M66" s="587">
        <f t="shared" ref="M66:M74" si="29">+E66+I66</f>
        <v>888</v>
      </c>
      <c r="N66" s="636">
        <f t="shared" si="24"/>
        <v>0.42125237191650855</v>
      </c>
    </row>
    <row r="67" spans="1:16" ht="13.5" customHeight="1" x14ac:dyDescent="0.2">
      <c r="A67" s="157" t="s">
        <v>169</v>
      </c>
      <c r="B67" s="125" t="s">
        <v>3</v>
      </c>
      <c r="C67" s="179">
        <f>+'[3]1.1.SZ.TÁBL. BEV - KIAD'!$D66</f>
        <v>5700</v>
      </c>
      <c r="D67" s="152">
        <f>+'3.SZ.TÁBL. SEGÍTŐ SZOLGÁLAT'!AE78</f>
        <v>5988</v>
      </c>
      <c r="E67" s="578">
        <f>+'3.SZ.TÁBL. SEGÍTŐ SZOLGÁLAT'!AF78</f>
        <v>2771</v>
      </c>
      <c r="F67" s="635">
        <f t="shared" si="23"/>
        <v>0.46275885103540415</v>
      </c>
      <c r="G67" s="6"/>
      <c r="H67" s="109">
        <f>+'[4]1.1.SZ.TÁBL. BEV - KIAD'!$H$67</f>
        <v>117</v>
      </c>
      <c r="I67" s="588">
        <v>117</v>
      </c>
      <c r="J67" s="619">
        <f>+I67/H67</f>
        <v>1</v>
      </c>
      <c r="K67" s="39">
        <f t="shared" si="27"/>
        <v>5700</v>
      </c>
      <c r="L67" s="109">
        <f t="shared" si="28"/>
        <v>6105</v>
      </c>
      <c r="M67" s="588">
        <f t="shared" si="29"/>
        <v>2888</v>
      </c>
      <c r="N67" s="635">
        <f t="shared" si="24"/>
        <v>0.47305487305487304</v>
      </c>
    </row>
    <row r="68" spans="1:16" ht="13.5" customHeight="1" x14ac:dyDescent="0.2">
      <c r="A68" s="157" t="s">
        <v>170</v>
      </c>
      <c r="B68" s="125" t="s">
        <v>171</v>
      </c>
      <c r="C68" s="179"/>
      <c r="D68" s="152"/>
      <c r="E68" s="578"/>
      <c r="F68" s="610"/>
      <c r="G68" s="6"/>
      <c r="H68" s="109"/>
      <c r="I68" s="588"/>
      <c r="J68" s="619"/>
      <c r="K68" s="39"/>
      <c r="L68" s="109"/>
      <c r="M68" s="588"/>
      <c r="N68" s="610"/>
    </row>
    <row r="69" spans="1:16" ht="13.5" customHeight="1" x14ac:dyDescent="0.2">
      <c r="A69" s="157" t="s">
        <v>172</v>
      </c>
      <c r="B69" s="125" t="s">
        <v>173</v>
      </c>
      <c r="C69" s="179">
        <f>+'[3]1.1.SZ.TÁBL. BEV - KIAD'!$D68</f>
        <v>2500</v>
      </c>
      <c r="D69" s="152">
        <f>+'3.SZ.TÁBL. SEGÍTŐ SZOLGÁLAT'!AE80</f>
        <v>1980</v>
      </c>
      <c r="E69" s="578">
        <f>+'3.SZ.TÁBL. SEGÍTŐ SZOLGÁLAT'!AF80</f>
        <v>1039</v>
      </c>
      <c r="F69" s="635">
        <f>+E69/D69</f>
        <v>0.52474747474747474</v>
      </c>
      <c r="G69" s="6"/>
      <c r="H69" s="109"/>
      <c r="I69" s="588"/>
      <c r="J69" s="619"/>
      <c r="K69" s="39">
        <f t="shared" si="27"/>
        <v>2500</v>
      </c>
      <c r="L69" s="109">
        <f t="shared" si="28"/>
        <v>1980</v>
      </c>
      <c r="M69" s="588">
        <f t="shared" si="29"/>
        <v>1039</v>
      </c>
      <c r="N69" s="635">
        <f>+M69/L69</f>
        <v>0.52474747474747474</v>
      </c>
    </row>
    <row r="70" spans="1:16" ht="13.5" customHeight="1" x14ac:dyDescent="0.2">
      <c r="A70" s="157" t="s">
        <v>174</v>
      </c>
      <c r="B70" s="125" t="s">
        <v>175</v>
      </c>
      <c r="C70" s="179"/>
      <c r="D70" s="152"/>
      <c r="E70" s="578"/>
      <c r="F70" s="610"/>
      <c r="G70" s="6"/>
      <c r="H70" s="109"/>
      <c r="I70" s="588"/>
      <c r="J70" s="619"/>
      <c r="K70" s="39"/>
      <c r="L70" s="109"/>
      <c r="M70" s="588"/>
      <c r="N70" s="610"/>
    </row>
    <row r="71" spans="1:16" s="239" customFormat="1" ht="13.5" customHeight="1" x14ac:dyDescent="0.2">
      <c r="A71" s="161" t="s">
        <v>174</v>
      </c>
      <c r="B71" s="127" t="s">
        <v>217</v>
      </c>
      <c r="C71" s="230"/>
      <c r="D71" s="331"/>
      <c r="E71" s="579"/>
      <c r="F71" s="611"/>
      <c r="G71" s="329"/>
      <c r="H71" s="330"/>
      <c r="I71" s="596"/>
      <c r="J71" s="625"/>
      <c r="K71" s="317"/>
      <c r="L71" s="330"/>
      <c r="M71" s="596"/>
      <c r="N71" s="611"/>
      <c r="P71" s="320"/>
    </row>
    <row r="72" spans="1:16" s="239" customFormat="1" ht="13.5" customHeight="1" x14ac:dyDescent="0.2">
      <c r="A72" s="161" t="s">
        <v>174</v>
      </c>
      <c r="B72" s="127" t="s">
        <v>218</v>
      </c>
      <c r="C72" s="230"/>
      <c r="D72" s="331"/>
      <c r="E72" s="579"/>
      <c r="F72" s="611"/>
      <c r="G72" s="329"/>
      <c r="H72" s="330"/>
      <c r="I72" s="596"/>
      <c r="J72" s="625"/>
      <c r="K72" s="317"/>
      <c r="L72" s="330"/>
      <c r="M72" s="596"/>
      <c r="N72" s="611"/>
      <c r="P72" s="320"/>
    </row>
    <row r="73" spans="1:16" ht="13.5" customHeight="1" x14ac:dyDescent="0.2">
      <c r="A73" s="157" t="s">
        <v>176</v>
      </c>
      <c r="B73" s="125" t="s">
        <v>177</v>
      </c>
      <c r="C73" s="172">
        <f>+'[3]1.1.SZ.TÁBL. BEV - KIAD'!$D$72</f>
        <v>925</v>
      </c>
      <c r="D73" s="126">
        <f>+'3.SZ.TÁBL. SEGÍTŐ SZOLGÁLAT'!AE84</f>
        <v>548</v>
      </c>
      <c r="E73" s="578">
        <f>+'3.SZ.TÁBL. SEGÍTŐ SZOLGÁLAT'!AF84</f>
        <v>32</v>
      </c>
      <c r="F73" s="635">
        <f>+E73/D73</f>
        <v>5.8394160583941604E-2</v>
      </c>
      <c r="G73" s="6">
        <f>+'[3]1.1.SZ.TÁBL. BEV - KIAD'!$H$72</f>
        <v>25578</v>
      </c>
      <c r="H73" s="109">
        <f>+'[4]1.1.SZ.TÁBL. BEV - KIAD'!$H$73</f>
        <v>26578</v>
      </c>
      <c r="I73" s="588">
        <v>17980</v>
      </c>
      <c r="J73" s="649">
        <f>+I73/H73</f>
        <v>0.67649936037324099</v>
      </c>
      <c r="K73" s="39">
        <f t="shared" si="27"/>
        <v>26503</v>
      </c>
      <c r="L73" s="109">
        <f>+D73+H73</f>
        <v>27126</v>
      </c>
      <c r="M73" s="588">
        <f t="shared" si="29"/>
        <v>18012</v>
      </c>
      <c r="N73" s="635">
        <f>+M73/L73</f>
        <v>0.66401238664012385</v>
      </c>
    </row>
    <row r="74" spans="1:16" ht="29.25" customHeight="1" x14ac:dyDescent="0.2">
      <c r="A74" s="158" t="s">
        <v>178</v>
      </c>
      <c r="B74" s="139" t="s">
        <v>343</v>
      </c>
      <c r="C74" s="747">
        <f>+'[3]1.1.SZ.TÁBL. BEV - KIAD'!$D$73</f>
        <v>5186</v>
      </c>
      <c r="D74" s="748">
        <f>+'3.SZ.TÁBL. SEGÍTŐ SZOLGÁLAT'!AE85</f>
        <v>6539</v>
      </c>
      <c r="E74" s="577">
        <f>+'3.SZ.TÁBL. SEGÍTŐ SZOLGÁLAT'!AF85</f>
        <v>4538</v>
      </c>
      <c r="F74" s="637">
        <f>+E74/D74</f>
        <v>0.69398990671356475</v>
      </c>
      <c r="G74" s="6">
        <f>+'[3]1.1.SZ.TÁBL. BEV - KIAD'!$H$73</f>
        <v>535</v>
      </c>
      <c r="H74" s="109">
        <f>+'[4]1.1.SZ.TÁBL. BEV - KIAD'!$H$74</f>
        <v>605</v>
      </c>
      <c r="I74" s="590">
        <v>347</v>
      </c>
      <c r="J74" s="650">
        <f>+I74/H74</f>
        <v>0.57355371900826446</v>
      </c>
      <c r="K74" s="40">
        <f t="shared" si="27"/>
        <v>5721</v>
      </c>
      <c r="L74" s="147">
        <f t="shared" si="28"/>
        <v>7144</v>
      </c>
      <c r="M74" s="590">
        <f t="shared" si="29"/>
        <v>4885</v>
      </c>
      <c r="N74" s="637">
        <f>+M74/L74</f>
        <v>0.68379059350503923</v>
      </c>
    </row>
    <row r="75" spans="1:16" s="3" customFormat="1" ht="13.5" customHeight="1" x14ac:dyDescent="0.2">
      <c r="A75" s="159" t="s">
        <v>116</v>
      </c>
      <c r="B75" s="140" t="s">
        <v>77</v>
      </c>
      <c r="C75" s="240">
        <f>+SUM(C66:C70,C73:C74)</f>
        <v>16449</v>
      </c>
      <c r="D75" s="337">
        <f>+SUM(D66:D70,D73:D74)</f>
        <v>17163</v>
      </c>
      <c r="E75" s="575">
        <f>+SUM(E66:E70,E73:E74)</f>
        <v>9268</v>
      </c>
      <c r="F75" s="638">
        <f>+E75/D75</f>
        <v>0.53999883470255783</v>
      </c>
      <c r="G75" s="240">
        <f>+SUM(G66:G70,G73:G74)</f>
        <v>26113</v>
      </c>
      <c r="H75" s="337">
        <f>+SUM(H66:H70,H73:H74)</f>
        <v>27300</v>
      </c>
      <c r="I75" s="575">
        <f>+SUM(I66:I70,I73:I74)</f>
        <v>18444</v>
      </c>
      <c r="J75" s="645">
        <f>+I75/H75</f>
        <v>0.67560439560439556</v>
      </c>
      <c r="K75" s="240">
        <f>+SUM(K66:K70,K73:K74)</f>
        <v>42562</v>
      </c>
      <c r="L75" s="337">
        <f>+SUM(L66:L70,L73:L74)</f>
        <v>44463</v>
      </c>
      <c r="M75" s="575">
        <f>+SUM(M66:M70,M73:M74)</f>
        <v>27712</v>
      </c>
      <c r="N75" s="638">
        <f>+M75/L75</f>
        <v>0.62325978903807655</v>
      </c>
      <c r="P75" s="4"/>
    </row>
    <row r="76" spans="1:16" ht="13.5" customHeight="1" x14ac:dyDescent="0.2">
      <c r="A76" s="156" t="s">
        <v>179</v>
      </c>
      <c r="B76" s="138" t="s">
        <v>180</v>
      </c>
      <c r="C76" s="179">
        <f>+'[3]1.1.SZ.TÁBL. BEV - KIAD'!$D$75</f>
        <v>1050</v>
      </c>
      <c r="D76" s="152">
        <f>+'3.SZ.TÁBL. SEGÍTŐ SZOLGÁLAT'!AE87</f>
        <v>1055</v>
      </c>
      <c r="E76" s="576">
        <f>+'3.SZ.TÁBL. SEGÍTŐ SZOLGÁLAT'!AF87</f>
        <v>632</v>
      </c>
      <c r="F76" s="636">
        <f>+E76/D76</f>
        <v>0.59905213270142177</v>
      </c>
      <c r="G76" s="5"/>
      <c r="H76" s="47"/>
      <c r="I76" s="587"/>
      <c r="J76" s="617"/>
      <c r="K76" s="37">
        <f>+C76+G76</f>
        <v>1050</v>
      </c>
      <c r="L76" s="47">
        <f>+D76+H76</f>
        <v>1055</v>
      </c>
      <c r="M76" s="587">
        <f>+E76+I76</f>
        <v>632</v>
      </c>
      <c r="N76" s="636">
        <f>+M76/L76</f>
        <v>0.59905213270142177</v>
      </c>
    </row>
    <row r="77" spans="1:16" ht="13.5" customHeight="1" x14ac:dyDescent="0.2">
      <c r="A77" s="158" t="s">
        <v>181</v>
      </c>
      <c r="B77" s="139" t="s">
        <v>182</v>
      </c>
      <c r="C77" s="191"/>
      <c r="D77" s="150"/>
      <c r="E77" s="577"/>
      <c r="F77" s="609"/>
      <c r="G77" s="135"/>
      <c r="H77" s="147"/>
      <c r="I77" s="590"/>
      <c r="J77" s="620"/>
      <c r="K77" s="40"/>
      <c r="L77" s="147"/>
      <c r="M77" s="590"/>
      <c r="N77" s="609"/>
    </row>
    <row r="78" spans="1:16" s="3" customFormat="1" ht="13.5" customHeight="1" x14ac:dyDescent="0.2">
      <c r="A78" s="159" t="s">
        <v>117</v>
      </c>
      <c r="B78" s="140" t="s">
        <v>78</v>
      </c>
      <c r="C78" s="240">
        <f t="shared" ref="C78:M78" si="30">+SUM(C76:C77)</f>
        <v>1050</v>
      </c>
      <c r="D78" s="337">
        <f t="shared" si="30"/>
        <v>1055</v>
      </c>
      <c r="E78" s="575">
        <f t="shared" si="30"/>
        <v>632</v>
      </c>
      <c r="F78" s="638">
        <f>+E78/D78</f>
        <v>0.59905213270142177</v>
      </c>
      <c r="G78" s="240">
        <f t="shared" si="30"/>
        <v>0</v>
      </c>
      <c r="H78" s="336">
        <f t="shared" si="30"/>
        <v>0</v>
      </c>
      <c r="I78" s="586">
        <f t="shared" si="30"/>
        <v>0</v>
      </c>
      <c r="J78" s="616"/>
      <c r="K78" s="333">
        <f t="shared" si="30"/>
        <v>1050</v>
      </c>
      <c r="L78" s="336">
        <f t="shared" si="30"/>
        <v>1055</v>
      </c>
      <c r="M78" s="586">
        <f t="shared" si="30"/>
        <v>632</v>
      </c>
      <c r="N78" s="638">
        <f>+M78/L78</f>
        <v>0.59905213270142177</v>
      </c>
      <c r="P78" s="4"/>
    </row>
    <row r="79" spans="1:16" ht="13.5" customHeight="1" x14ac:dyDescent="0.2">
      <c r="A79" s="156" t="s">
        <v>183</v>
      </c>
      <c r="B79" s="138" t="s">
        <v>184</v>
      </c>
      <c r="C79" s="179">
        <f>+'[3]1.1.SZ.TÁBL. BEV - KIAD'!$D$78</f>
        <v>5797.9400000000005</v>
      </c>
      <c r="D79" s="152">
        <f>+'3.SZ.TÁBL. SEGÍTŐ SZOLGÁLAT'!AE90</f>
        <v>5879.9400000000005</v>
      </c>
      <c r="E79" s="576">
        <f>+'3.SZ.TÁBL. SEGÍTŐ SZOLGÁLAT'!AF90</f>
        <v>2665</v>
      </c>
      <c r="F79" s="636">
        <f>+E79/D79</f>
        <v>0.45323591737330648</v>
      </c>
      <c r="G79" s="6">
        <f>+'[3]1.1.SZ.TÁBL. BEV - KIAD'!$H$78</f>
        <v>588</v>
      </c>
      <c r="H79" s="109">
        <f>+'[4]1.1.SZ.TÁBL. BEV - KIAD'!$H$79</f>
        <v>666</v>
      </c>
      <c r="I79" s="587">
        <v>127</v>
      </c>
      <c r="J79" s="651">
        <f>+I79/H79</f>
        <v>0.1906906906906907</v>
      </c>
      <c r="K79" s="37">
        <f t="shared" ref="K79:M83" si="31">+C79+G79</f>
        <v>6385.9400000000005</v>
      </c>
      <c r="L79" s="47">
        <f t="shared" si="31"/>
        <v>6545.9400000000005</v>
      </c>
      <c r="M79" s="587">
        <f t="shared" si="31"/>
        <v>2792</v>
      </c>
      <c r="N79" s="636">
        <f>+M79/L79</f>
        <v>0.42652392169802961</v>
      </c>
    </row>
    <row r="80" spans="1:16" ht="40.15" customHeight="1" x14ac:dyDescent="0.2">
      <c r="A80" s="157" t="s">
        <v>185</v>
      </c>
      <c r="B80" s="125" t="s">
        <v>362</v>
      </c>
      <c r="C80" s="733">
        <f>+'[3]1.1.SZ.TÁBL. BEV - KIAD'!$D$79</f>
        <v>1098</v>
      </c>
      <c r="D80" s="734">
        <f>+'3.SZ.TÁBL. SEGÍTŐ SZOLGÁLAT'!AE91</f>
        <v>1098</v>
      </c>
      <c r="E80" s="578"/>
      <c r="F80" s="610"/>
      <c r="G80" s="6"/>
      <c r="H80" s="109">
        <f>+'[4]1.1.SZ.TÁBL. BEV - KIAD'!$H$80</f>
        <v>25</v>
      </c>
      <c r="I80" s="588">
        <v>20</v>
      </c>
      <c r="J80" s="619">
        <f>+I80/H80</f>
        <v>0.8</v>
      </c>
      <c r="K80" s="39">
        <f t="shared" si="31"/>
        <v>1098</v>
      </c>
      <c r="L80" s="109">
        <f t="shared" si="31"/>
        <v>1123</v>
      </c>
      <c r="M80" s="588">
        <f>+E80+I80</f>
        <v>20</v>
      </c>
      <c r="N80" s="610">
        <f>+M80/L80</f>
        <v>1.7809439002671415E-2</v>
      </c>
    </row>
    <row r="81" spans="1:16" ht="13.5" customHeight="1" x14ac:dyDescent="0.2">
      <c r="A81" s="157" t="s">
        <v>186</v>
      </c>
      <c r="B81" s="125" t="s">
        <v>187</v>
      </c>
      <c r="C81" s="172"/>
      <c r="D81" s="126"/>
      <c r="E81" s="578"/>
      <c r="F81" s="610"/>
      <c r="G81" s="6"/>
      <c r="H81" s="109"/>
      <c r="I81" s="588"/>
      <c r="J81" s="619"/>
      <c r="K81" s="39">
        <f t="shared" si="31"/>
        <v>0</v>
      </c>
      <c r="L81" s="109">
        <f t="shared" si="31"/>
        <v>0</v>
      </c>
      <c r="M81" s="588">
        <f t="shared" si="31"/>
        <v>0</v>
      </c>
      <c r="N81" s="610"/>
    </row>
    <row r="82" spans="1:16" ht="13.5" customHeight="1" x14ac:dyDescent="0.2">
      <c r="A82" s="157" t="s">
        <v>188</v>
      </c>
      <c r="B82" s="125" t="s">
        <v>189</v>
      </c>
      <c r="C82" s="172"/>
      <c r="D82" s="126"/>
      <c r="E82" s="578"/>
      <c r="F82" s="610"/>
      <c r="G82" s="6"/>
      <c r="H82" s="109"/>
      <c r="I82" s="588"/>
      <c r="J82" s="619"/>
      <c r="K82" s="39">
        <f t="shared" si="31"/>
        <v>0</v>
      </c>
      <c r="L82" s="109">
        <f t="shared" si="31"/>
        <v>0</v>
      </c>
      <c r="M82" s="588">
        <f t="shared" si="31"/>
        <v>0</v>
      </c>
      <c r="N82" s="610"/>
    </row>
    <row r="83" spans="1:16" ht="13.5" customHeight="1" x14ac:dyDescent="0.2">
      <c r="A83" s="158" t="s">
        <v>190</v>
      </c>
      <c r="B83" s="139" t="s">
        <v>255</v>
      </c>
      <c r="C83" s="191">
        <f>+'[3]1.1.SZ.TÁBL. BEV - KIAD'!$D$82</f>
        <v>300</v>
      </c>
      <c r="D83" s="150">
        <f>+'3.SZ.TÁBL. SEGÍTŐ SZOLGÁLAT'!AE94</f>
        <v>314</v>
      </c>
      <c r="E83" s="577">
        <f>+'3.SZ.TÁBL. SEGÍTŐ SZOLGÁLAT'!AF94</f>
        <v>119</v>
      </c>
      <c r="F83" s="637">
        <f>+E83/D83</f>
        <v>0.37898089171974525</v>
      </c>
      <c r="G83" s="135"/>
      <c r="H83" s="147">
        <f>+'[4]1.1.SZ.TÁBL. BEV - KIAD'!$H$83</f>
        <v>10</v>
      </c>
      <c r="I83" s="590">
        <v>10</v>
      </c>
      <c r="J83" s="620">
        <f>+I83/H83</f>
        <v>1</v>
      </c>
      <c r="K83" s="40">
        <f>+C83+G83</f>
        <v>300</v>
      </c>
      <c r="L83" s="147">
        <f t="shared" si="31"/>
        <v>324</v>
      </c>
      <c r="M83" s="590">
        <f t="shared" si="31"/>
        <v>129</v>
      </c>
      <c r="N83" s="637">
        <f t="shared" ref="N83:N88" si="32">+M83/L83</f>
        <v>0.39814814814814814</v>
      </c>
    </row>
    <row r="84" spans="1:16" s="3" customFormat="1" ht="13.5" customHeight="1" x14ac:dyDescent="0.2">
      <c r="A84" s="159" t="s">
        <v>118</v>
      </c>
      <c r="B84" s="140" t="s">
        <v>79</v>
      </c>
      <c r="C84" s="240">
        <f t="shared" ref="C84:I84" si="33">SUM(C79:C83)</f>
        <v>7195.9400000000005</v>
      </c>
      <c r="D84" s="337">
        <f t="shared" si="33"/>
        <v>7291.9400000000005</v>
      </c>
      <c r="E84" s="575">
        <f t="shared" si="33"/>
        <v>2784</v>
      </c>
      <c r="F84" s="638">
        <f>+E84/D84</f>
        <v>0.38179140256228106</v>
      </c>
      <c r="G84" s="240">
        <f t="shared" si="33"/>
        <v>588</v>
      </c>
      <c r="H84" s="336">
        <f t="shared" si="33"/>
        <v>701</v>
      </c>
      <c r="I84" s="586">
        <f t="shared" si="33"/>
        <v>157</v>
      </c>
      <c r="J84" s="645">
        <f t="shared" ref="J84:J89" si="34">+I84/H84</f>
        <v>0.2239657631954351</v>
      </c>
      <c r="K84" s="333">
        <f>+SUM(K79:K83)</f>
        <v>7783.9400000000005</v>
      </c>
      <c r="L84" s="336">
        <f>+SUM(L79:L83)</f>
        <v>7992.9400000000005</v>
      </c>
      <c r="M84" s="586">
        <f>+SUM(M79:M83)</f>
        <v>2941</v>
      </c>
      <c r="N84" s="638">
        <f t="shared" si="32"/>
        <v>0.36794971562403817</v>
      </c>
      <c r="P84" s="4"/>
    </row>
    <row r="85" spans="1:16" s="3" customFormat="1" ht="13.5" customHeight="1" x14ac:dyDescent="0.2">
      <c r="A85" s="159" t="s">
        <v>119</v>
      </c>
      <c r="B85" s="140" t="s">
        <v>80</v>
      </c>
      <c r="C85" s="240">
        <f t="shared" ref="C85:M85" si="35">+C62+C65+C75+C78+C84</f>
        <v>30492.940000000002</v>
      </c>
      <c r="D85" s="337">
        <f t="shared" si="35"/>
        <v>31120.940000000002</v>
      </c>
      <c r="E85" s="575">
        <f t="shared" si="35"/>
        <v>15958</v>
      </c>
      <c r="F85" s="638">
        <f>+E85/D85</f>
        <v>0.51277371441865183</v>
      </c>
      <c r="G85" s="240">
        <f t="shared" si="35"/>
        <v>26701</v>
      </c>
      <c r="H85" s="336">
        <f t="shared" si="35"/>
        <v>28073</v>
      </c>
      <c r="I85" s="586">
        <f t="shared" si="35"/>
        <v>18673</v>
      </c>
      <c r="J85" s="645">
        <f t="shared" si="34"/>
        <v>0.66515869340647593</v>
      </c>
      <c r="K85" s="333">
        <f t="shared" si="35"/>
        <v>57193.94</v>
      </c>
      <c r="L85" s="336">
        <f t="shared" si="35"/>
        <v>59193.94</v>
      </c>
      <c r="M85" s="586">
        <f t="shared" si="35"/>
        <v>34631</v>
      </c>
      <c r="N85" s="638">
        <f t="shared" si="32"/>
        <v>0.58504299595532916</v>
      </c>
      <c r="P85" s="4"/>
    </row>
    <row r="86" spans="1:16" ht="13.5" customHeight="1" x14ac:dyDescent="0.2">
      <c r="A86" s="156" t="s">
        <v>229</v>
      </c>
      <c r="B86" s="153" t="s">
        <v>230</v>
      </c>
      <c r="C86" s="179"/>
      <c r="D86" s="152"/>
      <c r="E86" s="576"/>
      <c r="F86" s="636"/>
      <c r="G86" s="719">
        <f>+SUM(G87:G87)</f>
        <v>4000</v>
      </c>
      <c r="H86" s="720">
        <f>+SUM(H87:H87)</f>
        <v>33975</v>
      </c>
      <c r="I86" s="720">
        <f>+SUM(I87:I87)</f>
        <v>32972</v>
      </c>
      <c r="J86" s="651">
        <f t="shared" si="34"/>
        <v>0.97047829286239884</v>
      </c>
      <c r="K86" s="722">
        <f>+C86+G86</f>
        <v>4000</v>
      </c>
      <c r="L86" s="723">
        <f>SUM(L87:L87)</f>
        <v>33975</v>
      </c>
      <c r="M86" s="723">
        <f>+SUM(M87:M87)</f>
        <v>32972</v>
      </c>
      <c r="N86" s="721">
        <f t="shared" si="32"/>
        <v>0.97047829286239884</v>
      </c>
    </row>
    <row r="87" spans="1:16" ht="13.5" customHeight="1" x14ac:dyDescent="0.2">
      <c r="A87" s="717" t="s">
        <v>229</v>
      </c>
      <c r="B87" s="718" t="s">
        <v>256</v>
      </c>
      <c r="C87" s="179"/>
      <c r="D87" s="152"/>
      <c r="E87" s="576"/>
      <c r="F87" s="636"/>
      <c r="G87" s="6">
        <f>+'[3]1.1.SZ.TÁBL. BEV - KIAD'!$H$86</f>
        <v>4000</v>
      </c>
      <c r="H87" s="109">
        <f>+'[4]1.1.SZ.TÁBL. BEV - KIAD'!$H$87</f>
        <v>33975</v>
      </c>
      <c r="I87" s="2">
        <v>32972</v>
      </c>
      <c r="J87" s="714">
        <f t="shared" si="34"/>
        <v>0.97047829286239884</v>
      </c>
      <c r="K87" s="38">
        <v>4000</v>
      </c>
      <c r="L87" s="715">
        <f>+D87+H87</f>
        <v>33975</v>
      </c>
      <c r="M87" s="716">
        <f>+E87+I87</f>
        <v>32972</v>
      </c>
      <c r="N87" s="636"/>
    </row>
    <row r="88" spans="1:16" s="239" customFormat="1" ht="25.5" x14ac:dyDescent="0.2">
      <c r="A88" s="668" t="s">
        <v>231</v>
      </c>
      <c r="B88" s="669" t="s">
        <v>344</v>
      </c>
      <c r="C88" s="241"/>
      <c r="D88" s="332"/>
      <c r="E88" s="580"/>
      <c r="F88" s="612"/>
      <c r="G88" s="135">
        <f>+'[3]1.1.SZ.TÁBL. BEV - KIAD'!$H$87</f>
        <v>2568</v>
      </c>
      <c r="H88" s="109">
        <f>+'[4]1.1.SZ.TÁBL. BEV - KIAD'!$H$88</f>
        <v>2568</v>
      </c>
      <c r="I88" s="589">
        <v>2568</v>
      </c>
      <c r="J88" s="652">
        <f t="shared" si="34"/>
        <v>1</v>
      </c>
      <c r="K88" s="321">
        <f>+C88+G88</f>
        <v>2568</v>
      </c>
      <c r="L88" s="325">
        <f>+D88+H88</f>
        <v>2568</v>
      </c>
      <c r="M88" s="589">
        <f>+E88+I88</f>
        <v>2568</v>
      </c>
      <c r="N88" s="655">
        <f t="shared" si="32"/>
        <v>1</v>
      </c>
      <c r="P88" s="320"/>
    </row>
    <row r="89" spans="1:16" ht="13.5" customHeight="1" x14ac:dyDescent="0.2">
      <c r="A89" s="354" t="s">
        <v>260</v>
      </c>
      <c r="B89" s="355" t="s">
        <v>232</v>
      </c>
      <c r="C89" s="172">
        <f>+SUM(C90:C92)</f>
        <v>0</v>
      </c>
      <c r="D89" s="126">
        <f>+SUM(D90:D92)</f>
        <v>0</v>
      </c>
      <c r="E89" s="578">
        <f>+SUM(E90:E92)</f>
        <v>0</v>
      </c>
      <c r="F89" s="610"/>
      <c r="G89" s="172">
        <f>+SUM(G90:G93)</f>
        <v>2774</v>
      </c>
      <c r="H89" s="164">
        <f>+SUM(H90:H93)</f>
        <v>17788</v>
      </c>
      <c r="I89" s="166">
        <f>+SUM(I90:I93)</f>
        <v>0</v>
      </c>
      <c r="J89" s="649">
        <f t="shared" si="34"/>
        <v>0</v>
      </c>
      <c r="K89" s="172">
        <f>+SUM(K90:K93)</f>
        <v>2774</v>
      </c>
      <c r="L89" s="109">
        <f>+SUM(L90:L93)</f>
        <v>17788</v>
      </c>
      <c r="M89" s="588">
        <f>+SUM(M90:M92)</f>
        <v>0</v>
      </c>
      <c r="N89" s="656">
        <f>+M89/L89</f>
        <v>0</v>
      </c>
    </row>
    <row r="90" spans="1:16" s="239" customFormat="1" ht="13.5" customHeight="1" x14ac:dyDescent="0.2">
      <c r="A90" s="356"/>
      <c r="B90" s="357" t="s">
        <v>307</v>
      </c>
      <c r="C90" s="230"/>
      <c r="D90" s="331"/>
      <c r="E90" s="579"/>
      <c r="F90" s="611"/>
      <c r="G90" s="6"/>
      <c r="H90" s="109">
        <f>+'[4]1.1.SZ.TÁBL. BEV - KIAD'!$H90</f>
        <v>2137</v>
      </c>
      <c r="I90" s="596"/>
      <c r="J90" s="652"/>
      <c r="K90" s="321"/>
      <c r="L90" s="330">
        <f t="shared" ref="K90:L93" si="36">+D90+H90</f>
        <v>2137</v>
      </c>
      <c r="M90" s="596"/>
      <c r="N90" s="657"/>
      <c r="P90" s="320"/>
    </row>
    <row r="91" spans="1:16" s="239" customFormat="1" ht="13.5" customHeight="1" x14ac:dyDescent="0.2">
      <c r="A91" s="162"/>
      <c r="B91" s="154" t="s">
        <v>346</v>
      </c>
      <c r="C91" s="241"/>
      <c r="D91" s="332"/>
      <c r="E91" s="580"/>
      <c r="F91" s="612"/>
      <c r="G91" s="135"/>
      <c r="H91" s="109">
        <f>+'[4]1.1.SZ.TÁBL. BEV - KIAD'!$H91</f>
        <v>1276</v>
      </c>
      <c r="I91" s="589"/>
      <c r="J91" s="652"/>
      <c r="K91" s="321"/>
      <c r="L91" s="325">
        <f t="shared" si="36"/>
        <v>1276</v>
      </c>
      <c r="M91" s="589"/>
      <c r="N91" s="655"/>
      <c r="P91" s="320"/>
    </row>
    <row r="92" spans="1:16" s="239" customFormat="1" ht="13.5" customHeight="1" x14ac:dyDescent="0.2">
      <c r="A92" s="356"/>
      <c r="B92" s="357" t="s">
        <v>347</v>
      </c>
      <c r="C92" s="230"/>
      <c r="D92" s="331"/>
      <c r="E92" s="579"/>
      <c r="F92" s="611"/>
      <c r="G92" s="6"/>
      <c r="H92" s="109">
        <f>+'[4]1.1.SZ.TÁBL. BEV - KIAD'!$H92</f>
        <v>10564</v>
      </c>
      <c r="I92" s="596"/>
      <c r="J92" s="625"/>
      <c r="K92" s="317">
        <f t="shared" si="36"/>
        <v>0</v>
      </c>
      <c r="L92" s="330">
        <f t="shared" si="36"/>
        <v>10564</v>
      </c>
      <c r="M92" s="596"/>
      <c r="N92" s="611"/>
      <c r="P92" s="320"/>
    </row>
    <row r="93" spans="1:16" s="239" customFormat="1" ht="13.5" customHeight="1" x14ac:dyDescent="0.2">
      <c r="A93" s="358"/>
      <c r="B93" s="359" t="s">
        <v>248</v>
      </c>
      <c r="C93" s="237"/>
      <c r="D93" s="360"/>
      <c r="E93" s="581"/>
      <c r="F93" s="613"/>
      <c r="G93" s="561">
        <v>2774</v>
      </c>
      <c r="H93" s="109">
        <f>+'[4]1.1.SZ.TÁBL. BEV - KIAD'!$H93</f>
        <v>3811</v>
      </c>
      <c r="I93" s="597"/>
      <c r="J93" s="731"/>
      <c r="K93" s="317">
        <f t="shared" si="36"/>
        <v>2774</v>
      </c>
      <c r="L93" s="330">
        <f t="shared" si="36"/>
        <v>3811</v>
      </c>
      <c r="M93" s="732"/>
      <c r="N93" s="613"/>
      <c r="P93" s="320"/>
    </row>
    <row r="94" spans="1:16" s="3" customFormat="1" ht="13.5" customHeight="1" x14ac:dyDescent="0.2">
      <c r="A94" s="159" t="s">
        <v>120</v>
      </c>
      <c r="B94" s="140" t="s">
        <v>81</v>
      </c>
      <c r="C94" s="240">
        <f>+C86+C89</f>
        <v>0</v>
      </c>
      <c r="D94" s="243">
        <f>+D86+D89</f>
        <v>0</v>
      </c>
      <c r="E94" s="246">
        <f>+E86+E89</f>
        <v>0</v>
      </c>
      <c r="F94" s="638"/>
      <c r="G94" s="240">
        <f>+G86+G89+G88</f>
        <v>9342</v>
      </c>
      <c r="H94" s="243">
        <f>+H86+H89+H88</f>
        <v>54331</v>
      </c>
      <c r="I94" s="246">
        <f>+I86+I89+I88</f>
        <v>35540</v>
      </c>
      <c r="J94" s="653">
        <f>+I94/H94</f>
        <v>0.65413852128619021</v>
      </c>
      <c r="K94" s="240">
        <f>+K86+K89+K88</f>
        <v>9342</v>
      </c>
      <c r="L94" s="240">
        <f>+L86+L89+L88</f>
        <v>54331</v>
      </c>
      <c r="M94" s="240">
        <f>+M86+M89+M88</f>
        <v>35540</v>
      </c>
      <c r="N94" s="638">
        <f>+M94/L94</f>
        <v>0.65413852128619021</v>
      </c>
      <c r="P94" s="4"/>
    </row>
    <row r="95" spans="1:16" ht="13.5" customHeight="1" x14ac:dyDescent="0.2">
      <c r="A95" s="156" t="s">
        <v>191</v>
      </c>
      <c r="B95" s="138" t="s">
        <v>192</v>
      </c>
      <c r="C95" s="179"/>
      <c r="D95" s="152"/>
      <c r="E95" s="576"/>
      <c r="F95" s="608"/>
      <c r="G95" s="5"/>
      <c r="H95" s="47"/>
      <c r="I95" s="587"/>
      <c r="J95" s="617"/>
      <c r="K95" s="37"/>
      <c r="L95" s="47"/>
      <c r="M95" s="587"/>
      <c r="N95" s="608"/>
    </row>
    <row r="96" spans="1:16" ht="13.5" customHeight="1" x14ac:dyDescent="0.2">
      <c r="A96" s="157" t="s">
        <v>193</v>
      </c>
      <c r="B96" s="125" t="s">
        <v>194</v>
      </c>
      <c r="C96" s="172"/>
      <c r="D96" s="126"/>
      <c r="E96" s="578"/>
      <c r="F96" s="610"/>
      <c r="G96" s="6"/>
      <c r="H96" s="109"/>
      <c r="I96" s="588"/>
      <c r="J96" s="619"/>
      <c r="K96" s="39"/>
      <c r="L96" s="109"/>
      <c r="M96" s="588"/>
      <c r="N96" s="610"/>
    </row>
    <row r="97" spans="1:16" ht="13.5" customHeight="1" x14ac:dyDescent="0.2">
      <c r="A97" s="157" t="s">
        <v>195</v>
      </c>
      <c r="B97" s="125" t="s">
        <v>196</v>
      </c>
      <c r="C97" s="172"/>
      <c r="D97" s="126"/>
      <c r="E97" s="578"/>
      <c r="F97" s="610"/>
      <c r="G97" s="6"/>
      <c r="H97" s="109"/>
      <c r="I97" s="588"/>
      <c r="J97" s="619"/>
      <c r="K97" s="39"/>
      <c r="L97" s="109"/>
      <c r="M97" s="588"/>
      <c r="N97" s="610"/>
    </row>
    <row r="98" spans="1:16" ht="24" customHeight="1" x14ac:dyDescent="0.2">
      <c r="A98" s="157" t="s">
        <v>197</v>
      </c>
      <c r="B98" s="125" t="s">
        <v>345</v>
      </c>
      <c r="C98" s="6">
        <f>+'[3]1.1.SZ.TÁBL. BEV - KIAD'!$D$96</f>
        <v>350</v>
      </c>
      <c r="D98" s="126">
        <f>+'3.SZ.TÁBL. SEGÍTŐ SZOLGÁLAT'!AE104</f>
        <v>654</v>
      </c>
      <c r="E98" s="578">
        <f>+'3.SZ.TÁBL. SEGÍTŐ SZOLGÁLAT'!AF104</f>
        <v>654</v>
      </c>
      <c r="F98" s="635">
        <f>+E98/D98</f>
        <v>1</v>
      </c>
      <c r="G98" s="6"/>
      <c r="H98" s="109"/>
      <c r="I98" s="588"/>
      <c r="J98" s="619"/>
      <c r="K98" s="39">
        <f t="shared" ref="K98:L101" si="37">+C98+G98</f>
        <v>350</v>
      </c>
      <c r="L98" s="109">
        <f t="shared" si="37"/>
        <v>654</v>
      </c>
      <c r="M98" s="588">
        <f>+E98+I98</f>
        <v>654</v>
      </c>
      <c r="N98" s="635">
        <f>+M98/L98</f>
        <v>1</v>
      </c>
    </row>
    <row r="99" spans="1:16" ht="13.5" customHeight="1" x14ac:dyDescent="0.2">
      <c r="A99" s="157" t="s">
        <v>199</v>
      </c>
      <c r="B99" s="125" t="s">
        <v>200</v>
      </c>
      <c r="C99" s="172"/>
      <c r="D99" s="126"/>
      <c r="E99" s="578"/>
      <c r="F99" s="610"/>
      <c r="G99" s="6"/>
      <c r="H99" s="109"/>
      <c r="I99" s="588"/>
      <c r="J99" s="619"/>
      <c r="K99" s="39"/>
      <c r="L99" s="109"/>
      <c r="M99" s="588"/>
      <c r="N99" s="610"/>
    </row>
    <row r="100" spans="1:16" ht="13.5" customHeight="1" x14ac:dyDescent="0.2">
      <c r="A100" s="157" t="s">
        <v>201</v>
      </c>
      <c r="B100" s="125" t="s">
        <v>202</v>
      </c>
      <c r="C100" s="172"/>
      <c r="D100" s="126"/>
      <c r="E100" s="578"/>
      <c r="F100" s="610"/>
      <c r="G100" s="6"/>
      <c r="H100" s="109"/>
      <c r="I100" s="588"/>
      <c r="J100" s="619"/>
      <c r="K100" s="39"/>
      <c r="L100" s="109"/>
      <c r="M100" s="588"/>
      <c r="N100" s="610"/>
    </row>
    <row r="101" spans="1:16" ht="13.5" customHeight="1" x14ac:dyDescent="0.2">
      <c r="A101" s="158" t="s">
        <v>203</v>
      </c>
      <c r="B101" s="139" t="s">
        <v>204</v>
      </c>
      <c r="C101" s="191">
        <f>+'[3]1.1.SZ.TÁBL. BEV - KIAD'!$D$99</f>
        <v>95</v>
      </c>
      <c r="D101" s="150">
        <f>+'3.SZ.TÁBL. SEGÍTŐ SZOLGÁLAT'!AE107</f>
        <v>176</v>
      </c>
      <c r="E101" s="577">
        <f>+'3.SZ.TÁBL. SEGÍTŐ SZOLGÁLAT'!AF107</f>
        <v>176</v>
      </c>
      <c r="F101" s="637">
        <f>+E101/D101</f>
        <v>1</v>
      </c>
      <c r="G101" s="135"/>
      <c r="H101" s="147">
        <f>+'[8]1.1.SZ.TÁBL. BEV - KIAD'!$H$103</f>
        <v>0</v>
      </c>
      <c r="I101" s="590"/>
      <c r="J101" s="620"/>
      <c r="K101" s="40">
        <f t="shared" si="37"/>
        <v>95</v>
      </c>
      <c r="L101" s="147">
        <f t="shared" si="37"/>
        <v>176</v>
      </c>
      <c r="M101" s="590">
        <f>+E101+I101</f>
        <v>176</v>
      </c>
      <c r="N101" s="637">
        <f>+M101/L101</f>
        <v>1</v>
      </c>
    </row>
    <row r="102" spans="1:16" s="3" customFormat="1" ht="13.5" customHeight="1" x14ac:dyDescent="0.2">
      <c r="A102" s="159" t="s">
        <v>121</v>
      </c>
      <c r="B102" s="140" t="s">
        <v>42</v>
      </c>
      <c r="C102" s="240">
        <f t="shared" ref="C102:I102" si="38">SUM(C95:C101)</f>
        <v>445</v>
      </c>
      <c r="D102" s="337">
        <f t="shared" si="38"/>
        <v>830</v>
      </c>
      <c r="E102" s="575">
        <f t="shared" si="38"/>
        <v>830</v>
      </c>
      <c r="F102" s="638">
        <f>+E102/D102</f>
        <v>1</v>
      </c>
      <c r="G102" s="240">
        <f t="shared" si="38"/>
        <v>0</v>
      </c>
      <c r="H102" s="336">
        <f t="shared" si="38"/>
        <v>0</v>
      </c>
      <c r="I102" s="586">
        <f t="shared" si="38"/>
        <v>0</v>
      </c>
      <c r="J102" s="725"/>
      <c r="K102" s="333">
        <f>+SUM(K95:K101)</f>
        <v>445</v>
      </c>
      <c r="L102" s="336">
        <f>+SUM(L95:L101)</f>
        <v>830</v>
      </c>
      <c r="M102" s="586">
        <f>+SUM(M95:M101)</f>
        <v>830</v>
      </c>
      <c r="N102" s="638">
        <f>+M102/L102</f>
        <v>1</v>
      </c>
      <c r="P102" s="4"/>
    </row>
    <row r="103" spans="1:16" ht="13.5" customHeight="1" x14ac:dyDescent="0.2">
      <c r="A103" s="156" t="s">
        <v>205</v>
      </c>
      <c r="B103" s="138" t="s">
        <v>206</v>
      </c>
      <c r="C103" s="179"/>
      <c r="D103" s="152"/>
      <c r="E103" s="576"/>
      <c r="F103" s="608"/>
      <c r="G103" s="5"/>
      <c r="H103" s="47"/>
      <c r="I103" s="587"/>
      <c r="J103" s="617"/>
      <c r="K103" s="37"/>
      <c r="L103" s="47"/>
      <c r="M103" s="587"/>
      <c r="N103" s="608"/>
    </row>
    <row r="104" spans="1:16" ht="13.5" customHeight="1" x14ac:dyDescent="0.2">
      <c r="A104" s="157" t="s">
        <v>207</v>
      </c>
      <c r="B104" s="125" t="s">
        <v>208</v>
      </c>
      <c r="C104" s="172"/>
      <c r="D104" s="126"/>
      <c r="E104" s="578"/>
      <c r="F104" s="610"/>
      <c r="G104" s="6"/>
      <c r="H104" s="109"/>
      <c r="I104" s="588"/>
      <c r="J104" s="619"/>
      <c r="K104" s="39"/>
      <c r="L104" s="109"/>
      <c r="M104" s="588"/>
      <c r="N104" s="610"/>
    </row>
    <row r="105" spans="1:16" ht="13.5" customHeight="1" x14ac:dyDescent="0.2">
      <c r="A105" s="157" t="s">
        <v>209</v>
      </c>
      <c r="B105" s="125" t="s">
        <v>210</v>
      </c>
      <c r="C105" s="172"/>
      <c r="D105" s="126"/>
      <c r="E105" s="578"/>
      <c r="F105" s="610"/>
      <c r="G105" s="6"/>
      <c r="H105" s="109"/>
      <c r="I105" s="588"/>
      <c r="J105" s="619"/>
      <c r="K105" s="39"/>
      <c r="L105" s="109"/>
      <c r="M105" s="588"/>
      <c r="N105" s="610"/>
    </row>
    <row r="106" spans="1:16" ht="13.5" customHeight="1" x14ac:dyDescent="0.2">
      <c r="A106" s="158" t="s">
        <v>211</v>
      </c>
      <c r="B106" s="139" t="s">
        <v>212</v>
      </c>
      <c r="C106" s="191"/>
      <c r="D106" s="150"/>
      <c r="E106" s="577"/>
      <c r="F106" s="609"/>
      <c r="G106" s="135"/>
      <c r="H106" s="147"/>
      <c r="I106" s="590"/>
      <c r="J106" s="620"/>
      <c r="K106" s="40"/>
      <c r="L106" s="147"/>
      <c r="M106" s="590"/>
      <c r="N106" s="609"/>
    </row>
    <row r="107" spans="1:16" s="3" customFormat="1" ht="13.5" customHeight="1" x14ac:dyDescent="0.2">
      <c r="A107" s="159" t="s">
        <v>122</v>
      </c>
      <c r="B107" s="140" t="s">
        <v>82</v>
      </c>
      <c r="C107" s="240">
        <f t="shared" ref="C107:I107" si="39">SUM(C103:C106)</f>
        <v>0</v>
      </c>
      <c r="D107" s="337">
        <f t="shared" si="39"/>
        <v>0</v>
      </c>
      <c r="E107" s="575">
        <f t="shared" si="39"/>
        <v>0</v>
      </c>
      <c r="F107" s="607"/>
      <c r="G107" s="240">
        <f t="shared" si="39"/>
        <v>0</v>
      </c>
      <c r="H107" s="336">
        <f t="shared" si="39"/>
        <v>0</v>
      </c>
      <c r="I107" s="586">
        <f t="shared" si="39"/>
        <v>0</v>
      </c>
      <c r="J107" s="616"/>
      <c r="K107" s="333">
        <f>+SUM(K103:K106)</f>
        <v>0</v>
      </c>
      <c r="L107" s="336">
        <f>+SUM(L103:L106)</f>
        <v>0</v>
      </c>
      <c r="M107" s="586">
        <f>+SUM(M103:M106)</f>
        <v>0</v>
      </c>
      <c r="N107" s="607"/>
      <c r="P107" s="4"/>
    </row>
    <row r="108" spans="1:16" s="3" customFormat="1" ht="13.5" customHeight="1" x14ac:dyDescent="0.2">
      <c r="A108" s="159" t="s">
        <v>123</v>
      </c>
      <c r="B108" s="140" t="s">
        <v>83</v>
      </c>
      <c r="C108" s="240">
        <f>+'3.SZ.TÁBL. SEGÍTŐ SZOLGÁLAT'!AD114</f>
        <v>0</v>
      </c>
      <c r="D108" s="337">
        <f>+'3.SZ.TÁBL. SEGÍTŐ SZOLGÁLAT'!AE114</f>
        <v>0</v>
      </c>
      <c r="E108" s="575">
        <f>+'3.SZ.TÁBL. SEGÍTŐ SZOLGÁLAT'!AF114</f>
        <v>0</v>
      </c>
      <c r="F108" s="607"/>
      <c r="G108" s="335"/>
      <c r="H108" s="336"/>
      <c r="I108" s="586"/>
      <c r="J108" s="616"/>
      <c r="K108" s="333">
        <f>+C108+G108</f>
        <v>0</v>
      </c>
      <c r="L108" s="336">
        <f>+D108+H108</f>
        <v>0</v>
      </c>
      <c r="M108" s="586">
        <f>+E108+I108</f>
        <v>0</v>
      </c>
      <c r="N108" s="607"/>
      <c r="P108" s="4"/>
    </row>
    <row r="109" spans="1:16" s="3" customFormat="1" ht="13.5" customHeight="1" x14ac:dyDescent="0.2">
      <c r="A109" s="163" t="s">
        <v>124</v>
      </c>
      <c r="B109" s="140" t="s">
        <v>84</v>
      </c>
      <c r="C109" s="240">
        <f>+C52+C53+C85+C94+C102+C107+C108</f>
        <v>151861.94</v>
      </c>
      <c r="D109" s="337">
        <f>+D52+D53+D85+D94+D102+D107+D108</f>
        <v>176073.94</v>
      </c>
      <c r="E109" s="575">
        <f>+E52+E53+E85+E94+E102+E107+E108</f>
        <v>118442</v>
      </c>
      <c r="F109" s="638">
        <f>+E109/D109</f>
        <v>0.67268330566124668</v>
      </c>
      <c r="G109" s="240">
        <f>+G52+G53+G85+G94+G102+G107+G108</f>
        <v>36043</v>
      </c>
      <c r="H109" s="336">
        <f>+H52+H53+H85+H94+H102+H107+H108</f>
        <v>82404</v>
      </c>
      <c r="I109" s="586">
        <f>+I52+I53+I85+I94+I102+I107+I108</f>
        <v>54213</v>
      </c>
      <c r="J109" s="645">
        <f>+I109/H109</f>
        <v>0.6578928207368574</v>
      </c>
      <c r="K109" s="333">
        <f>+K52+K53+K85+K94+K102+K107+K108</f>
        <v>187904.94</v>
      </c>
      <c r="L109" s="336">
        <f>+L52+L53+L85+L94+L102+L107+L108</f>
        <v>258477.94</v>
      </c>
      <c r="M109" s="586">
        <f>+M52+M53+M85+M94+M102+M107+M108</f>
        <v>172655</v>
      </c>
      <c r="N109" s="638">
        <f>+M109/L109</f>
        <v>0.66796802852885628</v>
      </c>
      <c r="P109" s="4"/>
    </row>
    <row r="110" spans="1:16" s="3" customFormat="1" ht="13.5" customHeight="1" thickBot="1" x14ac:dyDescent="0.25">
      <c r="A110" s="369" t="s">
        <v>249</v>
      </c>
      <c r="B110" s="370" t="s">
        <v>85</v>
      </c>
      <c r="C110" s="371">
        <f>+'3.SZ.TÁBL. SEGÍTŐ SZOLGÁLAT'!AD116</f>
        <v>0</v>
      </c>
      <c r="D110" s="372">
        <f>+'3.SZ.TÁBL. SEGÍTŐ SZOLGÁLAT'!AE116</f>
        <v>0</v>
      </c>
      <c r="E110" s="582">
        <f>+'3.SZ.TÁBL. SEGÍTŐ SZOLGÁLAT'!AF116</f>
        <v>0</v>
      </c>
      <c r="F110" s="642"/>
      <c r="G110" s="373">
        <f>+C30</f>
        <v>134100</v>
      </c>
      <c r="H110" s="374">
        <f>+'[4]1.1.SZ.TÁBL. BEV - KIAD'!$H$110</f>
        <v>141750</v>
      </c>
      <c r="I110" s="582">
        <f>+E30</f>
        <v>94067</v>
      </c>
      <c r="J110" s="654">
        <f>+I110/H110</f>
        <v>0.66361199294532625</v>
      </c>
      <c r="K110" s="375"/>
      <c r="L110" s="374"/>
      <c r="M110" s="582"/>
      <c r="N110" s="642"/>
      <c r="O110" s="4"/>
    </row>
    <row r="111" spans="1:16" s="3" customFormat="1" ht="13.5" customHeight="1" thickBot="1" x14ac:dyDescent="0.25">
      <c r="A111" s="769" t="s">
        <v>223</v>
      </c>
      <c r="B111" s="770"/>
      <c r="C111" s="247">
        <f t="shared" ref="C111:I111" si="40">+SUM(C109:C110)</f>
        <v>151861.94</v>
      </c>
      <c r="D111" s="687">
        <f t="shared" si="40"/>
        <v>176073.94</v>
      </c>
      <c r="E111" s="583">
        <f t="shared" si="40"/>
        <v>118442</v>
      </c>
      <c r="F111" s="641">
        <f>+E111/D111</f>
        <v>0.67268330566124668</v>
      </c>
      <c r="G111" s="247">
        <f t="shared" si="40"/>
        <v>170143</v>
      </c>
      <c r="H111" s="155">
        <f t="shared" si="40"/>
        <v>224154</v>
      </c>
      <c r="I111" s="594">
        <f t="shared" si="40"/>
        <v>148280</v>
      </c>
      <c r="J111" s="648">
        <f>+I111/H111</f>
        <v>0.66150949793445579</v>
      </c>
      <c r="K111" s="686">
        <f>+K109+K110</f>
        <v>187904.94</v>
      </c>
      <c r="L111" s="155">
        <f>+L109+L110</f>
        <v>258477.94</v>
      </c>
      <c r="M111" s="594">
        <f>+M109+M110</f>
        <v>172655</v>
      </c>
      <c r="N111" s="641">
        <f>+M111/L111</f>
        <v>0.66796802852885628</v>
      </c>
      <c r="P111" s="4"/>
    </row>
    <row r="112" spans="1:16" s="3" customFormat="1" ht="13.5" customHeight="1" thickBot="1" x14ac:dyDescent="0.25">
      <c r="B112" s="338"/>
      <c r="C112" s="339"/>
      <c r="D112" s="339"/>
      <c r="E112" s="339"/>
      <c r="F112" s="339"/>
      <c r="G112" s="340"/>
      <c r="H112" s="340"/>
      <c r="I112" s="340"/>
      <c r="J112" s="340"/>
      <c r="K112" s="340"/>
      <c r="L112" s="340"/>
      <c r="M112" s="340"/>
      <c r="N112" s="340"/>
      <c r="P112" s="4"/>
    </row>
    <row r="113" spans="1:23" s="262" customFormat="1" ht="13.5" customHeight="1" thickBot="1" x14ac:dyDescent="0.25">
      <c r="A113" s="765" t="s">
        <v>233</v>
      </c>
      <c r="B113" s="766"/>
      <c r="C113" s="265">
        <f>+C32-C111</f>
        <v>5.9999999997671694E-2</v>
      </c>
      <c r="D113" s="248">
        <f>+D32-D111</f>
        <v>5.9999999997671694E-2</v>
      </c>
      <c r="E113" s="266">
        <f>+E32-E111</f>
        <v>2571</v>
      </c>
      <c r="F113" s="563"/>
      <c r="G113" s="265">
        <f>+G32-G111</f>
        <v>0</v>
      </c>
      <c r="H113" s="248">
        <f>+H32-H111</f>
        <v>0</v>
      </c>
      <c r="I113" s="266">
        <f>+I32-I111</f>
        <v>33888</v>
      </c>
      <c r="J113" s="563"/>
      <c r="K113" s="265">
        <f>+K32-K111</f>
        <v>5.9999999997671694E-2</v>
      </c>
      <c r="L113" s="248">
        <f>+L32-L111</f>
        <v>5.9999999997671694E-2</v>
      </c>
      <c r="M113" s="251">
        <f>+M32-M111</f>
        <v>36459</v>
      </c>
      <c r="N113" s="626"/>
      <c r="O113" s="346"/>
      <c r="P113" s="347"/>
      <c r="Q113" s="347"/>
      <c r="R113" s="347"/>
      <c r="S113" s="347"/>
      <c r="T113" s="347"/>
      <c r="U113" s="347"/>
      <c r="V113" s="347"/>
      <c r="W113" s="347"/>
    </row>
    <row r="114" spans="1:23" ht="13.5" customHeight="1" x14ac:dyDescent="0.2"/>
    <row r="115" spans="1:23" ht="13.5" customHeight="1" x14ac:dyDescent="0.2"/>
  </sheetData>
  <mergeCells count="8">
    <mergeCell ref="C1:F1"/>
    <mergeCell ref="G1:J1"/>
    <mergeCell ref="K1:N1"/>
    <mergeCell ref="A113:B113"/>
    <mergeCell ref="A32:B32"/>
    <mergeCell ref="A111:B111"/>
    <mergeCell ref="A1:A2"/>
    <mergeCell ref="B1:B2"/>
  </mergeCells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8" scale="82" orientation="landscape" r:id="rId1"/>
  <headerFooter alignWithMargins="0">
    <oddHeader>&amp;L&amp;"Times New Roman,Félkövér"&amp;13Szent László Völgye TKT&amp;C&amp;"Times New Roman,Félkövér"&amp;16 2021. I-III. NEGYEDÉVI KÖLTSÉGVETÉSI BESZÁMOLÓ&amp;R1/1. sz. táblázat
TÁRSULÁS ÉS INTÉZMÉNYEK BEVÉTELEK - KIADÁSOK
Adatok: eFt</oddHeader>
    <oddFooter>&amp;L&amp;F&amp;R&amp;P</oddFooter>
  </headerFooter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P118"/>
  <sheetViews>
    <sheetView tabSelected="1" topLeftCell="A70" zoomScaleNormal="100" workbookViewId="0">
      <selection activeCell="B103" sqref="B103"/>
    </sheetView>
  </sheetViews>
  <sheetFormatPr defaultColWidth="8.85546875" defaultRowHeight="12.95" customHeight="1" x14ac:dyDescent="0.2"/>
  <cols>
    <col min="1" max="1" width="6.5703125" style="10" customWidth="1"/>
    <col min="2" max="2" width="56.42578125" style="1" customWidth="1"/>
    <col min="3" max="5" width="10.42578125" style="31" customWidth="1"/>
    <col min="6" max="6" width="10.7109375" style="391" customWidth="1"/>
    <col min="7" max="7" width="10.42578125" style="31" customWidth="1"/>
    <col min="8" max="8" width="11.7109375" style="16" customWidth="1"/>
    <col min="9" max="9" width="10.42578125" style="18" customWidth="1"/>
    <col min="10" max="10" width="24.85546875" style="18" customWidth="1"/>
    <col min="11" max="11" width="10.140625" style="18" customWidth="1"/>
    <col min="12" max="12" width="8.85546875" style="18"/>
    <col min="13" max="13" width="9.28515625" style="18" customWidth="1"/>
    <col min="14" max="16384" width="8.85546875" style="18"/>
  </cols>
  <sheetData>
    <row r="1" spans="1:14" ht="12.75" customHeight="1" x14ac:dyDescent="0.2">
      <c r="A1" s="784" t="s">
        <v>87</v>
      </c>
      <c r="B1" s="786" t="s">
        <v>109</v>
      </c>
      <c r="C1" s="777" t="s">
        <v>335</v>
      </c>
      <c r="D1" s="775" t="s">
        <v>336</v>
      </c>
      <c r="E1" s="782" t="s">
        <v>340</v>
      </c>
      <c r="F1" s="780" t="s">
        <v>254</v>
      </c>
      <c r="G1" s="342"/>
    </row>
    <row r="2" spans="1:14" ht="31.5" customHeight="1" x14ac:dyDescent="0.2">
      <c r="A2" s="785"/>
      <c r="B2" s="787"/>
      <c r="C2" s="778"/>
      <c r="D2" s="776"/>
      <c r="E2" s="783"/>
      <c r="F2" s="781"/>
      <c r="G2" s="342"/>
    </row>
    <row r="3" spans="1:14" s="30" customFormat="1" ht="14.25" customHeight="1" x14ac:dyDescent="0.2">
      <c r="A3" s="133"/>
      <c r="B3" s="297"/>
      <c r="C3" s="280"/>
      <c r="D3" s="281"/>
      <c r="E3" s="382"/>
      <c r="F3" s="392"/>
      <c r="G3" s="32"/>
      <c r="H3" s="32"/>
      <c r="I3" s="294"/>
      <c r="J3" s="18"/>
      <c r="K3" s="779"/>
      <c r="M3" s="18"/>
      <c r="N3" s="18"/>
    </row>
    <row r="4" spans="1:14" s="30" customFormat="1" ht="14.25" customHeight="1" x14ac:dyDescent="0.2">
      <c r="A4" s="133"/>
      <c r="B4" s="296" t="s">
        <v>243</v>
      </c>
      <c r="C4" s="276">
        <f>SUM(C5:C11)</f>
        <v>21000</v>
      </c>
      <c r="D4" s="277">
        <f>SUM(D5:D11)</f>
        <v>22000</v>
      </c>
      <c r="E4" s="384">
        <f>SUM(E5:E11)</f>
        <v>16631</v>
      </c>
      <c r="F4" s="392">
        <f>+E4/D4</f>
        <v>0.75595454545454543</v>
      </c>
      <c r="G4" s="32"/>
      <c r="H4" s="16"/>
      <c r="I4" s="18"/>
      <c r="J4" s="18"/>
      <c r="K4" s="779"/>
      <c r="M4" s="18"/>
      <c r="N4" s="18"/>
    </row>
    <row r="5" spans="1:14" s="279" customFormat="1" ht="14.25" customHeight="1" x14ac:dyDescent="0.2">
      <c r="A5" s="133"/>
      <c r="B5" s="298" t="s">
        <v>235</v>
      </c>
      <c r="C5" s="276">
        <f>+'[3]2.SZ.TÁBL. BEVÉTELEK'!$D5</f>
        <v>2368</v>
      </c>
      <c r="D5" s="277">
        <f>+'[9]2.SZ.TÁBL. BEVÉTELEK'!$E5</f>
        <v>2481</v>
      </c>
      <c r="E5" s="384">
        <v>1949</v>
      </c>
      <c r="F5" s="392">
        <f t="shared" ref="F5:F11" si="0">+E5/D5</f>
        <v>0.78557033454252323</v>
      </c>
      <c r="G5" s="32"/>
      <c r="H5" s="278"/>
      <c r="I5" s="294"/>
      <c r="J5" s="295"/>
      <c r="K5" s="307"/>
      <c r="L5" s="309"/>
      <c r="M5" s="18"/>
      <c r="N5" s="36"/>
    </row>
    <row r="6" spans="1:14" ht="14.25" customHeight="1" x14ac:dyDescent="0.2">
      <c r="A6" s="133"/>
      <c r="B6" s="298" t="s">
        <v>236</v>
      </c>
      <c r="C6" s="276">
        <f>+'[3]2.SZ.TÁBL. BEVÉTELEK'!$D6</f>
        <v>7050</v>
      </c>
      <c r="D6" s="277">
        <f>+'[9]2.SZ.TÁBL. BEVÉTELEK'!$E6</f>
        <v>7386</v>
      </c>
      <c r="E6" s="384">
        <v>5876</v>
      </c>
      <c r="F6" s="392">
        <f t="shared" si="0"/>
        <v>0.79555916598971022</v>
      </c>
      <c r="G6" s="32"/>
      <c r="I6" s="294"/>
      <c r="J6" s="295"/>
      <c r="K6" s="307"/>
      <c r="L6" s="309"/>
    </row>
    <row r="7" spans="1:14" ht="14.25" customHeight="1" x14ac:dyDescent="0.2">
      <c r="A7" s="133"/>
      <c r="B7" s="298" t="s">
        <v>241</v>
      </c>
      <c r="C7" s="276">
        <f>+'[3]2.SZ.TÁBL. BEVÉTELEK'!$D7</f>
        <v>1081</v>
      </c>
      <c r="D7" s="277">
        <f>+'[9]2.SZ.TÁBL. BEVÉTELEK'!$E7</f>
        <v>1132</v>
      </c>
      <c r="E7" s="384">
        <v>811</v>
      </c>
      <c r="F7" s="392">
        <f t="shared" si="0"/>
        <v>0.71643109540636041</v>
      </c>
      <c r="G7" s="32"/>
      <c r="I7" s="294"/>
      <c r="J7" s="295"/>
      <c r="K7" s="307"/>
      <c r="L7" s="309"/>
    </row>
    <row r="8" spans="1:14" ht="14.25" customHeight="1" x14ac:dyDescent="0.2">
      <c r="A8" s="133"/>
      <c r="B8" s="298" t="s">
        <v>237</v>
      </c>
      <c r="C8" s="276">
        <f>+'[3]2.SZ.TÁBL. BEVÉTELEK'!$D8</f>
        <v>972</v>
      </c>
      <c r="D8" s="277">
        <f>+'[9]2.SZ.TÁBL. BEVÉTELEK'!$E8</f>
        <v>1018</v>
      </c>
      <c r="E8" s="384">
        <v>567</v>
      </c>
      <c r="F8" s="392">
        <f t="shared" si="0"/>
        <v>0.55697445972495085</v>
      </c>
      <c r="G8" s="32"/>
      <c r="I8" s="294"/>
      <c r="J8" s="295"/>
      <c r="K8" s="307"/>
      <c r="L8" s="309"/>
    </row>
    <row r="9" spans="1:14" ht="14.25" customHeight="1" x14ac:dyDescent="0.2">
      <c r="A9" s="133"/>
      <c r="B9" s="298" t="s">
        <v>238</v>
      </c>
      <c r="C9" s="276">
        <f>+'[3]2.SZ.TÁBL. BEVÉTELEK'!$D9</f>
        <v>4807</v>
      </c>
      <c r="D9" s="277">
        <f>+'[9]2.SZ.TÁBL. BEVÉTELEK'!$E9</f>
        <v>5036</v>
      </c>
      <c r="E9" s="384">
        <v>3660</v>
      </c>
      <c r="F9" s="392">
        <f t="shared" si="0"/>
        <v>0.72676727561556786</v>
      </c>
      <c r="G9" s="32"/>
      <c r="I9" s="294"/>
      <c r="J9" s="295"/>
      <c r="K9" s="307"/>
      <c r="L9" s="309"/>
    </row>
    <row r="10" spans="1:14" ht="14.25" customHeight="1" x14ac:dyDescent="0.2">
      <c r="A10" s="133"/>
      <c r="B10" s="298" t="s">
        <v>239</v>
      </c>
      <c r="C10" s="276">
        <f>+'[3]2.SZ.TÁBL. BEVÉTELEK'!$D10</f>
        <v>2956</v>
      </c>
      <c r="D10" s="277">
        <f>+'[9]2.SZ.TÁBL. BEVÉTELEK'!$E10</f>
        <v>3097</v>
      </c>
      <c r="E10" s="384">
        <v>2359</v>
      </c>
      <c r="F10" s="392">
        <f t="shared" si="0"/>
        <v>0.76170487568614786</v>
      </c>
      <c r="G10" s="32"/>
      <c r="I10" s="295" t="s">
        <v>4</v>
      </c>
      <c r="J10" s="757">
        <f>E5+E14+E22+E31+E48+E55+E64+E78+E41</f>
        <v>10322</v>
      </c>
      <c r="K10" s="307"/>
      <c r="L10" s="309"/>
    </row>
    <row r="11" spans="1:14" ht="14.25" customHeight="1" x14ac:dyDescent="0.2">
      <c r="A11" s="133"/>
      <c r="B11" s="298" t="s">
        <v>240</v>
      </c>
      <c r="C11" s="276">
        <f>+'[3]2.SZ.TÁBL. BEVÉTELEK'!$D11</f>
        <v>1766</v>
      </c>
      <c r="D11" s="277">
        <f>+'[9]2.SZ.TÁBL. BEVÉTELEK'!$E11</f>
        <v>1850</v>
      </c>
      <c r="E11" s="384">
        <v>1409</v>
      </c>
      <c r="F11" s="392">
        <f t="shared" si="0"/>
        <v>0.76162162162162161</v>
      </c>
      <c r="G11" s="32"/>
      <c r="I11" s="295" t="s">
        <v>5</v>
      </c>
      <c r="J11" s="757">
        <f>E6+E32+E65+E79</f>
        <v>7985</v>
      </c>
      <c r="K11" s="307"/>
      <c r="L11" s="309"/>
    </row>
    <row r="12" spans="1:14" s="30" customFormat="1" ht="14.25" customHeight="1" x14ac:dyDescent="0.2">
      <c r="A12" s="133"/>
      <c r="B12" s="185"/>
      <c r="C12" s="280"/>
      <c r="D12" s="281"/>
      <c r="E12" s="383"/>
      <c r="F12" s="392"/>
      <c r="G12" s="32"/>
      <c r="H12" s="32"/>
      <c r="I12" s="295" t="s">
        <v>6</v>
      </c>
      <c r="J12" s="758">
        <f>E7+E15+E23+E33+E42+E49+E56+E66+E80</f>
        <v>2772</v>
      </c>
      <c r="K12" s="308"/>
      <c r="L12" s="310"/>
      <c r="M12" s="311"/>
      <c r="N12" s="18"/>
    </row>
    <row r="13" spans="1:14" ht="14.25" customHeight="1" x14ac:dyDescent="0.2">
      <c r="A13" s="136"/>
      <c r="B13" s="296" t="s">
        <v>287</v>
      </c>
      <c r="C13" s="276">
        <f>SUM(C14:C19)</f>
        <v>2400</v>
      </c>
      <c r="D13" s="277">
        <f>SUM(D14:D19)</f>
        <v>2400</v>
      </c>
      <c r="E13" s="384">
        <f>SUM(E14:E19)</f>
        <v>1814</v>
      </c>
      <c r="F13" s="392">
        <f t="shared" ref="F13:F19" si="1">+E13/D13</f>
        <v>0.75583333333333336</v>
      </c>
      <c r="G13" s="16"/>
      <c r="I13" s="295" t="s">
        <v>7</v>
      </c>
      <c r="J13" s="758">
        <f>E8+E16+E24+E34+E50+E57+E67+E81</f>
        <v>1931</v>
      </c>
    </row>
    <row r="14" spans="1:14" ht="14.25" customHeight="1" x14ac:dyDescent="0.2">
      <c r="A14" s="136"/>
      <c r="B14" s="545" t="s">
        <v>235</v>
      </c>
      <c r="C14" s="276">
        <f>+'[3]2.SZ.TÁBL. BEVÉTELEK'!$D14</f>
        <v>431</v>
      </c>
      <c r="D14" s="277">
        <f>+'[9]2.SZ.TÁBL. BEVÉTELEK'!$E14</f>
        <v>431</v>
      </c>
      <c r="E14" s="384">
        <v>333</v>
      </c>
      <c r="F14" s="392">
        <f t="shared" si="1"/>
        <v>0.77262180974477956</v>
      </c>
      <c r="G14" s="16"/>
      <c r="I14" s="295" t="s">
        <v>355</v>
      </c>
      <c r="J14" s="758">
        <f>E9+E17+E25+E35+E43+E58+E82</f>
        <v>12036</v>
      </c>
    </row>
    <row r="15" spans="1:14" ht="14.25" customHeight="1" x14ac:dyDescent="0.2">
      <c r="A15" s="136"/>
      <c r="B15" s="545" t="s">
        <v>241</v>
      </c>
      <c r="C15" s="276">
        <f>+'[3]2.SZ.TÁBL. BEVÉTELEK'!$D15</f>
        <v>197</v>
      </c>
      <c r="D15" s="277">
        <f>+'[9]2.SZ.TÁBL. BEVÉTELEK'!$E15</f>
        <v>197</v>
      </c>
      <c r="E15" s="384">
        <v>148</v>
      </c>
      <c r="F15" s="392">
        <f t="shared" si="1"/>
        <v>0.75126903553299496</v>
      </c>
      <c r="G15" s="16"/>
      <c r="I15" s="18" t="s">
        <v>356</v>
      </c>
      <c r="J15" s="758">
        <f>E10+E26+E36+E44+E59+E68+E83</f>
        <v>6873</v>
      </c>
    </row>
    <row r="16" spans="1:14" ht="14.25" customHeight="1" x14ac:dyDescent="0.2">
      <c r="A16" s="136"/>
      <c r="B16" s="545" t="s">
        <v>237</v>
      </c>
      <c r="C16" s="276">
        <f>+'[3]2.SZ.TÁBL. BEVÉTELEK'!$D16</f>
        <v>177</v>
      </c>
      <c r="D16" s="277">
        <f>+'[9]2.SZ.TÁBL. BEVÉTELEK'!$E16</f>
        <v>177</v>
      </c>
      <c r="E16" s="384">
        <v>103</v>
      </c>
      <c r="F16" s="392">
        <f t="shared" si="1"/>
        <v>0.58192090395480223</v>
      </c>
      <c r="G16" s="16"/>
      <c r="I16" s="18" t="s">
        <v>10</v>
      </c>
      <c r="J16" s="758">
        <f>E11+E18+E27+E37+E45+E51+E60+E69+E84</f>
        <v>4620</v>
      </c>
    </row>
    <row r="17" spans="1:14" ht="14.25" customHeight="1" x14ac:dyDescent="0.2">
      <c r="A17" s="136"/>
      <c r="B17" s="545" t="s">
        <v>238</v>
      </c>
      <c r="C17" s="276">
        <f>+'[3]2.SZ.TÁBL. BEVÉTELEK'!$D17</f>
        <v>875</v>
      </c>
      <c r="D17" s="277">
        <f>+'[9]2.SZ.TÁBL. BEVÉTELEK'!$E17</f>
        <v>875</v>
      </c>
      <c r="E17" s="384">
        <v>657</v>
      </c>
      <c r="F17" s="392">
        <f t="shared" si="1"/>
        <v>0.75085714285714289</v>
      </c>
      <c r="G17" s="16"/>
      <c r="I17" s="18" t="s">
        <v>226</v>
      </c>
      <c r="J17" s="758">
        <f>E19+E28+E38+E52+E61+E70+E85</f>
        <v>3430</v>
      </c>
    </row>
    <row r="18" spans="1:14" ht="14.25" customHeight="1" x14ac:dyDescent="0.2">
      <c r="A18" s="136"/>
      <c r="B18" s="545" t="s">
        <v>10</v>
      </c>
      <c r="C18" s="276">
        <f>+'[3]2.SZ.TÁBL. BEVÉTELEK'!$D18</f>
        <v>322</v>
      </c>
      <c r="D18" s="277">
        <f>+'[9]2.SZ.TÁBL. BEVÉTELEK'!$E18</f>
        <v>322</v>
      </c>
      <c r="E18" s="384">
        <v>241</v>
      </c>
      <c r="F18" s="392">
        <f t="shared" si="1"/>
        <v>0.74844720496894412</v>
      </c>
      <c r="G18" s="16"/>
    </row>
    <row r="19" spans="1:14" ht="14.25" customHeight="1" x14ac:dyDescent="0.2">
      <c r="A19" s="136"/>
      <c r="B19" s="545" t="s">
        <v>226</v>
      </c>
      <c r="C19" s="276">
        <f>+'[3]2.SZ.TÁBL. BEVÉTELEK'!$D19</f>
        <v>398</v>
      </c>
      <c r="D19" s="277">
        <f>+'[9]2.SZ.TÁBL. BEVÉTELEK'!$E19</f>
        <v>398</v>
      </c>
      <c r="E19" s="384">
        <v>332</v>
      </c>
      <c r="F19" s="392">
        <f t="shared" si="1"/>
        <v>0.83417085427135673</v>
      </c>
      <c r="G19" s="16"/>
    </row>
    <row r="20" spans="1:14" ht="14.25" customHeight="1" x14ac:dyDescent="0.2">
      <c r="A20" s="136"/>
      <c r="B20" s="306"/>
      <c r="C20" s="276"/>
      <c r="D20" s="277"/>
      <c r="E20" s="384"/>
      <c r="F20" s="392"/>
      <c r="G20" s="16"/>
    </row>
    <row r="21" spans="1:14" ht="14.25" customHeight="1" x14ac:dyDescent="0.2">
      <c r="A21" s="136"/>
      <c r="B21" s="296" t="s">
        <v>242</v>
      </c>
      <c r="C21" s="276">
        <f>+SUM(C22:C28)</f>
        <v>28255</v>
      </c>
      <c r="D21" s="277">
        <f>+SUM(D22:D28)</f>
        <v>28696</v>
      </c>
      <c r="E21" s="384">
        <f>+SUM(E22:E28)</f>
        <v>21810</v>
      </c>
      <c r="F21" s="392">
        <f t="shared" ref="F21:F28" si="2">+E21/D21</f>
        <v>0.76003624198494568</v>
      </c>
      <c r="G21" s="16"/>
    </row>
    <row r="22" spans="1:14" ht="14.25" customHeight="1" x14ac:dyDescent="0.2">
      <c r="A22" s="136"/>
      <c r="B22" s="298" t="s">
        <v>235</v>
      </c>
      <c r="C22" s="276">
        <f>+'[3]2.SZ.TÁBL. BEVÉTELEK'!$D22</f>
        <v>8345</v>
      </c>
      <c r="D22" s="277">
        <f>+'3.SZ.TÁBL. SEGÍTŐ SZOLGÁLAT'!AE34</f>
        <v>8786</v>
      </c>
      <c r="E22" s="277">
        <f>+'3.SZ.TÁBL. SEGÍTŐ SZOLGÁLAT'!AF34</f>
        <v>6912</v>
      </c>
      <c r="F22" s="392">
        <f t="shared" si="2"/>
        <v>0.78670612337810153</v>
      </c>
      <c r="G22" s="16"/>
    </row>
    <row r="23" spans="1:14" ht="14.25" customHeight="1" x14ac:dyDescent="0.2">
      <c r="A23" s="136"/>
      <c r="B23" s="298" t="s">
        <v>241</v>
      </c>
      <c r="C23" s="276">
        <f>+'[3]2.SZ.TÁBL. BEVÉTELEK'!$D23</f>
        <v>1516</v>
      </c>
      <c r="D23" s="277">
        <f>+'3.SZ.TÁBL. SEGÍTŐ SZOLGÁLAT'!AE35</f>
        <v>1516</v>
      </c>
      <c r="E23" s="277">
        <f>+'3.SZ.TÁBL. SEGÍTŐ SZOLGÁLAT'!AF35</f>
        <v>1137</v>
      </c>
      <c r="F23" s="392">
        <f t="shared" si="2"/>
        <v>0.75</v>
      </c>
      <c r="G23" s="16"/>
    </row>
    <row r="24" spans="1:14" ht="14.25" customHeight="1" x14ac:dyDescent="0.2">
      <c r="A24" s="136"/>
      <c r="B24" s="298" t="s">
        <v>237</v>
      </c>
      <c r="C24" s="276">
        <f>+'[3]2.SZ.TÁBL. BEVÉTELEK'!$D24</f>
        <v>1361</v>
      </c>
      <c r="D24" s="277">
        <f>+'3.SZ.TÁBL. SEGÍTŐ SZOLGÁLAT'!AE36</f>
        <v>1361</v>
      </c>
      <c r="E24" s="277">
        <f>+'3.SZ.TÁBL. SEGÍTŐ SZOLGÁLAT'!AF36</f>
        <v>795</v>
      </c>
      <c r="F24" s="392">
        <f t="shared" si="2"/>
        <v>0.58412931667891255</v>
      </c>
      <c r="G24" s="16"/>
      <c r="J24" s="305"/>
      <c r="K24" s="305"/>
    </row>
    <row r="25" spans="1:14" ht="14.25" customHeight="1" x14ac:dyDescent="0.2">
      <c r="A25" s="136"/>
      <c r="B25" s="298" t="s">
        <v>238</v>
      </c>
      <c r="C25" s="276">
        <f>+'[3]2.SZ.TÁBL. BEVÉTELEK'!$D25</f>
        <v>8106</v>
      </c>
      <c r="D25" s="277">
        <f>+'3.SZ.TÁBL. SEGÍTŐ SZOLGÁLAT'!AE37</f>
        <v>8106</v>
      </c>
      <c r="E25" s="277">
        <f>+'3.SZ.TÁBL. SEGÍTŐ SZOLGÁLAT'!AF37</f>
        <v>6079</v>
      </c>
      <c r="F25" s="392">
        <f t="shared" si="2"/>
        <v>0.74993831729583027</v>
      </c>
      <c r="G25" s="16"/>
      <c r="I25" s="305"/>
      <c r="L25" s="305"/>
    </row>
    <row r="26" spans="1:14" ht="14.25" customHeight="1" x14ac:dyDescent="0.2">
      <c r="A26" s="136"/>
      <c r="B26" s="298" t="s">
        <v>239</v>
      </c>
      <c r="C26" s="276">
        <f>+'[3]2.SZ.TÁBL. BEVÉTELEK'!$D26</f>
        <v>4142</v>
      </c>
      <c r="D26" s="277">
        <f>+'3.SZ.TÁBL. SEGÍTŐ SZOLGÁLAT'!AE38</f>
        <v>4142</v>
      </c>
      <c r="E26" s="277">
        <f>+'3.SZ.TÁBL. SEGÍTŐ SZOLGÁLAT'!AF38</f>
        <v>3107</v>
      </c>
      <c r="F26" s="392">
        <f t="shared" si="2"/>
        <v>0.75012071463061325</v>
      </c>
      <c r="G26" s="16"/>
    </row>
    <row r="27" spans="1:14" s="305" customFormat="1" ht="14.25" customHeight="1" x14ac:dyDescent="0.2">
      <c r="A27" s="136"/>
      <c r="B27" s="298" t="s">
        <v>240</v>
      </c>
      <c r="C27" s="276">
        <f>+'[3]2.SZ.TÁBL. BEVÉTELEK'!$D27</f>
        <v>2474</v>
      </c>
      <c r="D27" s="277">
        <f>+'3.SZ.TÁBL. SEGÍTŐ SZOLGÁLAT'!AE39</f>
        <v>2474</v>
      </c>
      <c r="E27" s="277">
        <f>+'3.SZ.TÁBL. SEGÍTŐ SZOLGÁLAT'!AF39</f>
        <v>1855</v>
      </c>
      <c r="F27" s="392">
        <f t="shared" si="2"/>
        <v>0.74979789814066289</v>
      </c>
      <c r="G27" s="16"/>
      <c r="H27" s="17"/>
      <c r="I27" s="18"/>
      <c r="J27" s="18"/>
      <c r="K27" s="18"/>
      <c r="L27" s="18"/>
      <c r="M27" s="18"/>
      <c r="N27" s="18"/>
    </row>
    <row r="28" spans="1:14" s="305" customFormat="1" ht="14.25" customHeight="1" x14ac:dyDescent="0.2">
      <c r="A28" s="136"/>
      <c r="B28" s="299" t="s">
        <v>226</v>
      </c>
      <c r="C28" s="276">
        <f>+'[3]2.SZ.TÁBL. BEVÉTELEK'!$D28</f>
        <v>2311</v>
      </c>
      <c r="D28" s="277">
        <f>+'3.SZ.TÁBL. SEGÍTŐ SZOLGÁLAT'!AE40</f>
        <v>2311</v>
      </c>
      <c r="E28" s="277">
        <f>+'3.SZ.TÁBL. SEGÍTŐ SZOLGÁLAT'!AF40</f>
        <v>1925</v>
      </c>
      <c r="F28" s="392">
        <f t="shared" si="2"/>
        <v>0.83297273907399394</v>
      </c>
      <c r="G28" s="16"/>
      <c r="H28" s="17"/>
      <c r="I28" s="18"/>
      <c r="J28" s="18"/>
      <c r="K28" s="18"/>
      <c r="L28" s="18"/>
      <c r="M28" s="18"/>
      <c r="N28" s="18"/>
    </row>
    <row r="29" spans="1:14" s="293" customFormat="1" ht="14.25" customHeight="1" x14ac:dyDescent="0.25">
      <c r="A29" s="133"/>
      <c r="B29" s="299"/>
      <c r="C29" s="280"/>
      <c r="D29" s="281"/>
      <c r="E29" s="383"/>
      <c r="F29" s="392"/>
      <c r="G29" s="32"/>
      <c r="H29" s="17"/>
      <c r="I29" s="18"/>
      <c r="J29" s="18"/>
      <c r="K29" s="779"/>
      <c r="L29" s="18"/>
      <c r="M29" s="18"/>
      <c r="N29" s="18"/>
    </row>
    <row r="30" spans="1:14" s="293" customFormat="1" ht="14.25" customHeight="1" x14ac:dyDescent="0.25">
      <c r="A30" s="133"/>
      <c r="B30" s="296" t="s">
        <v>317</v>
      </c>
      <c r="C30" s="276">
        <f>SUM(C31:C38)</f>
        <v>2774</v>
      </c>
      <c r="D30" s="277">
        <f>SUM(D31:D38)</f>
        <v>2774</v>
      </c>
      <c r="E30" s="384">
        <f>SUM(E31:E38)</f>
        <v>2160</v>
      </c>
      <c r="F30" s="392">
        <f t="shared" ref="F30:F40" si="3">+E30/D30</f>
        <v>0.77865897620764235</v>
      </c>
      <c r="G30" s="32"/>
      <c r="H30" s="292"/>
      <c r="I30" s="18"/>
      <c r="J30" s="18"/>
      <c r="K30" s="779"/>
      <c r="L30" s="18"/>
      <c r="M30" s="18"/>
      <c r="N30" s="18"/>
    </row>
    <row r="31" spans="1:14" s="293" customFormat="1" ht="14.25" customHeight="1" x14ac:dyDescent="0.25">
      <c r="A31" s="133"/>
      <c r="B31" s="298" t="s">
        <v>235</v>
      </c>
      <c r="C31" s="276">
        <f>+'[3]2.SZ.TÁBL. BEVÉTELEK'!$D31</f>
        <v>283</v>
      </c>
      <c r="D31" s="277">
        <f>+'[9]2.SZ.TÁBL. BEVÉTELEK'!$E31</f>
        <v>283</v>
      </c>
      <c r="E31" s="384">
        <v>220</v>
      </c>
      <c r="F31" s="392">
        <f t="shared" si="3"/>
        <v>0.77738515901060068</v>
      </c>
      <c r="G31" s="32"/>
      <c r="H31" s="16"/>
      <c r="I31" s="18"/>
      <c r="J31" s="18"/>
      <c r="K31" s="307"/>
      <c r="L31" s="16"/>
      <c r="M31" s="18"/>
      <c r="N31" s="18"/>
    </row>
    <row r="32" spans="1:14" s="293" customFormat="1" ht="14.25" customHeight="1" x14ac:dyDescent="0.25">
      <c r="A32" s="133"/>
      <c r="B32" s="298" t="s">
        <v>236</v>
      </c>
      <c r="C32" s="276">
        <f>+'[3]2.SZ.TÁBL. BEVÉTELEK'!$D32</f>
        <v>844</v>
      </c>
      <c r="D32" s="277">
        <f>+'[9]2.SZ.TÁBL. BEVÉTELEK'!$E32</f>
        <v>844</v>
      </c>
      <c r="E32" s="384">
        <v>704</v>
      </c>
      <c r="F32" s="392">
        <f t="shared" si="3"/>
        <v>0.83412322274881512</v>
      </c>
      <c r="G32" s="32"/>
      <c r="H32" s="16"/>
      <c r="I32" s="18"/>
      <c r="J32" s="18"/>
      <c r="K32" s="307"/>
      <c r="L32" s="16"/>
      <c r="M32" s="18"/>
      <c r="N32" s="18"/>
    </row>
    <row r="33" spans="1:16" s="293" customFormat="1" ht="14.25" customHeight="1" x14ac:dyDescent="0.25">
      <c r="A33" s="133"/>
      <c r="B33" s="298" t="s">
        <v>241</v>
      </c>
      <c r="C33" s="276">
        <f>+'[3]2.SZ.TÁBL. BEVÉTELEK'!$D33</f>
        <v>129</v>
      </c>
      <c r="D33" s="277">
        <f>+'[9]2.SZ.TÁBL. BEVÉTELEK'!$E33</f>
        <v>129</v>
      </c>
      <c r="E33" s="384">
        <v>96</v>
      </c>
      <c r="F33" s="392">
        <f t="shared" si="3"/>
        <v>0.7441860465116279</v>
      </c>
      <c r="G33" s="32"/>
      <c r="H33" s="16"/>
      <c r="I33" s="18"/>
      <c r="J33" s="18"/>
      <c r="K33" s="307"/>
      <c r="L33" s="16"/>
      <c r="M33" s="18"/>
      <c r="N33" s="18"/>
    </row>
    <row r="34" spans="1:16" s="293" customFormat="1" ht="14.25" customHeight="1" x14ac:dyDescent="0.25">
      <c r="A34" s="133"/>
      <c r="B34" s="298" t="s">
        <v>237</v>
      </c>
      <c r="C34" s="276">
        <f>+'[3]2.SZ.TÁBL. BEVÉTELEK'!$D34</f>
        <v>116</v>
      </c>
      <c r="D34" s="277">
        <f>+'[9]2.SZ.TÁBL. BEVÉTELEK'!$E34</f>
        <v>116</v>
      </c>
      <c r="E34" s="384">
        <v>68</v>
      </c>
      <c r="F34" s="392">
        <f t="shared" si="3"/>
        <v>0.58620689655172409</v>
      </c>
      <c r="G34" s="32"/>
      <c r="H34" s="16"/>
      <c r="I34" s="18"/>
      <c r="J34" s="18"/>
      <c r="K34" s="307"/>
      <c r="L34" s="16"/>
      <c r="M34" s="18"/>
      <c r="N34" s="18"/>
    </row>
    <row r="35" spans="1:16" s="293" customFormat="1" ht="14.25" customHeight="1" x14ac:dyDescent="0.25">
      <c r="A35" s="133"/>
      <c r="B35" s="298" t="s">
        <v>238</v>
      </c>
      <c r="C35" s="276">
        <f>+'[3]2.SZ.TÁBL. BEVÉTELEK'!$D35</f>
        <v>575</v>
      </c>
      <c r="D35" s="277">
        <f>+'[9]2.SZ.TÁBL. BEVÉTELEK'!$E35</f>
        <v>575</v>
      </c>
      <c r="E35" s="384">
        <v>430</v>
      </c>
      <c r="F35" s="392">
        <f t="shared" si="3"/>
        <v>0.74782608695652175</v>
      </c>
      <c r="G35" s="32"/>
      <c r="H35" s="16"/>
      <c r="I35" s="18"/>
      <c r="J35" s="18"/>
      <c r="K35" s="307"/>
      <c r="L35" s="16"/>
      <c r="M35" s="18"/>
      <c r="N35" s="18"/>
    </row>
    <row r="36" spans="1:16" s="293" customFormat="1" ht="14.25" customHeight="1" x14ac:dyDescent="0.25">
      <c r="A36" s="133"/>
      <c r="B36" s="298" t="s">
        <v>239</v>
      </c>
      <c r="C36" s="276">
        <f>+'[3]2.SZ.TÁBL. BEVÉTELEK'!$D36</f>
        <v>354</v>
      </c>
      <c r="D36" s="277">
        <f>+'[9]2.SZ.TÁBL. BEVÉTELEK'!$E36</f>
        <v>354</v>
      </c>
      <c r="E36" s="384">
        <v>266</v>
      </c>
      <c r="F36" s="392">
        <f t="shared" si="3"/>
        <v>0.75141242937853103</v>
      </c>
      <c r="G36" s="32"/>
      <c r="H36" s="16"/>
      <c r="I36" s="18"/>
      <c r="J36" s="18"/>
      <c r="K36" s="307"/>
      <c r="L36" s="16"/>
      <c r="M36" s="18"/>
      <c r="N36" s="18"/>
    </row>
    <row r="37" spans="1:16" s="293" customFormat="1" ht="14.25" customHeight="1" x14ac:dyDescent="0.25">
      <c r="A37" s="133"/>
      <c r="B37" s="298" t="s">
        <v>240</v>
      </c>
      <c r="C37" s="276">
        <f>+'[3]2.SZ.TÁBL. BEVÉTELEK'!$D37</f>
        <v>211</v>
      </c>
      <c r="D37" s="277">
        <f>+'[9]2.SZ.TÁBL. BEVÉTELEK'!$E37</f>
        <v>211</v>
      </c>
      <c r="E37" s="384">
        <v>158</v>
      </c>
      <c r="F37" s="392">
        <f t="shared" si="3"/>
        <v>0.74881516587677721</v>
      </c>
      <c r="G37" s="32"/>
      <c r="H37" s="16"/>
      <c r="I37" s="18"/>
      <c r="J37" s="18"/>
      <c r="K37" s="307"/>
      <c r="L37" s="16"/>
      <c r="M37" s="18"/>
      <c r="N37" s="18"/>
    </row>
    <row r="38" spans="1:16" s="293" customFormat="1" ht="14.25" customHeight="1" x14ac:dyDescent="0.25">
      <c r="A38" s="133"/>
      <c r="B38" s="299" t="s">
        <v>226</v>
      </c>
      <c r="C38" s="276">
        <f>+'[3]2.SZ.TÁBL. BEVÉTELEK'!$D38</f>
        <v>262</v>
      </c>
      <c r="D38" s="277">
        <f>+'[9]2.SZ.TÁBL. BEVÉTELEK'!$E38</f>
        <v>262</v>
      </c>
      <c r="E38" s="384">
        <v>218</v>
      </c>
      <c r="F38" s="392">
        <f t="shared" si="3"/>
        <v>0.83206106870229013</v>
      </c>
      <c r="G38" s="32"/>
      <c r="H38" s="292"/>
      <c r="I38" s="18"/>
      <c r="J38" s="36"/>
      <c r="K38" s="272"/>
      <c r="L38" s="16"/>
      <c r="M38" s="272"/>
      <c r="N38" s="18"/>
    </row>
    <row r="39" spans="1:16" s="293" customFormat="1" ht="14.25" customHeight="1" x14ac:dyDescent="0.25">
      <c r="A39" s="133"/>
      <c r="B39" s="299"/>
      <c r="C39" s="276"/>
      <c r="D39" s="277"/>
      <c r="E39" s="384"/>
      <c r="F39" s="392"/>
      <c r="G39" s="32"/>
      <c r="H39" s="292"/>
      <c r="I39" s="18"/>
      <c r="J39" s="36"/>
      <c r="K39" s="272"/>
      <c r="L39" s="16"/>
      <c r="M39" s="272"/>
      <c r="N39" s="18"/>
    </row>
    <row r="40" spans="1:16" s="293" customFormat="1" ht="14.25" customHeight="1" x14ac:dyDescent="0.25">
      <c r="A40" s="133"/>
      <c r="B40" s="296" t="s">
        <v>308</v>
      </c>
      <c r="C40" s="276">
        <f>SUM(C41:C45)</f>
        <v>1789</v>
      </c>
      <c r="D40" s="276">
        <f>SUM(D41:D45)</f>
        <v>1789</v>
      </c>
      <c r="E40" s="276">
        <f>SUM(E41:E45)</f>
        <v>1348</v>
      </c>
      <c r="F40" s="392">
        <f t="shared" si="3"/>
        <v>0.75349357182783683</v>
      </c>
      <c r="G40" s="32"/>
      <c r="H40" s="292"/>
      <c r="I40" s="18"/>
      <c r="J40" s="18"/>
      <c r="K40" s="308"/>
      <c r="L40" s="16"/>
      <c r="M40" s="16"/>
      <c r="N40" s="18"/>
    </row>
    <row r="41" spans="1:16" s="293" customFormat="1" ht="14.25" customHeight="1" x14ac:dyDescent="0.25">
      <c r="A41" s="133"/>
      <c r="B41" s="296" t="s">
        <v>315</v>
      </c>
      <c r="C41" s="712">
        <f>+'[3]2.SZ.TÁBL. BEVÉTELEK'!$D41</f>
        <v>251</v>
      </c>
      <c r="D41" s="282">
        <f>+'[9]2.SZ.TÁBL. BEVÉTELEK'!$E41</f>
        <v>251</v>
      </c>
      <c r="E41" s="18">
        <v>194</v>
      </c>
      <c r="F41" s="392">
        <f>+E40/D40</f>
        <v>0.75349357182783683</v>
      </c>
      <c r="G41" s="32"/>
      <c r="H41" s="292"/>
      <c r="I41" s="18"/>
      <c r="J41" s="18"/>
      <c r="K41" s="308"/>
      <c r="L41" s="16"/>
      <c r="M41" s="16"/>
      <c r="N41" s="18"/>
    </row>
    <row r="42" spans="1:16" s="293" customFormat="1" ht="14.25" customHeight="1" x14ac:dyDescent="0.25">
      <c r="A42" s="133"/>
      <c r="B42" s="298" t="s">
        <v>309</v>
      </c>
      <c r="C42" s="712">
        <f>+'[3]2.SZ.TÁBL. BEVÉTELEK'!$D42</f>
        <v>115</v>
      </c>
      <c r="D42" s="282">
        <f>+'[9]2.SZ.TÁBL. BEVÉTELEK'!$E42</f>
        <v>115</v>
      </c>
      <c r="E42" s="384">
        <v>86</v>
      </c>
      <c r="F42" s="392">
        <f t="shared" ref="F42:F51" si="4">+E42/D42</f>
        <v>0.74782608695652175</v>
      </c>
      <c r="G42" s="32"/>
      <c r="H42" s="16"/>
      <c r="I42" s="18"/>
      <c r="J42" s="18"/>
      <c r="K42" s="308"/>
      <c r="L42" s="16"/>
      <c r="M42" s="16"/>
      <c r="N42" s="18"/>
    </row>
    <row r="43" spans="1:16" s="293" customFormat="1" ht="14.25" customHeight="1" x14ac:dyDescent="0.25">
      <c r="A43" s="133"/>
      <c r="B43" s="298" t="s">
        <v>310</v>
      </c>
      <c r="C43" s="712">
        <f>+'[3]2.SZ.TÁBL. BEVÉTELEK'!$D43</f>
        <v>765</v>
      </c>
      <c r="D43" s="282">
        <f>+'[9]2.SZ.TÁBL. BEVÉTELEK'!$E43</f>
        <v>765</v>
      </c>
      <c r="E43" s="384">
        <v>574</v>
      </c>
      <c r="F43" s="392">
        <f t="shared" si="4"/>
        <v>0.75032679738562091</v>
      </c>
      <c r="G43" s="32"/>
      <c r="H43" s="16"/>
      <c r="I43" s="18"/>
      <c r="J43" s="18"/>
      <c r="K43" s="308"/>
      <c r="L43" s="16"/>
      <c r="M43" s="16"/>
      <c r="N43" s="18"/>
      <c r="O43" s="18"/>
      <c r="P43" s="18"/>
    </row>
    <row r="44" spans="1:16" s="293" customFormat="1" ht="14.25" customHeight="1" x14ac:dyDescent="0.25">
      <c r="A44" s="133"/>
      <c r="B44" s="298" t="s">
        <v>311</v>
      </c>
      <c r="C44" s="712">
        <f>+'[3]2.SZ.TÁBL. BEVÉTELEK'!$D44</f>
        <v>470</v>
      </c>
      <c r="D44" s="282">
        <f>+'[9]2.SZ.TÁBL. BEVÉTELEK'!$E44</f>
        <v>470</v>
      </c>
      <c r="E44" s="384">
        <v>353</v>
      </c>
      <c r="F44" s="392">
        <f t="shared" si="4"/>
        <v>0.75106382978723407</v>
      </c>
      <c r="G44" s="32"/>
      <c r="H44" s="16"/>
      <c r="I44" s="18"/>
      <c r="J44" s="18"/>
      <c r="K44" s="308"/>
      <c r="L44" s="16"/>
      <c r="M44" s="16"/>
      <c r="N44" s="18"/>
      <c r="O44" s="18"/>
      <c r="P44" s="18"/>
    </row>
    <row r="45" spans="1:16" s="293" customFormat="1" ht="14.25" customHeight="1" x14ac:dyDescent="0.25">
      <c r="A45" s="133"/>
      <c r="B45" s="298" t="s">
        <v>312</v>
      </c>
      <c r="C45" s="712">
        <f>+'[3]2.SZ.TÁBL. BEVÉTELEK'!$D45</f>
        <v>188</v>
      </c>
      <c r="D45" s="282">
        <f>+'[9]2.SZ.TÁBL. BEVÉTELEK'!$E45</f>
        <v>188</v>
      </c>
      <c r="E45" s="384">
        <v>141</v>
      </c>
      <c r="F45" s="392">
        <f t="shared" si="4"/>
        <v>0.75</v>
      </c>
      <c r="G45" s="32"/>
      <c r="H45" s="16"/>
      <c r="I45" s="18"/>
      <c r="J45" s="18"/>
      <c r="K45" s="308"/>
      <c r="L45" s="16"/>
      <c r="M45" s="16"/>
      <c r="N45" s="18"/>
      <c r="O45" s="18"/>
      <c r="P45" s="18"/>
    </row>
    <row r="46" spans="1:16" s="293" customFormat="1" ht="14.25" customHeight="1" x14ac:dyDescent="0.25">
      <c r="A46" s="133"/>
      <c r="B46" s="298"/>
      <c r="C46" s="276"/>
      <c r="D46" s="277"/>
      <c r="E46" s="384"/>
      <c r="F46" s="392"/>
      <c r="G46" s="32"/>
      <c r="H46" s="16"/>
      <c r="I46" s="18"/>
      <c r="J46" s="18"/>
      <c r="K46" s="308"/>
      <c r="L46" s="16"/>
      <c r="M46" s="16"/>
      <c r="N46" s="18"/>
    </row>
    <row r="47" spans="1:16" s="293" customFormat="1" ht="14.25" customHeight="1" x14ac:dyDescent="0.25">
      <c r="A47" s="133"/>
      <c r="B47" s="296" t="s">
        <v>318</v>
      </c>
      <c r="C47" s="276">
        <f>SUM(C48:C52)</f>
        <v>779</v>
      </c>
      <c r="D47" s="276">
        <f>SUM(D48:D52)</f>
        <v>779</v>
      </c>
      <c r="E47" s="276">
        <f>SUM(E48:E52)</f>
        <v>591</v>
      </c>
      <c r="F47" s="392">
        <f t="shared" si="4"/>
        <v>0.75866495507060339</v>
      </c>
      <c r="G47" s="32"/>
      <c r="H47" s="16"/>
      <c r="I47" s="18"/>
      <c r="J47" s="18"/>
      <c r="K47" s="308"/>
      <c r="L47" s="16"/>
      <c r="M47" s="16"/>
      <c r="N47" s="18"/>
    </row>
    <row r="48" spans="1:16" s="293" customFormat="1" ht="14.25" customHeight="1" x14ac:dyDescent="0.25">
      <c r="A48" s="133"/>
      <c r="B48" s="299" t="s">
        <v>4</v>
      </c>
      <c r="C48" s="276">
        <f>+'[3]2.SZ.TÁBL. BEVÉTELEK'!$D48</f>
        <v>125</v>
      </c>
      <c r="D48" s="277">
        <f>+'[9]2.SZ.TÁBL. BEVÉTELEK'!$E48</f>
        <v>125</v>
      </c>
      <c r="E48" s="384">
        <v>98</v>
      </c>
      <c r="F48" s="392">
        <f t="shared" si="4"/>
        <v>0.78400000000000003</v>
      </c>
      <c r="G48" s="32"/>
      <c r="H48" s="16"/>
      <c r="I48" s="18"/>
      <c r="J48" s="18"/>
      <c r="K48" s="308"/>
      <c r="L48" s="16"/>
      <c r="M48" s="16"/>
      <c r="N48" s="18"/>
    </row>
    <row r="49" spans="1:15" s="293" customFormat="1" ht="14.25" customHeight="1" x14ac:dyDescent="0.25">
      <c r="A49" s="133"/>
      <c r="B49" s="341" t="s">
        <v>309</v>
      </c>
      <c r="C49" s="276">
        <f>+'[3]2.SZ.TÁBL. BEVÉTELEK'!$D49</f>
        <v>57</v>
      </c>
      <c r="D49" s="277">
        <f>+'[9]2.SZ.TÁBL. BEVÉTELEK'!$E49</f>
        <v>57</v>
      </c>
      <c r="E49" s="384">
        <v>43</v>
      </c>
      <c r="F49" s="392">
        <f t="shared" si="4"/>
        <v>0.75438596491228072</v>
      </c>
      <c r="G49" s="32"/>
      <c r="H49" s="16"/>
      <c r="I49" s="18"/>
      <c r="J49" s="36"/>
      <c r="K49" s="308"/>
      <c r="L49" s="16"/>
      <c r="M49" s="16"/>
      <c r="N49" s="18"/>
    </row>
    <row r="50" spans="1:15" s="293" customFormat="1" ht="14.25" customHeight="1" x14ac:dyDescent="0.25">
      <c r="A50" s="133"/>
      <c r="B50" s="296" t="s">
        <v>316</v>
      </c>
      <c r="C50" s="276">
        <f>+'[3]2.SZ.TÁBL. BEVÉTELEK'!$D50</f>
        <v>155</v>
      </c>
      <c r="D50" s="277">
        <f>+'[9]2.SZ.TÁBL. BEVÉTELEK'!$E50</f>
        <v>155</v>
      </c>
      <c r="E50" s="384">
        <v>90</v>
      </c>
      <c r="F50" s="392">
        <f t="shared" si="4"/>
        <v>0.58064516129032262</v>
      </c>
      <c r="G50" s="32"/>
      <c r="H50" s="16"/>
      <c r="I50" s="18"/>
      <c r="J50" s="36"/>
      <c r="K50" s="308"/>
      <c r="L50" s="16"/>
      <c r="M50" s="16"/>
      <c r="N50" s="18"/>
    </row>
    <row r="51" spans="1:15" s="293" customFormat="1" ht="14.25" customHeight="1" x14ac:dyDescent="0.25">
      <c r="A51" s="133"/>
      <c r="B51" s="298" t="s">
        <v>312</v>
      </c>
      <c r="C51" s="276">
        <f>+'[3]2.SZ.TÁBL. BEVÉTELEK'!$D51</f>
        <v>94</v>
      </c>
      <c r="D51" s="277">
        <f>+'[9]2.SZ.TÁBL. BEVÉTELEK'!$E51</f>
        <v>94</v>
      </c>
      <c r="E51" s="384">
        <v>70</v>
      </c>
      <c r="F51" s="392">
        <f t="shared" si="4"/>
        <v>0.74468085106382975</v>
      </c>
      <c r="G51" s="32"/>
      <c r="H51" s="16"/>
      <c r="I51" s="18"/>
      <c r="J51" s="18"/>
      <c r="K51" s="308"/>
      <c r="L51" s="16"/>
      <c r="M51" s="16"/>
      <c r="N51" s="18"/>
      <c r="O51" s="18"/>
    </row>
    <row r="52" spans="1:15" s="293" customFormat="1" ht="14.25" customHeight="1" x14ac:dyDescent="0.25">
      <c r="A52" s="133"/>
      <c r="B52" s="298" t="s">
        <v>314</v>
      </c>
      <c r="C52" s="276">
        <f>+'[3]2.SZ.TÁBL. BEVÉTELEK'!$D52</f>
        <v>348</v>
      </c>
      <c r="D52" s="277">
        <f>+'[9]2.SZ.TÁBL. BEVÉTELEK'!$E52</f>
        <v>348</v>
      </c>
      <c r="E52" s="384">
        <v>290</v>
      </c>
      <c r="F52" s="392">
        <f t="shared" ref="F52:F70" si="5">+E52/D52</f>
        <v>0.83333333333333337</v>
      </c>
      <c r="G52" s="32"/>
      <c r="H52" s="16"/>
      <c r="I52" s="18"/>
      <c r="J52" s="18"/>
      <c r="K52" s="18"/>
      <c r="L52" s="16"/>
      <c r="M52" s="18"/>
      <c r="N52" s="18"/>
      <c r="O52" s="18"/>
    </row>
    <row r="53" spans="1:15" s="293" customFormat="1" ht="14.25" customHeight="1" x14ac:dyDescent="0.25">
      <c r="A53" s="133"/>
      <c r="B53" s="298"/>
      <c r="C53" s="276"/>
      <c r="D53" s="277"/>
      <c r="E53" s="384"/>
      <c r="F53" s="392"/>
      <c r="G53" s="32"/>
      <c r="H53" s="16"/>
      <c r="I53" s="18"/>
      <c r="J53" s="18"/>
      <c r="K53" s="18"/>
      <c r="L53" s="16"/>
      <c r="M53" s="18"/>
      <c r="N53" s="18"/>
      <c r="O53" s="18"/>
    </row>
    <row r="54" spans="1:15" s="293" customFormat="1" ht="14.25" customHeight="1" x14ac:dyDescent="0.25">
      <c r="A54" s="133"/>
      <c r="B54" s="296" t="s">
        <v>246</v>
      </c>
      <c r="C54" s="276">
        <f>SUM(C55:C61)</f>
        <v>2766</v>
      </c>
      <c r="D54" s="276">
        <f>SUM(D55:D61)</f>
        <v>2766</v>
      </c>
      <c r="E54" s="276">
        <f>SUM(E55:E61)</f>
        <v>2054</v>
      </c>
      <c r="F54" s="392">
        <f t="shared" si="5"/>
        <v>0.74258857556037594</v>
      </c>
      <c r="G54" s="32"/>
      <c r="H54" s="16"/>
      <c r="I54" s="18"/>
      <c r="J54" s="18"/>
      <c r="K54" s="18"/>
      <c r="L54" s="16"/>
      <c r="M54" s="18"/>
      <c r="N54" s="18"/>
      <c r="O54" s="18"/>
    </row>
    <row r="55" spans="1:15" s="293" customFormat="1" ht="14.25" customHeight="1" x14ac:dyDescent="0.25">
      <c r="A55" s="133"/>
      <c r="B55" s="545" t="s">
        <v>235</v>
      </c>
      <c r="C55" s="276">
        <f>+'[3]2.SZ.TÁBL. BEVÉTELEK'!$D55</f>
        <v>229</v>
      </c>
      <c r="D55" s="277">
        <f>+'[9]2.SZ.TÁBL. BEVÉTELEK'!$E55</f>
        <v>229</v>
      </c>
      <c r="E55" s="384">
        <v>178</v>
      </c>
      <c r="F55" s="392">
        <f t="shared" si="5"/>
        <v>0.77729257641921401</v>
      </c>
      <c r="G55" s="32"/>
      <c r="H55" s="16"/>
      <c r="I55" s="18"/>
      <c r="J55" s="18"/>
      <c r="K55" s="18"/>
      <c r="L55" s="16"/>
      <c r="M55" s="18"/>
      <c r="N55" s="18"/>
      <c r="O55" s="18"/>
    </row>
    <row r="56" spans="1:15" ht="12.75" x14ac:dyDescent="0.2">
      <c r="A56" s="133"/>
      <c r="B56" s="545" t="s">
        <v>241</v>
      </c>
      <c r="C56" s="276">
        <f>+'[3]2.SZ.TÁBL. BEVÉTELEK'!$D56</f>
        <v>343</v>
      </c>
      <c r="D56" s="277">
        <f>+'[9]2.SZ.TÁBL. BEVÉTELEK'!$E56</f>
        <v>343</v>
      </c>
      <c r="E56" s="384">
        <v>257</v>
      </c>
      <c r="F56" s="392">
        <f t="shared" si="5"/>
        <v>0.74927113702623904</v>
      </c>
      <c r="G56" s="32"/>
      <c r="K56" s="312"/>
      <c r="L56" s="51"/>
    </row>
    <row r="57" spans="1:15" ht="12.95" customHeight="1" x14ac:dyDescent="0.2">
      <c r="A57" s="133"/>
      <c r="B57" s="545" t="s">
        <v>237</v>
      </c>
      <c r="C57" s="276">
        <f>+'[3]2.SZ.TÁBL. BEVÉTELEK'!$D57</f>
        <v>297</v>
      </c>
      <c r="D57" s="277">
        <f>+'[9]2.SZ.TÁBL. BEVÉTELEK'!$E57</f>
        <v>297</v>
      </c>
      <c r="E57" s="384">
        <v>173</v>
      </c>
      <c r="F57" s="392">
        <f t="shared" si="5"/>
        <v>0.5824915824915825</v>
      </c>
      <c r="G57" s="32"/>
      <c r="K57" s="312"/>
      <c r="L57" s="51"/>
    </row>
    <row r="58" spans="1:15" ht="12.95" customHeight="1" x14ac:dyDescent="0.2">
      <c r="A58" s="133"/>
      <c r="B58" s="545" t="s">
        <v>238</v>
      </c>
      <c r="C58" s="276">
        <f>+'[3]2.SZ.TÁBL. BEVÉTELEK'!$D58</f>
        <v>709</v>
      </c>
      <c r="D58" s="277">
        <f>+'[9]2.SZ.TÁBL. BEVÉTELEK'!$E58</f>
        <v>709</v>
      </c>
      <c r="E58" s="384">
        <v>532</v>
      </c>
      <c r="F58" s="392">
        <f t="shared" si="5"/>
        <v>0.75035260930888581</v>
      </c>
      <c r="G58" s="32"/>
      <c r="K58" s="312"/>
      <c r="L58" s="51"/>
    </row>
    <row r="59" spans="1:15" ht="12.95" customHeight="1" x14ac:dyDescent="0.2">
      <c r="A59" s="133"/>
      <c r="B59" s="545" t="s">
        <v>239</v>
      </c>
      <c r="C59" s="276">
        <f>+'[3]2.SZ.TÁBL. BEVÉTELEK'!$D59</f>
        <v>343</v>
      </c>
      <c r="D59" s="277">
        <f>+'[9]2.SZ.TÁBL. BEVÉTELEK'!$E59</f>
        <v>343</v>
      </c>
      <c r="E59" s="384">
        <v>257</v>
      </c>
      <c r="F59" s="392">
        <f t="shared" si="5"/>
        <v>0.74927113702623904</v>
      </c>
      <c r="G59" s="32"/>
      <c r="K59" s="312"/>
      <c r="L59" s="51"/>
    </row>
    <row r="60" spans="1:15" ht="12.95" customHeight="1" x14ac:dyDescent="0.2">
      <c r="A60" s="133"/>
      <c r="B60" s="545" t="s">
        <v>240</v>
      </c>
      <c r="C60" s="276">
        <f>+'[3]2.SZ.TÁBL. BEVÉTELEK'!$D60</f>
        <v>571</v>
      </c>
      <c r="D60" s="277">
        <f>+'[9]2.SZ.TÁBL. BEVÉTELEK'!$E60</f>
        <v>571</v>
      </c>
      <c r="E60" s="384">
        <v>429</v>
      </c>
      <c r="F60" s="392">
        <f t="shared" si="5"/>
        <v>0.75131348511383533</v>
      </c>
      <c r="G60" s="32"/>
      <c r="L60" s="16"/>
    </row>
    <row r="61" spans="1:15" ht="12.95" customHeight="1" x14ac:dyDescent="0.2">
      <c r="A61" s="133"/>
      <c r="B61" s="553" t="s">
        <v>226</v>
      </c>
      <c r="C61" s="276">
        <f>+'[3]2.SZ.TÁBL. BEVÉTELEK'!$D61</f>
        <v>274</v>
      </c>
      <c r="D61" s="277">
        <f>+'[9]2.SZ.TÁBL. BEVÉTELEK'!$E61</f>
        <v>274</v>
      </c>
      <c r="E61" s="384">
        <v>228</v>
      </c>
      <c r="F61" s="392">
        <f t="shared" si="5"/>
        <v>0.83211678832116787</v>
      </c>
      <c r="G61" s="32"/>
      <c r="L61" s="16"/>
    </row>
    <row r="62" spans="1:15" ht="12.95" customHeight="1" x14ac:dyDescent="0.2">
      <c r="A62" s="133"/>
      <c r="B62" s="711"/>
      <c r="C62" s="276"/>
      <c r="D62" s="277"/>
      <c r="E62" s="384"/>
      <c r="F62" s="392"/>
      <c r="G62" s="32"/>
      <c r="L62" s="16"/>
    </row>
    <row r="63" spans="1:15" ht="12.95" customHeight="1" x14ac:dyDescent="0.2">
      <c r="A63" s="133"/>
      <c r="B63" s="296" t="s">
        <v>247</v>
      </c>
      <c r="C63" s="276">
        <f>SUM(C64:C70)</f>
        <v>4000</v>
      </c>
      <c r="D63" s="277">
        <f>SUM(D64:D70)</f>
        <v>4000</v>
      </c>
      <c r="E63" s="277">
        <f>SUM(E64:E70)</f>
        <v>3146</v>
      </c>
      <c r="F63" s="392">
        <f t="shared" si="5"/>
        <v>0.78649999999999998</v>
      </c>
      <c r="G63" s="32"/>
      <c r="L63" s="16"/>
    </row>
    <row r="64" spans="1:15" ht="12.95" customHeight="1" x14ac:dyDescent="0.2">
      <c r="A64" s="133"/>
      <c r="B64" s="545" t="s">
        <v>235</v>
      </c>
      <c r="C64" s="276">
        <f>+'[3]2.SZ.TÁBL. BEVÉTELEK'!$D64</f>
        <v>515</v>
      </c>
      <c r="D64" s="277">
        <f>+'[9]2.SZ.TÁBL. BEVÉTELEK'!$E64</f>
        <v>515</v>
      </c>
      <c r="E64" s="384">
        <v>399</v>
      </c>
      <c r="F64" s="392">
        <f t="shared" si="5"/>
        <v>0.77475728155339807</v>
      </c>
      <c r="G64" s="32"/>
      <c r="L64" s="16"/>
    </row>
    <row r="65" spans="1:14" ht="12.95" customHeight="1" x14ac:dyDescent="0.2">
      <c r="A65" s="133"/>
      <c r="B65" s="545" t="s">
        <v>236</v>
      </c>
      <c r="C65" s="276">
        <f>+'[3]2.SZ.TÁBL. BEVÉTELEK'!$D65</f>
        <v>1535</v>
      </c>
      <c r="D65" s="277">
        <f>+'[9]2.SZ.TÁBL. BEVÉTELEK'!$E65</f>
        <v>1535</v>
      </c>
      <c r="E65" s="384">
        <v>1279</v>
      </c>
      <c r="F65" s="392">
        <f t="shared" si="5"/>
        <v>0.83322475570032573</v>
      </c>
      <c r="G65" s="32"/>
      <c r="L65" s="16"/>
    </row>
    <row r="66" spans="1:14" ht="12.95" customHeight="1" x14ac:dyDescent="0.2">
      <c r="A66" s="133"/>
      <c r="B66" s="545" t="s">
        <v>241</v>
      </c>
      <c r="C66" s="276">
        <f>+'[3]2.SZ.TÁBL. BEVÉTELEK'!$D66</f>
        <v>235</v>
      </c>
      <c r="D66" s="277">
        <f>+'[9]2.SZ.TÁBL. BEVÉTELEK'!$E66</f>
        <v>235</v>
      </c>
      <c r="E66" s="384">
        <v>177</v>
      </c>
      <c r="F66" s="392">
        <f t="shared" si="5"/>
        <v>0.7531914893617021</v>
      </c>
      <c r="G66" s="32"/>
      <c r="L66" s="16"/>
    </row>
    <row r="67" spans="1:14" ht="12.95" customHeight="1" x14ac:dyDescent="0.2">
      <c r="A67" s="133"/>
      <c r="B67" s="545" t="s">
        <v>237</v>
      </c>
      <c r="C67" s="276">
        <f>+'[3]2.SZ.TÁBL. BEVÉTELEK'!$D67</f>
        <v>212</v>
      </c>
      <c r="D67" s="277">
        <f>+'[9]2.SZ.TÁBL. BEVÉTELEK'!$E67</f>
        <v>212</v>
      </c>
      <c r="E67" s="384">
        <v>123</v>
      </c>
      <c r="F67" s="392">
        <f t="shared" si="5"/>
        <v>0.58018867924528306</v>
      </c>
      <c r="G67" s="32"/>
      <c r="L67" s="16"/>
    </row>
    <row r="68" spans="1:14" ht="12.95" customHeight="1" x14ac:dyDescent="0.2">
      <c r="A68" s="133"/>
      <c r="B68" s="545" t="s">
        <v>239</v>
      </c>
      <c r="C68" s="276">
        <f>+'[3]2.SZ.TÁBL. BEVÉTELEK'!$D68</f>
        <v>643</v>
      </c>
      <c r="D68" s="277">
        <f>+'[9]2.SZ.TÁBL. BEVÉTELEK'!$E68</f>
        <v>643</v>
      </c>
      <c r="E68" s="384">
        <v>482</v>
      </c>
      <c r="F68" s="392">
        <f t="shared" si="5"/>
        <v>0.74961119751166405</v>
      </c>
      <c r="G68" s="32"/>
      <c r="L68" s="16"/>
    </row>
    <row r="69" spans="1:14" ht="12.95" customHeight="1" x14ac:dyDescent="0.2">
      <c r="A69" s="133"/>
      <c r="B69" s="545" t="s">
        <v>240</v>
      </c>
      <c r="C69" s="276">
        <f>+'[3]2.SZ.TÁBL. BEVÉTELEK'!$D69</f>
        <v>384</v>
      </c>
      <c r="D69" s="277">
        <f>+'[9]2.SZ.TÁBL. BEVÉTELEK'!$E69</f>
        <v>384</v>
      </c>
      <c r="E69" s="384">
        <v>288</v>
      </c>
      <c r="F69" s="392">
        <f t="shared" si="5"/>
        <v>0.75</v>
      </c>
      <c r="G69" s="32"/>
      <c r="L69" s="16"/>
    </row>
    <row r="70" spans="1:14" ht="12.95" customHeight="1" x14ac:dyDescent="0.2">
      <c r="A70" s="133"/>
      <c r="B70" s="553" t="s">
        <v>226</v>
      </c>
      <c r="C70" s="276">
        <f>+'[3]2.SZ.TÁBL. BEVÉTELEK'!$D70</f>
        <v>476</v>
      </c>
      <c r="D70" s="277">
        <f>+'[9]2.SZ.TÁBL. BEVÉTELEK'!$E70</f>
        <v>476</v>
      </c>
      <c r="E70" s="384">
        <v>398</v>
      </c>
      <c r="F70" s="392">
        <f t="shared" si="5"/>
        <v>0.83613445378151263</v>
      </c>
      <c r="G70" s="32"/>
      <c r="L70" s="16"/>
    </row>
    <row r="71" spans="1:14" ht="12.95" customHeight="1" x14ac:dyDescent="0.2">
      <c r="A71" s="133"/>
      <c r="B71" s="299"/>
      <c r="C71" s="280"/>
      <c r="D71" s="277"/>
      <c r="E71" s="384"/>
      <c r="F71" s="392"/>
      <c r="G71" s="32"/>
      <c r="L71" s="16"/>
    </row>
    <row r="72" spans="1:14" ht="12.95" customHeight="1" x14ac:dyDescent="0.2">
      <c r="A72" s="133"/>
      <c r="B72" s="296" t="s">
        <v>288</v>
      </c>
      <c r="C72" s="276">
        <f>+SUM(C73:C75)</f>
        <v>105845</v>
      </c>
      <c r="D72" s="277">
        <f>+SUM(D73:D75)</f>
        <v>137881</v>
      </c>
      <c r="E72" s="384">
        <f>+SUM(E73:E75)</f>
        <v>112013</v>
      </c>
      <c r="F72" s="392">
        <f>+E72/D72</f>
        <v>0.81238894408946849</v>
      </c>
      <c r="G72" s="32"/>
      <c r="J72" s="313"/>
      <c r="K72" s="307"/>
      <c r="L72" s="309"/>
      <c r="M72" s="51"/>
      <c r="N72" s="308"/>
    </row>
    <row r="73" spans="1:14" ht="12.95" customHeight="1" x14ac:dyDescent="0.2">
      <c r="A73" s="133"/>
      <c r="B73" s="299" t="s">
        <v>244</v>
      </c>
      <c r="C73" s="276">
        <f>+'[3]2.SZ.TÁBL. BEVÉTELEK'!$D$73</f>
        <v>105845</v>
      </c>
      <c r="D73" s="277">
        <f>+'[9]2.SZ.TÁBL. BEVÉTELEK'!$E$73</f>
        <v>117971</v>
      </c>
      <c r="E73" s="277">
        <f>+'4.SZ.TÁBL. SZOCIÁLIS NORMATÍVA'!F13</f>
        <v>92102</v>
      </c>
      <c r="F73" s="392">
        <f>+E73/D73</f>
        <v>0.78071729492841457</v>
      </c>
      <c r="G73" s="32"/>
      <c r="J73" s="313"/>
      <c r="K73" s="272"/>
      <c r="L73" s="309"/>
      <c r="M73" s="51"/>
      <c r="N73" s="308"/>
    </row>
    <row r="74" spans="1:14" ht="12.95" customHeight="1" x14ac:dyDescent="0.2">
      <c r="A74" s="133"/>
      <c r="B74" s="299" t="s">
        <v>261</v>
      </c>
      <c r="C74" s="276"/>
      <c r="D74" s="277"/>
      <c r="E74" s="277"/>
      <c r="F74" s="392"/>
      <c r="G74" s="32"/>
      <c r="J74" s="314"/>
      <c r="K74" s="272"/>
      <c r="L74" s="312"/>
      <c r="M74" s="51"/>
      <c r="N74" s="308"/>
    </row>
    <row r="75" spans="1:14" ht="12.95" customHeight="1" x14ac:dyDescent="0.2">
      <c r="A75" s="133"/>
      <c r="B75" s="299" t="s">
        <v>266</v>
      </c>
      <c r="C75" s="276"/>
      <c r="D75" s="277">
        <f>+'[9]2.SZ.TÁBL. BEVÉTELEK'!$E$75</f>
        <v>19910</v>
      </c>
      <c r="E75" s="277">
        <f>+'4.SZ.TÁBL. SZOCIÁLIS NORMATÍVA'!F31</f>
        <v>19911</v>
      </c>
      <c r="F75" s="392">
        <f>+E75/D75</f>
        <v>1.0000502260170769</v>
      </c>
      <c r="G75" s="32"/>
    </row>
    <row r="76" spans="1:14" ht="12.95" customHeight="1" x14ac:dyDescent="0.2">
      <c r="A76" s="133"/>
      <c r="B76" s="299"/>
      <c r="C76" s="280"/>
      <c r="D76" s="277"/>
      <c r="E76" s="384"/>
      <c r="F76" s="408"/>
      <c r="G76" s="32"/>
    </row>
    <row r="77" spans="1:14" ht="12.95" customHeight="1" x14ac:dyDescent="0.2">
      <c r="A77" s="133"/>
      <c r="B77" s="713" t="s">
        <v>319</v>
      </c>
      <c r="C77" s="276">
        <f>SUM(C78:C85)</f>
        <v>535</v>
      </c>
      <c r="D77" s="277">
        <f>SUM(D78:D85)</f>
        <v>535</v>
      </c>
      <c r="E77" s="277">
        <f>SUM(E78:E85)</f>
        <v>415</v>
      </c>
      <c r="F77" s="392">
        <f t="shared" ref="F77:F85" si="6">+E77/D77</f>
        <v>0.77570093457943923</v>
      </c>
      <c r="G77" s="16"/>
      <c r="H77" s="315"/>
      <c r="I77" s="30"/>
      <c r="K77" s="307"/>
      <c r="L77" s="309"/>
      <c r="M77" s="51"/>
      <c r="N77" s="308"/>
    </row>
    <row r="78" spans="1:14" ht="12.95" customHeight="1" x14ac:dyDescent="0.2">
      <c r="A78" s="133"/>
      <c r="B78" s="553" t="s">
        <v>4</v>
      </c>
      <c r="C78" s="276">
        <f>+'[3]2.SZ.TÁBL. BEVÉTELEK'!$D76</f>
        <v>50</v>
      </c>
      <c r="D78" s="277">
        <f>+'[9]2.SZ.TÁBL. BEVÉTELEK'!$E78</f>
        <v>50</v>
      </c>
      <c r="E78" s="384">
        <v>39</v>
      </c>
      <c r="F78" s="392">
        <f t="shared" si="6"/>
        <v>0.78</v>
      </c>
      <c r="G78" s="17"/>
      <c r="H78" s="315"/>
      <c r="I78" s="30"/>
      <c r="K78" s="307"/>
      <c r="L78" s="309"/>
      <c r="M78" s="51"/>
      <c r="N78" s="308"/>
    </row>
    <row r="79" spans="1:14" ht="12.95" customHeight="1" x14ac:dyDescent="0.2">
      <c r="A79" s="133"/>
      <c r="B79" s="553" t="s">
        <v>320</v>
      </c>
      <c r="C79" s="276">
        <f>+'[3]2.SZ.TÁBL. BEVÉTELEK'!$D77</f>
        <v>153</v>
      </c>
      <c r="D79" s="277">
        <f>+'[9]2.SZ.TÁBL. BEVÉTELEK'!$E79</f>
        <v>153</v>
      </c>
      <c r="E79" s="384">
        <v>126</v>
      </c>
      <c r="F79" s="392">
        <f t="shared" si="6"/>
        <v>0.82352941176470584</v>
      </c>
      <c r="G79" s="17"/>
      <c r="H79" s="315"/>
      <c r="I79" s="30"/>
      <c r="K79" s="307"/>
      <c r="L79" s="309"/>
      <c r="M79" s="51"/>
      <c r="N79" s="308"/>
    </row>
    <row r="80" spans="1:14" ht="12.95" customHeight="1" x14ac:dyDescent="0.2">
      <c r="A80" s="133"/>
      <c r="B80" s="553" t="s">
        <v>309</v>
      </c>
      <c r="C80" s="276">
        <f>+'[3]2.SZ.TÁBL. BEVÉTELEK'!$D78</f>
        <v>23</v>
      </c>
      <c r="D80" s="277">
        <f>+'[9]2.SZ.TÁBL. BEVÉTELEK'!$E80</f>
        <v>23</v>
      </c>
      <c r="E80" s="384">
        <v>17</v>
      </c>
      <c r="F80" s="392">
        <f t="shared" si="6"/>
        <v>0.73913043478260865</v>
      </c>
      <c r="G80" s="17"/>
      <c r="H80" s="315"/>
      <c r="I80" s="30"/>
      <c r="K80" s="307"/>
      <c r="L80" s="309"/>
      <c r="M80" s="51"/>
      <c r="N80" s="308"/>
    </row>
    <row r="81" spans="1:14" ht="12.95" customHeight="1" x14ac:dyDescent="0.2">
      <c r="A81" s="133"/>
      <c r="B81" s="553" t="s">
        <v>313</v>
      </c>
      <c r="C81" s="276">
        <f>+'[3]2.SZ.TÁBL. BEVÉTELEK'!$D79</f>
        <v>20</v>
      </c>
      <c r="D81" s="277">
        <f>+'[9]2.SZ.TÁBL. BEVÉTELEK'!$E81</f>
        <v>20</v>
      </c>
      <c r="E81" s="384">
        <v>12</v>
      </c>
      <c r="F81" s="392">
        <f t="shared" si="6"/>
        <v>0.6</v>
      </c>
      <c r="G81" s="17"/>
      <c r="H81" s="315"/>
      <c r="I81" s="30"/>
      <c r="K81" s="307"/>
      <c r="L81" s="309"/>
      <c r="M81" s="51"/>
      <c r="N81" s="308"/>
    </row>
    <row r="82" spans="1:14" ht="12.95" customHeight="1" x14ac:dyDescent="0.2">
      <c r="A82" s="133"/>
      <c r="B82" s="553" t="s">
        <v>310</v>
      </c>
      <c r="C82" s="276">
        <f>+'[3]2.SZ.TÁBL. BEVÉTELEK'!$D80</f>
        <v>140</v>
      </c>
      <c r="D82" s="277">
        <f>+'[9]2.SZ.TÁBL. BEVÉTELEK'!$E82</f>
        <v>140</v>
      </c>
      <c r="E82" s="384">
        <v>104</v>
      </c>
      <c r="F82" s="392">
        <f t="shared" si="6"/>
        <v>0.74285714285714288</v>
      </c>
      <c r="G82" s="17"/>
      <c r="H82" s="315"/>
      <c r="I82" s="30"/>
      <c r="K82" s="307"/>
      <c r="L82" s="309"/>
      <c r="M82" s="51"/>
      <c r="N82" s="308"/>
    </row>
    <row r="83" spans="1:14" ht="12.95" customHeight="1" x14ac:dyDescent="0.2">
      <c r="A83" s="133"/>
      <c r="B83" s="553" t="s">
        <v>311</v>
      </c>
      <c r="C83" s="276">
        <f>+'[3]2.SZ.TÁBL. BEVÉTELEK'!$D81</f>
        <v>64</v>
      </c>
      <c r="D83" s="277">
        <f>+'[9]2.SZ.TÁBL. BEVÉTELEK'!$E83</f>
        <v>64</v>
      </c>
      <c r="E83" s="384">
        <v>49</v>
      </c>
      <c r="F83" s="392">
        <f t="shared" si="6"/>
        <v>0.765625</v>
      </c>
      <c r="G83" s="17"/>
      <c r="H83" s="315"/>
      <c r="I83" s="30"/>
      <c r="K83" s="307"/>
      <c r="L83" s="309"/>
      <c r="M83" s="51"/>
      <c r="N83" s="308"/>
    </row>
    <row r="84" spans="1:14" ht="12.95" customHeight="1" x14ac:dyDescent="0.2">
      <c r="A84" s="133"/>
      <c r="B84" s="299" t="s">
        <v>312</v>
      </c>
      <c r="C84" s="276">
        <f>+'[3]2.SZ.TÁBL. BEVÉTELEK'!$D82</f>
        <v>38</v>
      </c>
      <c r="D84" s="277">
        <f>+'[9]2.SZ.TÁBL. BEVÉTELEK'!$E84</f>
        <v>38</v>
      </c>
      <c r="E84" s="384">
        <v>29</v>
      </c>
      <c r="F84" s="392">
        <f t="shared" si="6"/>
        <v>0.76315789473684215</v>
      </c>
      <c r="G84" s="16"/>
      <c r="H84" s="315"/>
      <c r="K84" s="307"/>
      <c r="L84" s="309"/>
      <c r="M84" s="51"/>
      <c r="N84" s="308"/>
    </row>
    <row r="85" spans="1:14" ht="12.95" customHeight="1" x14ac:dyDescent="0.2">
      <c r="A85" s="133"/>
      <c r="B85" s="299" t="s">
        <v>314</v>
      </c>
      <c r="C85" s="276">
        <f>+'[3]2.SZ.TÁBL. BEVÉTELEK'!$D83</f>
        <v>47</v>
      </c>
      <c r="D85" s="277">
        <f>+'[9]2.SZ.TÁBL. BEVÉTELEK'!$E85</f>
        <v>47</v>
      </c>
      <c r="E85" s="384">
        <v>39</v>
      </c>
      <c r="F85" s="392">
        <f t="shared" si="6"/>
        <v>0.82978723404255317</v>
      </c>
      <c r="G85" s="16"/>
      <c r="H85" s="315"/>
      <c r="K85" s="307"/>
      <c r="L85" s="309"/>
      <c r="M85" s="51"/>
      <c r="N85" s="308"/>
    </row>
    <row r="86" spans="1:14" ht="12.95" customHeight="1" x14ac:dyDescent="0.2">
      <c r="A86" s="133"/>
      <c r="B86" s="299"/>
      <c r="C86" s="276"/>
      <c r="D86" s="277"/>
      <c r="E86" s="384"/>
      <c r="F86" s="408"/>
      <c r="G86" s="16"/>
      <c r="H86" s="315"/>
      <c r="K86" s="307"/>
      <c r="L86" s="309"/>
      <c r="M86" s="51"/>
      <c r="N86" s="308"/>
    </row>
    <row r="87" spans="1:14" ht="12.95" customHeight="1" x14ac:dyDescent="0.2">
      <c r="A87" s="133"/>
      <c r="B87" s="299"/>
      <c r="C87" s="276"/>
      <c r="D87" s="277"/>
      <c r="E87" s="384"/>
      <c r="F87" s="408"/>
      <c r="G87" s="16"/>
      <c r="H87" s="315"/>
      <c r="K87" s="307"/>
      <c r="L87" s="309"/>
      <c r="M87" s="51"/>
      <c r="N87" s="308"/>
    </row>
    <row r="88" spans="1:14" ht="12.95" customHeight="1" x14ac:dyDescent="0.2">
      <c r="A88" s="133"/>
      <c r="B88" s="316" t="s">
        <v>245</v>
      </c>
      <c r="C88" s="276">
        <f>+C4+C13+C21+C30+C40+C47+C72+C77+C54+C63</f>
        <v>170143</v>
      </c>
      <c r="D88" s="277">
        <f>+D4+D13+D21+D30+D40+D47+D72+D77+D54+D63</f>
        <v>203620</v>
      </c>
      <c r="E88" s="277">
        <f>+E4+E13+E21+E30+E40+E47+E72+E77+E54+E63</f>
        <v>161982</v>
      </c>
      <c r="F88" s="392">
        <f>+E88/D88</f>
        <v>0.79551124643944604</v>
      </c>
      <c r="G88" s="16"/>
      <c r="H88" s="315"/>
      <c r="J88" s="313"/>
      <c r="K88" s="272"/>
      <c r="L88" s="309"/>
      <c r="M88" s="51"/>
      <c r="N88" s="308"/>
    </row>
    <row r="89" spans="1:14" ht="12.95" customHeight="1" x14ac:dyDescent="0.2">
      <c r="A89" s="133"/>
      <c r="B89" s="316"/>
      <c r="C89" s="276"/>
      <c r="D89" s="277"/>
      <c r="E89" s="384"/>
      <c r="F89" s="392"/>
      <c r="G89" s="16"/>
      <c r="H89" s="315"/>
      <c r="J89" s="313"/>
      <c r="K89" s="272"/>
      <c r="L89" s="309"/>
      <c r="M89" s="51"/>
      <c r="N89" s="308"/>
    </row>
    <row r="90" spans="1:14" ht="12.95" customHeight="1" x14ac:dyDescent="0.2">
      <c r="A90" s="133"/>
      <c r="B90" s="316"/>
      <c r="C90" s="276"/>
      <c r="D90" s="277"/>
      <c r="E90" s="384"/>
      <c r="F90" s="392"/>
      <c r="G90" s="16"/>
      <c r="H90" s="315"/>
      <c r="J90" s="313"/>
      <c r="K90" s="272"/>
      <c r="L90" s="309"/>
      <c r="M90" s="51"/>
      <c r="N90" s="308"/>
    </row>
    <row r="91" spans="1:14" ht="12.95" customHeight="1" x14ac:dyDescent="0.2">
      <c r="A91" s="133"/>
      <c r="B91" s="185"/>
      <c r="C91" s="280"/>
      <c r="D91" s="281"/>
      <c r="E91" s="383"/>
      <c r="F91" s="408"/>
      <c r="G91" s="16"/>
      <c r="H91" s="315"/>
      <c r="I91" s="314"/>
      <c r="L91" s="309"/>
      <c r="M91" s="51"/>
      <c r="N91" s="308"/>
    </row>
    <row r="92" spans="1:14" ht="12.95" customHeight="1" x14ac:dyDescent="0.2">
      <c r="A92" s="115" t="s">
        <v>90</v>
      </c>
      <c r="B92" s="193" t="s">
        <v>54</v>
      </c>
      <c r="C92" s="283">
        <f>C88</f>
        <v>170143</v>
      </c>
      <c r="D92" s="283">
        <f>D88</f>
        <v>203620</v>
      </c>
      <c r="E92" s="283">
        <f>E88</f>
        <v>161982</v>
      </c>
      <c r="F92" s="413">
        <f>+E92/D92</f>
        <v>0.79551124643944604</v>
      </c>
      <c r="G92" s="16"/>
      <c r="H92" s="315"/>
    </row>
    <row r="93" spans="1:14" ht="12.95" customHeight="1" x14ac:dyDescent="0.2">
      <c r="A93" s="134" t="s">
        <v>91</v>
      </c>
      <c r="B93" s="173" t="s">
        <v>86</v>
      </c>
      <c r="C93" s="749"/>
      <c r="D93" s="282"/>
      <c r="E93" s="385"/>
      <c r="F93" s="410"/>
      <c r="G93" s="343"/>
      <c r="H93" s="315"/>
    </row>
    <row r="94" spans="1:14" ht="12.95" customHeight="1" x14ac:dyDescent="0.2">
      <c r="A94" s="121" t="s">
        <v>92</v>
      </c>
      <c r="B94" s="730" t="s">
        <v>55</v>
      </c>
      <c r="C94" s="751"/>
      <c r="D94" s="26"/>
      <c r="E94" s="93"/>
      <c r="F94" s="392"/>
      <c r="G94" s="32"/>
    </row>
    <row r="95" spans="1:14" ht="12.95" customHeight="1" x14ac:dyDescent="0.2">
      <c r="A95" s="133"/>
      <c r="B95" s="185" t="s">
        <v>53</v>
      </c>
      <c r="C95" s="750"/>
      <c r="D95" s="277"/>
      <c r="E95" s="384"/>
      <c r="F95" s="408"/>
      <c r="G95" s="16"/>
    </row>
    <row r="96" spans="1:14" ht="12.95" customHeight="1" x14ac:dyDescent="0.2">
      <c r="A96" s="115" t="s">
        <v>93</v>
      </c>
      <c r="B96" s="193" t="s">
        <v>56</v>
      </c>
      <c r="C96" s="284">
        <f>+C93+C94</f>
        <v>0</v>
      </c>
      <c r="D96" s="285">
        <f>+D93+D94</f>
        <v>0</v>
      </c>
      <c r="E96" s="386">
        <f>+E93+E94</f>
        <v>0</v>
      </c>
      <c r="F96" s="409"/>
      <c r="G96" s="16"/>
    </row>
    <row r="97" spans="1:7" ht="12.95" customHeight="1" x14ac:dyDescent="0.2">
      <c r="A97" s="134" t="s">
        <v>94</v>
      </c>
      <c r="B97" s="173" t="s">
        <v>57</v>
      </c>
      <c r="C97" s="274"/>
      <c r="D97" s="282"/>
      <c r="E97" s="385"/>
      <c r="F97" s="410"/>
      <c r="G97" s="16"/>
    </row>
    <row r="98" spans="1:7" ht="12.95" customHeight="1" x14ac:dyDescent="0.2">
      <c r="A98" s="121" t="s">
        <v>95</v>
      </c>
      <c r="B98" s="122" t="s">
        <v>58</v>
      </c>
      <c r="C98" s="275">
        <f>+'[3]2.SZ.TÁBL. BEVÉTELEK'!$D$95</f>
        <v>236</v>
      </c>
      <c r="D98" s="277">
        <f>+'1.1.SZ.TÁBL. BEV - KIAD'!L13</f>
        <v>794</v>
      </c>
      <c r="E98" s="93">
        <f>+'1.1.SZ.TÁBL. BEV - KIAD'!M13</f>
        <v>574</v>
      </c>
      <c r="F98" s="392">
        <f>+E98/D98</f>
        <v>0.7229219143576826</v>
      </c>
      <c r="G98" s="17"/>
    </row>
    <row r="99" spans="1:7" ht="12.95" customHeight="1" x14ac:dyDescent="0.2">
      <c r="A99" s="121" t="s">
        <v>96</v>
      </c>
      <c r="B99" s="122" t="s">
        <v>59</v>
      </c>
      <c r="C99" s="275"/>
      <c r="D99" s="277">
        <f>+'[9]2.SZ.TÁBL. BEVÉTELEK'!$E99</f>
        <v>0</v>
      </c>
      <c r="E99" s="93"/>
      <c r="F99" s="392"/>
      <c r="G99" s="17"/>
    </row>
    <row r="100" spans="1:7" ht="12.95" customHeight="1" x14ac:dyDescent="0.2">
      <c r="A100" s="121" t="s">
        <v>97</v>
      </c>
      <c r="B100" s="122" t="s">
        <v>60</v>
      </c>
      <c r="C100" s="275"/>
      <c r="D100" s="277">
        <f>+'[9]2.SZ.TÁBL. BEVÉTELEK'!$E100</f>
        <v>0</v>
      </c>
      <c r="E100" s="93"/>
      <c r="F100" s="392"/>
      <c r="G100" s="16"/>
    </row>
    <row r="101" spans="1:7" ht="25.15" customHeight="1" x14ac:dyDescent="0.2">
      <c r="A101" s="121" t="s">
        <v>98</v>
      </c>
      <c r="B101" s="122" t="s">
        <v>357</v>
      </c>
      <c r="C101" s="275">
        <f>+'[3]2.SZ.TÁBL. BEVÉTELEK'!$D$98</f>
        <v>12130</v>
      </c>
      <c r="D101" s="277">
        <f>+'1.1.SZ.TÁBL. BEV - KIAD'!L16</f>
        <v>12130</v>
      </c>
      <c r="E101" s="93">
        <f>+'1.1.SZ.TÁBL. BEV - KIAD'!M16</f>
        <v>8562</v>
      </c>
      <c r="F101" s="392">
        <f>+E101/D101</f>
        <v>0.70585325638911789</v>
      </c>
      <c r="G101" s="16"/>
    </row>
    <row r="102" spans="1:7" ht="12.95" customHeight="1" x14ac:dyDescent="0.2">
      <c r="A102" s="121" t="s">
        <v>98</v>
      </c>
      <c r="B102" s="122" t="s">
        <v>342</v>
      </c>
      <c r="C102" s="275">
        <f>+'[3]2.SZ.TÁBL. BEVÉTELEK'!$D$99</f>
        <v>3200</v>
      </c>
      <c r="D102" s="277">
        <f>+'1.1.SZ.TÁBL. BEV - KIAD'!L17</f>
        <v>3200</v>
      </c>
      <c r="E102" s="93">
        <f>+'1.1.SZ.TÁBL. BEV - KIAD'!M17</f>
        <v>965</v>
      </c>
      <c r="F102" s="392">
        <f>+E102/D102</f>
        <v>0.30156250000000001</v>
      </c>
      <c r="G102" s="16"/>
    </row>
    <row r="103" spans="1:7" ht="39" customHeight="1" x14ac:dyDescent="0.2">
      <c r="A103" s="121" t="s">
        <v>99</v>
      </c>
      <c r="B103" s="122" t="s">
        <v>366</v>
      </c>
      <c r="C103" s="275">
        <f>+'[3]2.SZ.TÁBL. BEVÉTELEK'!$D$100</f>
        <v>1098</v>
      </c>
      <c r="D103" s="277">
        <f>+'1.1.SZ.TÁBL. BEV - KIAD'!L18</f>
        <v>1249</v>
      </c>
      <c r="E103" s="93">
        <f>+'1.1.SZ.TÁBL. BEV - KIAD'!M18</f>
        <v>642</v>
      </c>
      <c r="F103" s="392">
        <f>+E103/D103</f>
        <v>0.51401120896717378</v>
      </c>
      <c r="G103" s="17"/>
    </row>
    <row r="104" spans="1:7" ht="37.9" customHeight="1" x14ac:dyDescent="0.2">
      <c r="A104" s="121" t="s">
        <v>100</v>
      </c>
      <c r="B104" s="122" t="s">
        <v>358</v>
      </c>
      <c r="C104" s="275">
        <f>+'[3]2.SZ.TÁBL. BEVÉTELEK'!$D$101</f>
        <v>1098</v>
      </c>
      <c r="D104" s="277">
        <f>+'1.1.SZ.TÁBL. BEV - KIAD'!L19</f>
        <v>1098</v>
      </c>
      <c r="E104" s="93">
        <v>0</v>
      </c>
      <c r="F104" s="392">
        <f>+E104/D104</f>
        <v>0</v>
      </c>
      <c r="G104" s="16"/>
    </row>
    <row r="105" spans="1:7" ht="12.95" customHeight="1" x14ac:dyDescent="0.25">
      <c r="A105" s="121" t="s">
        <v>100</v>
      </c>
      <c r="B105" s="122" t="s">
        <v>61</v>
      </c>
      <c r="C105" s="275"/>
      <c r="D105" s="277"/>
      <c r="E105" s="93"/>
      <c r="F105" s="392"/>
      <c r="G105" s="344"/>
    </row>
    <row r="106" spans="1:7" ht="12.95" customHeight="1" x14ac:dyDescent="0.2">
      <c r="A106" s="121" t="s">
        <v>101</v>
      </c>
      <c r="B106" s="122" t="s">
        <v>62</v>
      </c>
      <c r="C106" s="275"/>
      <c r="D106" s="277"/>
      <c r="E106" s="93"/>
      <c r="F106" s="392"/>
      <c r="G106" s="345"/>
    </row>
    <row r="107" spans="1:7" ht="12.95" customHeight="1" x14ac:dyDescent="0.2">
      <c r="A107" s="136" t="s">
        <v>332</v>
      </c>
      <c r="B107" s="194" t="s">
        <v>63</v>
      </c>
      <c r="C107" s="275"/>
      <c r="D107" s="277"/>
      <c r="E107" s="93">
        <f>+'1.1.SZ.TÁBL. BEV - KIAD'!M21</f>
        <v>2</v>
      </c>
      <c r="F107" s="408"/>
      <c r="G107" s="17"/>
    </row>
    <row r="108" spans="1:7" ht="12.95" customHeight="1" x14ac:dyDescent="0.2">
      <c r="A108" s="115" t="s">
        <v>102</v>
      </c>
      <c r="B108" s="193" t="s">
        <v>64</v>
      </c>
      <c r="C108" s="284">
        <f>SUM(C97:C107)</f>
        <v>17762</v>
      </c>
      <c r="D108" s="285">
        <f>SUM(D97:D107)</f>
        <v>18471</v>
      </c>
      <c r="E108" s="386">
        <f>SUM(E97:E107)</f>
        <v>10745</v>
      </c>
      <c r="F108" s="413">
        <f>+E108/D108</f>
        <v>0.58172270044935304</v>
      </c>
      <c r="G108" s="17"/>
    </row>
    <row r="109" spans="1:7" ht="12.95" customHeight="1" x14ac:dyDescent="0.2">
      <c r="A109" s="115" t="s">
        <v>103</v>
      </c>
      <c r="B109" s="193" t="s">
        <v>65</v>
      </c>
      <c r="C109" s="284"/>
      <c r="D109" s="285"/>
      <c r="E109" s="386"/>
      <c r="F109" s="409"/>
      <c r="G109" s="17"/>
    </row>
    <row r="110" spans="1:7" ht="12.95" customHeight="1" x14ac:dyDescent="0.2">
      <c r="A110" s="137" t="s">
        <v>333</v>
      </c>
      <c r="B110" s="195" t="s">
        <v>66</v>
      </c>
      <c r="C110" s="286"/>
      <c r="D110" s="287"/>
      <c r="E110" s="387"/>
      <c r="F110" s="411"/>
      <c r="G110" s="17"/>
    </row>
    <row r="111" spans="1:7" ht="12.95" customHeight="1" x14ac:dyDescent="0.2">
      <c r="A111" s="115" t="s">
        <v>104</v>
      </c>
      <c r="B111" s="193" t="s">
        <v>221</v>
      </c>
      <c r="C111" s="284">
        <f>+C110</f>
        <v>0</v>
      </c>
      <c r="D111" s="285">
        <f>+D110</f>
        <v>0</v>
      </c>
      <c r="E111" s="386">
        <f>+E110</f>
        <v>0</v>
      </c>
      <c r="F111" s="409"/>
    </row>
    <row r="112" spans="1:7" ht="12.95" customHeight="1" x14ac:dyDescent="0.2">
      <c r="A112" s="137" t="s">
        <v>334</v>
      </c>
      <c r="B112" s="195" t="s">
        <v>67</v>
      </c>
      <c r="C112" s="286"/>
      <c r="D112" s="287"/>
      <c r="E112" s="387"/>
      <c r="F112" s="411"/>
    </row>
    <row r="113" spans="1:6" ht="12.95" customHeight="1" x14ac:dyDescent="0.2">
      <c r="A113" s="115" t="s">
        <v>105</v>
      </c>
      <c r="B113" s="193" t="s">
        <v>222</v>
      </c>
      <c r="C113" s="284">
        <f>+C112</f>
        <v>0</v>
      </c>
      <c r="D113" s="289">
        <f>+D112</f>
        <v>0</v>
      </c>
      <c r="E113" s="388">
        <f>+E112</f>
        <v>0</v>
      </c>
      <c r="F113" s="409"/>
    </row>
    <row r="114" spans="1:6" ht="12.95" customHeight="1" x14ac:dyDescent="0.2">
      <c r="A114" s="115" t="s">
        <v>106</v>
      </c>
      <c r="B114" s="193" t="s">
        <v>68</v>
      </c>
      <c r="C114" s="284">
        <f>+C92+C96+C108+C109+C111+C113</f>
        <v>187905</v>
      </c>
      <c r="D114" s="289">
        <f>+D92+D96+D108+D109+D111+D113</f>
        <v>222091</v>
      </c>
      <c r="E114" s="388">
        <f>+E92+E96+E108+E109+E111+E113</f>
        <v>172727</v>
      </c>
      <c r="F114" s="413">
        <f>+E114/D114</f>
        <v>0.77773075000787961</v>
      </c>
    </row>
    <row r="115" spans="1:6" ht="12.95" customHeight="1" x14ac:dyDescent="0.2">
      <c r="A115" s="203" t="s">
        <v>107</v>
      </c>
      <c r="B115" s="193" t="s">
        <v>69</v>
      </c>
      <c r="C115" s="284"/>
      <c r="D115" s="632">
        <f>+'1.1.SZ.TÁBL. BEV - KIAD'!L29</f>
        <v>36387</v>
      </c>
      <c r="E115" s="386">
        <f>+'1.1.SZ.TÁBL. BEV - KIAD'!M29</f>
        <v>36387</v>
      </c>
      <c r="F115" s="413">
        <f>+E115/D115</f>
        <v>1</v>
      </c>
    </row>
    <row r="116" spans="1:6" ht="12.95" customHeight="1" x14ac:dyDescent="0.2">
      <c r="A116" s="203" t="s">
        <v>219</v>
      </c>
      <c r="B116" s="193" t="s">
        <v>220</v>
      </c>
      <c r="C116" s="284"/>
      <c r="D116" s="285"/>
      <c r="E116" s="386"/>
      <c r="F116" s="409"/>
    </row>
    <row r="117" spans="1:6" ht="12.95" customHeight="1" thickBot="1" x14ac:dyDescent="0.25">
      <c r="A117" s="238" t="s">
        <v>108</v>
      </c>
      <c r="B117" s="288" t="s">
        <v>70</v>
      </c>
      <c r="C117" s="290">
        <f>+SUM(C115:C116)</f>
        <v>0</v>
      </c>
      <c r="D117" s="291">
        <f>+SUM(D115:D116)</f>
        <v>36387</v>
      </c>
      <c r="E117" s="389">
        <f>+SUM(E115:E116)</f>
        <v>36387</v>
      </c>
      <c r="F117" s="658">
        <f>+E117/D117</f>
        <v>1</v>
      </c>
    </row>
    <row r="118" spans="1:6" ht="12.95" customHeight="1" thickBot="1" x14ac:dyDescent="0.25">
      <c r="A118" s="765" t="s">
        <v>0</v>
      </c>
      <c r="B118" s="766"/>
      <c r="C118" s="684">
        <f>+C114+C117</f>
        <v>187905</v>
      </c>
      <c r="D118" s="685">
        <f>+D114+D117</f>
        <v>258478</v>
      </c>
      <c r="E118" s="390">
        <f>+E114+E117</f>
        <v>209114</v>
      </c>
      <c r="F118" s="412">
        <f>+E118/D118</f>
        <v>0.80902049690882782</v>
      </c>
    </row>
  </sheetData>
  <mergeCells count="9">
    <mergeCell ref="A118:B118"/>
    <mergeCell ref="D1:D2"/>
    <mergeCell ref="C1:C2"/>
    <mergeCell ref="K3:K4"/>
    <mergeCell ref="K29:K30"/>
    <mergeCell ref="F1:F2"/>
    <mergeCell ref="E1:E2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7" orientation="portrait" r:id="rId1"/>
  <headerFooter alignWithMargins="0">
    <oddHeader>&amp;L&amp;"Times New Roman,Félkövér"&amp;13Szent László Völgye TKT&amp;C&amp;"Times New Roman,Félkövér"&amp;16 2021. I-III. NEGYEDÉVI KÖLTSÉGVETÉSI BESZÁMOLÓ&amp;R2. sz. táblázat
BEVÉTELEK
Adatok: eFt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163"/>
  <sheetViews>
    <sheetView zoomScaleNormal="100" zoomScaleSheetLayoutView="50" workbookViewId="0">
      <pane xSplit="2" ySplit="2" topLeftCell="F42" activePane="bottomRight" state="frozen"/>
      <selection pane="topRight" activeCell="C1" sqref="C1"/>
      <selection pane="bottomLeft" activeCell="A3" sqref="A3"/>
      <selection pane="bottomRight" activeCell="H44" sqref="H44"/>
    </sheetView>
  </sheetViews>
  <sheetFormatPr defaultColWidth="8.85546875" defaultRowHeight="15" customHeight="1" x14ac:dyDescent="0.2"/>
  <cols>
    <col min="1" max="1" width="8.85546875" style="8"/>
    <col min="2" max="2" width="56" style="33" customWidth="1"/>
    <col min="3" max="13" width="10.42578125" style="34" customWidth="1"/>
    <col min="14" max="14" width="10.42578125" style="35" customWidth="1"/>
    <col min="15" max="19" width="10.42578125" style="34" customWidth="1"/>
    <col min="20" max="20" width="10.42578125" style="35" customWidth="1"/>
    <col min="21" max="22" width="10.42578125" style="34" customWidth="1"/>
    <col min="23" max="23" width="10.42578125" style="35" customWidth="1"/>
    <col min="24" max="25" width="10.42578125" style="34" customWidth="1"/>
    <col min="26" max="29" width="10.42578125" style="35" customWidth="1"/>
    <col min="30" max="32" width="10.42578125" style="34" customWidth="1"/>
    <col min="33" max="34" width="11.5703125" style="8" bestFit="1" customWidth="1"/>
    <col min="35" max="16384" width="8.85546875" style="8"/>
  </cols>
  <sheetData>
    <row r="1" spans="1:32" s="9" customFormat="1" ht="30" customHeight="1" x14ac:dyDescent="0.2">
      <c r="A1" s="784" t="s">
        <v>87</v>
      </c>
      <c r="B1" s="799" t="s">
        <v>109</v>
      </c>
      <c r="C1" s="797" t="s">
        <v>323</v>
      </c>
      <c r="D1" s="790"/>
      <c r="E1" s="791"/>
      <c r="F1" s="801" t="s">
        <v>275</v>
      </c>
      <c r="G1" s="802"/>
      <c r="H1" s="803"/>
      <c r="I1" s="789" t="s">
        <v>11</v>
      </c>
      <c r="J1" s="790"/>
      <c r="K1" s="791"/>
      <c r="L1" s="797" t="s">
        <v>276</v>
      </c>
      <c r="M1" s="790"/>
      <c r="N1" s="798"/>
      <c r="O1" s="789" t="s">
        <v>12</v>
      </c>
      <c r="P1" s="790"/>
      <c r="Q1" s="791"/>
      <c r="R1" s="794" t="s">
        <v>324</v>
      </c>
      <c r="S1" s="795"/>
      <c r="T1" s="796"/>
      <c r="U1" s="794" t="s">
        <v>285</v>
      </c>
      <c r="V1" s="795"/>
      <c r="W1" s="796"/>
      <c r="X1" s="804" t="s">
        <v>270</v>
      </c>
      <c r="Y1" s="795"/>
      <c r="Z1" s="796"/>
      <c r="AA1" s="805" t="s">
        <v>306</v>
      </c>
      <c r="AB1" s="806"/>
      <c r="AC1" s="807"/>
      <c r="AD1" s="792" t="s">
        <v>13</v>
      </c>
      <c r="AE1" s="790"/>
      <c r="AF1" s="793"/>
    </row>
    <row r="2" spans="1:32" s="11" customFormat="1" ht="39.75" customHeight="1" x14ac:dyDescent="0.2">
      <c r="A2" s="785"/>
      <c r="B2" s="800"/>
      <c r="C2" s="628" t="s">
        <v>295</v>
      </c>
      <c r="D2" s="119" t="s">
        <v>296</v>
      </c>
      <c r="E2" s="629" t="s">
        <v>297</v>
      </c>
      <c r="F2" s="181" t="s">
        <v>295</v>
      </c>
      <c r="G2" s="182" t="s">
        <v>296</v>
      </c>
      <c r="H2" s="629" t="s">
        <v>297</v>
      </c>
      <c r="I2" s="181" t="s">
        <v>295</v>
      </c>
      <c r="J2" s="182" t="s">
        <v>296</v>
      </c>
      <c r="K2" s="629" t="s">
        <v>297</v>
      </c>
      <c r="L2" s="181" t="s">
        <v>295</v>
      </c>
      <c r="M2" s="182" t="s">
        <v>296</v>
      </c>
      <c r="N2" s="629" t="s">
        <v>297</v>
      </c>
      <c r="O2" s="181" t="s">
        <v>295</v>
      </c>
      <c r="P2" s="182" t="s">
        <v>296</v>
      </c>
      <c r="Q2" s="629" t="s">
        <v>297</v>
      </c>
      <c r="R2" s="181" t="s">
        <v>295</v>
      </c>
      <c r="S2" s="182" t="s">
        <v>296</v>
      </c>
      <c r="T2" s="629" t="s">
        <v>297</v>
      </c>
      <c r="U2" s="181" t="s">
        <v>295</v>
      </c>
      <c r="V2" s="182" t="s">
        <v>296</v>
      </c>
      <c r="W2" s="629" t="s">
        <v>297</v>
      </c>
      <c r="X2" s="181" t="s">
        <v>295</v>
      </c>
      <c r="Y2" s="182" t="s">
        <v>296</v>
      </c>
      <c r="Z2" s="709" t="s">
        <v>297</v>
      </c>
      <c r="AA2" s="697" t="s">
        <v>295</v>
      </c>
      <c r="AB2" s="697" t="s">
        <v>296</v>
      </c>
      <c r="AC2" s="697" t="s">
        <v>297</v>
      </c>
      <c r="AD2" s="183" t="s">
        <v>295</v>
      </c>
      <c r="AE2" s="182" t="s">
        <v>296</v>
      </c>
      <c r="AF2" s="184" t="s">
        <v>297</v>
      </c>
    </row>
    <row r="3" spans="1:32" ht="13.5" customHeight="1" x14ac:dyDescent="0.2">
      <c r="A3" s="134" t="s">
        <v>88</v>
      </c>
      <c r="B3" s="173" t="s">
        <v>50</v>
      </c>
      <c r="C3" s="174"/>
      <c r="D3" s="175"/>
      <c r="E3" s="176"/>
      <c r="F3" s="220"/>
      <c r="G3" s="175"/>
      <c r="H3" s="178"/>
      <c r="I3" s="220"/>
      <c r="J3" s="175"/>
      <c r="K3" s="176"/>
      <c r="L3" s="220"/>
      <c r="M3" s="175"/>
      <c r="N3" s="178"/>
      <c r="O3" s="220"/>
      <c r="P3" s="175"/>
      <c r="Q3" s="176"/>
      <c r="R3" s="220"/>
      <c r="S3" s="175"/>
      <c r="T3" s="178"/>
      <c r="U3" s="220"/>
      <c r="V3" s="175"/>
      <c r="W3" s="178"/>
      <c r="X3" s="174"/>
      <c r="Y3" s="175"/>
      <c r="Z3" s="178"/>
      <c r="AA3" s="698"/>
      <c r="AB3" s="698"/>
      <c r="AC3" s="698"/>
      <c r="AD3" s="179"/>
      <c r="AE3" s="175"/>
      <c r="AF3" s="180"/>
    </row>
    <row r="4" spans="1:32" ht="13.5" customHeight="1" x14ac:dyDescent="0.2">
      <c r="A4" s="121" t="s">
        <v>89</v>
      </c>
      <c r="B4" s="122" t="s">
        <v>51</v>
      </c>
      <c r="C4" s="166"/>
      <c r="D4" s="164"/>
      <c r="E4" s="176"/>
      <c r="F4" s="170"/>
      <c r="G4" s="164"/>
      <c r="H4" s="171"/>
      <c r="I4" s="170"/>
      <c r="J4" s="164"/>
      <c r="K4" s="169"/>
      <c r="L4" s="170"/>
      <c r="M4" s="164"/>
      <c r="N4" s="171"/>
      <c r="O4" s="170"/>
      <c r="P4" s="164"/>
      <c r="Q4" s="169"/>
      <c r="R4" s="170"/>
      <c r="S4" s="164"/>
      <c r="T4" s="171"/>
      <c r="U4" s="170"/>
      <c r="V4" s="164"/>
      <c r="W4" s="171"/>
      <c r="X4" s="166"/>
      <c r="Y4" s="164"/>
      <c r="Z4" s="171"/>
      <c r="AA4" s="699"/>
      <c r="AB4" s="699"/>
      <c r="AC4" s="699"/>
      <c r="AD4" s="172"/>
      <c r="AE4" s="164">
        <f>+D4+G4+J4+M4+P4+S4+V4+Y4</f>
        <v>0</v>
      </c>
      <c r="AF4" s="165">
        <f>+E4+H4+K4+N4+Q4+T4+W4+Z4</f>
        <v>0</v>
      </c>
    </row>
    <row r="5" spans="1:32" ht="13.5" customHeight="1" x14ac:dyDescent="0.2">
      <c r="A5" s="123"/>
      <c r="B5" s="348" t="s">
        <v>52</v>
      </c>
      <c r="C5" s="166"/>
      <c r="D5" s="164"/>
      <c r="E5" s="176"/>
      <c r="F5" s="170"/>
      <c r="G5" s="164"/>
      <c r="H5" s="171"/>
      <c r="I5" s="170"/>
      <c r="J5" s="164"/>
      <c r="K5" s="169"/>
      <c r="L5" s="170"/>
      <c r="M5" s="164"/>
      <c r="N5" s="171"/>
      <c r="O5" s="170"/>
      <c r="P5" s="164"/>
      <c r="Q5" s="169"/>
      <c r="R5" s="170"/>
      <c r="S5" s="164"/>
      <c r="T5" s="171"/>
      <c r="U5" s="170"/>
      <c r="V5" s="164"/>
      <c r="W5" s="171"/>
      <c r="X5" s="166"/>
      <c r="Y5" s="164"/>
      <c r="Z5" s="171"/>
      <c r="AA5" s="699"/>
      <c r="AB5" s="699"/>
      <c r="AC5" s="699"/>
      <c r="AD5" s="172"/>
      <c r="AE5" s="164"/>
      <c r="AF5" s="165"/>
    </row>
    <row r="6" spans="1:32" ht="13.5" customHeight="1" x14ac:dyDescent="0.2">
      <c r="A6" s="133"/>
      <c r="B6" s="349" t="s">
        <v>53</v>
      </c>
      <c r="C6" s="186"/>
      <c r="D6" s="187"/>
      <c r="E6" s="188"/>
      <c r="F6" s="189"/>
      <c r="G6" s="187"/>
      <c r="H6" s="190"/>
      <c r="I6" s="189"/>
      <c r="J6" s="187"/>
      <c r="K6" s="188"/>
      <c r="L6" s="189"/>
      <c r="M6" s="187"/>
      <c r="N6" s="190"/>
      <c r="O6" s="189"/>
      <c r="P6" s="187"/>
      <c r="Q6" s="188"/>
      <c r="R6" s="189"/>
      <c r="S6" s="187"/>
      <c r="T6" s="190"/>
      <c r="U6" s="189"/>
      <c r="V6" s="187"/>
      <c r="W6" s="190"/>
      <c r="X6" s="186"/>
      <c r="Y6" s="187"/>
      <c r="Z6" s="190"/>
      <c r="AA6" s="700"/>
      <c r="AB6" s="700"/>
      <c r="AC6" s="700"/>
      <c r="AD6" s="191"/>
      <c r="AE6" s="187">
        <f>+D6+G6+J6+M6+P6+S6+V6+Y6</f>
        <v>0</v>
      </c>
      <c r="AF6" s="192"/>
    </row>
    <row r="7" spans="1:32" s="262" customFormat="1" ht="13.5" customHeight="1" x14ac:dyDescent="0.2">
      <c r="A7" s="115" t="s">
        <v>90</v>
      </c>
      <c r="B7" s="193" t="s">
        <v>54</v>
      </c>
      <c r="C7" s="245">
        <f t="shared" ref="C7:AF7" si="0">SUM(C3:C4)</f>
        <v>0</v>
      </c>
      <c r="D7" s="243">
        <f t="shared" si="0"/>
        <v>0</v>
      </c>
      <c r="E7" s="246">
        <f t="shared" si="0"/>
        <v>0</v>
      </c>
      <c r="F7" s="260">
        <f>SUM(F3:F4)</f>
        <v>0</v>
      </c>
      <c r="G7" s="243">
        <f>SUM(G3:G4)</f>
        <v>0</v>
      </c>
      <c r="H7" s="261">
        <f t="shared" si="0"/>
        <v>0</v>
      </c>
      <c r="I7" s="260">
        <f t="shared" si="0"/>
        <v>0</v>
      </c>
      <c r="J7" s="243">
        <f t="shared" si="0"/>
        <v>0</v>
      </c>
      <c r="K7" s="246">
        <f t="shared" si="0"/>
        <v>0</v>
      </c>
      <c r="L7" s="260">
        <f>SUM(L3:L4)</f>
        <v>0</v>
      </c>
      <c r="M7" s="243">
        <f>SUM(M3:M4)</f>
        <v>0</v>
      </c>
      <c r="N7" s="261">
        <f t="shared" si="0"/>
        <v>0</v>
      </c>
      <c r="O7" s="260">
        <f t="shared" si="0"/>
        <v>0</v>
      </c>
      <c r="P7" s="243">
        <f t="shared" si="0"/>
        <v>0</v>
      </c>
      <c r="Q7" s="246">
        <f t="shared" si="0"/>
        <v>0</v>
      </c>
      <c r="R7" s="260">
        <f>SUM(R3:R4)</f>
        <v>0</v>
      </c>
      <c r="S7" s="243">
        <f>SUM(S3:S4)</f>
        <v>0</v>
      </c>
      <c r="T7" s="261">
        <f t="shared" si="0"/>
        <v>0</v>
      </c>
      <c r="U7" s="260">
        <f t="shared" si="0"/>
        <v>0</v>
      </c>
      <c r="V7" s="243">
        <f t="shared" si="0"/>
        <v>0</v>
      </c>
      <c r="W7" s="261">
        <f t="shared" si="0"/>
        <v>0</v>
      </c>
      <c r="X7" s="245">
        <f>SUM(X3:X4)</f>
        <v>0</v>
      </c>
      <c r="Y7" s="243">
        <f>SUM(Y3:Y4)</f>
        <v>0</v>
      </c>
      <c r="Z7" s="261">
        <f>SUM(Z3:Z4)</f>
        <v>0</v>
      </c>
      <c r="AA7" s="701">
        <v>0</v>
      </c>
      <c r="AB7" s="701">
        <v>0</v>
      </c>
      <c r="AC7" s="701">
        <v>0</v>
      </c>
      <c r="AD7" s="240">
        <f t="shared" si="0"/>
        <v>0</v>
      </c>
      <c r="AE7" s="243">
        <f t="shared" si="0"/>
        <v>0</v>
      </c>
      <c r="AF7" s="244">
        <f t="shared" si="0"/>
        <v>0</v>
      </c>
    </row>
    <row r="8" spans="1:32" ht="13.5" customHeight="1" x14ac:dyDescent="0.2">
      <c r="A8" s="134" t="s">
        <v>91</v>
      </c>
      <c r="B8" s="173" t="s">
        <v>86</v>
      </c>
      <c r="C8" s="174"/>
      <c r="D8" s="175"/>
      <c r="E8" s="176"/>
      <c r="F8" s="177"/>
      <c r="G8" s="175"/>
      <c r="H8" s="178"/>
      <c r="I8" s="177"/>
      <c r="J8" s="175"/>
      <c r="K8" s="176"/>
      <c r="L8" s="177"/>
      <c r="M8" s="175"/>
      <c r="N8" s="178"/>
      <c r="O8" s="177"/>
      <c r="P8" s="175"/>
      <c r="Q8" s="176"/>
      <c r="R8" s="177"/>
      <c r="S8" s="175"/>
      <c r="T8" s="178"/>
      <c r="U8" s="177"/>
      <c r="V8" s="175"/>
      <c r="W8" s="178"/>
      <c r="X8" s="174"/>
      <c r="Y8" s="175"/>
      <c r="Z8" s="178"/>
      <c r="AA8" s="698"/>
      <c r="AB8" s="698"/>
      <c r="AC8" s="698"/>
      <c r="AD8" s="179"/>
      <c r="AE8" s="175"/>
      <c r="AF8" s="180"/>
    </row>
    <row r="9" spans="1:32" ht="13.5" customHeight="1" x14ac:dyDescent="0.2">
      <c r="A9" s="121" t="s">
        <v>92</v>
      </c>
      <c r="B9" s="122" t="s">
        <v>55</v>
      </c>
      <c r="C9" s="166"/>
      <c r="D9" s="164"/>
      <c r="E9" s="169"/>
      <c r="F9" s="170"/>
      <c r="G9" s="164"/>
      <c r="H9" s="171"/>
      <c r="I9" s="170"/>
      <c r="J9" s="164"/>
      <c r="K9" s="169"/>
      <c r="L9" s="170"/>
      <c r="M9" s="164"/>
      <c r="N9" s="171"/>
      <c r="O9" s="170"/>
      <c r="P9" s="164"/>
      <c r="Q9" s="169"/>
      <c r="R9" s="170"/>
      <c r="S9" s="164"/>
      <c r="T9" s="171"/>
      <c r="U9" s="170"/>
      <c r="V9" s="164"/>
      <c r="W9" s="171"/>
      <c r="X9" s="166"/>
      <c r="Y9" s="164"/>
      <c r="Z9" s="171"/>
      <c r="AA9" s="699"/>
      <c r="AB9" s="699"/>
      <c r="AC9" s="699"/>
      <c r="AD9" s="172"/>
      <c r="AE9" s="164"/>
      <c r="AF9" s="165"/>
    </row>
    <row r="10" spans="1:32" ht="13.5" customHeight="1" x14ac:dyDescent="0.2">
      <c r="A10" s="133"/>
      <c r="B10" s="349" t="s">
        <v>53</v>
      </c>
      <c r="C10" s="186"/>
      <c r="D10" s="187"/>
      <c r="E10" s="188"/>
      <c r="F10" s="189"/>
      <c r="G10" s="187"/>
      <c r="H10" s="190"/>
      <c r="I10" s="189"/>
      <c r="J10" s="187"/>
      <c r="K10" s="188"/>
      <c r="L10" s="189"/>
      <c r="M10" s="187"/>
      <c r="N10" s="190"/>
      <c r="O10" s="189"/>
      <c r="P10" s="187"/>
      <c r="Q10" s="188"/>
      <c r="R10" s="189"/>
      <c r="S10" s="187"/>
      <c r="T10" s="190"/>
      <c r="U10" s="189"/>
      <c r="V10" s="187"/>
      <c r="W10" s="190"/>
      <c r="X10" s="186"/>
      <c r="Y10" s="187"/>
      <c r="Z10" s="190"/>
      <c r="AA10" s="700"/>
      <c r="AB10" s="700"/>
      <c r="AC10" s="700"/>
      <c r="AD10" s="191"/>
      <c r="AE10" s="187"/>
      <c r="AF10" s="192"/>
    </row>
    <row r="11" spans="1:32" s="262" customFormat="1" ht="13.5" customHeight="1" x14ac:dyDescent="0.2">
      <c r="A11" s="115" t="s">
        <v>93</v>
      </c>
      <c r="B11" s="193" t="s">
        <v>56</v>
      </c>
      <c r="C11" s="245">
        <f t="shared" ref="C11:AF11" si="1">SUM(C8:C9)</f>
        <v>0</v>
      </c>
      <c r="D11" s="243">
        <f t="shared" si="1"/>
        <v>0</v>
      </c>
      <c r="E11" s="246">
        <f t="shared" si="1"/>
        <v>0</v>
      </c>
      <c r="F11" s="260">
        <f>SUM(F8:F9)</f>
        <v>0</v>
      </c>
      <c r="G11" s="243">
        <f>SUM(G8:G9)</f>
        <v>0</v>
      </c>
      <c r="H11" s="261">
        <f t="shared" si="1"/>
        <v>0</v>
      </c>
      <c r="I11" s="260">
        <f t="shared" si="1"/>
        <v>0</v>
      </c>
      <c r="J11" s="243">
        <f t="shared" si="1"/>
        <v>0</v>
      </c>
      <c r="K11" s="246">
        <f t="shared" si="1"/>
        <v>0</v>
      </c>
      <c r="L11" s="260">
        <f>SUM(L8:L9)</f>
        <v>0</v>
      </c>
      <c r="M11" s="243">
        <f>SUM(M8:M9)</f>
        <v>0</v>
      </c>
      <c r="N11" s="261">
        <f t="shared" si="1"/>
        <v>0</v>
      </c>
      <c r="O11" s="260">
        <f t="shared" si="1"/>
        <v>0</v>
      </c>
      <c r="P11" s="243">
        <f t="shared" si="1"/>
        <v>0</v>
      </c>
      <c r="Q11" s="246">
        <f t="shared" si="1"/>
        <v>0</v>
      </c>
      <c r="R11" s="260">
        <f>SUM(R8:R9)</f>
        <v>0</v>
      </c>
      <c r="S11" s="243">
        <f>SUM(S8:S9)</f>
        <v>0</v>
      </c>
      <c r="T11" s="261">
        <f t="shared" si="1"/>
        <v>0</v>
      </c>
      <c r="U11" s="260">
        <f t="shared" si="1"/>
        <v>0</v>
      </c>
      <c r="V11" s="243">
        <f t="shared" si="1"/>
        <v>0</v>
      </c>
      <c r="W11" s="261">
        <f t="shared" si="1"/>
        <v>0</v>
      </c>
      <c r="X11" s="245">
        <f>SUM(X8:X9)</f>
        <v>0</v>
      </c>
      <c r="Y11" s="243">
        <f>SUM(Y8:Y9)</f>
        <v>0</v>
      </c>
      <c r="Z11" s="261">
        <f>SUM(Z8:Z9)</f>
        <v>0</v>
      </c>
      <c r="AA11" s="701">
        <v>0</v>
      </c>
      <c r="AB11" s="701">
        <v>0</v>
      </c>
      <c r="AC11" s="701">
        <v>0</v>
      </c>
      <c r="AD11" s="240">
        <f t="shared" si="1"/>
        <v>0</v>
      </c>
      <c r="AE11" s="243">
        <f t="shared" si="1"/>
        <v>0</v>
      </c>
      <c r="AF11" s="244">
        <f t="shared" si="1"/>
        <v>0</v>
      </c>
    </row>
    <row r="12" spans="1:32" ht="13.5" customHeight="1" x14ac:dyDescent="0.2">
      <c r="A12" s="134" t="s">
        <v>94</v>
      </c>
      <c r="B12" s="173" t="s">
        <v>57</v>
      </c>
      <c r="C12" s="174"/>
      <c r="D12" s="175"/>
      <c r="E12" s="176"/>
      <c r="F12" s="177"/>
      <c r="G12" s="175"/>
      <c r="H12" s="178"/>
      <c r="I12" s="177"/>
      <c r="J12" s="175"/>
      <c r="K12" s="176"/>
      <c r="L12" s="177"/>
      <c r="M12" s="175"/>
      <c r="N12" s="178"/>
      <c r="O12" s="177"/>
      <c r="P12" s="175"/>
      <c r="Q12" s="176"/>
      <c r="R12" s="177"/>
      <c r="S12" s="175"/>
      <c r="T12" s="178"/>
      <c r="U12" s="177"/>
      <c r="V12" s="175"/>
      <c r="W12" s="178"/>
      <c r="X12" s="174"/>
      <c r="Y12" s="175"/>
      <c r="Z12" s="178"/>
      <c r="AA12" s="698"/>
      <c r="AB12" s="698"/>
      <c r="AC12" s="698"/>
      <c r="AD12" s="179">
        <f>+C12+F12+I12+L12+O12+R12+U12+X12</f>
        <v>0</v>
      </c>
      <c r="AE12" s="175">
        <f>+D12+G12+J12+M12+P12+S12+V12+Y12</f>
        <v>0</v>
      </c>
      <c r="AF12" s="180">
        <f>+E12+H12+K12+N12+Q12+T12+W12+Z12</f>
        <v>0</v>
      </c>
    </row>
    <row r="13" spans="1:32" ht="13.5" customHeight="1" x14ac:dyDescent="0.2">
      <c r="A13" s="121" t="s">
        <v>95</v>
      </c>
      <c r="B13" s="122" t="s">
        <v>58</v>
      </c>
      <c r="C13" s="174"/>
      <c r="D13" s="175"/>
      <c r="E13" s="169"/>
      <c r="F13" s="177"/>
      <c r="G13" s="164">
        <f>+'[9]3.SZ.TÁBL. SEGÍTŐ SZOLGÁLAT'!$H$12</f>
        <v>252</v>
      </c>
      <c r="H13" s="171">
        <v>252</v>
      </c>
      <c r="I13" s="177"/>
      <c r="J13" s="164"/>
      <c r="K13" s="169"/>
      <c r="L13" s="177"/>
      <c r="M13" s="164"/>
      <c r="N13" s="171"/>
      <c r="O13" s="177"/>
      <c r="P13" s="164"/>
      <c r="Q13" s="169">
        <v>258</v>
      </c>
      <c r="R13" s="170">
        <f>+'[3]3.SZ.TÁBL. SEGÍTŐ SZOLGÁLAT'!$S$12</f>
        <v>236</v>
      </c>
      <c r="S13" s="164">
        <f>+'[9]3.SZ.TÁBL. SEGÍTŐ SZOLGÁLAT'!$T$12</f>
        <v>236</v>
      </c>
      <c r="T13" s="171">
        <v>32</v>
      </c>
      <c r="U13" s="170"/>
      <c r="V13" s="164"/>
      <c r="W13" s="171"/>
      <c r="X13" s="166"/>
      <c r="Y13" s="164"/>
      <c r="Z13" s="171"/>
      <c r="AA13" s="699"/>
      <c r="AB13" s="699"/>
      <c r="AC13" s="699"/>
      <c r="AD13" s="172">
        <f t="shared" ref="AD13:AD21" si="2">+C13+F13+I13+L13+O13+R13+U13+X13</f>
        <v>236</v>
      </c>
      <c r="AE13" s="164">
        <f t="shared" ref="AE13:AE21" si="3">+D13+G13+J13+M13+P13+S13+V13+Y13</f>
        <v>488</v>
      </c>
      <c r="AF13" s="165">
        <f>+E13+H13+K13+N13+Q13+T13+W13+Z13</f>
        <v>542</v>
      </c>
    </row>
    <row r="14" spans="1:32" ht="13.5" customHeight="1" x14ac:dyDescent="0.2">
      <c r="A14" s="121" t="s">
        <v>96</v>
      </c>
      <c r="B14" s="122" t="s">
        <v>59</v>
      </c>
      <c r="C14" s="174"/>
      <c r="D14" s="175"/>
      <c r="E14" s="169"/>
      <c r="F14" s="177"/>
      <c r="G14" s="164"/>
      <c r="H14" s="171"/>
      <c r="I14" s="177"/>
      <c r="J14" s="164"/>
      <c r="K14" s="169"/>
      <c r="L14" s="177"/>
      <c r="M14" s="164"/>
      <c r="N14" s="171"/>
      <c r="O14" s="177"/>
      <c r="P14" s="164"/>
      <c r="Q14" s="169"/>
      <c r="R14" s="170"/>
      <c r="S14" s="164"/>
      <c r="T14" s="171"/>
      <c r="U14" s="170"/>
      <c r="V14" s="164"/>
      <c r="W14" s="171"/>
      <c r="X14" s="166"/>
      <c r="Y14" s="164"/>
      <c r="Z14" s="171"/>
      <c r="AA14" s="699"/>
      <c r="AB14" s="699"/>
      <c r="AC14" s="699"/>
      <c r="AD14" s="172">
        <f t="shared" si="2"/>
        <v>0</v>
      </c>
      <c r="AE14" s="164">
        <f t="shared" si="3"/>
        <v>0</v>
      </c>
      <c r="AF14" s="165">
        <f t="shared" ref="AF14:AF21" si="4">+E14+H14+K14+N14+Q14+T14+W14+Z14</f>
        <v>0</v>
      </c>
    </row>
    <row r="15" spans="1:32" ht="13.5" customHeight="1" x14ac:dyDescent="0.2">
      <c r="A15" s="121" t="s">
        <v>97</v>
      </c>
      <c r="B15" s="122" t="s">
        <v>60</v>
      </c>
      <c r="C15" s="174"/>
      <c r="D15" s="175"/>
      <c r="E15" s="169"/>
      <c r="F15" s="177"/>
      <c r="G15" s="164"/>
      <c r="H15" s="171"/>
      <c r="I15" s="177"/>
      <c r="J15" s="164"/>
      <c r="K15" s="169"/>
      <c r="L15" s="177"/>
      <c r="M15" s="164"/>
      <c r="N15" s="171"/>
      <c r="O15" s="177"/>
      <c r="P15" s="164"/>
      <c r="Q15" s="169"/>
      <c r="R15" s="170"/>
      <c r="S15" s="164"/>
      <c r="T15" s="171"/>
      <c r="U15" s="170"/>
      <c r="V15" s="164"/>
      <c r="W15" s="171"/>
      <c r="X15" s="166"/>
      <c r="Y15" s="164"/>
      <c r="Z15" s="171"/>
      <c r="AA15" s="699"/>
      <c r="AB15" s="699"/>
      <c r="AC15" s="699"/>
      <c r="AD15" s="172">
        <f t="shared" si="2"/>
        <v>0</v>
      </c>
      <c r="AE15" s="164">
        <f t="shared" si="3"/>
        <v>0</v>
      </c>
      <c r="AF15" s="165">
        <f t="shared" si="4"/>
        <v>0</v>
      </c>
    </row>
    <row r="16" spans="1:32" ht="27.6" customHeight="1" x14ac:dyDescent="0.2">
      <c r="A16" s="121" t="s">
        <v>98</v>
      </c>
      <c r="B16" s="122" t="s">
        <v>359</v>
      </c>
      <c r="C16" s="174"/>
      <c r="D16" s="175"/>
      <c r="E16" s="169"/>
      <c r="F16" s="177"/>
      <c r="G16" s="164"/>
      <c r="H16" s="171"/>
      <c r="I16" s="177">
        <f>+'[3]3.SZ.TÁBL. SEGÍTŐ SZOLGÁLAT'!$J$15</f>
        <v>2500</v>
      </c>
      <c r="J16" s="164">
        <f>+'[9]3.SZ.TÁBL. SEGÍTŐ SZOLGÁLAT'!$K$15</f>
        <v>2500</v>
      </c>
      <c r="K16" s="169">
        <v>1682</v>
      </c>
      <c r="L16" s="177"/>
      <c r="M16" s="164"/>
      <c r="N16" s="171"/>
      <c r="O16" s="177">
        <f>+'[3]3.SZ.TÁBL. SEGÍTŐ SZOLGÁLAT'!$P$15</f>
        <v>1500</v>
      </c>
      <c r="P16" s="164">
        <f>+'[9]3.SZ.TÁBL. SEGÍTŐ SZOLGÁLAT'!$Q$15</f>
        <v>1500</v>
      </c>
      <c r="Q16" s="169">
        <v>1329</v>
      </c>
      <c r="R16" s="170"/>
      <c r="S16" s="164"/>
      <c r="T16" s="171"/>
      <c r="U16" s="170">
        <f>+'[3]3.SZ.TÁBL. SEGÍTŐ SZOLGÁLAT'!$V$15</f>
        <v>7500</v>
      </c>
      <c r="V16" s="164">
        <f>+'[9]3.SZ.TÁBL. SEGÍTŐ SZOLGÁLAT'!$W15</f>
        <v>7500</v>
      </c>
      <c r="W16" s="171">
        <v>4579</v>
      </c>
      <c r="X16" s="166">
        <f>+'[3]3.SZ.TÁBL. SEGÍTŐ SZOLGÁLAT'!$Y$15</f>
        <v>630</v>
      </c>
      <c r="Y16" s="164">
        <f>+'[9]3.SZ.TÁBL. SEGÍTŐ SZOLGÁLAT'!$Z$15</f>
        <v>630</v>
      </c>
      <c r="Z16" s="171">
        <v>972</v>
      </c>
      <c r="AA16" s="699"/>
      <c r="AB16" s="699"/>
      <c r="AC16" s="699"/>
      <c r="AD16" s="172">
        <f t="shared" si="2"/>
        <v>12130</v>
      </c>
      <c r="AE16" s="164">
        <f t="shared" si="3"/>
        <v>12130</v>
      </c>
      <c r="AF16" s="165">
        <f>+E16+H16+K16+N16+Q16+T16+W16+Z16</f>
        <v>8562</v>
      </c>
    </row>
    <row r="17" spans="1:35" ht="13.5" customHeight="1" x14ac:dyDescent="0.2">
      <c r="A17" s="121" t="s">
        <v>98</v>
      </c>
      <c r="B17" s="122" t="s">
        <v>342</v>
      </c>
      <c r="C17" s="174"/>
      <c r="D17" s="175"/>
      <c r="E17" s="169"/>
      <c r="F17" s="177"/>
      <c r="G17" s="164"/>
      <c r="H17" s="171"/>
      <c r="I17" s="177"/>
      <c r="J17" s="164"/>
      <c r="K17" s="169"/>
      <c r="L17" s="177"/>
      <c r="M17" s="164"/>
      <c r="N17" s="171"/>
      <c r="O17" s="177"/>
      <c r="P17" s="164"/>
      <c r="Q17" s="169"/>
      <c r="R17" s="170"/>
      <c r="S17" s="164"/>
      <c r="T17" s="171"/>
      <c r="U17" s="170">
        <f>+'[3]3.SZ.TÁBL. SEGÍTŐ SZOLGÁLAT'!$V$16</f>
        <v>3200</v>
      </c>
      <c r="V17" s="164">
        <f>+'[9]3.SZ.TÁBL. SEGÍTŐ SZOLGÁLAT'!$W16</f>
        <v>3200</v>
      </c>
      <c r="W17" s="171">
        <v>965</v>
      </c>
      <c r="X17" s="166"/>
      <c r="Y17" s="164"/>
      <c r="Z17" s="171"/>
      <c r="AA17" s="699"/>
      <c r="AB17" s="699"/>
      <c r="AC17" s="699"/>
      <c r="AD17" s="172">
        <f t="shared" si="2"/>
        <v>3200</v>
      </c>
      <c r="AE17" s="164">
        <f t="shared" si="3"/>
        <v>3200</v>
      </c>
      <c r="AF17" s="165">
        <f t="shared" si="4"/>
        <v>965</v>
      </c>
    </row>
    <row r="18" spans="1:35" ht="36" customHeight="1" x14ac:dyDescent="0.2">
      <c r="A18" s="121" t="s">
        <v>99</v>
      </c>
      <c r="B18" s="122" t="s">
        <v>360</v>
      </c>
      <c r="C18" s="174"/>
      <c r="D18" s="175"/>
      <c r="E18" s="169"/>
      <c r="F18" s="177"/>
      <c r="G18" s="164">
        <f>+'[9]3.SZ.TÁBL. SEGÍTŐ SZOLGÁLAT'!$H$17</f>
        <v>68</v>
      </c>
      <c r="H18" s="171">
        <v>68</v>
      </c>
      <c r="I18" s="177"/>
      <c r="J18" s="164"/>
      <c r="K18" s="169"/>
      <c r="L18" s="177"/>
      <c r="M18" s="164"/>
      <c r="N18" s="171"/>
      <c r="O18" s="177"/>
      <c r="P18" s="164"/>
      <c r="Q18" s="169">
        <v>69</v>
      </c>
      <c r="R18" s="170">
        <f>+'[3]3.SZ.TÁBL. SEGÍTŐ SZOLGÁLAT'!$S$17</f>
        <v>64</v>
      </c>
      <c r="S18" s="164">
        <f>+'[9]3.SZ.TÁBL. SEGÍTŐ SZOLGÁLAT'!$T$17</f>
        <v>64</v>
      </c>
      <c r="T18" s="171">
        <v>9</v>
      </c>
      <c r="U18" s="170">
        <f>+'[3]3.SZ.TÁBL. SEGÍTŐ SZOLGÁLAT'!$V$17</f>
        <v>864</v>
      </c>
      <c r="V18" s="164">
        <f>+'[9]3.SZ.TÁBL. SEGÍTŐ SZOLGÁLAT'!$W17</f>
        <v>864</v>
      </c>
      <c r="W18" s="171">
        <v>262</v>
      </c>
      <c r="X18" s="166">
        <f>+'[3]3.SZ.TÁBL. SEGÍTŐ SZOLGÁLAT'!$Y$17</f>
        <v>170</v>
      </c>
      <c r="Y18" s="164">
        <f>+'[9]3.SZ.TÁBL. SEGÍTŐ SZOLGÁLAT'!$Z$17</f>
        <v>170</v>
      </c>
      <c r="Z18" s="171">
        <v>225</v>
      </c>
      <c r="AA18" s="699"/>
      <c r="AB18" s="699"/>
      <c r="AC18" s="699"/>
      <c r="AD18" s="172">
        <f t="shared" si="2"/>
        <v>1098</v>
      </c>
      <c r="AE18" s="164">
        <f>+D18+G18+J18+M18+P18+S18+V18+Y18</f>
        <v>1166</v>
      </c>
      <c r="AF18" s="165">
        <f t="shared" si="4"/>
        <v>633</v>
      </c>
    </row>
    <row r="19" spans="1:35" ht="37.9" customHeight="1" x14ac:dyDescent="0.2">
      <c r="A19" s="121" t="s">
        <v>100</v>
      </c>
      <c r="B19" s="122" t="s">
        <v>361</v>
      </c>
      <c r="C19" s="174"/>
      <c r="D19" s="175"/>
      <c r="E19" s="169"/>
      <c r="F19" s="177"/>
      <c r="G19" s="164"/>
      <c r="H19" s="171"/>
      <c r="I19" s="177"/>
      <c r="J19" s="164"/>
      <c r="K19" s="169"/>
      <c r="L19" s="177"/>
      <c r="M19" s="164"/>
      <c r="N19" s="171"/>
      <c r="O19" s="177"/>
      <c r="P19" s="164"/>
      <c r="Q19" s="169"/>
      <c r="R19" s="170">
        <f>+'[3]3.SZ.TÁBL. SEGÍTŐ SZOLGÁLAT'!$S$18</f>
        <v>64</v>
      </c>
      <c r="S19" s="164">
        <f>+'[9]3.SZ.TÁBL. SEGÍTŐ SZOLGÁLAT'!$T$18</f>
        <v>64</v>
      </c>
      <c r="T19" s="171"/>
      <c r="U19" s="170">
        <f>+'[3]3.SZ.TÁBL. SEGÍTŐ SZOLGÁLAT'!$V$18</f>
        <v>864</v>
      </c>
      <c r="V19" s="164">
        <f>+'[9]3.SZ.TÁBL. SEGÍTŐ SZOLGÁLAT'!$W18</f>
        <v>864</v>
      </c>
      <c r="W19" s="171"/>
      <c r="X19" s="166">
        <f>+'[3]3.SZ.TÁBL. SEGÍTŐ SZOLGÁLAT'!$Y$18</f>
        <v>170</v>
      </c>
      <c r="Y19" s="164">
        <f>+'[9]3.SZ.TÁBL. SEGÍTŐ SZOLGÁLAT'!$Z$18</f>
        <v>170</v>
      </c>
      <c r="Z19" s="171"/>
      <c r="AA19" s="699"/>
      <c r="AB19" s="699"/>
      <c r="AC19" s="699"/>
      <c r="AD19" s="172">
        <f t="shared" si="2"/>
        <v>1098</v>
      </c>
      <c r="AE19" s="164">
        <f t="shared" si="3"/>
        <v>1098</v>
      </c>
      <c r="AF19" s="165">
        <f t="shared" si="4"/>
        <v>0</v>
      </c>
    </row>
    <row r="20" spans="1:35" ht="37.9" customHeight="1" x14ac:dyDescent="0.2">
      <c r="A20" s="136" t="s">
        <v>101</v>
      </c>
      <c r="B20" s="194" t="s">
        <v>353</v>
      </c>
      <c r="C20" s="174"/>
      <c r="D20" s="175"/>
      <c r="E20" s="169"/>
      <c r="F20" s="177"/>
      <c r="G20" s="187"/>
      <c r="H20" s="190"/>
      <c r="I20" s="177"/>
      <c r="J20" s="187"/>
      <c r="K20" s="188"/>
      <c r="L20" s="177"/>
      <c r="M20" s="187"/>
      <c r="N20" s="190"/>
      <c r="O20" s="177"/>
      <c r="P20" s="187"/>
      <c r="Q20" s="188"/>
      <c r="R20" s="170"/>
      <c r="S20" s="187"/>
      <c r="T20" s="190"/>
      <c r="U20" s="170"/>
      <c r="V20" s="187"/>
      <c r="W20" s="190"/>
      <c r="X20" s="166"/>
      <c r="Y20" s="187"/>
      <c r="Z20" s="190"/>
      <c r="AA20" s="700"/>
      <c r="AB20" s="700"/>
      <c r="AC20" s="700"/>
      <c r="AD20" s="191"/>
      <c r="AE20" s="187"/>
      <c r="AF20" s="192"/>
    </row>
    <row r="21" spans="1:35" ht="13.5" customHeight="1" x14ac:dyDescent="0.2">
      <c r="A21" s="136" t="s">
        <v>332</v>
      </c>
      <c r="B21" s="194" t="s">
        <v>63</v>
      </c>
      <c r="C21" s="174"/>
      <c r="D21" s="175"/>
      <c r="E21" s="169"/>
      <c r="F21" s="177"/>
      <c r="G21" s="187"/>
      <c r="H21" s="190">
        <v>2</v>
      </c>
      <c r="I21" s="177"/>
      <c r="J21" s="187"/>
      <c r="K21" s="188"/>
      <c r="L21" s="177"/>
      <c r="M21" s="187"/>
      <c r="N21" s="190"/>
      <c r="O21" s="177"/>
      <c r="P21" s="187"/>
      <c r="Q21" s="188"/>
      <c r="R21" s="170"/>
      <c r="S21" s="187"/>
      <c r="T21" s="190"/>
      <c r="U21" s="170"/>
      <c r="V21" s="187"/>
      <c r="W21" s="190"/>
      <c r="X21" s="166"/>
      <c r="Y21" s="187"/>
      <c r="Z21" s="190"/>
      <c r="AA21" s="700"/>
      <c r="AB21" s="700"/>
      <c r="AC21" s="700"/>
      <c r="AD21" s="191">
        <f t="shared" si="2"/>
        <v>0</v>
      </c>
      <c r="AE21" s="187">
        <f t="shared" si="3"/>
        <v>0</v>
      </c>
      <c r="AF21" s="192">
        <f t="shared" si="4"/>
        <v>2</v>
      </c>
    </row>
    <row r="22" spans="1:35" s="262" customFormat="1" ht="13.5" customHeight="1" x14ac:dyDescent="0.2">
      <c r="A22" s="115" t="s">
        <v>102</v>
      </c>
      <c r="B22" s="193" t="s">
        <v>64</v>
      </c>
      <c r="C22" s="245">
        <f t="shared" ref="C22:AE22" si="5">SUM(C12:C21)</f>
        <v>0</v>
      </c>
      <c r="D22" s="243">
        <f t="shared" si="5"/>
        <v>0</v>
      </c>
      <c r="E22" s="246">
        <f t="shared" si="5"/>
        <v>0</v>
      </c>
      <c r="F22" s="260">
        <f>SUM(F12:F21)</f>
        <v>0</v>
      </c>
      <c r="G22" s="243">
        <f>SUM(G12:G21)</f>
        <v>320</v>
      </c>
      <c r="H22" s="261">
        <f t="shared" si="5"/>
        <v>322</v>
      </c>
      <c r="I22" s="260">
        <f t="shared" si="5"/>
        <v>2500</v>
      </c>
      <c r="J22" s="243">
        <f t="shared" si="5"/>
        <v>2500</v>
      </c>
      <c r="K22" s="246">
        <f t="shared" si="5"/>
        <v>1682</v>
      </c>
      <c r="L22" s="260">
        <f>SUM(L12:L21)</f>
        <v>0</v>
      </c>
      <c r="M22" s="243">
        <f>SUM(M12:M21)</f>
        <v>0</v>
      </c>
      <c r="N22" s="261">
        <f t="shared" si="5"/>
        <v>0</v>
      </c>
      <c r="O22" s="260">
        <f t="shared" si="5"/>
        <v>1500</v>
      </c>
      <c r="P22" s="243">
        <f t="shared" si="5"/>
        <v>1500</v>
      </c>
      <c r="Q22" s="246">
        <f t="shared" si="5"/>
        <v>1656</v>
      </c>
      <c r="R22" s="260">
        <f>SUM(R12:R21)</f>
        <v>364</v>
      </c>
      <c r="S22" s="243">
        <f>SUM(S12:S21)</f>
        <v>364</v>
      </c>
      <c r="T22" s="261">
        <f t="shared" si="5"/>
        <v>41</v>
      </c>
      <c r="U22" s="260">
        <f t="shared" si="5"/>
        <v>12428</v>
      </c>
      <c r="V22" s="243">
        <f t="shared" si="5"/>
        <v>12428</v>
      </c>
      <c r="W22" s="261">
        <f t="shared" si="5"/>
        <v>5806</v>
      </c>
      <c r="X22" s="245">
        <f>SUM(X12:X21)</f>
        <v>970</v>
      </c>
      <c r="Y22" s="243">
        <f>SUM(Y12:Y21)</f>
        <v>970</v>
      </c>
      <c r="Z22" s="261">
        <f>SUM(Z12:Z21)</f>
        <v>1197</v>
      </c>
      <c r="AA22" s="701">
        <v>0</v>
      </c>
      <c r="AB22" s="701">
        <v>0</v>
      </c>
      <c r="AC22" s="701">
        <v>0</v>
      </c>
      <c r="AD22" s="240">
        <f t="shared" si="5"/>
        <v>17762</v>
      </c>
      <c r="AE22" s="243">
        <f t="shared" si="5"/>
        <v>18082</v>
      </c>
      <c r="AF22" s="244">
        <f>SUM(AF12:AF21)</f>
        <v>10704</v>
      </c>
    </row>
    <row r="23" spans="1:35" s="262" customFormat="1" ht="13.5" customHeight="1" x14ac:dyDescent="0.2">
      <c r="A23" s="115" t="s">
        <v>103</v>
      </c>
      <c r="B23" s="193" t="s">
        <v>65</v>
      </c>
      <c r="C23" s="245"/>
      <c r="D23" s="243"/>
      <c r="E23" s="246"/>
      <c r="F23" s="260"/>
      <c r="G23" s="243"/>
      <c r="H23" s="261"/>
      <c r="I23" s="260"/>
      <c r="J23" s="243"/>
      <c r="K23" s="246"/>
      <c r="L23" s="260"/>
      <c r="M23" s="243"/>
      <c r="N23" s="261"/>
      <c r="O23" s="260"/>
      <c r="P23" s="243"/>
      <c r="Q23" s="246"/>
      <c r="R23" s="260"/>
      <c r="S23" s="243"/>
      <c r="T23" s="261"/>
      <c r="U23" s="260"/>
      <c r="V23" s="243"/>
      <c r="W23" s="261"/>
      <c r="X23" s="245"/>
      <c r="Y23" s="243"/>
      <c r="Z23" s="261"/>
      <c r="AA23" s="701"/>
      <c r="AB23" s="701"/>
      <c r="AC23" s="701"/>
      <c r="AD23" s="240"/>
      <c r="AE23" s="243"/>
      <c r="AF23" s="244"/>
    </row>
    <row r="24" spans="1:35" ht="13.5" customHeight="1" x14ac:dyDescent="0.2">
      <c r="A24" s="137" t="s">
        <v>333</v>
      </c>
      <c r="B24" s="195" t="s">
        <v>66</v>
      </c>
      <c r="C24" s="196"/>
      <c r="D24" s="197"/>
      <c r="E24" s="198"/>
      <c r="F24" s="199"/>
      <c r="G24" s="197"/>
      <c r="H24" s="200"/>
      <c r="I24" s="199"/>
      <c r="J24" s="197"/>
      <c r="K24" s="198"/>
      <c r="L24" s="199"/>
      <c r="M24" s="197"/>
      <c r="N24" s="200"/>
      <c r="O24" s="199"/>
      <c r="P24" s="197"/>
      <c r="Q24" s="198"/>
      <c r="R24" s="199"/>
      <c r="S24" s="197"/>
      <c r="T24" s="200"/>
      <c r="U24" s="199"/>
      <c r="V24" s="197"/>
      <c r="W24" s="200"/>
      <c r="X24" s="196"/>
      <c r="Y24" s="197"/>
      <c r="Z24" s="200"/>
      <c r="AA24" s="702"/>
      <c r="AB24" s="702"/>
      <c r="AC24" s="702"/>
      <c r="AD24" s="201"/>
      <c r="AE24" s="197"/>
      <c r="AF24" s="202"/>
    </row>
    <row r="25" spans="1:35" s="262" customFormat="1" ht="13.5" customHeight="1" x14ac:dyDescent="0.2">
      <c r="A25" s="115" t="s">
        <v>104</v>
      </c>
      <c r="B25" s="193" t="s">
        <v>221</v>
      </c>
      <c r="C25" s="245">
        <f t="shared" ref="C25:AF25" si="6">+C24</f>
        <v>0</v>
      </c>
      <c r="D25" s="243">
        <f t="shared" si="6"/>
        <v>0</v>
      </c>
      <c r="E25" s="246">
        <f t="shared" si="6"/>
        <v>0</v>
      </c>
      <c r="F25" s="260">
        <f>+F24</f>
        <v>0</v>
      </c>
      <c r="G25" s="243">
        <f>+G24</f>
        <v>0</v>
      </c>
      <c r="H25" s="261">
        <f t="shared" si="6"/>
        <v>0</v>
      </c>
      <c r="I25" s="260">
        <f t="shared" si="6"/>
        <v>0</v>
      </c>
      <c r="J25" s="243">
        <f t="shared" si="6"/>
        <v>0</v>
      </c>
      <c r="K25" s="246">
        <f t="shared" si="6"/>
        <v>0</v>
      </c>
      <c r="L25" s="260">
        <f>+L24</f>
        <v>0</v>
      </c>
      <c r="M25" s="243">
        <f>+M24</f>
        <v>0</v>
      </c>
      <c r="N25" s="261">
        <f t="shared" si="6"/>
        <v>0</v>
      </c>
      <c r="O25" s="260">
        <f t="shared" si="6"/>
        <v>0</v>
      </c>
      <c r="P25" s="243">
        <f t="shared" si="6"/>
        <v>0</v>
      </c>
      <c r="Q25" s="246">
        <f t="shared" si="6"/>
        <v>0</v>
      </c>
      <c r="R25" s="260">
        <f>+R24</f>
        <v>0</v>
      </c>
      <c r="S25" s="243">
        <f>+S24</f>
        <v>0</v>
      </c>
      <c r="T25" s="261">
        <f t="shared" si="6"/>
        <v>0</v>
      </c>
      <c r="U25" s="260">
        <f t="shared" si="6"/>
        <v>0</v>
      </c>
      <c r="V25" s="243">
        <f t="shared" si="6"/>
        <v>0</v>
      </c>
      <c r="W25" s="261">
        <f t="shared" si="6"/>
        <v>0</v>
      </c>
      <c r="X25" s="245">
        <f>+X24</f>
        <v>0</v>
      </c>
      <c r="Y25" s="243">
        <f>+Y24</f>
        <v>0</v>
      </c>
      <c r="Z25" s="261">
        <f>+Z24</f>
        <v>0</v>
      </c>
      <c r="AA25" s="701">
        <v>0</v>
      </c>
      <c r="AB25" s="701">
        <v>0</v>
      </c>
      <c r="AC25" s="701">
        <v>0</v>
      </c>
      <c r="AD25" s="240">
        <f t="shared" si="6"/>
        <v>0</v>
      </c>
      <c r="AE25" s="243">
        <f t="shared" si="6"/>
        <v>0</v>
      </c>
      <c r="AF25" s="244">
        <f t="shared" si="6"/>
        <v>0</v>
      </c>
    </row>
    <row r="26" spans="1:35" ht="13.5" customHeight="1" x14ac:dyDescent="0.2">
      <c r="A26" s="137" t="s">
        <v>334</v>
      </c>
      <c r="B26" s="195" t="s">
        <v>67</v>
      </c>
      <c r="C26" s="196"/>
      <c r="D26" s="197"/>
      <c r="E26" s="198"/>
      <c r="F26" s="199"/>
      <c r="G26" s="197"/>
      <c r="H26" s="200"/>
      <c r="I26" s="199"/>
      <c r="J26" s="197"/>
      <c r="K26" s="198"/>
      <c r="L26" s="199"/>
      <c r="M26" s="197"/>
      <c r="N26" s="200"/>
      <c r="O26" s="199"/>
      <c r="P26" s="197"/>
      <c r="Q26" s="198"/>
      <c r="R26" s="199"/>
      <c r="S26" s="197"/>
      <c r="T26" s="200"/>
      <c r="U26" s="199"/>
      <c r="V26" s="197"/>
      <c r="W26" s="200"/>
      <c r="X26" s="196"/>
      <c r="Y26" s="197"/>
      <c r="Z26" s="200"/>
      <c r="AA26" s="702"/>
      <c r="AB26" s="702"/>
      <c r="AC26" s="702"/>
      <c r="AD26" s="201"/>
      <c r="AE26" s="197"/>
      <c r="AF26" s="202"/>
    </row>
    <row r="27" spans="1:35" s="262" customFormat="1" ht="13.5" customHeight="1" x14ac:dyDescent="0.2">
      <c r="A27" s="115" t="s">
        <v>105</v>
      </c>
      <c r="B27" s="193" t="s">
        <v>222</v>
      </c>
      <c r="C27" s="245">
        <f t="shared" ref="C27:AF27" si="7">+C26</f>
        <v>0</v>
      </c>
      <c r="D27" s="243">
        <f t="shared" si="7"/>
        <v>0</v>
      </c>
      <c r="E27" s="246">
        <f t="shared" si="7"/>
        <v>0</v>
      </c>
      <c r="F27" s="260">
        <f>+F26</f>
        <v>0</v>
      </c>
      <c r="G27" s="243">
        <f>+G26</f>
        <v>0</v>
      </c>
      <c r="H27" s="261">
        <f t="shared" si="7"/>
        <v>0</v>
      </c>
      <c r="I27" s="260">
        <f t="shared" si="7"/>
        <v>0</v>
      </c>
      <c r="J27" s="243">
        <f t="shared" si="7"/>
        <v>0</v>
      </c>
      <c r="K27" s="246">
        <f t="shared" si="7"/>
        <v>0</v>
      </c>
      <c r="L27" s="260">
        <f>+L26</f>
        <v>0</v>
      </c>
      <c r="M27" s="243">
        <f>+M26</f>
        <v>0</v>
      </c>
      <c r="N27" s="261">
        <f t="shared" si="7"/>
        <v>0</v>
      </c>
      <c r="O27" s="260">
        <f t="shared" si="7"/>
        <v>0</v>
      </c>
      <c r="P27" s="243">
        <f t="shared" si="7"/>
        <v>0</v>
      </c>
      <c r="Q27" s="246">
        <f t="shared" si="7"/>
        <v>0</v>
      </c>
      <c r="R27" s="260">
        <f>+R26</f>
        <v>0</v>
      </c>
      <c r="S27" s="243">
        <f>+S26</f>
        <v>0</v>
      </c>
      <c r="T27" s="261">
        <f t="shared" si="7"/>
        <v>0</v>
      </c>
      <c r="U27" s="260">
        <f t="shared" si="7"/>
        <v>0</v>
      </c>
      <c r="V27" s="243">
        <f t="shared" si="7"/>
        <v>0</v>
      </c>
      <c r="W27" s="261">
        <f t="shared" si="7"/>
        <v>0</v>
      </c>
      <c r="X27" s="245">
        <f>+X26</f>
        <v>0</v>
      </c>
      <c r="Y27" s="243">
        <f>+Y26</f>
        <v>0</v>
      </c>
      <c r="Z27" s="261">
        <f>+Z26</f>
        <v>0</v>
      </c>
      <c r="AA27" s="701">
        <v>0</v>
      </c>
      <c r="AB27" s="701">
        <v>0</v>
      </c>
      <c r="AC27" s="701">
        <v>0</v>
      </c>
      <c r="AD27" s="240">
        <f t="shared" si="7"/>
        <v>0</v>
      </c>
      <c r="AE27" s="243">
        <f t="shared" si="7"/>
        <v>0</v>
      </c>
      <c r="AF27" s="244">
        <f t="shared" si="7"/>
        <v>0</v>
      </c>
    </row>
    <row r="28" spans="1:35" s="262" customFormat="1" ht="13.5" customHeight="1" x14ac:dyDescent="0.2">
      <c r="A28" s="115" t="s">
        <v>106</v>
      </c>
      <c r="B28" s="193" t="s">
        <v>68</v>
      </c>
      <c r="C28" s="245">
        <f t="shared" ref="C28:AF28" si="8">+C7+C11+C22+C23+C25+C27</f>
        <v>0</v>
      </c>
      <c r="D28" s="243">
        <f t="shared" si="8"/>
        <v>0</v>
      </c>
      <c r="E28" s="246">
        <f t="shared" si="8"/>
        <v>0</v>
      </c>
      <c r="F28" s="260">
        <f>+F7+F11+F22+F23+F25+F27</f>
        <v>0</v>
      </c>
      <c r="G28" s="243">
        <f>+G7+G11+G22+G23+G25+G27</f>
        <v>320</v>
      </c>
      <c r="H28" s="261">
        <f t="shared" si="8"/>
        <v>322</v>
      </c>
      <c r="I28" s="260">
        <f t="shared" si="8"/>
        <v>2500</v>
      </c>
      <c r="J28" s="243">
        <f t="shared" si="8"/>
        <v>2500</v>
      </c>
      <c r="K28" s="246">
        <f t="shared" si="8"/>
        <v>1682</v>
      </c>
      <c r="L28" s="260">
        <f>+L7+L11+L22+L23+L25+L27</f>
        <v>0</v>
      </c>
      <c r="M28" s="243">
        <f>+M7+M11+M22+M23+M25+M27</f>
        <v>0</v>
      </c>
      <c r="N28" s="261">
        <f t="shared" si="8"/>
        <v>0</v>
      </c>
      <c r="O28" s="260">
        <f t="shared" si="8"/>
        <v>1500</v>
      </c>
      <c r="P28" s="243">
        <f t="shared" si="8"/>
        <v>1500</v>
      </c>
      <c r="Q28" s="246">
        <f t="shared" si="8"/>
        <v>1656</v>
      </c>
      <c r="R28" s="260">
        <f>+R7+R11+R22+R23+R25+R27</f>
        <v>364</v>
      </c>
      <c r="S28" s="243">
        <f>+S7+S11+S22+S23+S25+S27</f>
        <v>364</v>
      </c>
      <c r="T28" s="261">
        <f t="shared" si="8"/>
        <v>41</v>
      </c>
      <c r="U28" s="260">
        <f t="shared" si="8"/>
        <v>12428</v>
      </c>
      <c r="V28" s="243">
        <f t="shared" si="8"/>
        <v>12428</v>
      </c>
      <c r="W28" s="261">
        <f t="shared" si="8"/>
        <v>5806</v>
      </c>
      <c r="X28" s="245">
        <f>+X7+X11+X22+X23+X25+X27</f>
        <v>970</v>
      </c>
      <c r="Y28" s="243">
        <f>+Y7+Y11+Y22+Y23+Y25+Y27</f>
        <v>970</v>
      </c>
      <c r="Z28" s="261">
        <f>+Z7+Z11+Z22+Z23+Z25+Z27</f>
        <v>1197</v>
      </c>
      <c r="AA28" s="701">
        <v>0</v>
      </c>
      <c r="AB28" s="701">
        <v>0</v>
      </c>
      <c r="AC28" s="701">
        <f>+AC7+AC11+AC22+AC23+AC25+AC27</f>
        <v>0</v>
      </c>
      <c r="AD28" s="240">
        <f t="shared" si="8"/>
        <v>17762</v>
      </c>
      <c r="AE28" s="243">
        <f t="shared" si="8"/>
        <v>18082</v>
      </c>
      <c r="AF28" s="244">
        <f t="shared" si="8"/>
        <v>10704</v>
      </c>
    </row>
    <row r="29" spans="1:35" s="262" customFormat="1" ht="13.5" customHeight="1" x14ac:dyDescent="0.2">
      <c r="A29" s="203" t="s">
        <v>107</v>
      </c>
      <c r="B29" s="193" t="s">
        <v>69</v>
      </c>
      <c r="C29" s="631">
        <f>+'[6]3.SZ.TÁBL. SEGÍTŐ SZOLGÁLAT'!$D28</f>
        <v>0</v>
      </c>
      <c r="D29" s="243">
        <v>0</v>
      </c>
      <c r="E29" s="246">
        <v>0</v>
      </c>
      <c r="F29" s="260">
        <f>+'[6]3.SZ.TÁBL. SEGÍTŐ SZOLGÁLAT'!$G28</f>
        <v>0</v>
      </c>
      <c r="G29" s="243">
        <f>+'[4]3.SZ.TÁBL. SEGÍTŐ SZOLGÁLAT'!$H$28</f>
        <v>16242</v>
      </c>
      <c r="H29" s="261">
        <v>16242</v>
      </c>
      <c r="I29" s="260">
        <f>+'[6]3.SZ.TÁBL. SEGÍTŐ SZOLGÁLAT'!$J28</f>
        <v>0</v>
      </c>
      <c r="J29" s="243">
        <f>+'[8]3.SZ.TÁBL. SEGÍTŐ SZOLGÁLAT'!$K$27</f>
        <v>0</v>
      </c>
      <c r="K29" s="246">
        <v>0</v>
      </c>
      <c r="L29" s="260">
        <f>+'[6]3.SZ.TÁBL. SEGÍTŐ SZOLGÁLAT'!$M28</f>
        <v>0</v>
      </c>
      <c r="M29" s="243">
        <f>+'[10]3.SZ.TÁBL. SEGÍTŐ SZOLGÁLAT'!$N28</f>
        <v>0</v>
      </c>
      <c r="N29" s="261">
        <v>0</v>
      </c>
      <c r="O29" s="260">
        <f>+'[6]3.SZ.TÁBL. SEGÍTŐ SZOLGÁLAT'!$P28</f>
        <v>0</v>
      </c>
      <c r="P29" s="243">
        <f>+'[10]3.SZ.TÁBL. SEGÍTŐ SZOLGÁLAT'!$Q28</f>
        <v>0</v>
      </c>
      <c r="Q29" s="246">
        <v>0</v>
      </c>
      <c r="R29" s="260">
        <f>+'[6]3.SZ.TÁBL. SEGÍTŐ SZOLGÁLAT'!$S28</f>
        <v>0</v>
      </c>
      <c r="S29" s="243">
        <f>+'[10]3.SZ.TÁBL. SEGÍTŐ SZOLGÁLAT'!$T28</f>
        <v>0</v>
      </c>
      <c r="T29" s="261">
        <v>0</v>
      </c>
      <c r="U29" s="260"/>
      <c r="V29" s="243">
        <v>0</v>
      </c>
      <c r="W29" s="261">
        <v>0</v>
      </c>
      <c r="X29" s="245">
        <f>+'[6]3.SZ.TÁBL. SEGÍTŐ SZOLGÁLAT'!$Y28</f>
        <v>0</v>
      </c>
      <c r="Y29" s="243">
        <f>+'[11]3.SZ.TÁBL. SEGÍTŐ SZOLGÁLAT'!$Z$28</f>
        <v>0</v>
      </c>
      <c r="Z29" s="261">
        <v>0</v>
      </c>
      <c r="AA29" s="701">
        <v>0</v>
      </c>
      <c r="AB29" s="701">
        <v>0</v>
      </c>
      <c r="AC29" s="701">
        <v>0</v>
      </c>
      <c r="AD29" s="240">
        <f>+C29+F29+I29+L29+O29+R29+U29+X29</f>
        <v>0</v>
      </c>
      <c r="AE29" s="243">
        <f>+D29+G29+J29+M29+P29+S29+V29+Y29</f>
        <v>16242</v>
      </c>
      <c r="AF29" s="244">
        <f>+E29+H29+K29+N29+Q29+T29+W29+Z29</f>
        <v>16242</v>
      </c>
    </row>
    <row r="30" spans="1:35" s="262" customFormat="1" ht="13.5" customHeight="1" x14ac:dyDescent="0.2">
      <c r="A30" s="203" t="s">
        <v>219</v>
      </c>
      <c r="B30" s="193" t="s">
        <v>220</v>
      </c>
      <c r="C30" s="245">
        <f>+SUM(C31:C33)</f>
        <v>0</v>
      </c>
      <c r="D30" s="243">
        <f>+SUM(D31:D33)</f>
        <v>0</v>
      </c>
      <c r="E30" s="246">
        <f>+SUM(E31:E33)+E41</f>
        <v>0</v>
      </c>
      <c r="F30" s="260">
        <f>+SUM(F31:F33)</f>
        <v>37988</v>
      </c>
      <c r="G30" s="243">
        <f>+SUM(G31:G33)</f>
        <v>30234</v>
      </c>
      <c r="H30" s="261">
        <f>+SUM(H31:H33)+H41</f>
        <v>15191</v>
      </c>
      <c r="I30" s="260">
        <f>+SUM(I31:I33)</f>
        <v>29266</v>
      </c>
      <c r="J30" s="243">
        <f>+SUM(J31:J33)</f>
        <v>33437</v>
      </c>
      <c r="K30" s="246">
        <f>+SUM(K31:K33)+K41</f>
        <v>25310</v>
      </c>
      <c r="L30" s="260">
        <f>+SUM(L31:L33)</f>
        <v>24260</v>
      </c>
      <c r="M30" s="243">
        <f>+SUM(M31:M33)</f>
        <v>29145</v>
      </c>
      <c r="N30" s="261">
        <f>+SUM(N31:N33)+N41</f>
        <v>18217</v>
      </c>
      <c r="O30" s="260">
        <f>+SUM(O31:O33)</f>
        <v>17035</v>
      </c>
      <c r="P30" s="243">
        <f>+SUM(P31:P33)</f>
        <v>18433</v>
      </c>
      <c r="Q30" s="246">
        <f>+SUM(Q31:Q33)+Q41</f>
        <v>10981</v>
      </c>
      <c r="R30" s="260">
        <f>+SUM(R31:R33)</f>
        <v>9507</v>
      </c>
      <c r="S30" s="243">
        <f>+SUM(S31:S33)</f>
        <v>10421</v>
      </c>
      <c r="T30" s="261">
        <f>+SUM(T31:T33)+T41</f>
        <v>9046</v>
      </c>
      <c r="U30" s="260">
        <f>+SUM(U31:U33)</f>
        <v>13796</v>
      </c>
      <c r="V30" s="243">
        <f>+SUM(V31:V33)</f>
        <v>17593</v>
      </c>
      <c r="W30" s="261">
        <f>+SUM(W31:W33)+W41</f>
        <v>13382</v>
      </c>
      <c r="X30" s="245">
        <f>+SUM(X31:X33)</f>
        <v>2248</v>
      </c>
      <c r="Y30" s="243">
        <f>+SUM(Y31:Y33)</f>
        <v>2487</v>
      </c>
      <c r="Z30" s="261">
        <f>+SUM(Z31:Z33)+Z41</f>
        <v>1124</v>
      </c>
      <c r="AA30" s="701">
        <v>0</v>
      </c>
      <c r="AB30" s="701">
        <v>0</v>
      </c>
      <c r="AC30" s="701">
        <f>+SUM(AC31:AC33)+AC41</f>
        <v>816</v>
      </c>
      <c r="AD30" s="240">
        <f>+SUM(AD31:AD33)</f>
        <v>134100</v>
      </c>
      <c r="AE30" s="243">
        <f>+SUM(AE31:AE33)</f>
        <v>141750</v>
      </c>
      <c r="AF30" s="244">
        <f>+SUM(AF31:AF33)+AF41</f>
        <v>94067</v>
      </c>
      <c r="AH30" s="262">
        <v>94067</v>
      </c>
      <c r="AI30" s="347">
        <f>AH30-AF30</f>
        <v>0</v>
      </c>
    </row>
    <row r="31" spans="1:35" ht="13.5" customHeight="1" x14ac:dyDescent="0.2">
      <c r="A31" s="224"/>
      <c r="B31" s="350" t="s">
        <v>224</v>
      </c>
      <c r="C31" s="174"/>
      <c r="D31" s="219"/>
      <c r="E31" s="219"/>
      <c r="F31" s="170">
        <f>+'[3]3.SZ.TÁBL. SEGÍTŐ SZOLGÁLAT'!$G$30</f>
        <v>27503</v>
      </c>
      <c r="G31" s="219">
        <f>+'[4]3.SZ.TÁBL. SEGÍTŐ SZOLGÁLAT'!$H$30</f>
        <v>35974</v>
      </c>
      <c r="H31" s="219">
        <f>+'4.SZ.TÁBL. SZOCIÁLIS NORMATÍVA'!F4+'4.SZ.TÁBL. SZOCIÁLIS NORMATÍVA'!F16+'4.SZ.TÁBL. SZOCIÁLIS NORMATÍVA'!F26+'4.SZ.TÁBL. SZOCIÁLIS NORMATÍVA'!F5</f>
        <v>29186</v>
      </c>
      <c r="I31" s="170">
        <f>+'[3]3.SZ.TÁBL. SEGÍTŐ SZOLGÁLAT'!$J$30</f>
        <v>26451</v>
      </c>
      <c r="J31" s="219">
        <f>+'[4]3.SZ.TÁBL. SEGÍTŐ SZOLGÁLAT'!$K$30</f>
        <v>30622</v>
      </c>
      <c r="K31" s="219">
        <f>+'4.SZ.TÁBL. SZOCIÁLIS NORMATÍVA'!F7+'4.SZ.TÁBL. SZOCIÁLIS NORMATÍVA'!F8+'4.SZ.TÁBL. SZOCIÁLIS NORMATÍVA'!F17+'4.SZ.TÁBL. SZOCIÁLIS NORMATÍVA'!F27</f>
        <v>24257</v>
      </c>
      <c r="L31" s="170">
        <f>+'[3]3.SZ.TÁBL. SEGÍTŐ SZOLGÁLAT'!$M$30</f>
        <v>20500</v>
      </c>
      <c r="M31" s="219">
        <f>+'[4]3.SZ.TÁBL. SEGÍTŐ SZOLGÁLAT'!$N$30</f>
        <v>25385</v>
      </c>
      <c r="N31" s="219">
        <f>+'4.SZ.TÁBL. SZOCIÁLIS NORMATÍVA'!F3+'4.SZ.TÁBL. SZOCIÁLIS NORMATÍVA'!F18+'4.SZ.TÁBL. SZOCIÁLIS NORMATÍVA'!F28</f>
        <v>20278</v>
      </c>
      <c r="O31" s="170">
        <f>+'[3]3.SZ.TÁBL. SEGÍTŐ SZOLGÁLAT'!$P$30</f>
        <v>12240</v>
      </c>
      <c r="P31" s="219">
        <f>+'[4]3.SZ.TÁBL. SEGÍTŐ SZOLGÁLAT'!$Q$30</f>
        <v>18528</v>
      </c>
      <c r="Q31" s="219">
        <f>+'4.SZ.TÁBL. SZOCIÁLIS NORMATÍVA'!F12+'4.SZ.TÁBL. SZOCIÁLIS NORMATÍVA'!F19+'4.SZ.TÁBL. SZOCIÁLIS NORMATÍVA'!F29</f>
        <v>15521</v>
      </c>
      <c r="R31" s="170">
        <f>+'[3]3.SZ.TÁBL. SEGÍTŐ SZOLGÁLAT'!$S$30</f>
        <v>4479</v>
      </c>
      <c r="S31" s="219">
        <f>+'[4]3.SZ.TÁBL. SEGÍTŐ SZOLGÁLAT'!$T$30</f>
        <v>4952</v>
      </c>
      <c r="T31" s="219">
        <f>+'4.SZ.TÁBL. SZOCIÁLIS NORMATÍVA'!F10+'4.SZ.TÁBL. SZOCIÁLIS NORMATÍVA'!F20+'4.SZ.TÁBL. SZOCIÁLIS NORMATÍVA'!F30</f>
        <v>3855</v>
      </c>
      <c r="U31" s="170">
        <f>+'[3]3.SZ.TÁBL. SEGÍTŐ SZOLGÁLAT'!$V$30</f>
        <v>13796</v>
      </c>
      <c r="V31" s="219">
        <f>+'[4]3.SZ.TÁBL. SEGÍTŐ SZOLGÁLAT'!$W$30</f>
        <v>21233</v>
      </c>
      <c r="W31" s="221">
        <f>+'4.SZ.TÁBL. SZOCIÁLIS NORMATÍVA'!F11+'4.SZ.TÁBL. SZOCIÁLIS NORMATÍVA'!F15+'4.SZ.TÁBL. SZOCIÁLIS NORMATÍVA'!F25</f>
        <v>18035</v>
      </c>
      <c r="X31" s="166">
        <f>+'[3]3.SZ.TÁBL. SEGÍTŐ SZOLGÁLAT'!$Y$30</f>
        <v>876</v>
      </c>
      <c r="Y31" s="219">
        <f>+'[4]3.SZ.TÁBL. SEGÍTŐ SZOLGÁLAT'!$Z$30</f>
        <v>1187</v>
      </c>
      <c r="Z31" s="221">
        <f>+'4.SZ.TÁBL. SZOCIÁLIS NORMATÍVA'!F6</f>
        <v>881</v>
      </c>
      <c r="AA31" s="703"/>
      <c r="AB31" s="703"/>
      <c r="AC31" s="703"/>
      <c r="AD31" s="222">
        <f t="shared" ref="AD31:AF32" si="9">+C31+F31+I31+L31+O31+R31+U31+X31</f>
        <v>105845</v>
      </c>
      <c r="AE31" s="219">
        <f t="shared" si="9"/>
        <v>137881</v>
      </c>
      <c r="AF31" s="223">
        <f t="shared" si="9"/>
        <v>112013</v>
      </c>
    </row>
    <row r="32" spans="1:35" ht="13.5" customHeight="1" x14ac:dyDescent="0.2">
      <c r="A32" s="485"/>
      <c r="B32" s="122" t="s">
        <v>293</v>
      </c>
      <c r="C32" s="174"/>
      <c r="D32" s="175"/>
      <c r="E32" s="176"/>
      <c r="F32" s="177"/>
      <c r="G32" s="175">
        <f>+'[4]3.SZ.TÁBL. SEGÍTŐ SZOLGÁLAT'!$H$31</f>
        <v>-16225</v>
      </c>
      <c r="H32" s="178">
        <v>-16225</v>
      </c>
      <c r="I32" s="177"/>
      <c r="J32" s="175"/>
      <c r="K32" s="176"/>
      <c r="L32" s="177"/>
      <c r="M32" s="175"/>
      <c r="N32" s="178"/>
      <c r="O32" s="177"/>
      <c r="P32" s="175">
        <f>+'[9]3.SZ.TÁBL. SEGÍTŐ SZOLGÁLAT'!$Q$31</f>
        <v>-4890</v>
      </c>
      <c r="Q32" s="176">
        <v>-4890</v>
      </c>
      <c r="R32" s="177"/>
      <c r="S32" s="175"/>
      <c r="T32" s="178"/>
      <c r="U32" s="177"/>
      <c r="V32" s="175">
        <f>+'[9]3.SZ.TÁBL. SEGÍTŐ SZOLGÁLAT'!$W$31</f>
        <v>-3640</v>
      </c>
      <c r="W32" s="171">
        <v>-3640</v>
      </c>
      <c r="X32" s="174"/>
      <c r="Y32" s="175">
        <f>+'[9]3.SZ.TÁBL. SEGÍTŐ SZOLGÁLAT'!$Z$31</f>
        <v>-72</v>
      </c>
      <c r="Z32" s="178">
        <v>-72</v>
      </c>
      <c r="AA32" s="698"/>
      <c r="AB32" s="698"/>
      <c r="AC32" s="698"/>
      <c r="AD32" s="179">
        <f t="shared" si="9"/>
        <v>0</v>
      </c>
      <c r="AE32" s="175">
        <f t="shared" si="9"/>
        <v>-24827</v>
      </c>
      <c r="AF32" s="180">
        <f t="shared" si="9"/>
        <v>-24827</v>
      </c>
    </row>
    <row r="33" spans="1:35" ht="13.5" customHeight="1" x14ac:dyDescent="0.2">
      <c r="A33" s="225"/>
      <c r="B33" s="122" t="s">
        <v>225</v>
      </c>
      <c r="C33" s="164"/>
      <c r="D33" s="164"/>
      <c r="E33" s="169"/>
      <c r="F33" s="170">
        <f>+SUM(F34:F40)</f>
        <v>10485</v>
      </c>
      <c r="G33" s="164">
        <f>+SUM(G34:G40)</f>
        <v>10485</v>
      </c>
      <c r="H33" s="171">
        <f t="shared" ref="H33:AD33" si="10">+SUM(H34:H40)</f>
        <v>7916</v>
      </c>
      <c r="I33" s="170">
        <f t="shared" si="10"/>
        <v>2815</v>
      </c>
      <c r="J33" s="164">
        <f t="shared" si="10"/>
        <v>2815</v>
      </c>
      <c r="K33" s="169">
        <f t="shared" si="10"/>
        <v>2125</v>
      </c>
      <c r="L33" s="170">
        <f>+SUM(L34:L40)</f>
        <v>3760</v>
      </c>
      <c r="M33" s="164">
        <f>+SUM(M34:M40)</f>
        <v>3760</v>
      </c>
      <c r="N33" s="171">
        <f t="shared" si="10"/>
        <v>2839</v>
      </c>
      <c r="O33" s="170">
        <f t="shared" si="10"/>
        <v>4795</v>
      </c>
      <c r="P33" s="164">
        <f t="shared" si="10"/>
        <v>4795</v>
      </c>
      <c r="Q33" s="169">
        <f t="shared" si="10"/>
        <v>3561</v>
      </c>
      <c r="R33" s="170">
        <f>+SUM(R34:R40)</f>
        <v>5028</v>
      </c>
      <c r="S33" s="164">
        <f>+SUM(S34:S40)</f>
        <v>5469</v>
      </c>
      <c r="T33" s="171">
        <f t="shared" si="10"/>
        <v>4340</v>
      </c>
      <c r="U33" s="170"/>
      <c r="V33" s="164"/>
      <c r="W33" s="171">
        <f t="shared" si="10"/>
        <v>0</v>
      </c>
      <c r="X33" s="164">
        <f>+SUM(X34:X40)</f>
        <v>1372</v>
      </c>
      <c r="Y33" s="164">
        <f>+SUM(Y34:Y40)</f>
        <v>1372</v>
      </c>
      <c r="Z33" s="171">
        <f t="shared" si="10"/>
        <v>1029</v>
      </c>
      <c r="AA33" s="166"/>
      <c r="AB33" s="166"/>
      <c r="AC33" s="166"/>
      <c r="AD33" s="172">
        <f t="shared" si="10"/>
        <v>28255</v>
      </c>
      <c r="AE33" s="164">
        <f>+SUM(AE34:AE40)</f>
        <v>28696</v>
      </c>
      <c r="AF33" s="164">
        <f>+SUM(AF34:AF40)</f>
        <v>21810</v>
      </c>
    </row>
    <row r="34" spans="1:35" s="232" customFormat="1" ht="13.5" customHeight="1" x14ac:dyDescent="0.2">
      <c r="A34" s="226"/>
      <c r="B34" s="348" t="s">
        <v>4</v>
      </c>
      <c r="C34" s="166"/>
      <c r="D34" s="175"/>
      <c r="E34" s="228"/>
      <c r="F34" s="170">
        <f>+'[3]3.SZ.TÁBL. SEGÍTŐ SZOLGÁLAT'!$G33</f>
        <v>1538</v>
      </c>
      <c r="G34" s="164">
        <f>+'[9]3.SZ.TÁBL. SEGÍTŐ SZOLGÁLAT'!$H33</f>
        <v>1538</v>
      </c>
      <c r="H34" s="229">
        <v>1193</v>
      </c>
      <c r="I34" s="170">
        <f>+'[3]3.SZ.TÁBL. SEGÍTŐ SZOLGÁLAT'!$J33</f>
        <v>413</v>
      </c>
      <c r="J34" s="164">
        <f>+'[9]3.SZ.TÁBL. SEGÍTŐ SZOLGÁLAT'!$K33</f>
        <v>413</v>
      </c>
      <c r="K34" s="228">
        <v>320</v>
      </c>
      <c r="L34" s="170">
        <f>+'[3]3.SZ.TÁBL. SEGÍTŐ SZOLGÁLAT'!$M33</f>
        <v>552</v>
      </c>
      <c r="M34" s="164">
        <f>+'[9]3.SZ.TÁBL. SEGÍTŐ SZOLGÁLAT'!$N33</f>
        <v>552</v>
      </c>
      <c r="N34" s="229">
        <v>428</v>
      </c>
      <c r="O34" s="170">
        <f>+'[3]3.SZ.TÁBL. SEGÍTŐ SZOLGÁLAT'!$P33</f>
        <v>814</v>
      </c>
      <c r="P34" s="164">
        <f>+'[9]3.SZ.TÁBL. SEGÍTŐ SZOLGÁLAT'!$Q33</f>
        <v>814</v>
      </c>
      <c r="Q34" s="228">
        <v>631</v>
      </c>
      <c r="R34" s="170">
        <f>+'[3]3.SZ.TÁBL. SEGÍTŐ SZOLGÁLAT'!$S$33</f>
        <v>5028</v>
      </c>
      <c r="S34" s="164">
        <f>+'[9]3.SZ.TÁBL. SEGÍTŐ SZOLGÁLAT'!$T$33</f>
        <v>5469</v>
      </c>
      <c r="T34" s="229">
        <v>4340</v>
      </c>
      <c r="U34" s="170"/>
      <c r="V34" s="164"/>
      <c r="W34" s="229"/>
      <c r="X34" s="166"/>
      <c r="Y34" s="164"/>
      <c r="Z34" s="229"/>
      <c r="AA34" s="704"/>
      <c r="AB34" s="704"/>
      <c r="AC34" s="704"/>
      <c r="AD34" s="230">
        <f t="shared" ref="AD34:AD40" si="11">+C34+F34+I34+L34+O34+R34+U34+X34</f>
        <v>8345</v>
      </c>
      <c r="AE34" s="227">
        <f t="shared" ref="AE34:AE40" si="12">+D34+G34+J34+M34+P34+S34+V34+Y34</f>
        <v>8786</v>
      </c>
      <c r="AF34" s="231">
        <f t="shared" ref="AF34:AF39" si="13">+E34+H34+K34+N34+Q34+T34+W34+Z34</f>
        <v>6912</v>
      </c>
      <c r="AI34" s="232" t="s">
        <v>303</v>
      </c>
    </row>
    <row r="35" spans="1:35" s="232" customFormat="1" ht="13.5" customHeight="1" x14ac:dyDescent="0.2">
      <c r="A35" s="226"/>
      <c r="B35" s="348" t="s">
        <v>6</v>
      </c>
      <c r="C35" s="166"/>
      <c r="D35" s="175"/>
      <c r="E35" s="228"/>
      <c r="F35" s="170">
        <f>+'[3]3.SZ.TÁBL. SEGÍTŐ SZOLGÁLAT'!$G34</f>
        <v>703</v>
      </c>
      <c r="G35" s="164">
        <f>+'[9]3.SZ.TÁBL. SEGÍTŐ SZOLGÁLAT'!$H34</f>
        <v>703</v>
      </c>
      <c r="H35" s="229">
        <v>527</v>
      </c>
      <c r="I35" s="170">
        <f>+'[3]3.SZ.TÁBL. SEGÍTŐ SZOLGÁLAT'!$J34</f>
        <v>189</v>
      </c>
      <c r="J35" s="164">
        <f>+'[9]3.SZ.TÁBL. SEGÍTŐ SZOLGÁLAT'!$K34</f>
        <v>189</v>
      </c>
      <c r="K35" s="228">
        <v>142</v>
      </c>
      <c r="L35" s="170">
        <f>+'[3]3.SZ.TÁBL. SEGÍTŐ SZOLGÁLAT'!$M34</f>
        <v>252</v>
      </c>
      <c r="M35" s="164">
        <f>+'[9]3.SZ.TÁBL. SEGÍTŐ SZOLGÁLAT'!$N34</f>
        <v>252</v>
      </c>
      <c r="N35" s="229">
        <v>189</v>
      </c>
      <c r="O35" s="170">
        <f>+'[3]3.SZ.TÁBL. SEGÍTŐ SZOLGÁLAT'!$P34</f>
        <v>372</v>
      </c>
      <c r="P35" s="164">
        <f>+'[9]3.SZ.TÁBL. SEGÍTŐ SZOLGÁLAT'!$Q34</f>
        <v>372</v>
      </c>
      <c r="Q35" s="228">
        <v>279</v>
      </c>
      <c r="R35" s="170"/>
      <c r="S35" s="164"/>
      <c r="T35" s="229"/>
      <c r="U35" s="170"/>
      <c r="V35" s="164"/>
      <c r="W35" s="229"/>
      <c r="X35" s="166"/>
      <c r="Y35" s="164"/>
      <c r="Z35" s="229"/>
      <c r="AA35" s="704"/>
      <c r="AB35" s="704"/>
      <c r="AC35" s="704"/>
      <c r="AD35" s="230">
        <f t="shared" si="11"/>
        <v>1516</v>
      </c>
      <c r="AE35" s="227">
        <f t="shared" si="12"/>
        <v>1516</v>
      </c>
      <c r="AF35" s="231">
        <f t="shared" si="13"/>
        <v>1137</v>
      </c>
    </row>
    <row r="36" spans="1:35" s="232" customFormat="1" ht="13.5" customHeight="1" x14ac:dyDescent="0.2">
      <c r="A36" s="226"/>
      <c r="B36" s="348" t="s">
        <v>7</v>
      </c>
      <c r="C36" s="166"/>
      <c r="D36" s="175"/>
      <c r="E36" s="228"/>
      <c r="F36" s="170">
        <f>+'[3]3.SZ.TÁBL. SEGÍTŐ SZOLGÁLAT'!$G35</f>
        <v>632</v>
      </c>
      <c r="G36" s="164">
        <f>+'[9]3.SZ.TÁBL. SEGÍTŐ SZOLGÁLAT'!$H35</f>
        <v>632</v>
      </c>
      <c r="H36" s="229">
        <v>369</v>
      </c>
      <c r="I36" s="170">
        <f>+'[3]3.SZ.TÁBL. SEGÍTŐ SZOLGÁLAT'!$J35</f>
        <v>169</v>
      </c>
      <c r="J36" s="164">
        <f>+'[9]3.SZ.TÁBL. SEGÍTŐ SZOLGÁLAT'!$K35</f>
        <v>169</v>
      </c>
      <c r="K36" s="228">
        <v>99</v>
      </c>
      <c r="L36" s="170">
        <f>+'[3]3.SZ.TÁBL. SEGÍTŐ SZOLGÁLAT'!$M35</f>
        <v>226</v>
      </c>
      <c r="M36" s="164">
        <f>+'[9]3.SZ.TÁBL. SEGÍTŐ SZOLGÁLAT'!$N35</f>
        <v>226</v>
      </c>
      <c r="N36" s="229">
        <v>132</v>
      </c>
      <c r="O36" s="170">
        <f>+'[3]3.SZ.TÁBL. SEGÍTŐ SZOLGÁLAT'!$P35</f>
        <v>334</v>
      </c>
      <c r="P36" s="164">
        <f>+'[9]3.SZ.TÁBL. SEGÍTŐ SZOLGÁLAT'!$Q35</f>
        <v>334</v>
      </c>
      <c r="Q36" s="228">
        <v>195</v>
      </c>
      <c r="R36" s="170"/>
      <c r="S36" s="164"/>
      <c r="T36" s="229"/>
      <c r="U36" s="170"/>
      <c r="V36" s="164"/>
      <c r="W36" s="229"/>
      <c r="X36" s="166"/>
      <c r="Y36" s="164"/>
      <c r="Z36" s="229"/>
      <c r="AA36" s="704"/>
      <c r="AB36" s="704"/>
      <c r="AC36" s="704"/>
      <c r="AD36" s="230">
        <f t="shared" si="11"/>
        <v>1361</v>
      </c>
      <c r="AE36" s="227">
        <f t="shared" si="12"/>
        <v>1361</v>
      </c>
      <c r="AF36" s="231">
        <f t="shared" si="13"/>
        <v>795</v>
      </c>
    </row>
    <row r="37" spans="1:35" s="232" customFormat="1" ht="13.5" customHeight="1" x14ac:dyDescent="0.2">
      <c r="A37" s="226"/>
      <c r="B37" s="348" t="s">
        <v>8</v>
      </c>
      <c r="C37" s="166"/>
      <c r="D37" s="175"/>
      <c r="E37" s="228"/>
      <c r="F37" s="170">
        <f>+'[3]3.SZ.TÁBL. SEGÍTŐ SZOLGÁLAT'!$G36</f>
        <v>3123</v>
      </c>
      <c r="G37" s="164">
        <f>+'[9]3.SZ.TÁBL. SEGÍTŐ SZOLGÁLAT'!$H36</f>
        <v>3123</v>
      </c>
      <c r="H37" s="229">
        <v>2342</v>
      </c>
      <c r="I37" s="170">
        <f>+'[3]3.SZ.TÁBL. SEGÍTŐ SZOLGÁLAT'!$J36</f>
        <v>839</v>
      </c>
      <c r="J37" s="164">
        <f>+'[9]3.SZ.TÁBL. SEGÍTŐ SZOLGÁLAT'!$K36</f>
        <v>839</v>
      </c>
      <c r="K37" s="228">
        <v>629</v>
      </c>
      <c r="L37" s="170">
        <f>+'[3]3.SZ.TÁBL. SEGÍTŐ SZOLGÁLAT'!$M36</f>
        <v>1120</v>
      </c>
      <c r="M37" s="164">
        <f>+'[9]3.SZ.TÁBL. SEGÍTŐ SZOLGÁLAT'!$N36</f>
        <v>1120</v>
      </c>
      <c r="N37" s="229">
        <v>840</v>
      </c>
      <c r="O37" s="170">
        <f>+'[3]3.SZ.TÁBL. SEGÍTŐ SZOLGÁLAT'!$P36</f>
        <v>1652</v>
      </c>
      <c r="P37" s="164">
        <f>+'[9]3.SZ.TÁBL. SEGÍTŐ SZOLGÁLAT'!$Q36</f>
        <v>1652</v>
      </c>
      <c r="Q37" s="228">
        <v>1239</v>
      </c>
      <c r="R37" s="170"/>
      <c r="S37" s="164"/>
      <c r="T37" s="229"/>
      <c r="U37" s="170"/>
      <c r="V37" s="164"/>
      <c r="W37" s="229"/>
      <c r="X37" s="166">
        <f>+'[3]3.SZ.TÁBL. SEGÍTŐ SZOLGÁLAT'!$Y$36</f>
        <v>1372</v>
      </c>
      <c r="Y37" s="164">
        <f>+'[9]3.SZ.TÁBL. SEGÍTŐ SZOLGÁLAT'!$Z$36</f>
        <v>1372</v>
      </c>
      <c r="Z37" s="229">
        <v>1029</v>
      </c>
      <c r="AA37" s="704"/>
      <c r="AB37" s="704"/>
      <c r="AC37" s="704"/>
      <c r="AD37" s="230">
        <f t="shared" si="11"/>
        <v>8106</v>
      </c>
      <c r="AE37" s="227">
        <f t="shared" si="12"/>
        <v>8106</v>
      </c>
      <c r="AF37" s="231">
        <f t="shared" si="13"/>
        <v>6079</v>
      </c>
    </row>
    <row r="38" spans="1:35" s="232" customFormat="1" ht="13.5" customHeight="1" x14ac:dyDescent="0.2">
      <c r="A38" s="226"/>
      <c r="B38" s="348" t="s">
        <v>9</v>
      </c>
      <c r="C38" s="166"/>
      <c r="D38" s="175"/>
      <c r="E38" s="228"/>
      <c r="F38" s="170">
        <f>+'[3]3.SZ.TÁBL. SEGÍTŐ SZOLGÁLAT'!$G37</f>
        <v>1921</v>
      </c>
      <c r="G38" s="164">
        <f>+'[9]3.SZ.TÁBL. SEGÍTŐ SZOLGÁLAT'!$H37</f>
        <v>1921</v>
      </c>
      <c r="H38" s="229">
        <v>1441</v>
      </c>
      <c r="I38" s="170">
        <f>+'[3]3.SZ.TÁBL. SEGÍTŐ SZOLGÁLAT'!$J37</f>
        <v>516</v>
      </c>
      <c r="J38" s="164">
        <f>+'[9]3.SZ.TÁBL. SEGÍTŐ SZOLGÁLAT'!$K37</f>
        <v>516</v>
      </c>
      <c r="K38" s="228">
        <v>387</v>
      </c>
      <c r="L38" s="170">
        <f>+'[3]3.SZ.TÁBL. SEGÍTŐ SZOLGÁLAT'!$M37</f>
        <v>689</v>
      </c>
      <c r="M38" s="164">
        <f>+'[9]3.SZ.TÁBL. SEGÍTŐ SZOLGÁLAT'!$N37</f>
        <v>689</v>
      </c>
      <c r="N38" s="229">
        <v>517</v>
      </c>
      <c r="O38" s="170">
        <f>+'[3]3.SZ.TÁBL. SEGÍTŐ SZOLGÁLAT'!$P37</f>
        <v>1016</v>
      </c>
      <c r="P38" s="164">
        <f>+'[9]3.SZ.TÁBL. SEGÍTŐ SZOLGÁLAT'!$Q37</f>
        <v>1016</v>
      </c>
      <c r="Q38" s="228">
        <v>762</v>
      </c>
      <c r="R38" s="170"/>
      <c r="S38" s="164"/>
      <c r="T38" s="229"/>
      <c r="U38" s="170"/>
      <c r="V38" s="164"/>
      <c r="W38" s="229"/>
      <c r="X38" s="166"/>
      <c r="Y38" s="164"/>
      <c r="Z38" s="229"/>
      <c r="AA38" s="704"/>
      <c r="AB38" s="704"/>
      <c r="AC38" s="704"/>
      <c r="AD38" s="230">
        <f t="shared" si="11"/>
        <v>4142</v>
      </c>
      <c r="AE38" s="227">
        <f t="shared" si="12"/>
        <v>4142</v>
      </c>
      <c r="AF38" s="231">
        <f t="shared" si="13"/>
        <v>3107</v>
      </c>
    </row>
    <row r="39" spans="1:35" s="232" customFormat="1" ht="13.5" customHeight="1" x14ac:dyDescent="0.2">
      <c r="A39" s="226"/>
      <c r="B39" s="348" t="s">
        <v>10</v>
      </c>
      <c r="C39" s="166"/>
      <c r="D39" s="175"/>
      <c r="E39" s="228"/>
      <c r="F39" s="170">
        <f>+'[3]3.SZ.TÁBL. SEGÍTŐ SZOLGÁLAT'!$G38</f>
        <v>1147</v>
      </c>
      <c r="G39" s="164">
        <f>+'[9]3.SZ.TÁBL. SEGÍTŐ SZOLGÁLAT'!$H38</f>
        <v>1147</v>
      </c>
      <c r="H39" s="229">
        <v>860</v>
      </c>
      <c r="I39" s="170">
        <f>+'[3]3.SZ.TÁBL. SEGÍTŐ SZOLGÁLAT'!$J38</f>
        <v>308</v>
      </c>
      <c r="J39" s="164">
        <f>+'[9]3.SZ.TÁBL. SEGÍTŐ SZOLGÁLAT'!$K38</f>
        <v>308</v>
      </c>
      <c r="K39" s="228">
        <v>231</v>
      </c>
      <c r="L39" s="170">
        <f>+'[3]3.SZ.TÁBL. SEGÍTŐ SZOLGÁLAT'!$M38</f>
        <v>412</v>
      </c>
      <c r="M39" s="164">
        <f>+'[9]3.SZ.TÁBL. SEGÍTŐ SZOLGÁLAT'!$N38</f>
        <v>412</v>
      </c>
      <c r="N39" s="229">
        <v>309</v>
      </c>
      <c r="O39" s="170">
        <f>+'[3]3.SZ.TÁBL. SEGÍTŐ SZOLGÁLAT'!$P38</f>
        <v>607</v>
      </c>
      <c r="P39" s="164">
        <f>+'[9]3.SZ.TÁBL. SEGÍTŐ SZOLGÁLAT'!$Q38</f>
        <v>607</v>
      </c>
      <c r="Q39" s="228">
        <v>455</v>
      </c>
      <c r="R39" s="170"/>
      <c r="S39" s="164"/>
      <c r="T39" s="229"/>
      <c r="U39" s="170"/>
      <c r="V39" s="164"/>
      <c r="W39" s="229"/>
      <c r="X39" s="166"/>
      <c r="Y39" s="164"/>
      <c r="Z39" s="229"/>
      <c r="AA39" s="704"/>
      <c r="AB39" s="704"/>
      <c r="AC39" s="704"/>
      <c r="AD39" s="230">
        <f t="shared" si="11"/>
        <v>2474</v>
      </c>
      <c r="AE39" s="227">
        <f t="shared" si="12"/>
        <v>2474</v>
      </c>
      <c r="AF39" s="231">
        <f t="shared" si="13"/>
        <v>1855</v>
      </c>
    </row>
    <row r="40" spans="1:35" s="232" customFormat="1" ht="13.5" customHeight="1" x14ac:dyDescent="0.2">
      <c r="A40" s="659"/>
      <c r="B40" s="349" t="s">
        <v>226</v>
      </c>
      <c r="C40" s="186"/>
      <c r="D40" s="197"/>
      <c r="E40" s="242"/>
      <c r="F40" s="170">
        <f>+'[3]3.SZ.TÁBL. SEGÍTŐ SZOLGÁLAT'!$G39</f>
        <v>1421</v>
      </c>
      <c r="G40" s="164">
        <f>+'[9]3.SZ.TÁBL. SEGÍTŐ SZOLGÁLAT'!$H39</f>
        <v>1421</v>
      </c>
      <c r="H40" s="660">
        <v>1184</v>
      </c>
      <c r="I40" s="170">
        <f>+'[3]3.SZ.TÁBL. SEGÍTŐ SZOLGÁLAT'!$J39</f>
        <v>381</v>
      </c>
      <c r="J40" s="164">
        <f>+'[9]3.SZ.TÁBL. SEGÍTŐ SZOLGÁLAT'!$K39</f>
        <v>381</v>
      </c>
      <c r="K40" s="242">
        <v>317</v>
      </c>
      <c r="L40" s="170">
        <f>+'[3]3.SZ.TÁBL. SEGÍTŐ SZOLGÁLAT'!$M39</f>
        <v>509</v>
      </c>
      <c r="M40" s="164">
        <f>+'[9]3.SZ.TÁBL. SEGÍTŐ SZOLGÁLAT'!$N39</f>
        <v>509</v>
      </c>
      <c r="N40" s="660">
        <v>424</v>
      </c>
      <c r="O40" s="170"/>
      <c r="P40" s="164"/>
      <c r="Q40" s="242"/>
      <c r="R40" s="189"/>
      <c r="S40" s="187"/>
      <c r="T40" s="660"/>
      <c r="U40" s="170"/>
      <c r="V40" s="187"/>
      <c r="W40" s="660"/>
      <c r="X40" s="186"/>
      <c r="Y40" s="187"/>
      <c r="Z40" s="660"/>
      <c r="AA40" s="705"/>
      <c r="AB40" s="705"/>
      <c r="AC40" s="705"/>
      <c r="AD40" s="241">
        <f t="shared" si="11"/>
        <v>2311</v>
      </c>
      <c r="AE40" s="661">
        <f t="shared" si="12"/>
        <v>2311</v>
      </c>
      <c r="AF40" s="662">
        <f>+E40+H40+K40+N40+Q40+T40+W40+Z40+AC40</f>
        <v>1925</v>
      </c>
    </row>
    <row r="41" spans="1:35" s="232" customFormat="1" ht="13.5" customHeight="1" x14ac:dyDescent="0.2">
      <c r="A41" s="233"/>
      <c r="B41" s="726" t="s">
        <v>302</v>
      </c>
      <c r="C41" s="217"/>
      <c r="D41" s="213"/>
      <c r="E41" s="235"/>
      <c r="F41" s="217"/>
      <c r="G41" s="213"/>
      <c r="H41" s="236">
        <v>-5686</v>
      </c>
      <c r="I41" s="217"/>
      <c r="J41" s="213"/>
      <c r="K41" s="235">
        <v>-1072</v>
      </c>
      <c r="L41" s="217"/>
      <c r="M41" s="213"/>
      <c r="N41" s="236">
        <v>-4900</v>
      </c>
      <c r="O41" s="217"/>
      <c r="P41" s="213"/>
      <c r="Q41" s="235">
        <v>-3211</v>
      </c>
      <c r="R41" s="217"/>
      <c r="S41" s="213"/>
      <c r="T41" s="236">
        <v>851</v>
      </c>
      <c r="U41" s="217"/>
      <c r="V41" s="213"/>
      <c r="W41" s="236">
        <v>-1013</v>
      </c>
      <c r="X41" s="215"/>
      <c r="Y41" s="213"/>
      <c r="Z41" s="236">
        <v>-714</v>
      </c>
      <c r="AA41" s="706"/>
      <c r="AB41" s="706"/>
      <c r="AC41" s="706">
        <v>816</v>
      </c>
      <c r="AD41" s="237"/>
      <c r="AE41" s="234"/>
      <c r="AF41" s="214">
        <f>+E41+H41+K41+N41+Q41+T41+W41+Z41+AC41</f>
        <v>-14929</v>
      </c>
    </row>
    <row r="42" spans="1:35" s="262" customFormat="1" ht="13.5" customHeight="1" thickBot="1" x14ac:dyDescent="0.25">
      <c r="A42" s="204" t="s">
        <v>108</v>
      </c>
      <c r="B42" s="663" t="s">
        <v>70</v>
      </c>
      <c r="C42" s="664">
        <f t="shared" ref="C42:AE42" si="14">SUM(C29:C30)</f>
        <v>0</v>
      </c>
      <c r="D42" s="665">
        <f t="shared" si="14"/>
        <v>0</v>
      </c>
      <c r="E42" s="666">
        <f t="shared" si="14"/>
        <v>0</v>
      </c>
      <c r="F42" s="664">
        <f>SUM(F29:F30)</f>
        <v>37988</v>
      </c>
      <c r="G42" s="254">
        <f>SUM(G29:G30)</f>
        <v>46476</v>
      </c>
      <c r="H42" s="264">
        <f>SUM(H29:H30)</f>
        <v>31433</v>
      </c>
      <c r="I42" s="664">
        <f t="shared" si="14"/>
        <v>29266</v>
      </c>
      <c r="J42" s="254">
        <f t="shared" si="14"/>
        <v>33437</v>
      </c>
      <c r="K42" s="257">
        <f>SUM(K29:K30)</f>
        <v>25310</v>
      </c>
      <c r="L42" s="664">
        <f>SUM(L29:L30)</f>
        <v>24260</v>
      </c>
      <c r="M42" s="254">
        <f>SUM(M29:M30)</f>
        <v>29145</v>
      </c>
      <c r="N42" s="264">
        <f t="shared" si="14"/>
        <v>18217</v>
      </c>
      <c r="O42" s="664">
        <f t="shared" si="14"/>
        <v>17035</v>
      </c>
      <c r="P42" s="254">
        <f t="shared" si="14"/>
        <v>18433</v>
      </c>
      <c r="Q42" s="257">
        <f t="shared" si="14"/>
        <v>10981</v>
      </c>
      <c r="R42" s="664">
        <f>SUM(R29:R30)</f>
        <v>9507</v>
      </c>
      <c r="S42" s="254">
        <f>SUM(S29:S30)</f>
        <v>10421</v>
      </c>
      <c r="T42" s="264">
        <f t="shared" si="14"/>
        <v>9046</v>
      </c>
      <c r="U42" s="664">
        <f t="shared" si="14"/>
        <v>13796</v>
      </c>
      <c r="V42" s="254">
        <f t="shared" si="14"/>
        <v>17593</v>
      </c>
      <c r="W42" s="264">
        <f t="shared" si="14"/>
        <v>13382</v>
      </c>
      <c r="X42" s="664">
        <f t="shared" ref="X42:AC42" si="15">SUM(X29:X30)</f>
        <v>2248</v>
      </c>
      <c r="Y42" s="254">
        <f t="shared" si="15"/>
        <v>2487</v>
      </c>
      <c r="Z42" s="264">
        <f t="shared" si="15"/>
        <v>1124</v>
      </c>
      <c r="AA42" s="347">
        <f t="shared" si="15"/>
        <v>0</v>
      </c>
      <c r="AB42" s="347">
        <f t="shared" si="15"/>
        <v>0</v>
      </c>
      <c r="AC42" s="347">
        <f t="shared" si="15"/>
        <v>816</v>
      </c>
      <c r="AD42" s="253">
        <f t="shared" si="14"/>
        <v>134100</v>
      </c>
      <c r="AE42" s="254">
        <f t="shared" si="14"/>
        <v>157992</v>
      </c>
      <c r="AF42" s="255">
        <f>SUM(AF29:AF30)</f>
        <v>110309</v>
      </c>
    </row>
    <row r="43" spans="1:35" s="262" customFormat="1" ht="13.5" customHeight="1" thickBot="1" x14ac:dyDescent="0.25">
      <c r="A43" s="765" t="s">
        <v>0</v>
      </c>
      <c r="B43" s="766"/>
      <c r="C43" s="250">
        <f t="shared" ref="C43:AF43" si="16">+C28+C42</f>
        <v>0</v>
      </c>
      <c r="D43" s="248">
        <f t="shared" si="16"/>
        <v>0</v>
      </c>
      <c r="E43" s="251">
        <f t="shared" si="16"/>
        <v>0</v>
      </c>
      <c r="F43" s="265">
        <f>+F28+F42</f>
        <v>37988</v>
      </c>
      <c r="G43" s="248">
        <f>+G28+G42</f>
        <v>46796</v>
      </c>
      <c r="H43" s="266">
        <f t="shared" si="16"/>
        <v>31755</v>
      </c>
      <c r="I43" s="265">
        <f t="shared" si="16"/>
        <v>31766</v>
      </c>
      <c r="J43" s="248">
        <f t="shared" si="16"/>
        <v>35937</v>
      </c>
      <c r="K43" s="251">
        <f t="shared" si="16"/>
        <v>26992</v>
      </c>
      <c r="L43" s="265">
        <f>+L28+L42</f>
        <v>24260</v>
      </c>
      <c r="M43" s="248">
        <f>+M28+M42</f>
        <v>29145</v>
      </c>
      <c r="N43" s="266">
        <f t="shared" si="16"/>
        <v>18217</v>
      </c>
      <c r="O43" s="265">
        <f t="shared" si="16"/>
        <v>18535</v>
      </c>
      <c r="P43" s="248">
        <f t="shared" si="16"/>
        <v>19933</v>
      </c>
      <c r="Q43" s="251">
        <f t="shared" si="16"/>
        <v>12637</v>
      </c>
      <c r="R43" s="265">
        <f>+R28+R42</f>
        <v>9871</v>
      </c>
      <c r="S43" s="248">
        <f>+S28+S42</f>
        <v>10785</v>
      </c>
      <c r="T43" s="266">
        <f t="shared" si="16"/>
        <v>9087</v>
      </c>
      <c r="U43" s="265">
        <f t="shared" si="16"/>
        <v>26224</v>
      </c>
      <c r="V43" s="248">
        <f t="shared" si="16"/>
        <v>30021</v>
      </c>
      <c r="W43" s="266">
        <f t="shared" si="16"/>
        <v>19188</v>
      </c>
      <c r="X43" s="250">
        <f>+X28+X42</f>
        <v>3218</v>
      </c>
      <c r="Y43" s="248">
        <f>+Y28+Y42</f>
        <v>3457</v>
      </c>
      <c r="Z43" s="266">
        <f>+Z28+Z42</f>
        <v>2321</v>
      </c>
      <c r="AA43" s="563">
        <v>0</v>
      </c>
      <c r="AB43" s="563">
        <v>0</v>
      </c>
      <c r="AC43" s="563">
        <f>+AC28+AC42</f>
        <v>816</v>
      </c>
      <c r="AD43" s="247">
        <f t="shared" si="16"/>
        <v>151862</v>
      </c>
      <c r="AE43" s="248">
        <f t="shared" si="16"/>
        <v>176074</v>
      </c>
      <c r="AF43" s="249">
        <f t="shared" si="16"/>
        <v>121013</v>
      </c>
    </row>
    <row r="44" spans="1:35" ht="13.5" customHeight="1" x14ac:dyDescent="0.2">
      <c r="A44" s="414" t="s">
        <v>126</v>
      </c>
      <c r="B44" s="415" t="s">
        <v>127</v>
      </c>
      <c r="C44" s="166"/>
      <c r="D44" s="416"/>
      <c r="E44" s="417"/>
      <c r="F44" s="667">
        <f>+'[3]3.SZ.TÁBL. SEGÍTŐ SZOLGÁLAT'!$G42</f>
        <v>21113</v>
      </c>
      <c r="G44" s="416">
        <f>+'[4]3.SZ.TÁBL. SEGÍTŐ SZOLGÁLAT'!$H$42</f>
        <v>28069</v>
      </c>
      <c r="H44" s="418">
        <v>18735</v>
      </c>
      <c r="I44" s="667">
        <f>+'[3]3.SZ.TÁBL. SEGÍTŐ SZOLGÁLAT'!$J42</f>
        <v>23199</v>
      </c>
      <c r="J44" s="416">
        <f>+'[4]3.SZ.TÁBL. SEGÍTŐ SZOLGÁLAT'!$K$42</f>
        <v>26540</v>
      </c>
      <c r="K44" s="417">
        <v>20562</v>
      </c>
      <c r="L44" s="667">
        <f>+'[3]3.SZ.TÁBL. SEGÍTŐ SZOLGÁLAT'!$M42</f>
        <v>15518</v>
      </c>
      <c r="M44" s="416">
        <f>+'[4]3.SZ.TÁBL. SEGÍTŐ SZOLGÁLAT'!$N$42</f>
        <v>19573</v>
      </c>
      <c r="N44" s="418">
        <v>12589</v>
      </c>
      <c r="O44" s="667">
        <f>+'[3]3.SZ.TÁBL. SEGÍTŐ SZOLGÁLAT'!$P42</f>
        <v>9675</v>
      </c>
      <c r="P44" s="416">
        <f>+'[4]3.SZ.TÁBL. SEGÍTŐ SZOLGÁLAT'!$Q$42</f>
        <v>9380</v>
      </c>
      <c r="Q44" s="417">
        <v>5643</v>
      </c>
      <c r="R44" s="667">
        <f>+'[3]3.SZ.TÁBL. SEGÍTŐ SZOLGÁLAT'!$S42</f>
        <v>2987</v>
      </c>
      <c r="S44" s="416">
        <f>+'[4]3.SZ.TÁBL. SEGÍTŐ SZOLGÁLAT'!$T$42</f>
        <v>2996</v>
      </c>
      <c r="T44" s="418">
        <v>2790</v>
      </c>
      <c r="U44" s="667">
        <f>+'[3]3.SZ.TÁBL. SEGÍTŐ SZOLGÁLAT'!$V42</f>
        <v>15518</v>
      </c>
      <c r="V44" s="416">
        <f>+'[4]3.SZ.TÁBL. SEGÍTŐ SZOLGÁLAT'!$W$42</f>
        <v>17868</v>
      </c>
      <c r="W44" s="418">
        <v>12810</v>
      </c>
      <c r="X44" s="536"/>
      <c r="Y44" s="416"/>
      <c r="Z44" s="418"/>
      <c r="AA44" s="707"/>
      <c r="AB44" s="707"/>
      <c r="AC44" s="707"/>
      <c r="AD44" s="419">
        <f t="shared" ref="AD44:AD57" si="17">+C44+F44+I44+L44+O44+R44+U44+X44</f>
        <v>88010</v>
      </c>
      <c r="AE44" s="416">
        <f>+D44+G44+J44+M44+P44+S44+V44+Y44</f>
        <v>104426</v>
      </c>
      <c r="AF44" s="420">
        <f t="shared" ref="AF44:AF57" si="18">+E44+H44+K44+N44+Q44+T44+W44+Z44</f>
        <v>73129</v>
      </c>
    </row>
    <row r="45" spans="1:35" ht="13.5" customHeight="1" x14ac:dyDescent="0.2">
      <c r="A45" s="157" t="s">
        <v>128</v>
      </c>
      <c r="B45" s="167" t="s">
        <v>129</v>
      </c>
      <c r="C45" s="166"/>
      <c r="D45" s="164"/>
      <c r="E45" s="169"/>
      <c r="F45" s="170"/>
      <c r="G45" s="164"/>
      <c r="H45" s="171"/>
      <c r="I45" s="170"/>
      <c r="J45" s="164"/>
      <c r="K45" s="169"/>
      <c r="L45" s="170"/>
      <c r="M45" s="164"/>
      <c r="N45" s="171"/>
      <c r="O45" s="170"/>
      <c r="P45" s="164"/>
      <c r="Q45" s="169"/>
      <c r="R45" s="170"/>
      <c r="S45" s="164"/>
      <c r="T45" s="171"/>
      <c r="U45" s="170"/>
      <c r="V45" s="164"/>
      <c r="W45" s="171"/>
      <c r="X45" s="170"/>
      <c r="Y45" s="164"/>
      <c r="Z45" s="171"/>
      <c r="AA45" s="699"/>
      <c r="AB45" s="699"/>
      <c r="AC45" s="699"/>
      <c r="AD45" s="172">
        <f t="shared" si="17"/>
        <v>0</v>
      </c>
      <c r="AE45" s="164">
        <f t="shared" ref="AE45:AE57" si="19">+D45+G45+J45+M45+P45+S45+V45+Y45</f>
        <v>0</v>
      </c>
      <c r="AF45" s="165">
        <f t="shared" si="18"/>
        <v>0</v>
      </c>
    </row>
    <row r="46" spans="1:35" ht="13.5" customHeight="1" x14ac:dyDescent="0.2">
      <c r="A46" s="157" t="s">
        <v>130</v>
      </c>
      <c r="B46" s="167" t="s">
        <v>131</v>
      </c>
      <c r="C46" s="166"/>
      <c r="D46" s="164"/>
      <c r="E46" s="169"/>
      <c r="F46" s="170"/>
      <c r="G46" s="164">
        <f>+'[9]3.SZ.TÁBL. SEGÍTŐ SZOLGÁLAT'!$H44</f>
        <v>0</v>
      </c>
      <c r="H46" s="171"/>
      <c r="I46" s="170"/>
      <c r="J46" s="164"/>
      <c r="K46" s="169"/>
      <c r="L46" s="170"/>
      <c r="M46" s="164"/>
      <c r="N46" s="171"/>
      <c r="O46" s="170"/>
      <c r="P46" s="164"/>
      <c r="Q46" s="169"/>
      <c r="R46" s="170"/>
      <c r="S46" s="164"/>
      <c r="T46" s="171"/>
      <c r="U46" s="170"/>
      <c r="V46" s="164"/>
      <c r="W46" s="171"/>
      <c r="X46" s="170"/>
      <c r="Y46" s="164"/>
      <c r="Z46" s="171"/>
      <c r="AA46" s="699"/>
      <c r="AB46" s="699"/>
      <c r="AC46" s="699"/>
      <c r="AD46" s="172">
        <f t="shared" si="17"/>
        <v>0</v>
      </c>
      <c r="AE46" s="164">
        <f t="shared" si="19"/>
        <v>0</v>
      </c>
      <c r="AF46" s="165">
        <f t="shared" si="18"/>
        <v>0</v>
      </c>
    </row>
    <row r="47" spans="1:35" ht="13.5" customHeight="1" x14ac:dyDescent="0.2">
      <c r="A47" s="157" t="s">
        <v>132</v>
      </c>
      <c r="B47" s="167" t="s">
        <v>133</v>
      </c>
      <c r="C47" s="166"/>
      <c r="D47" s="164"/>
      <c r="E47" s="169"/>
      <c r="F47" s="170">
        <f>+'[3]3.SZ.TÁBL. SEGÍTŐ SZOLGÁLAT'!$G45</f>
        <v>1000</v>
      </c>
      <c r="G47" s="164">
        <f>+'[9]3.SZ.TÁBL. SEGÍTŐ SZOLGÁLAT'!$H45</f>
        <v>1000</v>
      </c>
      <c r="H47" s="171">
        <v>497</v>
      </c>
      <c r="I47" s="170">
        <f>+'[3]3.SZ.TÁBL. SEGÍTŐ SZOLGÁLAT'!$J45</f>
        <v>100</v>
      </c>
      <c r="J47" s="164">
        <f>+'[9]3.SZ.TÁBL. SEGÍTŐ SZOLGÁLAT'!$K45</f>
        <v>246</v>
      </c>
      <c r="K47" s="169">
        <v>246</v>
      </c>
      <c r="L47" s="170">
        <f>+'[3]3.SZ.TÁBL. SEGÍTŐ SZOLGÁLAT'!$M45</f>
        <v>50</v>
      </c>
      <c r="M47" s="164">
        <f>+'[9]3.SZ.TÁBL. SEGÍTŐ SZOLGÁLAT'!$N45</f>
        <v>139</v>
      </c>
      <c r="N47" s="171">
        <v>139</v>
      </c>
      <c r="O47" s="170"/>
      <c r="P47" s="164"/>
      <c r="Q47" s="169"/>
      <c r="R47" s="170"/>
      <c r="S47" s="164"/>
      <c r="T47" s="171"/>
      <c r="U47" s="170">
        <f>+'[3]3.SZ.TÁBL. SEGÍTŐ SZOLGÁLAT'!$V45</f>
        <v>100</v>
      </c>
      <c r="V47" s="164">
        <f>+'[9]3.SZ.TÁBL. SEGÍTŐ SZOLGÁLAT'!$W45</f>
        <v>100</v>
      </c>
      <c r="W47" s="171">
        <v>59</v>
      </c>
      <c r="X47" s="170"/>
      <c r="Y47" s="164"/>
      <c r="Z47" s="171"/>
      <c r="AA47" s="699"/>
      <c r="AB47" s="699"/>
      <c r="AC47" s="699"/>
      <c r="AD47" s="172">
        <f t="shared" si="17"/>
        <v>1250</v>
      </c>
      <c r="AE47" s="164">
        <f t="shared" si="19"/>
        <v>1485</v>
      </c>
      <c r="AF47" s="165">
        <f t="shared" si="18"/>
        <v>941</v>
      </c>
    </row>
    <row r="48" spans="1:35" ht="13.5" customHeight="1" x14ac:dyDescent="0.2">
      <c r="A48" s="157" t="s">
        <v>134</v>
      </c>
      <c r="B48" s="167" t="s">
        <v>135</v>
      </c>
      <c r="C48" s="166"/>
      <c r="D48" s="164"/>
      <c r="E48" s="169"/>
      <c r="F48" s="170"/>
      <c r="G48" s="164">
        <f>+'[9]3.SZ.TÁBL. SEGÍTŐ SZOLGÁLAT'!$H46</f>
        <v>0</v>
      </c>
      <c r="H48" s="171"/>
      <c r="I48" s="170"/>
      <c r="J48" s="164"/>
      <c r="K48" s="169"/>
      <c r="L48" s="170"/>
      <c r="M48" s="164"/>
      <c r="N48" s="171"/>
      <c r="O48" s="170"/>
      <c r="P48" s="164"/>
      <c r="Q48" s="169"/>
      <c r="R48" s="170">
        <f>+'[3]3.SZ.TÁBL. SEGÍTŐ SZOLGÁLAT'!$S46</f>
        <v>2209</v>
      </c>
      <c r="S48" s="164">
        <f>+'[9]3.SZ.TÁBL. SEGÍTŐ SZOLGÁLAT'!$T46</f>
        <v>2209</v>
      </c>
      <c r="T48" s="171">
        <v>2209</v>
      </c>
      <c r="U48" s="170"/>
      <c r="V48" s="164"/>
      <c r="W48" s="171"/>
      <c r="X48" s="170"/>
      <c r="Y48" s="164"/>
      <c r="Z48" s="171"/>
      <c r="AA48" s="699"/>
      <c r="AB48" s="699"/>
      <c r="AC48" s="699"/>
      <c r="AD48" s="172">
        <f t="shared" si="17"/>
        <v>2209</v>
      </c>
      <c r="AE48" s="164">
        <f t="shared" si="19"/>
        <v>2209</v>
      </c>
      <c r="AF48" s="165">
        <f t="shared" si="18"/>
        <v>2209</v>
      </c>
    </row>
    <row r="49" spans="1:32" ht="13.5" customHeight="1" x14ac:dyDescent="0.2">
      <c r="A49" s="157" t="s">
        <v>136</v>
      </c>
      <c r="B49" s="167" t="s">
        <v>1</v>
      </c>
      <c r="C49" s="166"/>
      <c r="D49" s="164"/>
      <c r="E49" s="169"/>
      <c r="F49" s="170"/>
      <c r="G49" s="164">
        <f>+'[9]3.SZ.TÁBL. SEGÍTŐ SZOLGÁLAT'!$H47</f>
        <v>0</v>
      </c>
      <c r="H49" s="171"/>
      <c r="I49" s="170"/>
      <c r="J49" s="164"/>
      <c r="K49" s="169"/>
      <c r="L49" s="170">
        <f>+'[3]3.SZ.TÁBL. SEGÍTŐ SZOLGÁLAT'!$M47</f>
        <v>1053</v>
      </c>
      <c r="M49" s="164">
        <f>+'[9]3.SZ.TÁBL. SEGÍTŐ SZOLGÁLAT'!$N47</f>
        <v>1053</v>
      </c>
      <c r="N49" s="171"/>
      <c r="O49" s="170"/>
      <c r="P49" s="164"/>
      <c r="Q49" s="169"/>
      <c r="R49" s="170"/>
      <c r="S49" s="164"/>
      <c r="T49" s="171"/>
      <c r="U49" s="170"/>
      <c r="V49" s="164"/>
      <c r="W49" s="171"/>
      <c r="X49" s="170"/>
      <c r="Y49" s="164"/>
      <c r="Z49" s="171"/>
      <c r="AA49" s="699"/>
      <c r="AB49" s="699"/>
      <c r="AC49" s="699"/>
      <c r="AD49" s="172">
        <f t="shared" si="17"/>
        <v>1053</v>
      </c>
      <c r="AE49" s="164">
        <f t="shared" si="19"/>
        <v>1053</v>
      </c>
      <c r="AF49" s="165">
        <f t="shared" si="18"/>
        <v>0</v>
      </c>
    </row>
    <row r="50" spans="1:32" ht="13.5" customHeight="1" x14ac:dyDescent="0.2">
      <c r="A50" s="157" t="s">
        <v>137</v>
      </c>
      <c r="B50" s="167" t="s">
        <v>138</v>
      </c>
      <c r="C50" s="166"/>
      <c r="D50" s="164"/>
      <c r="E50" s="169"/>
      <c r="F50" s="170">
        <f>+'[3]3.SZ.TÁBL. SEGÍTŐ SZOLGÁLAT'!$G48</f>
        <v>420</v>
      </c>
      <c r="G50" s="164">
        <f>+'[9]3.SZ.TÁBL. SEGÍTŐ SZOLGÁLAT'!$H48</f>
        <v>420</v>
      </c>
      <c r="H50" s="171">
        <v>360</v>
      </c>
      <c r="I50" s="170">
        <f>+'[3]3.SZ.TÁBL. SEGÍTŐ SZOLGÁLAT'!$J48</f>
        <v>540</v>
      </c>
      <c r="J50" s="164">
        <f>+'[9]3.SZ.TÁBL. SEGÍTŐ SZOLGÁLAT'!$K48</f>
        <v>540</v>
      </c>
      <c r="K50" s="169">
        <v>540</v>
      </c>
      <c r="L50" s="170">
        <f>+'[3]3.SZ.TÁBL. SEGÍTŐ SZOLGÁLAT'!$M48</f>
        <v>390</v>
      </c>
      <c r="M50" s="164">
        <f>+'[9]3.SZ.TÁBL. SEGÍTŐ SZOLGÁLAT'!$N48</f>
        <v>390</v>
      </c>
      <c r="N50" s="171">
        <v>220</v>
      </c>
      <c r="O50" s="170">
        <f>+'[3]3.SZ.TÁBL. SEGÍTŐ SZOLGÁLAT'!$P48</f>
        <v>210</v>
      </c>
      <c r="P50" s="164">
        <f>+'[9]3.SZ.TÁBL. SEGÍTŐ SZOLGÁLAT'!$Q48</f>
        <v>210</v>
      </c>
      <c r="Q50" s="169">
        <v>120</v>
      </c>
      <c r="R50" s="170">
        <f>+'[3]3.SZ.TÁBL. SEGÍTŐ SZOLGÁLAT'!$S48</f>
        <v>60</v>
      </c>
      <c r="S50" s="164">
        <f>+'[9]3.SZ.TÁBL. SEGÍTŐ SZOLGÁLAT'!$T48</f>
        <v>60</v>
      </c>
      <c r="T50" s="171">
        <v>50</v>
      </c>
      <c r="U50" s="170">
        <f>+'[3]3.SZ.TÁBL. SEGÍTŐ SZOLGÁLAT'!$V48</f>
        <v>390</v>
      </c>
      <c r="V50" s="164">
        <f>+'[9]3.SZ.TÁBL. SEGÍTŐ SZOLGÁLAT'!$W48</f>
        <v>400</v>
      </c>
      <c r="W50" s="171">
        <v>400</v>
      </c>
      <c r="X50" s="170"/>
      <c r="Y50" s="164"/>
      <c r="Z50" s="171"/>
      <c r="AA50" s="699"/>
      <c r="AB50" s="699"/>
      <c r="AC50" s="699"/>
      <c r="AD50" s="172">
        <f t="shared" si="17"/>
        <v>2010</v>
      </c>
      <c r="AE50" s="164">
        <f t="shared" si="19"/>
        <v>2020</v>
      </c>
      <c r="AF50" s="165">
        <f t="shared" si="18"/>
        <v>1690</v>
      </c>
    </row>
    <row r="51" spans="1:32" ht="13.5" customHeight="1" x14ac:dyDescent="0.2">
      <c r="A51" s="157" t="s">
        <v>139</v>
      </c>
      <c r="B51" s="167" t="s">
        <v>140</v>
      </c>
      <c r="C51" s="166"/>
      <c r="D51" s="164"/>
      <c r="E51" s="169"/>
      <c r="F51" s="170"/>
      <c r="G51" s="164">
        <f>+'[9]3.SZ.TÁBL. SEGÍTŐ SZOLGÁLAT'!$H49</f>
        <v>0</v>
      </c>
      <c r="H51" s="171"/>
      <c r="I51" s="170"/>
      <c r="J51" s="164"/>
      <c r="K51" s="169"/>
      <c r="L51" s="170"/>
      <c r="M51" s="164"/>
      <c r="N51" s="171"/>
      <c r="O51" s="170"/>
      <c r="P51" s="164"/>
      <c r="Q51" s="169"/>
      <c r="R51" s="170"/>
      <c r="S51" s="164"/>
      <c r="T51" s="171"/>
      <c r="U51" s="170"/>
      <c r="V51" s="164"/>
      <c r="W51" s="171"/>
      <c r="X51" s="170"/>
      <c r="Y51" s="164"/>
      <c r="Z51" s="171"/>
      <c r="AA51" s="699"/>
      <c r="AB51" s="699"/>
      <c r="AC51" s="699"/>
      <c r="AD51" s="172">
        <f t="shared" si="17"/>
        <v>0</v>
      </c>
      <c r="AE51" s="164">
        <f t="shared" si="19"/>
        <v>0</v>
      </c>
      <c r="AF51" s="165">
        <f t="shared" si="18"/>
        <v>0</v>
      </c>
    </row>
    <row r="52" spans="1:32" ht="13.5" customHeight="1" x14ac:dyDescent="0.2">
      <c r="A52" s="157" t="s">
        <v>141</v>
      </c>
      <c r="B52" s="167" t="s">
        <v>2</v>
      </c>
      <c r="C52" s="166"/>
      <c r="D52" s="164"/>
      <c r="E52" s="169"/>
      <c r="F52" s="170">
        <f>+'[3]3.SZ.TÁBL. SEGÍTŐ SZOLGÁLAT'!$G50</f>
        <v>220</v>
      </c>
      <c r="G52" s="164">
        <f>+'[9]3.SZ.TÁBL. SEGÍTŐ SZOLGÁLAT'!$H50</f>
        <v>220</v>
      </c>
      <c r="H52" s="171">
        <v>53</v>
      </c>
      <c r="I52" s="170"/>
      <c r="J52" s="164"/>
      <c r="K52" s="169"/>
      <c r="L52" s="170">
        <f>+'[3]3.SZ.TÁBL. SEGÍTŐ SZOLGÁLAT'!$M50</f>
        <v>350</v>
      </c>
      <c r="M52" s="164">
        <f>+'[9]3.SZ.TÁBL. SEGÍTŐ SZOLGÁLAT'!$N50</f>
        <v>350</v>
      </c>
      <c r="N52" s="171">
        <v>142</v>
      </c>
      <c r="O52" s="170">
        <f>+'[3]3.SZ.TÁBL. SEGÍTŐ SZOLGÁLAT'!$P50</f>
        <v>250</v>
      </c>
      <c r="P52" s="164">
        <f>+'[9]3.SZ.TÁBL. SEGÍTŐ SZOLGÁLAT'!$Q50</f>
        <v>250</v>
      </c>
      <c r="Q52" s="169">
        <v>8</v>
      </c>
      <c r="R52" s="170">
        <f>+'[3]3.SZ.TÁBL. SEGÍTŐ SZOLGÁLAT'!$S50</f>
        <v>50</v>
      </c>
      <c r="S52" s="164">
        <f>+'[9]3.SZ.TÁBL. SEGÍTŐ SZOLGÁLAT'!$T50</f>
        <v>50</v>
      </c>
      <c r="T52" s="171">
        <v>0</v>
      </c>
      <c r="U52" s="170">
        <f>+'[3]3.SZ.TÁBL. SEGÍTŐ SZOLGÁLAT'!$V50</f>
        <v>365</v>
      </c>
      <c r="V52" s="164">
        <f>+'[9]3.SZ.TÁBL. SEGÍTŐ SZOLGÁLAT'!$W50</f>
        <v>365</v>
      </c>
      <c r="W52" s="171">
        <v>156</v>
      </c>
      <c r="X52" s="170"/>
      <c r="Y52" s="164"/>
      <c r="Z52" s="171"/>
      <c r="AA52" s="699"/>
      <c r="AB52" s="699"/>
      <c r="AC52" s="699"/>
      <c r="AD52" s="172">
        <f t="shared" si="17"/>
        <v>1235</v>
      </c>
      <c r="AE52" s="164">
        <f t="shared" si="19"/>
        <v>1235</v>
      </c>
      <c r="AF52" s="165">
        <f t="shared" si="18"/>
        <v>359</v>
      </c>
    </row>
    <row r="53" spans="1:32" ht="13.5" customHeight="1" x14ac:dyDescent="0.2">
      <c r="A53" s="157" t="s">
        <v>142</v>
      </c>
      <c r="B53" s="167" t="s">
        <v>143</v>
      </c>
      <c r="C53" s="166"/>
      <c r="D53" s="164"/>
      <c r="E53" s="169"/>
      <c r="F53" s="170"/>
      <c r="G53" s="164">
        <f>+'[9]3.SZ.TÁBL. SEGÍTŐ SZOLGÁLAT'!$H51</f>
        <v>0</v>
      </c>
      <c r="H53" s="171"/>
      <c r="I53" s="170"/>
      <c r="J53" s="164"/>
      <c r="K53" s="169"/>
      <c r="L53" s="170"/>
      <c r="M53" s="164"/>
      <c r="N53" s="171"/>
      <c r="O53" s="170"/>
      <c r="P53" s="164"/>
      <c r="Q53" s="169"/>
      <c r="R53" s="170"/>
      <c r="S53" s="164"/>
      <c r="T53" s="171"/>
      <c r="U53" s="170"/>
      <c r="V53" s="164"/>
      <c r="W53" s="171"/>
      <c r="X53" s="170"/>
      <c r="Y53" s="164"/>
      <c r="Z53" s="171"/>
      <c r="AA53" s="699"/>
      <c r="AB53" s="699"/>
      <c r="AC53" s="699"/>
      <c r="AD53" s="172">
        <f t="shared" si="17"/>
        <v>0</v>
      </c>
      <c r="AE53" s="164">
        <f t="shared" si="19"/>
        <v>0</v>
      </c>
      <c r="AF53" s="165">
        <f t="shared" si="18"/>
        <v>0</v>
      </c>
    </row>
    <row r="54" spans="1:32" ht="13.5" customHeight="1" x14ac:dyDescent="0.2">
      <c r="A54" s="157" t="s">
        <v>144</v>
      </c>
      <c r="B54" s="167" t="s">
        <v>145</v>
      </c>
      <c r="C54" s="166"/>
      <c r="D54" s="164"/>
      <c r="E54" s="169"/>
      <c r="F54" s="170"/>
      <c r="G54" s="164">
        <f>+'[9]3.SZ.TÁBL. SEGÍTŐ SZOLGÁLAT'!$H52</f>
        <v>0</v>
      </c>
      <c r="H54" s="171"/>
      <c r="I54" s="170"/>
      <c r="J54" s="164"/>
      <c r="K54" s="169"/>
      <c r="L54" s="170"/>
      <c r="M54" s="164"/>
      <c r="N54" s="171"/>
      <c r="O54" s="170"/>
      <c r="P54" s="164"/>
      <c r="Q54" s="169"/>
      <c r="R54" s="170"/>
      <c r="S54" s="164"/>
      <c r="T54" s="171"/>
      <c r="U54" s="170"/>
      <c r="V54" s="164"/>
      <c r="W54" s="171"/>
      <c r="X54" s="170"/>
      <c r="Y54" s="164"/>
      <c r="Z54" s="171"/>
      <c r="AA54" s="699"/>
      <c r="AB54" s="699"/>
      <c r="AC54" s="699"/>
      <c r="AD54" s="172">
        <f t="shared" si="17"/>
        <v>0</v>
      </c>
      <c r="AE54" s="164">
        <f t="shared" si="19"/>
        <v>0</v>
      </c>
      <c r="AF54" s="165">
        <f t="shared" si="18"/>
        <v>0</v>
      </c>
    </row>
    <row r="55" spans="1:32" ht="13.5" customHeight="1" x14ac:dyDescent="0.2">
      <c r="A55" s="157" t="s">
        <v>146</v>
      </c>
      <c r="B55" s="167" t="s">
        <v>147</v>
      </c>
      <c r="C55" s="166"/>
      <c r="D55" s="164"/>
      <c r="E55" s="169"/>
      <c r="F55" s="170"/>
      <c r="G55" s="164">
        <f>+'[9]3.SZ.TÁBL. SEGÍTŐ SZOLGÁLAT'!$H53</f>
        <v>0</v>
      </c>
      <c r="H55" s="171"/>
      <c r="I55" s="170"/>
      <c r="J55" s="164"/>
      <c r="K55" s="169"/>
      <c r="L55" s="170"/>
      <c r="M55" s="164"/>
      <c r="N55" s="171"/>
      <c r="O55" s="170"/>
      <c r="P55" s="164"/>
      <c r="Q55" s="169"/>
      <c r="R55" s="170"/>
      <c r="S55" s="164"/>
      <c r="T55" s="171"/>
      <c r="U55" s="170"/>
      <c r="V55" s="164"/>
      <c r="W55" s="171"/>
      <c r="X55" s="170"/>
      <c r="Y55" s="164"/>
      <c r="Z55" s="171"/>
      <c r="AA55" s="699"/>
      <c r="AB55" s="699"/>
      <c r="AC55" s="699"/>
      <c r="AD55" s="172">
        <f t="shared" si="17"/>
        <v>0</v>
      </c>
      <c r="AE55" s="164">
        <f t="shared" si="19"/>
        <v>0</v>
      </c>
      <c r="AF55" s="165">
        <f t="shared" si="18"/>
        <v>0</v>
      </c>
    </row>
    <row r="56" spans="1:32" ht="13.5" customHeight="1" x14ac:dyDescent="0.2">
      <c r="A56" s="157" t="s">
        <v>148</v>
      </c>
      <c r="B56" s="167" t="s">
        <v>149</v>
      </c>
      <c r="C56" s="166"/>
      <c r="D56" s="164"/>
      <c r="E56" s="169"/>
      <c r="F56" s="170"/>
      <c r="G56" s="164">
        <f>+'[4]3.SZ.TÁBL. SEGÍTŐ SZOLGÁLAT'!$H$54</f>
        <v>487</v>
      </c>
      <c r="H56" s="171">
        <v>487</v>
      </c>
      <c r="I56" s="170"/>
      <c r="J56" s="164">
        <f>+'[4]3.SZ.TÁBL. SEGÍTŐ SZOLGÁLAT'!$K$54</f>
        <v>205</v>
      </c>
      <c r="K56" s="169">
        <v>205</v>
      </c>
      <c r="L56" s="177"/>
      <c r="M56" s="164">
        <f>+'[9]3.SZ.TÁBL. SEGÍTŐ SZOLGÁLAT'!$N54</f>
        <v>104</v>
      </c>
      <c r="N56" s="178">
        <v>104</v>
      </c>
      <c r="O56" s="170"/>
      <c r="P56" s="164">
        <f>+'[4]3.SZ.TÁBL. SEGÍTŐ SZOLGÁLAT'!$Q$54</f>
        <v>71</v>
      </c>
      <c r="Q56" s="169">
        <v>71</v>
      </c>
      <c r="R56" s="170"/>
      <c r="S56" s="164">
        <f>+'[9]3.SZ.TÁBL. SEGÍTŐ SZOLGÁLAT'!$T54</f>
        <v>114</v>
      </c>
      <c r="T56" s="171">
        <v>114</v>
      </c>
      <c r="U56" s="170"/>
      <c r="V56" s="164">
        <f>+'[9]3.SZ.TÁBL. SEGÍTŐ SZOLGÁLAT'!$W54</f>
        <v>561</v>
      </c>
      <c r="W56" s="171">
        <v>561</v>
      </c>
      <c r="X56" s="170"/>
      <c r="Y56" s="164"/>
      <c r="Z56" s="171"/>
      <c r="AA56" s="699"/>
      <c r="AB56" s="699"/>
      <c r="AC56" s="699"/>
      <c r="AD56" s="172">
        <f t="shared" si="17"/>
        <v>0</v>
      </c>
      <c r="AE56" s="164">
        <f t="shared" si="19"/>
        <v>1542</v>
      </c>
      <c r="AF56" s="165">
        <f t="shared" si="18"/>
        <v>1542</v>
      </c>
    </row>
    <row r="57" spans="1:32" ht="13.5" customHeight="1" x14ac:dyDescent="0.2">
      <c r="A57" s="158" t="s">
        <v>148</v>
      </c>
      <c r="B57" s="206" t="s">
        <v>150</v>
      </c>
      <c r="C57" s="166"/>
      <c r="D57" s="213"/>
      <c r="E57" s="169"/>
      <c r="F57" s="170"/>
      <c r="G57" s="187"/>
      <c r="H57" s="190"/>
      <c r="I57" s="170"/>
      <c r="J57" s="213"/>
      <c r="K57" s="188"/>
      <c r="L57" s="217"/>
      <c r="M57" s="187"/>
      <c r="N57" s="190"/>
      <c r="O57" s="217"/>
      <c r="P57" s="187"/>
      <c r="Q57" s="188"/>
      <c r="R57" s="170"/>
      <c r="S57" s="187"/>
      <c r="T57" s="190"/>
      <c r="U57" s="217"/>
      <c r="V57" s="187"/>
      <c r="W57" s="190"/>
      <c r="X57" s="170"/>
      <c r="Y57" s="187"/>
      <c r="Z57" s="190"/>
      <c r="AA57" s="700"/>
      <c r="AB57" s="700"/>
      <c r="AC57" s="700"/>
      <c r="AD57" s="191">
        <f t="shared" si="17"/>
        <v>0</v>
      </c>
      <c r="AE57" s="187">
        <f t="shared" si="19"/>
        <v>0</v>
      </c>
      <c r="AF57" s="165">
        <f t="shared" si="18"/>
        <v>0</v>
      </c>
    </row>
    <row r="58" spans="1:32" s="262" customFormat="1" ht="13.5" customHeight="1" x14ac:dyDescent="0.2">
      <c r="A58" s="159" t="s">
        <v>110</v>
      </c>
      <c r="B58" s="207" t="s">
        <v>71</v>
      </c>
      <c r="C58" s="243">
        <f t="shared" ref="C58:AF58" si="20">+SUM(C44:C56)</f>
        <v>0</v>
      </c>
      <c r="D58" s="243">
        <f t="shared" si="20"/>
        <v>0</v>
      </c>
      <c r="E58" s="246">
        <f t="shared" si="20"/>
        <v>0</v>
      </c>
      <c r="F58" s="260">
        <f>+SUM(F44:F56)</f>
        <v>22753</v>
      </c>
      <c r="G58" s="243">
        <f>+SUM(G44:G56)</f>
        <v>30196</v>
      </c>
      <c r="H58" s="261">
        <f t="shared" si="20"/>
        <v>20132</v>
      </c>
      <c r="I58" s="260">
        <f t="shared" si="20"/>
        <v>23839</v>
      </c>
      <c r="J58" s="243">
        <f t="shared" si="20"/>
        <v>27531</v>
      </c>
      <c r="K58" s="246">
        <f t="shared" si="20"/>
        <v>21553</v>
      </c>
      <c r="L58" s="260">
        <f>+SUM(L44:L56)</f>
        <v>17361</v>
      </c>
      <c r="M58" s="243">
        <f>+SUM(M44:M56)</f>
        <v>21609</v>
      </c>
      <c r="N58" s="261">
        <f t="shared" si="20"/>
        <v>13194</v>
      </c>
      <c r="O58" s="260">
        <f t="shared" si="20"/>
        <v>10135</v>
      </c>
      <c r="P58" s="243">
        <f t="shared" si="20"/>
        <v>9911</v>
      </c>
      <c r="Q58" s="246">
        <f t="shared" si="20"/>
        <v>5842</v>
      </c>
      <c r="R58" s="260">
        <f>+SUM(R44:R56)</f>
        <v>5306</v>
      </c>
      <c r="S58" s="243">
        <f>+SUM(S44:S56)</f>
        <v>5429</v>
      </c>
      <c r="T58" s="261">
        <f t="shared" si="20"/>
        <v>5163</v>
      </c>
      <c r="U58" s="260">
        <f t="shared" si="20"/>
        <v>16373</v>
      </c>
      <c r="V58" s="243">
        <f t="shared" si="20"/>
        <v>19294</v>
      </c>
      <c r="W58" s="261">
        <f t="shared" si="20"/>
        <v>13986</v>
      </c>
      <c r="X58" s="243">
        <f>+SUM(X44:X56)</f>
        <v>0</v>
      </c>
      <c r="Y58" s="243">
        <f>+SUM(Y44:Y56)</f>
        <v>0</v>
      </c>
      <c r="Z58" s="261">
        <f>+SUM(Z44:Z56)</f>
        <v>0</v>
      </c>
      <c r="AA58" s="701">
        <v>0</v>
      </c>
      <c r="AB58" s="701">
        <v>0</v>
      </c>
      <c r="AC58" s="701">
        <v>0</v>
      </c>
      <c r="AD58" s="240">
        <f t="shared" si="20"/>
        <v>95767</v>
      </c>
      <c r="AE58" s="243">
        <f t="shared" si="20"/>
        <v>113970</v>
      </c>
      <c r="AF58" s="244">
        <f t="shared" si="20"/>
        <v>79870</v>
      </c>
    </row>
    <row r="59" spans="1:32" ht="13.5" customHeight="1" x14ac:dyDescent="0.2">
      <c r="A59" s="156" t="s">
        <v>151</v>
      </c>
      <c r="B59" s="205" t="s">
        <v>152</v>
      </c>
      <c r="C59" s="166"/>
      <c r="D59" s="175"/>
      <c r="E59" s="169"/>
      <c r="F59" s="170"/>
      <c r="G59" s="175"/>
      <c r="H59" s="178"/>
      <c r="I59" s="170"/>
      <c r="J59" s="175"/>
      <c r="K59" s="176"/>
      <c r="L59" s="170"/>
      <c r="M59" s="175"/>
      <c r="N59" s="178"/>
      <c r="O59" s="170"/>
      <c r="P59" s="175"/>
      <c r="Q59" s="176"/>
      <c r="R59" s="170"/>
      <c r="S59" s="175"/>
      <c r="T59" s="178"/>
      <c r="U59" s="170"/>
      <c r="V59" s="175"/>
      <c r="W59" s="178"/>
      <c r="X59" s="170"/>
      <c r="Y59" s="175"/>
      <c r="Z59" s="178"/>
      <c r="AA59" s="698"/>
      <c r="AB59" s="698"/>
      <c r="AC59" s="698"/>
      <c r="AD59" s="179">
        <f t="shared" ref="AD59:AF61" si="21">+C59+F59+I59+L59+O59+R59+U59+X59</f>
        <v>0</v>
      </c>
      <c r="AE59" s="175">
        <f t="shared" si="21"/>
        <v>0</v>
      </c>
      <c r="AF59" s="180">
        <f t="shared" si="21"/>
        <v>0</v>
      </c>
    </row>
    <row r="60" spans="1:32" ht="24" customHeight="1" x14ac:dyDescent="0.2">
      <c r="A60" s="157" t="s">
        <v>153</v>
      </c>
      <c r="B60" s="167" t="s">
        <v>154</v>
      </c>
      <c r="C60" s="166"/>
      <c r="D60" s="164"/>
      <c r="E60" s="169"/>
      <c r="F60" s="170">
        <f>+'[3]3.SZ.TÁBL. SEGÍTŐ SZOLGÁLAT'!$G$58</f>
        <v>4800</v>
      </c>
      <c r="G60" s="164">
        <f>+'[9]3.SZ.TÁBL. SEGÍTŐ SZOLGÁLAT'!$H$58</f>
        <v>4800</v>
      </c>
      <c r="H60" s="171">
        <v>3024</v>
      </c>
      <c r="I60" s="170"/>
      <c r="J60" s="164"/>
      <c r="K60" s="169"/>
      <c r="L60" s="170"/>
      <c r="M60" s="164">
        <f>+'[9]3.SZ.TÁBL. SEGÍTŐ SZOLGÁLAT'!$N$58</f>
        <v>88</v>
      </c>
      <c r="N60" s="171">
        <v>88</v>
      </c>
      <c r="O60" s="170">
        <f>+'[3]3.SZ.TÁBL. SEGÍTŐ SZOLGÁLAT'!$P$58</f>
        <v>800</v>
      </c>
      <c r="P60" s="164">
        <f>+'[9]3.SZ.TÁBL. SEGÍTŐ SZOLGÁLAT'!$Q$58</f>
        <v>2273</v>
      </c>
      <c r="Q60" s="169">
        <v>2273</v>
      </c>
      <c r="R60" s="170">
        <f>+'[3]3.SZ.TÁBL. SEGÍTŐ SZOLGÁLAT'!$S$58</f>
        <v>800</v>
      </c>
      <c r="S60" s="164">
        <f>+'[9]3.SZ.TÁBL. SEGÍTŐ SZOLGÁLAT'!$T$58</f>
        <v>1099</v>
      </c>
      <c r="T60" s="171">
        <v>1098</v>
      </c>
      <c r="U60" s="170"/>
      <c r="V60" s="164">
        <f>+'[9]3.SZ.TÁBL. SEGÍTŐ SZOLGÁLAT'!$W$58</f>
        <v>459</v>
      </c>
      <c r="W60" s="171">
        <v>459</v>
      </c>
      <c r="X60" s="170"/>
      <c r="Y60" s="164"/>
      <c r="Z60" s="171"/>
      <c r="AA60" s="699"/>
      <c r="AB60" s="699"/>
      <c r="AC60" s="699"/>
      <c r="AD60" s="172">
        <f t="shared" si="21"/>
        <v>6400</v>
      </c>
      <c r="AE60" s="164">
        <f t="shared" si="21"/>
        <v>8719</v>
      </c>
      <c r="AF60" s="165">
        <f t="shared" si="21"/>
        <v>6942</v>
      </c>
    </row>
    <row r="61" spans="1:32" ht="13.5" customHeight="1" x14ac:dyDescent="0.2">
      <c r="A61" s="158" t="s">
        <v>155</v>
      </c>
      <c r="B61" s="206" t="s">
        <v>156</v>
      </c>
      <c r="C61" s="166"/>
      <c r="D61" s="187"/>
      <c r="E61" s="169"/>
      <c r="F61" s="170">
        <f>+'[3]3.SZ.TÁBL. SEGÍTŐ SZOLGÁLAT'!$G$59</f>
        <v>50</v>
      </c>
      <c r="G61" s="187">
        <f>+'[9]3.SZ.TÁBL. SEGÍTŐ SZOLGÁLAT'!$H$59</f>
        <v>50</v>
      </c>
      <c r="H61" s="190">
        <v>6</v>
      </c>
      <c r="I61" s="170">
        <f>+'[3]3.SZ.TÁBL. SEGÍTŐ SZOLGÁLAT'!$J$59</f>
        <v>30</v>
      </c>
      <c r="J61" s="187">
        <f>+'[9]3.SZ.TÁBL. SEGÍTŐ SZOLGÁLAT'!$K$59</f>
        <v>30</v>
      </c>
      <c r="K61" s="188">
        <v>0</v>
      </c>
      <c r="L61" s="170">
        <f>+'[3]3.SZ.TÁBL. SEGÍTŐ SZOLGÁLAT'!$M$59</f>
        <v>50</v>
      </c>
      <c r="M61" s="187">
        <f>+'[9]3.SZ.TÁBL. SEGÍTŐ SZOLGÁLAT'!$N$59</f>
        <v>50</v>
      </c>
      <c r="N61" s="190">
        <v>0</v>
      </c>
      <c r="O61" s="170">
        <f>+'[3]3.SZ.TÁBL. SEGÍTŐ SZOLGÁLAT'!$P$59</f>
        <v>20</v>
      </c>
      <c r="P61" s="187">
        <f>+'[9]3.SZ.TÁBL. SEGÍTŐ SZOLGÁLAT'!$Q$59</f>
        <v>20</v>
      </c>
      <c r="Q61" s="188">
        <v>0</v>
      </c>
      <c r="R61" s="170"/>
      <c r="S61" s="187"/>
      <c r="T61" s="190"/>
      <c r="U61" s="170"/>
      <c r="V61" s="187">
        <f>+'[9]3.SZ.TÁBL. SEGÍTŐ SZOLGÁLAT'!$W$59</f>
        <v>5</v>
      </c>
      <c r="W61" s="190">
        <v>5</v>
      </c>
      <c r="X61" s="170"/>
      <c r="Y61" s="187"/>
      <c r="Z61" s="190"/>
      <c r="AA61" s="700"/>
      <c r="AB61" s="700"/>
      <c r="AC61" s="700"/>
      <c r="AD61" s="191">
        <f t="shared" si="21"/>
        <v>150</v>
      </c>
      <c r="AE61" s="187">
        <f t="shared" si="21"/>
        <v>155</v>
      </c>
      <c r="AF61" s="192">
        <f t="shared" si="21"/>
        <v>11</v>
      </c>
    </row>
    <row r="62" spans="1:32" s="262" customFormat="1" ht="13.5" customHeight="1" x14ac:dyDescent="0.2">
      <c r="A62" s="159" t="s">
        <v>111</v>
      </c>
      <c r="B62" s="207" t="s">
        <v>72</v>
      </c>
      <c r="C62" s="245">
        <f t="shared" ref="C62:AF62" si="22">SUM(C59:C61)</f>
        <v>0</v>
      </c>
      <c r="D62" s="243">
        <f t="shared" si="22"/>
        <v>0</v>
      </c>
      <c r="E62" s="246">
        <f t="shared" si="22"/>
        <v>0</v>
      </c>
      <c r="F62" s="260">
        <f>SUM(F59:F61)</f>
        <v>4850</v>
      </c>
      <c r="G62" s="243">
        <f>SUM(G59:G61)</f>
        <v>4850</v>
      </c>
      <c r="H62" s="261">
        <f t="shared" si="22"/>
        <v>3030</v>
      </c>
      <c r="I62" s="260">
        <f t="shared" si="22"/>
        <v>30</v>
      </c>
      <c r="J62" s="243">
        <f t="shared" si="22"/>
        <v>30</v>
      </c>
      <c r="K62" s="246">
        <f t="shared" si="22"/>
        <v>0</v>
      </c>
      <c r="L62" s="260">
        <f>SUM(L59:L61)</f>
        <v>50</v>
      </c>
      <c r="M62" s="243">
        <f>SUM(M59:M61)</f>
        <v>138</v>
      </c>
      <c r="N62" s="261">
        <f t="shared" si="22"/>
        <v>88</v>
      </c>
      <c r="O62" s="260">
        <f t="shared" si="22"/>
        <v>820</v>
      </c>
      <c r="P62" s="243">
        <f t="shared" si="22"/>
        <v>2293</v>
      </c>
      <c r="Q62" s="246">
        <f t="shared" si="22"/>
        <v>2273</v>
      </c>
      <c r="R62" s="260">
        <f>SUM(R59:R61)</f>
        <v>800</v>
      </c>
      <c r="S62" s="243">
        <f>SUM(S59:S61)</f>
        <v>1099</v>
      </c>
      <c r="T62" s="261">
        <f t="shared" si="22"/>
        <v>1098</v>
      </c>
      <c r="U62" s="260">
        <f t="shared" si="22"/>
        <v>0</v>
      </c>
      <c r="V62" s="243">
        <f t="shared" si="22"/>
        <v>464</v>
      </c>
      <c r="W62" s="261">
        <f t="shared" si="22"/>
        <v>464</v>
      </c>
      <c r="X62" s="245">
        <f>SUM(X59:X61)</f>
        <v>0</v>
      </c>
      <c r="Y62" s="243">
        <f>SUM(Y59:Y61)</f>
        <v>0</v>
      </c>
      <c r="Z62" s="261">
        <f>SUM(Z59:Z61)</f>
        <v>0</v>
      </c>
      <c r="AA62" s="701">
        <v>0</v>
      </c>
      <c r="AB62" s="701">
        <v>0</v>
      </c>
      <c r="AC62" s="701">
        <v>0</v>
      </c>
      <c r="AD62" s="240">
        <f t="shared" si="22"/>
        <v>6550</v>
      </c>
      <c r="AE62" s="243">
        <f t="shared" si="22"/>
        <v>8874</v>
      </c>
      <c r="AF62" s="244">
        <f t="shared" si="22"/>
        <v>6953</v>
      </c>
    </row>
    <row r="63" spans="1:32" s="262" customFormat="1" ht="13.5" customHeight="1" x14ac:dyDescent="0.2">
      <c r="A63" s="159" t="s">
        <v>112</v>
      </c>
      <c r="B63" s="207" t="s">
        <v>73</v>
      </c>
      <c r="C63" s="245">
        <f t="shared" ref="C63:AF63" si="23">+C58+C62</f>
        <v>0</v>
      </c>
      <c r="D63" s="243">
        <f t="shared" si="23"/>
        <v>0</v>
      </c>
      <c r="E63" s="246">
        <f t="shared" si="23"/>
        <v>0</v>
      </c>
      <c r="F63" s="260">
        <f>+F58+F62</f>
        <v>27603</v>
      </c>
      <c r="G63" s="243">
        <f>+G58+G62</f>
        <v>35046</v>
      </c>
      <c r="H63" s="261">
        <f t="shared" si="23"/>
        <v>23162</v>
      </c>
      <c r="I63" s="260">
        <f t="shared" si="23"/>
        <v>23869</v>
      </c>
      <c r="J63" s="243">
        <f t="shared" si="23"/>
        <v>27561</v>
      </c>
      <c r="K63" s="246">
        <f t="shared" si="23"/>
        <v>21553</v>
      </c>
      <c r="L63" s="260">
        <f>+L58+L62</f>
        <v>17411</v>
      </c>
      <c r="M63" s="243">
        <f>+M58+M62</f>
        <v>21747</v>
      </c>
      <c r="N63" s="261">
        <f t="shared" si="23"/>
        <v>13282</v>
      </c>
      <c r="O63" s="260">
        <f t="shared" si="23"/>
        <v>10955</v>
      </c>
      <c r="P63" s="243">
        <f t="shared" si="23"/>
        <v>12204</v>
      </c>
      <c r="Q63" s="246">
        <f t="shared" si="23"/>
        <v>8115</v>
      </c>
      <c r="R63" s="260">
        <f>+R58+R62</f>
        <v>6106</v>
      </c>
      <c r="S63" s="243">
        <f>+S58+S62</f>
        <v>6528</v>
      </c>
      <c r="T63" s="261">
        <f t="shared" si="23"/>
        <v>6261</v>
      </c>
      <c r="U63" s="260">
        <f t="shared" si="23"/>
        <v>16373</v>
      </c>
      <c r="V63" s="243">
        <f t="shared" si="23"/>
        <v>19758</v>
      </c>
      <c r="W63" s="261">
        <f t="shared" si="23"/>
        <v>14450</v>
      </c>
      <c r="X63" s="245">
        <f>+X58+X62</f>
        <v>0</v>
      </c>
      <c r="Y63" s="243">
        <f>+Y58+Y62</f>
        <v>0</v>
      </c>
      <c r="Z63" s="261">
        <f>+Z58+Z62</f>
        <v>0</v>
      </c>
      <c r="AA63" s="701">
        <v>0</v>
      </c>
      <c r="AB63" s="701">
        <v>0</v>
      </c>
      <c r="AC63" s="701">
        <v>0</v>
      </c>
      <c r="AD63" s="240">
        <f t="shared" si="23"/>
        <v>102317</v>
      </c>
      <c r="AE63" s="243">
        <f t="shared" si="23"/>
        <v>122844</v>
      </c>
      <c r="AF63" s="244">
        <f t="shared" si="23"/>
        <v>86823</v>
      </c>
    </row>
    <row r="64" spans="1:32" s="262" customFormat="1" ht="13.5" customHeight="1" x14ac:dyDescent="0.2">
      <c r="A64" s="159" t="s">
        <v>113</v>
      </c>
      <c r="B64" s="207" t="s">
        <v>74</v>
      </c>
      <c r="C64" s="260">
        <f t="shared" ref="C64:AF64" si="24">+SUM(C65:C69)</f>
        <v>0</v>
      </c>
      <c r="D64" s="243">
        <f t="shared" si="24"/>
        <v>0</v>
      </c>
      <c r="E64" s="246">
        <f t="shared" si="24"/>
        <v>0</v>
      </c>
      <c r="F64" s="260">
        <f>+SUM(F65:F69)</f>
        <v>4857</v>
      </c>
      <c r="G64" s="243">
        <f>+SUM(G65:G69)</f>
        <v>5889</v>
      </c>
      <c r="H64" s="261">
        <f t="shared" si="24"/>
        <v>3910</v>
      </c>
      <c r="I64" s="260">
        <f t="shared" si="24"/>
        <v>4487</v>
      </c>
      <c r="J64" s="243">
        <f t="shared" si="24"/>
        <v>4966</v>
      </c>
      <c r="K64" s="246">
        <f t="shared" si="24"/>
        <v>3836</v>
      </c>
      <c r="L64" s="260">
        <f>+SUM(L65:L69)</f>
        <v>3177</v>
      </c>
      <c r="M64" s="243">
        <f>+SUM(M65:M69)</f>
        <v>3727</v>
      </c>
      <c r="N64" s="261">
        <f t="shared" si="24"/>
        <v>2273</v>
      </c>
      <c r="O64" s="260">
        <f t="shared" si="24"/>
        <v>1966</v>
      </c>
      <c r="P64" s="243">
        <f t="shared" si="24"/>
        <v>2115</v>
      </c>
      <c r="Q64" s="246">
        <f t="shared" si="24"/>
        <v>1038</v>
      </c>
      <c r="R64" s="260">
        <f>+SUM(R65:R69)</f>
        <v>1026</v>
      </c>
      <c r="S64" s="243">
        <f>+SUM(S65:S69)</f>
        <v>1077</v>
      </c>
      <c r="T64" s="261">
        <f t="shared" si="24"/>
        <v>941</v>
      </c>
      <c r="U64" s="260">
        <f t="shared" si="24"/>
        <v>3094</v>
      </c>
      <c r="V64" s="243">
        <f t="shared" si="24"/>
        <v>3505</v>
      </c>
      <c r="W64" s="261">
        <f t="shared" si="24"/>
        <v>2833</v>
      </c>
      <c r="X64" s="260">
        <f>+SUM(X65:X69)</f>
        <v>0</v>
      </c>
      <c r="Y64" s="243">
        <f>+SUM(Y65:Y69)</f>
        <v>0</v>
      </c>
      <c r="Z64" s="261">
        <f>+SUM(Z65:Z69)</f>
        <v>0</v>
      </c>
      <c r="AA64" s="701">
        <v>0</v>
      </c>
      <c r="AB64" s="701">
        <v>0</v>
      </c>
      <c r="AC64" s="701">
        <v>0</v>
      </c>
      <c r="AD64" s="240">
        <f t="shared" si="24"/>
        <v>18607</v>
      </c>
      <c r="AE64" s="243">
        <f t="shared" si="24"/>
        <v>21279</v>
      </c>
      <c r="AF64" s="244">
        <f t="shared" si="24"/>
        <v>14831</v>
      </c>
    </row>
    <row r="65" spans="1:32" ht="13.5" customHeight="1" x14ac:dyDescent="0.2">
      <c r="A65" s="160" t="s">
        <v>113</v>
      </c>
      <c r="B65" s="208" t="s">
        <v>213</v>
      </c>
      <c r="C65" s="166"/>
      <c r="D65" s="175"/>
      <c r="E65" s="169"/>
      <c r="F65" s="170">
        <f>+'[3]3.SZ.TÁBL. SEGÍTŐ SZOLGÁLAT'!$G63</f>
        <v>4172</v>
      </c>
      <c r="G65" s="175">
        <f>+'[4]3.SZ.TÁBL. SEGÍTŐ SZOLGÁLAT'!$H$63</f>
        <v>5204</v>
      </c>
      <c r="H65" s="178">
        <v>3474</v>
      </c>
      <c r="I65" s="170">
        <f>+'[3]3.SZ.TÁBL. SEGÍTŐ SZOLGÁLAT'!$J63</f>
        <v>3611</v>
      </c>
      <c r="J65" s="175">
        <f>+'[9]3.SZ.TÁBL. SEGÍTŐ SZOLGÁLAT'!$K63</f>
        <v>4090</v>
      </c>
      <c r="K65" s="176">
        <v>3295</v>
      </c>
      <c r="L65" s="170">
        <f>+'[3]3.SZ.TÁBL. SEGÍTŐ SZOLGÁLAT'!$M63</f>
        <v>2584</v>
      </c>
      <c r="M65" s="175">
        <f>+'[9]3.SZ.TÁBL. SEGÍTŐ SZOLGÁLAT'!$N63</f>
        <v>3134</v>
      </c>
      <c r="N65" s="178">
        <v>1985</v>
      </c>
      <c r="O65" s="170">
        <f>+'[3]3.SZ.TÁBL. SEGÍTŐ SZOLGÁLAT'!$P63</f>
        <v>1624</v>
      </c>
      <c r="P65" s="175">
        <f>+'[4]3.SZ.TÁBL. SEGÍTŐ SZOLGÁLAT'!$Q$63</f>
        <v>1773</v>
      </c>
      <c r="Q65" s="176">
        <v>892</v>
      </c>
      <c r="R65" s="170">
        <f>+'[3]3.SZ.TÁBL. SEGÍTŐ SZOLGÁLAT'!$S63</f>
        <v>929</v>
      </c>
      <c r="S65" s="175">
        <f>+'[4]3.SZ.TÁBL. SEGÍTŐ SZOLGÁLAT'!$T$63</f>
        <v>980</v>
      </c>
      <c r="T65" s="178">
        <v>883</v>
      </c>
      <c r="U65" s="170">
        <f>+'[3]3.SZ.TÁBL. SEGÍTŐ SZOLGÁLAT'!$V63</f>
        <v>2421</v>
      </c>
      <c r="V65" s="175">
        <f>+'[9]3.SZ.TÁBL. SEGÍTŐ SZOLGÁLAT'!$W63</f>
        <v>2832</v>
      </c>
      <c r="W65" s="178">
        <v>2166</v>
      </c>
      <c r="X65" s="170"/>
      <c r="Y65" s="175"/>
      <c r="Z65" s="178"/>
      <c r="AA65" s="698"/>
      <c r="AB65" s="698"/>
      <c r="AC65" s="698"/>
      <c r="AD65" s="179">
        <f t="shared" ref="AD65:AD72" si="25">+C65+F65+I65+L65+O65+R65+U65+X65</f>
        <v>15341</v>
      </c>
      <c r="AE65" s="175">
        <f t="shared" ref="AE65:AE72" si="26">+D65+G65+J65+M65+P65+S65+V65+Y65</f>
        <v>18013</v>
      </c>
      <c r="AF65" s="180">
        <f t="shared" ref="AF65:AF72" si="27">+E65+H65+K65+N65+Q65+T65+W65+Z65</f>
        <v>12695</v>
      </c>
    </row>
    <row r="66" spans="1:32" ht="13.5" customHeight="1" x14ac:dyDescent="0.2">
      <c r="A66" s="161" t="s">
        <v>113</v>
      </c>
      <c r="B66" s="168" t="s">
        <v>214</v>
      </c>
      <c r="C66" s="166"/>
      <c r="D66" s="175"/>
      <c r="E66" s="169"/>
      <c r="F66" s="170">
        <f>+'[3]3.SZ.TÁBL. SEGÍTŐ SZOLGÁLAT'!$G64</f>
        <v>615</v>
      </c>
      <c r="G66" s="175">
        <f>+'[9]3.SZ.TÁBL. SEGÍTŐ SZOLGÁLAT'!$H64</f>
        <v>615</v>
      </c>
      <c r="H66" s="171">
        <v>326</v>
      </c>
      <c r="I66" s="170">
        <f>+'[3]3.SZ.TÁBL. SEGÍTŐ SZOLGÁLAT'!$J64</f>
        <v>790</v>
      </c>
      <c r="J66" s="175">
        <f>+'[9]3.SZ.TÁBL. SEGÍTŐ SZOLGÁLAT'!$K64</f>
        <v>790</v>
      </c>
      <c r="K66" s="169">
        <v>461</v>
      </c>
      <c r="L66" s="170">
        <f>+'[3]3.SZ.TÁBL. SEGÍTŐ SZOLGÁLAT'!$M64</f>
        <v>527</v>
      </c>
      <c r="M66" s="175">
        <f>+'[9]3.SZ.TÁBL. SEGÍTŐ SZOLGÁLAT'!$N64</f>
        <v>527</v>
      </c>
      <c r="N66" s="171">
        <v>250</v>
      </c>
      <c r="O66" s="170">
        <f>+'[3]3.SZ.TÁBL. SEGÍTŐ SZOLGÁLAT'!$P64</f>
        <v>307</v>
      </c>
      <c r="P66" s="175">
        <f>+'[9]3.SZ.TÁBL. SEGÍTŐ SZOLGÁLAT'!$Q64</f>
        <v>307</v>
      </c>
      <c r="Q66" s="169">
        <v>128</v>
      </c>
      <c r="R66" s="170">
        <f>+'[3]3.SZ.TÁBL. SEGÍTŐ SZOLGÁLAT'!$S64</f>
        <v>88</v>
      </c>
      <c r="S66" s="175">
        <f>+'[9]3.SZ.TÁBL. SEGÍTŐ SZOLGÁLAT'!$T64</f>
        <v>88</v>
      </c>
      <c r="T66" s="171">
        <v>51</v>
      </c>
      <c r="U66" s="170">
        <f>+'[3]3.SZ.TÁBL. SEGÍTŐ SZOLGÁLAT'!$V64</f>
        <v>615</v>
      </c>
      <c r="V66" s="175">
        <f>+'[9]3.SZ.TÁBL. SEGÍTŐ SZOLGÁLAT'!$W64</f>
        <v>615</v>
      </c>
      <c r="W66" s="171">
        <v>343</v>
      </c>
      <c r="X66" s="170"/>
      <c r="Y66" s="164"/>
      <c r="Z66" s="171"/>
      <c r="AA66" s="699"/>
      <c r="AB66" s="699"/>
      <c r="AC66" s="699"/>
      <c r="AD66" s="172">
        <f t="shared" si="25"/>
        <v>2942</v>
      </c>
      <c r="AE66" s="164">
        <f t="shared" si="26"/>
        <v>2942</v>
      </c>
      <c r="AF66" s="165">
        <f t="shared" si="27"/>
        <v>1559</v>
      </c>
    </row>
    <row r="67" spans="1:32" ht="13.5" customHeight="1" x14ac:dyDescent="0.2">
      <c r="A67" s="161" t="s">
        <v>113</v>
      </c>
      <c r="B67" s="168" t="s">
        <v>215</v>
      </c>
      <c r="C67" s="166"/>
      <c r="D67" s="175"/>
      <c r="E67" s="169"/>
      <c r="F67" s="170"/>
      <c r="G67" s="175"/>
      <c r="H67" s="171"/>
      <c r="I67" s="170"/>
      <c r="J67" s="175"/>
      <c r="K67" s="169"/>
      <c r="L67" s="170"/>
      <c r="M67" s="175"/>
      <c r="N67" s="171"/>
      <c r="O67" s="170"/>
      <c r="P67" s="175"/>
      <c r="Q67" s="169"/>
      <c r="R67" s="170"/>
      <c r="S67" s="175"/>
      <c r="T67" s="171"/>
      <c r="U67" s="170"/>
      <c r="V67" s="175"/>
      <c r="W67" s="171"/>
      <c r="X67" s="170"/>
      <c r="Y67" s="164"/>
      <c r="Z67" s="171"/>
      <c r="AA67" s="699"/>
      <c r="AB67" s="699"/>
      <c r="AC67" s="699"/>
      <c r="AD67" s="172">
        <f t="shared" si="25"/>
        <v>0</v>
      </c>
      <c r="AE67" s="164">
        <f t="shared" si="26"/>
        <v>0</v>
      </c>
      <c r="AF67" s="165">
        <f t="shared" si="27"/>
        <v>0</v>
      </c>
    </row>
    <row r="68" spans="1:32" ht="13.5" customHeight="1" x14ac:dyDescent="0.2">
      <c r="A68" s="161" t="s">
        <v>113</v>
      </c>
      <c r="B68" s="168" t="s">
        <v>267</v>
      </c>
      <c r="C68" s="166"/>
      <c r="D68" s="175"/>
      <c r="E68" s="169"/>
      <c r="F68" s="170"/>
      <c r="G68" s="175"/>
      <c r="H68" s="171">
        <v>51</v>
      </c>
      <c r="I68" s="170"/>
      <c r="J68" s="175"/>
      <c r="K68" s="169"/>
      <c r="L68" s="170"/>
      <c r="M68" s="175"/>
      <c r="N68" s="171"/>
      <c r="O68" s="170"/>
      <c r="P68" s="175"/>
      <c r="Q68" s="169"/>
      <c r="R68" s="170"/>
      <c r="S68" s="175"/>
      <c r="T68" s="171"/>
      <c r="U68" s="170"/>
      <c r="V68" s="175"/>
      <c r="W68" s="171">
        <v>271</v>
      </c>
      <c r="X68" s="170"/>
      <c r="Y68" s="164"/>
      <c r="Z68" s="171"/>
      <c r="AA68" s="699"/>
      <c r="AB68" s="699"/>
      <c r="AC68" s="699"/>
      <c r="AD68" s="172">
        <f t="shared" si="25"/>
        <v>0</v>
      </c>
      <c r="AE68" s="164">
        <f t="shared" si="26"/>
        <v>0</v>
      </c>
      <c r="AF68" s="165">
        <f t="shared" si="27"/>
        <v>322</v>
      </c>
    </row>
    <row r="69" spans="1:32" ht="13.5" customHeight="1" x14ac:dyDescent="0.2">
      <c r="A69" s="161" t="s">
        <v>113</v>
      </c>
      <c r="B69" s="168" t="s">
        <v>216</v>
      </c>
      <c r="C69" s="166"/>
      <c r="D69" s="175"/>
      <c r="E69" s="169"/>
      <c r="F69" s="170">
        <f>+'[3]3.SZ.TÁBL. SEGÍTŐ SZOLGÁLAT'!$G67</f>
        <v>70</v>
      </c>
      <c r="G69" s="175">
        <f>+'[9]3.SZ.TÁBL. SEGÍTŐ SZOLGÁLAT'!$H67</f>
        <v>70</v>
      </c>
      <c r="H69" s="171">
        <v>59</v>
      </c>
      <c r="I69" s="170">
        <f>+'[3]3.SZ.TÁBL. SEGÍTŐ SZOLGÁLAT'!$J67</f>
        <v>86</v>
      </c>
      <c r="J69" s="175">
        <f>+'[9]3.SZ.TÁBL. SEGÍTŐ SZOLGÁLAT'!$K67</f>
        <v>86</v>
      </c>
      <c r="K69" s="169">
        <v>80</v>
      </c>
      <c r="L69" s="170">
        <f>+'[3]3.SZ.TÁBL. SEGÍTŐ SZOLGÁLAT'!$M67</f>
        <v>66</v>
      </c>
      <c r="M69" s="175">
        <f>+'[9]3.SZ.TÁBL. SEGÍTŐ SZOLGÁLAT'!$N67</f>
        <v>66</v>
      </c>
      <c r="N69" s="171">
        <v>38</v>
      </c>
      <c r="O69" s="170">
        <f>+'[3]3.SZ.TÁBL. SEGÍTŐ SZOLGÁLAT'!$P67</f>
        <v>35</v>
      </c>
      <c r="P69" s="175">
        <f>+'[9]3.SZ.TÁBL. SEGÍTŐ SZOLGÁLAT'!$Q67</f>
        <v>35</v>
      </c>
      <c r="Q69" s="169">
        <v>18</v>
      </c>
      <c r="R69" s="170">
        <f>+'[3]3.SZ.TÁBL. SEGÍTŐ SZOLGÁLAT'!$S67</f>
        <v>9</v>
      </c>
      <c r="S69" s="175">
        <f>+'[9]3.SZ.TÁBL. SEGÍTŐ SZOLGÁLAT'!$T67</f>
        <v>9</v>
      </c>
      <c r="T69" s="171">
        <v>7</v>
      </c>
      <c r="U69" s="170">
        <f>+'[3]3.SZ.TÁBL. SEGÍTŐ SZOLGÁLAT'!$V67</f>
        <v>58</v>
      </c>
      <c r="V69" s="175">
        <f>+'[9]3.SZ.TÁBL. SEGÍTŐ SZOLGÁLAT'!$W67</f>
        <v>58</v>
      </c>
      <c r="W69" s="171">
        <v>53</v>
      </c>
      <c r="X69" s="170"/>
      <c r="Y69" s="164"/>
      <c r="Z69" s="171"/>
      <c r="AA69" s="699"/>
      <c r="AB69" s="699"/>
      <c r="AC69" s="699"/>
      <c r="AD69" s="172">
        <f t="shared" si="25"/>
        <v>324</v>
      </c>
      <c r="AE69" s="164">
        <f t="shared" si="26"/>
        <v>324</v>
      </c>
      <c r="AF69" s="165">
        <f t="shared" si="27"/>
        <v>255</v>
      </c>
    </row>
    <row r="70" spans="1:32" ht="13.5" customHeight="1" x14ac:dyDescent="0.2">
      <c r="A70" s="156" t="s">
        <v>157</v>
      </c>
      <c r="B70" s="205" t="s">
        <v>158</v>
      </c>
      <c r="C70" s="166"/>
      <c r="D70" s="175"/>
      <c r="E70" s="169"/>
      <c r="F70" s="170">
        <f>+'[3]3.SZ.TÁBL. SEGÍTŐ SZOLGÁLAT'!$G$68</f>
        <v>80</v>
      </c>
      <c r="G70" s="175">
        <f>+'[9]3.SZ.TÁBL. SEGÍTŐ SZOLGÁLAT'!$H$68</f>
        <v>115</v>
      </c>
      <c r="H70" s="178">
        <v>115</v>
      </c>
      <c r="I70" s="170">
        <f>+'[3]3.SZ.TÁBL. SEGÍTŐ SZOLGÁLAT'!$J$68</f>
        <v>85</v>
      </c>
      <c r="J70" s="175">
        <f>+'[9]3.SZ.TÁBL. SEGÍTŐ SZOLGÁLAT'!$K$68</f>
        <v>85</v>
      </c>
      <c r="K70" s="176">
        <v>8</v>
      </c>
      <c r="L70" s="170">
        <f>+'[3]3.SZ.TÁBL. SEGÍTŐ SZOLGÁLAT'!$M$68</f>
        <v>12</v>
      </c>
      <c r="M70" s="175">
        <f>+'[9]3.SZ.TÁBL. SEGÍTŐ SZOLGÁLAT'!$N$68</f>
        <v>12</v>
      </c>
      <c r="N70" s="178">
        <v>12</v>
      </c>
      <c r="O70" s="170">
        <f>+'[3]3.SZ.TÁBL. SEGÍTŐ SZOLGÁLAT'!$P$68</f>
        <v>13</v>
      </c>
      <c r="P70" s="175">
        <f>+'[7]3.SZ.TÁBL. SEGÍTŐ SZOLGÁLAT'!$Q$68</f>
        <v>13</v>
      </c>
      <c r="Q70" s="176">
        <v>0</v>
      </c>
      <c r="R70" s="170"/>
      <c r="S70" s="175"/>
      <c r="T70" s="178"/>
      <c r="U70" s="170">
        <f>+'[3]3.SZ.TÁBL. SEGÍTŐ SZOLGÁLAT'!$V$68</f>
        <v>650</v>
      </c>
      <c r="V70" s="175">
        <f>+'[9]3.SZ.TÁBL. SEGÍTŐ SZOLGÁLAT'!$W$68</f>
        <v>447</v>
      </c>
      <c r="W70" s="178">
        <v>22</v>
      </c>
      <c r="X70" s="170"/>
      <c r="Y70" s="175"/>
      <c r="Z70" s="178"/>
      <c r="AA70" s="698"/>
      <c r="AB70" s="698"/>
      <c r="AC70" s="698"/>
      <c r="AD70" s="179">
        <f t="shared" si="25"/>
        <v>840</v>
      </c>
      <c r="AE70" s="175">
        <f>+D70+G70+J70+M70+P70+S70+V70+Y70+AB70</f>
        <v>672</v>
      </c>
      <c r="AF70" s="180">
        <f>+E70+H70+K70+N70+Q70+T70+W70+Z70+AC70</f>
        <v>157</v>
      </c>
    </row>
    <row r="71" spans="1:32" ht="15.75" customHeight="1" x14ac:dyDescent="0.2">
      <c r="A71" s="157" t="s">
        <v>159</v>
      </c>
      <c r="B71" s="167" t="s">
        <v>258</v>
      </c>
      <c r="C71" s="166"/>
      <c r="D71" s="164"/>
      <c r="E71" s="169"/>
      <c r="F71" s="170">
        <f>+'[3]3.SZ.TÁBL. SEGÍTŐ SZOLGÁLAT'!$G$69</f>
        <v>560</v>
      </c>
      <c r="G71" s="164">
        <f>+'[9]3.SZ.TÁBL. SEGÍTŐ SZOLGÁLAT'!$H$69</f>
        <v>541</v>
      </c>
      <c r="H71" s="171">
        <v>146</v>
      </c>
      <c r="I71" s="170">
        <f>+'[3]3.SZ.TÁBL. SEGÍTŐ SZOLGÁLAT'!$J$69</f>
        <v>525</v>
      </c>
      <c r="J71" s="175">
        <f>+'[9]3.SZ.TÁBL. SEGÍTŐ SZOLGÁLAT'!$K$69</f>
        <v>525</v>
      </c>
      <c r="K71" s="169">
        <v>220</v>
      </c>
      <c r="L71" s="170">
        <f>+'[3]3.SZ.TÁBL. SEGÍTŐ SZOLGÁLAT'!$M$69</f>
        <v>80</v>
      </c>
      <c r="M71" s="164">
        <f>+'[9]3.SZ.TÁBL. SEGÍTŐ SZOLGÁLAT'!$N$69</f>
        <v>81</v>
      </c>
      <c r="N71" s="171">
        <v>81</v>
      </c>
      <c r="O71" s="170">
        <f>+'[3]3.SZ.TÁBL. SEGÍTŐ SZOLGÁLAT'!$P$69</f>
        <v>1390</v>
      </c>
      <c r="P71" s="164">
        <f>+'[9]3.SZ.TÁBL. SEGÍTŐ SZOLGÁLAT'!$Q$69</f>
        <v>1390</v>
      </c>
      <c r="Q71" s="169">
        <v>1014</v>
      </c>
      <c r="R71" s="170">
        <f>+'[3]3.SZ.TÁBL. SEGÍTŐ SZOLGÁLAT'!$S$69</f>
        <v>1005</v>
      </c>
      <c r="S71" s="164">
        <f>+'[9]3.SZ.TÁBL. SEGÍTŐ SZOLGÁLAT'!$T$69</f>
        <v>1005</v>
      </c>
      <c r="T71" s="171">
        <v>809</v>
      </c>
      <c r="U71" s="170">
        <f>+'[3]3.SZ.TÁBL. SEGÍTŐ SZOLGÁLAT'!$V$69</f>
        <v>120</v>
      </c>
      <c r="V71" s="164">
        <f>+'[9]3.SZ.TÁBL. SEGÍTŐ SZOLGÁLAT'!$W$69</f>
        <v>120</v>
      </c>
      <c r="W71" s="171">
        <v>79</v>
      </c>
      <c r="X71" s="170"/>
      <c r="Y71" s="164"/>
      <c r="Z71" s="171"/>
      <c r="AA71" s="699"/>
      <c r="AB71" s="699"/>
      <c r="AC71" s="699"/>
      <c r="AD71" s="172">
        <f t="shared" si="25"/>
        <v>3680</v>
      </c>
      <c r="AE71" s="164">
        <f>+D71+G71+J71+M71+P71+S71+V71+Y71+AB71</f>
        <v>3662</v>
      </c>
      <c r="AF71" s="165">
        <f>+E71+H71+K71+N71+Q71+T71+W71+Z71+AC71</f>
        <v>2349</v>
      </c>
    </row>
    <row r="72" spans="1:32" ht="13.5" customHeight="1" x14ac:dyDescent="0.2">
      <c r="A72" s="158" t="s">
        <v>161</v>
      </c>
      <c r="B72" s="206" t="s">
        <v>162</v>
      </c>
      <c r="C72" s="166"/>
      <c r="D72" s="187"/>
      <c r="E72" s="169"/>
      <c r="F72" s="170"/>
      <c r="G72" s="187"/>
      <c r="H72" s="190"/>
      <c r="I72" s="170"/>
      <c r="J72" s="187"/>
      <c r="K72" s="188"/>
      <c r="L72" s="170"/>
      <c r="M72" s="187"/>
      <c r="N72" s="190"/>
      <c r="O72" s="170"/>
      <c r="P72" s="187"/>
      <c r="Q72" s="188"/>
      <c r="R72" s="170"/>
      <c r="S72" s="187"/>
      <c r="T72" s="190"/>
      <c r="U72" s="170"/>
      <c r="V72" s="187"/>
      <c r="W72" s="190"/>
      <c r="X72" s="170"/>
      <c r="Y72" s="187"/>
      <c r="Z72" s="190"/>
      <c r="AA72" s="700"/>
      <c r="AB72" s="700"/>
      <c r="AC72" s="700"/>
      <c r="AD72" s="191">
        <f t="shared" si="25"/>
        <v>0</v>
      </c>
      <c r="AE72" s="187">
        <f t="shared" si="26"/>
        <v>0</v>
      </c>
      <c r="AF72" s="192">
        <f t="shared" si="27"/>
        <v>0</v>
      </c>
    </row>
    <row r="73" spans="1:32" s="262" customFormat="1" ht="13.5" customHeight="1" x14ac:dyDescent="0.2">
      <c r="A73" s="159" t="s">
        <v>114</v>
      </c>
      <c r="B73" s="207" t="s">
        <v>75</v>
      </c>
      <c r="C73" s="245">
        <f t="shared" ref="C73:AF73" si="28">SUM(C70:C72)</f>
        <v>0</v>
      </c>
      <c r="D73" s="243">
        <f t="shared" si="28"/>
        <v>0</v>
      </c>
      <c r="E73" s="246">
        <f t="shared" si="28"/>
        <v>0</v>
      </c>
      <c r="F73" s="260">
        <f>SUM(F70:F72)</f>
        <v>640</v>
      </c>
      <c r="G73" s="243">
        <f>SUM(G70:G72)</f>
        <v>656</v>
      </c>
      <c r="H73" s="261">
        <f t="shared" si="28"/>
        <v>261</v>
      </c>
      <c r="I73" s="260">
        <f t="shared" si="28"/>
        <v>610</v>
      </c>
      <c r="J73" s="243">
        <f t="shared" si="28"/>
        <v>610</v>
      </c>
      <c r="K73" s="246">
        <f t="shared" si="28"/>
        <v>228</v>
      </c>
      <c r="L73" s="260">
        <f>SUM(L70:L72)</f>
        <v>92</v>
      </c>
      <c r="M73" s="243">
        <f>SUM(M70:M72)</f>
        <v>93</v>
      </c>
      <c r="N73" s="261">
        <f t="shared" si="28"/>
        <v>93</v>
      </c>
      <c r="O73" s="260">
        <f t="shared" si="28"/>
        <v>1403</v>
      </c>
      <c r="P73" s="243">
        <f t="shared" si="28"/>
        <v>1403</v>
      </c>
      <c r="Q73" s="246">
        <f t="shared" si="28"/>
        <v>1014</v>
      </c>
      <c r="R73" s="260">
        <f>SUM(R70:R72)</f>
        <v>1005</v>
      </c>
      <c r="S73" s="243">
        <f>SUM(S70:S72)</f>
        <v>1005</v>
      </c>
      <c r="T73" s="261">
        <f t="shared" si="28"/>
        <v>809</v>
      </c>
      <c r="U73" s="260">
        <f t="shared" si="28"/>
        <v>770</v>
      </c>
      <c r="V73" s="243">
        <f t="shared" si="28"/>
        <v>567</v>
      </c>
      <c r="W73" s="261">
        <f t="shared" si="28"/>
        <v>101</v>
      </c>
      <c r="X73" s="245">
        <f t="shared" ref="X73:AC73" si="29">SUM(X70:X72)</f>
        <v>0</v>
      </c>
      <c r="Y73" s="243">
        <f t="shared" si="29"/>
        <v>0</v>
      </c>
      <c r="Z73" s="261">
        <f t="shared" si="29"/>
        <v>0</v>
      </c>
      <c r="AA73" s="701">
        <f t="shared" si="29"/>
        <v>0</v>
      </c>
      <c r="AB73" s="701">
        <f t="shared" si="29"/>
        <v>0</v>
      </c>
      <c r="AC73" s="701">
        <f t="shared" si="29"/>
        <v>0</v>
      </c>
      <c r="AD73" s="240">
        <f t="shared" si="28"/>
        <v>4520</v>
      </c>
      <c r="AE73" s="243">
        <f>SUM(AE70:AE72)</f>
        <v>4334</v>
      </c>
      <c r="AF73" s="244">
        <f t="shared" si="28"/>
        <v>2506</v>
      </c>
    </row>
    <row r="74" spans="1:32" ht="13.5" customHeight="1" x14ac:dyDescent="0.2">
      <c r="A74" s="156" t="s">
        <v>163</v>
      </c>
      <c r="B74" s="205" t="s">
        <v>164</v>
      </c>
      <c r="C74" s="166"/>
      <c r="D74" s="175"/>
      <c r="E74" s="169"/>
      <c r="F74" s="170">
        <f>+'[3]3.SZ.TÁBL. SEGÍTŐ SZOLGÁLAT'!$G$72</f>
        <v>46</v>
      </c>
      <c r="G74" s="175">
        <f>+'[9]3.SZ.TÁBL. SEGÍTŐ SZOLGÁLAT'!$H$72</f>
        <v>46</v>
      </c>
      <c r="H74" s="178">
        <v>42</v>
      </c>
      <c r="I74" s="170">
        <f>+'[3]3.SZ.TÁBL. SEGÍTŐ SZOLGÁLAT'!$J$72</f>
        <v>24</v>
      </c>
      <c r="J74" s="175">
        <f>+'[9]3.SZ.TÁBL. SEGÍTŐ SZOLGÁLAT'!$K$72</f>
        <v>24</v>
      </c>
      <c r="K74" s="176">
        <v>17</v>
      </c>
      <c r="L74" s="170">
        <f>+'[3]3.SZ.TÁBL. SEGÍTŐ SZOLGÁLAT'!$M$72</f>
        <v>756</v>
      </c>
      <c r="M74" s="175">
        <f>+'[9]3.SZ.TÁBL. SEGÍTŐ SZOLGÁLAT'!$N$72</f>
        <v>756</v>
      </c>
      <c r="N74" s="178">
        <v>557</v>
      </c>
      <c r="O74" s="170">
        <f>+'[3]3.SZ.TÁBL. SEGÍTŐ SZOLGÁLAT'!$P$72</f>
        <v>34</v>
      </c>
      <c r="P74" s="175">
        <f>+'[9]3.SZ.TÁBL. SEGÍTŐ SZOLGÁLAT'!$Q$72</f>
        <v>35</v>
      </c>
      <c r="Q74" s="176">
        <v>18</v>
      </c>
      <c r="R74" s="170"/>
      <c r="S74" s="175">
        <f>+'[9]3.SZ.TÁBL. SEGÍTŐ SZOLGÁLAT'!$T$72</f>
        <v>3</v>
      </c>
      <c r="T74" s="178">
        <v>5</v>
      </c>
      <c r="U74" s="170">
        <f>+'[3]3.SZ.TÁBL. SEGÍTŐ SZOLGÁLAT'!$V$72</f>
        <v>20</v>
      </c>
      <c r="V74" s="175">
        <f>+'[9]3.SZ.TÁBL. SEGÍTŐ SZOLGÁLAT'!$W$72</f>
        <v>20</v>
      </c>
      <c r="W74" s="178">
        <v>4</v>
      </c>
      <c r="X74" s="170"/>
      <c r="Y74" s="175"/>
      <c r="Z74" s="178"/>
      <c r="AA74" s="698"/>
      <c r="AB74" s="698"/>
      <c r="AC74" s="698"/>
      <c r="AD74" s="179">
        <f t="shared" ref="AD74:AF75" si="30">+C74+F74+I74+L74+O74+R74+U74+X74</f>
        <v>880</v>
      </c>
      <c r="AE74" s="175">
        <f t="shared" si="30"/>
        <v>884</v>
      </c>
      <c r="AF74" s="180">
        <f t="shared" si="30"/>
        <v>643</v>
      </c>
    </row>
    <row r="75" spans="1:32" ht="13.5" customHeight="1" x14ac:dyDescent="0.2">
      <c r="A75" s="158" t="s">
        <v>165</v>
      </c>
      <c r="B75" s="206" t="s">
        <v>166</v>
      </c>
      <c r="C75" s="166"/>
      <c r="D75" s="187"/>
      <c r="E75" s="169"/>
      <c r="F75" s="170">
        <f>+'[3]3.SZ.TÁBL. SEGÍTŐ SZOLGÁLAT'!$G$73</f>
        <v>104</v>
      </c>
      <c r="G75" s="187">
        <f>+'[9]3.SZ.TÁBL. SEGÍTŐ SZOLGÁLAT'!$H$73</f>
        <v>104</v>
      </c>
      <c r="H75" s="190">
        <v>59</v>
      </c>
      <c r="I75" s="170">
        <f>+'[3]3.SZ.TÁBL. SEGÍTŐ SZOLGÁLAT'!$J$73</f>
        <v>50</v>
      </c>
      <c r="J75" s="187">
        <f>+'[9]3.SZ.TÁBL. SEGÍTŐ SZOLGÁLAT'!$K$73</f>
        <v>50</v>
      </c>
      <c r="K75" s="188">
        <v>17</v>
      </c>
      <c r="L75" s="170">
        <f>+'[3]3.SZ.TÁBL. SEGÍTŐ SZOLGÁLAT'!$M$73</f>
        <v>114</v>
      </c>
      <c r="M75" s="187">
        <f>+'[9]3.SZ.TÁBL. SEGÍTŐ SZOLGÁLAT'!$N$73</f>
        <v>113</v>
      </c>
      <c r="N75" s="190">
        <v>16</v>
      </c>
      <c r="O75" s="170">
        <f>+'[3]3.SZ.TÁBL. SEGÍTŐ SZOLGÁLAT'!$P$73</f>
        <v>50</v>
      </c>
      <c r="P75" s="187">
        <f>+'[9]3.SZ.TÁBL. SEGÍTŐ SZOLGÁLAT'!$Q$73</f>
        <v>49</v>
      </c>
      <c r="Q75" s="188">
        <v>17</v>
      </c>
      <c r="R75" s="170">
        <f>+'[3]3.SZ.TÁBL. SEGÍTŐ SZOLGÁLAT'!$S$73</f>
        <v>40</v>
      </c>
      <c r="S75" s="187">
        <f>+'[9]3.SZ.TÁBL. SEGÍTŐ SZOLGÁLAT'!$T$73</f>
        <v>37</v>
      </c>
      <c r="T75" s="190">
        <v>8</v>
      </c>
      <c r="U75" s="170">
        <f>+'[3]3.SZ.TÁBL. SEGÍTŐ SZOLGÁLAT'!$V$73</f>
        <v>40</v>
      </c>
      <c r="V75" s="187">
        <f>+'[9]3.SZ.TÁBL. SEGÍTŐ SZOLGÁLAT'!$W$73</f>
        <v>40</v>
      </c>
      <c r="W75" s="190">
        <v>8</v>
      </c>
      <c r="X75" s="170"/>
      <c r="Y75" s="187"/>
      <c r="Z75" s="190">
        <v>0</v>
      </c>
      <c r="AA75" s="700"/>
      <c r="AB75" s="700"/>
      <c r="AC75" s="700"/>
      <c r="AD75" s="191">
        <f t="shared" si="30"/>
        <v>398</v>
      </c>
      <c r="AE75" s="187">
        <f t="shared" si="30"/>
        <v>393</v>
      </c>
      <c r="AF75" s="192">
        <f t="shared" si="30"/>
        <v>125</v>
      </c>
    </row>
    <row r="76" spans="1:32" s="262" customFormat="1" ht="13.5" customHeight="1" x14ac:dyDescent="0.2">
      <c r="A76" s="159" t="s">
        <v>115</v>
      </c>
      <c r="B76" s="207" t="s">
        <v>76</v>
      </c>
      <c r="C76" s="245">
        <f t="shared" ref="C76:AF76" si="31">SUM(C74:C75)</f>
        <v>0</v>
      </c>
      <c r="D76" s="243">
        <f t="shared" si="31"/>
        <v>0</v>
      </c>
      <c r="E76" s="246">
        <f t="shared" si="31"/>
        <v>0</v>
      </c>
      <c r="F76" s="260">
        <f>SUM(F74:F75)</f>
        <v>150</v>
      </c>
      <c r="G76" s="243">
        <f>SUM(G74:G75)</f>
        <v>150</v>
      </c>
      <c r="H76" s="261">
        <f t="shared" si="31"/>
        <v>101</v>
      </c>
      <c r="I76" s="260">
        <f t="shared" si="31"/>
        <v>74</v>
      </c>
      <c r="J76" s="243">
        <f t="shared" si="31"/>
        <v>74</v>
      </c>
      <c r="K76" s="246">
        <f t="shared" si="31"/>
        <v>34</v>
      </c>
      <c r="L76" s="260">
        <f>SUM(L74:L75)</f>
        <v>870</v>
      </c>
      <c r="M76" s="243">
        <f>SUM(M74:M75)</f>
        <v>869</v>
      </c>
      <c r="N76" s="261">
        <f t="shared" si="31"/>
        <v>573</v>
      </c>
      <c r="O76" s="260">
        <f t="shared" si="31"/>
        <v>84</v>
      </c>
      <c r="P76" s="243">
        <f t="shared" si="31"/>
        <v>84</v>
      </c>
      <c r="Q76" s="246">
        <f t="shared" si="31"/>
        <v>35</v>
      </c>
      <c r="R76" s="260">
        <f>SUM(R74:R75)</f>
        <v>40</v>
      </c>
      <c r="S76" s="243">
        <f>SUM(S74:S75)</f>
        <v>40</v>
      </c>
      <c r="T76" s="261">
        <f t="shared" si="31"/>
        <v>13</v>
      </c>
      <c r="U76" s="260">
        <f t="shared" si="31"/>
        <v>60</v>
      </c>
      <c r="V76" s="243">
        <f t="shared" si="31"/>
        <v>60</v>
      </c>
      <c r="W76" s="261">
        <f t="shared" si="31"/>
        <v>12</v>
      </c>
      <c r="X76" s="245">
        <f>SUM(X74:X75)</f>
        <v>0</v>
      </c>
      <c r="Y76" s="243">
        <f>SUM(Y74:Y75)</f>
        <v>0</v>
      </c>
      <c r="Z76" s="261">
        <f>SUM(Z74:Z75)</f>
        <v>0</v>
      </c>
      <c r="AA76" s="701">
        <v>0</v>
      </c>
      <c r="AB76" s="701">
        <v>0</v>
      </c>
      <c r="AC76" s="701">
        <v>0</v>
      </c>
      <c r="AD76" s="240">
        <f t="shared" si="31"/>
        <v>1278</v>
      </c>
      <c r="AE76" s="243">
        <f t="shared" si="31"/>
        <v>1277</v>
      </c>
      <c r="AF76" s="244">
        <f t="shared" si="31"/>
        <v>768</v>
      </c>
    </row>
    <row r="77" spans="1:32" ht="13.5" customHeight="1" x14ac:dyDescent="0.2">
      <c r="A77" s="156" t="s">
        <v>167</v>
      </c>
      <c r="B77" s="205" t="s">
        <v>168</v>
      </c>
      <c r="C77" s="166"/>
      <c r="D77" s="175"/>
      <c r="E77" s="169"/>
      <c r="F77" s="170">
        <f>+'[12]3.SZ.TÁBL. SEGÍTŐ SZOLGÁLAT'!$G74</f>
        <v>425</v>
      </c>
      <c r="G77" s="175">
        <f>+'[9]3.SZ.TÁBL. SEGÍTŐ SZOLGÁLAT'!$H75</f>
        <v>407</v>
      </c>
      <c r="H77" s="178">
        <v>189</v>
      </c>
      <c r="I77" s="170">
        <f>+'[3]3.SZ.TÁBL. SEGÍTŐ SZOLGÁLAT'!$J$75</f>
        <v>536</v>
      </c>
      <c r="J77" s="175">
        <f>+'[9]3.SZ.TÁBL. SEGÍTŐ SZOLGÁLAT'!$K75</f>
        <v>536</v>
      </c>
      <c r="K77" s="176">
        <v>229</v>
      </c>
      <c r="L77" s="170">
        <f>+'[3]3.SZ.TÁBL. SEGÍTŐ SZOLGÁLAT'!$M$75</f>
        <v>419</v>
      </c>
      <c r="M77" s="175">
        <f>+'[9]3.SZ.TÁBL. SEGÍTŐ SZOLGÁLAT'!$N$75</f>
        <v>419</v>
      </c>
      <c r="N77" s="178">
        <v>180</v>
      </c>
      <c r="O77" s="170">
        <f>+'[3]3.SZ.TÁBL. SEGÍTŐ SZOLGÁLAT'!$P75</f>
        <v>527</v>
      </c>
      <c r="P77" s="175">
        <f>+'[9]3.SZ.TÁBL. SEGÍTŐ SZOLGÁLAT'!$Q75</f>
        <v>527</v>
      </c>
      <c r="Q77" s="176">
        <v>213</v>
      </c>
      <c r="R77" s="170"/>
      <c r="S77" s="175"/>
      <c r="T77" s="178"/>
      <c r="U77" s="170">
        <f>+'[3]3.SZ.TÁBL. SEGÍTŐ SZOLGÁLAT'!$V$75</f>
        <v>231</v>
      </c>
      <c r="V77" s="175">
        <f>+'[9]3.SZ.TÁBL. SEGÍTŐ SZOLGÁLAT'!$W75</f>
        <v>219</v>
      </c>
      <c r="W77" s="178">
        <v>77</v>
      </c>
      <c r="X77" s="170"/>
      <c r="Y77" s="175"/>
      <c r="Z77" s="178"/>
      <c r="AA77" s="698"/>
      <c r="AB77" s="698"/>
      <c r="AC77" s="698"/>
      <c r="AD77" s="179">
        <f t="shared" ref="AD77:AF80" si="32">+C77+F77+I77+L77+O77+R77+U77+X77</f>
        <v>2138</v>
      </c>
      <c r="AE77" s="175">
        <f t="shared" si="32"/>
        <v>2108</v>
      </c>
      <c r="AF77" s="180">
        <f t="shared" si="32"/>
        <v>888</v>
      </c>
    </row>
    <row r="78" spans="1:32" ht="13.5" customHeight="1" x14ac:dyDescent="0.2">
      <c r="A78" s="157" t="s">
        <v>169</v>
      </c>
      <c r="B78" s="167" t="s">
        <v>3</v>
      </c>
      <c r="C78" s="166"/>
      <c r="D78" s="164"/>
      <c r="E78" s="169"/>
      <c r="F78" s="170"/>
      <c r="G78" s="175">
        <f>+'[9]3.SZ.TÁBL. SEGÍTŐ SZOLGÁLAT'!$H76</f>
        <v>112</v>
      </c>
      <c r="H78" s="171">
        <v>112</v>
      </c>
      <c r="I78" s="170"/>
      <c r="J78" s="175"/>
      <c r="K78" s="169"/>
      <c r="L78" s="170">
        <f>+'[3]3.SZ.TÁBL. SEGÍTŐ SZOLGÁLAT'!$M$76</f>
        <v>100</v>
      </c>
      <c r="M78" s="164">
        <f>+'[9]3.SZ.TÁBL. SEGÍTŐ SZOLGÁLAT'!$N$76</f>
        <v>100</v>
      </c>
      <c r="N78" s="171">
        <v>0</v>
      </c>
      <c r="O78" s="170"/>
      <c r="P78" s="175"/>
      <c r="Q78" s="169"/>
      <c r="R78" s="170"/>
      <c r="S78" s="164"/>
      <c r="T78" s="171"/>
      <c r="U78" s="170">
        <f>+'[3]3.SZ.TÁBL. SEGÍTŐ SZOLGÁLAT'!$V$76</f>
        <v>3200</v>
      </c>
      <c r="V78" s="175">
        <f>+'[9]3.SZ.TÁBL. SEGÍTŐ SZOLGÁLAT'!$W76</f>
        <v>3200</v>
      </c>
      <c r="W78" s="171">
        <v>965</v>
      </c>
      <c r="X78" s="170">
        <f>+'[3]3.SZ.TÁBL. SEGÍTŐ SZOLGÁLAT'!$Y$76</f>
        <v>2400</v>
      </c>
      <c r="Y78" s="164">
        <f>+'[9]3.SZ.TÁBL. SEGÍTŐ SZOLGÁLAT'!$Z$76</f>
        <v>2576</v>
      </c>
      <c r="Z78" s="171">
        <v>1694</v>
      </c>
      <c r="AA78" s="699"/>
      <c r="AB78" s="699"/>
      <c r="AC78" s="699"/>
      <c r="AD78" s="172">
        <f t="shared" si="32"/>
        <v>5700</v>
      </c>
      <c r="AE78" s="164">
        <f t="shared" si="32"/>
        <v>5988</v>
      </c>
      <c r="AF78" s="165">
        <f t="shared" si="32"/>
        <v>2771</v>
      </c>
    </row>
    <row r="79" spans="1:32" ht="13.5" customHeight="1" x14ac:dyDescent="0.2">
      <c r="A79" s="157" t="s">
        <v>170</v>
      </c>
      <c r="B79" s="167" t="s">
        <v>171</v>
      </c>
      <c r="C79" s="166"/>
      <c r="D79" s="164"/>
      <c r="E79" s="169"/>
      <c r="F79" s="170"/>
      <c r="G79" s="175"/>
      <c r="H79" s="171"/>
      <c r="I79" s="170"/>
      <c r="J79" s="175"/>
      <c r="K79" s="169"/>
      <c r="L79" s="170"/>
      <c r="M79" s="164"/>
      <c r="N79" s="171"/>
      <c r="O79" s="170"/>
      <c r="P79" s="175"/>
      <c r="Q79" s="169"/>
      <c r="R79" s="170"/>
      <c r="S79" s="164"/>
      <c r="T79" s="171"/>
      <c r="U79" s="170"/>
      <c r="V79" s="175"/>
      <c r="W79" s="171"/>
      <c r="X79" s="170"/>
      <c r="Y79" s="164"/>
      <c r="Z79" s="171"/>
      <c r="AA79" s="699"/>
      <c r="AB79" s="699"/>
      <c r="AC79" s="699"/>
      <c r="AD79" s="172">
        <f t="shared" si="32"/>
        <v>0</v>
      </c>
      <c r="AE79" s="164">
        <f t="shared" si="32"/>
        <v>0</v>
      </c>
      <c r="AF79" s="165">
        <f t="shared" si="32"/>
        <v>0</v>
      </c>
    </row>
    <row r="80" spans="1:32" ht="13.5" customHeight="1" x14ac:dyDescent="0.2">
      <c r="A80" s="157" t="s">
        <v>172</v>
      </c>
      <c r="B80" s="167" t="s">
        <v>173</v>
      </c>
      <c r="C80" s="166"/>
      <c r="D80" s="164"/>
      <c r="E80" s="169"/>
      <c r="F80" s="170">
        <f>+'[3]3.SZ.TÁBL. SEGÍTŐ SZOLGÁLAT'!$G$78</f>
        <v>350</v>
      </c>
      <c r="G80" s="175">
        <f>+'[9]3.SZ.TÁBL. SEGÍTŐ SZOLGÁLAT'!$H78</f>
        <v>368</v>
      </c>
      <c r="H80" s="171">
        <v>368</v>
      </c>
      <c r="I80" s="170">
        <f>+'[3]3.SZ.TÁBL. SEGÍTŐ SZOLGÁLAT'!$J$78</f>
        <v>450</v>
      </c>
      <c r="J80" s="175">
        <f>+'[9]3.SZ.TÁBL. SEGÍTŐ SZOLGÁLAT'!$K78</f>
        <v>450</v>
      </c>
      <c r="K80" s="169">
        <v>46</v>
      </c>
      <c r="L80" s="170"/>
      <c r="M80" s="164"/>
      <c r="N80" s="171"/>
      <c r="O80" s="170">
        <f>+'[3]3.SZ.TÁBL. SEGÍTŐ SZOLGÁLAT'!$P78</f>
        <v>1100</v>
      </c>
      <c r="P80" s="175">
        <f>+'[9]3.SZ.TÁBL. SEGÍTŐ SZOLGÁLAT'!$Q78</f>
        <v>675</v>
      </c>
      <c r="Q80" s="169">
        <v>428</v>
      </c>
      <c r="R80" s="170">
        <f>+'[3]3.SZ.TÁBL. SEGÍTŐ SZOLGÁLAT'!$S$78</f>
        <v>600</v>
      </c>
      <c r="S80" s="164">
        <f>+'[9]3.SZ.TÁBL. SEGÍTŐ SZOLGÁLAT'!$T$78</f>
        <v>475</v>
      </c>
      <c r="T80" s="171">
        <v>185</v>
      </c>
      <c r="U80" s="170"/>
      <c r="V80" s="175">
        <f>+'[9]3.SZ.TÁBL. SEGÍTŐ SZOLGÁLAT'!$W78</f>
        <v>12</v>
      </c>
      <c r="W80" s="171">
        <v>12</v>
      </c>
      <c r="X80" s="170"/>
      <c r="Y80" s="164"/>
      <c r="Z80" s="171"/>
      <c r="AA80" s="699"/>
      <c r="AB80" s="699"/>
      <c r="AC80" s="699"/>
      <c r="AD80" s="172">
        <f t="shared" si="32"/>
        <v>2500</v>
      </c>
      <c r="AE80" s="164">
        <f t="shared" si="32"/>
        <v>1980</v>
      </c>
      <c r="AF80" s="165">
        <f t="shared" si="32"/>
        <v>1039</v>
      </c>
    </row>
    <row r="81" spans="1:32" ht="13.5" customHeight="1" x14ac:dyDescent="0.2">
      <c r="A81" s="157" t="s">
        <v>174</v>
      </c>
      <c r="B81" s="167" t="s">
        <v>175</v>
      </c>
      <c r="C81" s="166"/>
      <c r="D81" s="164"/>
      <c r="E81" s="169"/>
      <c r="F81" s="170"/>
      <c r="G81" s="175"/>
      <c r="H81" s="171"/>
      <c r="I81" s="170"/>
      <c r="J81" s="175"/>
      <c r="K81" s="169"/>
      <c r="L81" s="170"/>
      <c r="M81" s="164"/>
      <c r="N81" s="171"/>
      <c r="O81" s="170"/>
      <c r="P81" s="175"/>
      <c r="Q81" s="169"/>
      <c r="R81" s="170"/>
      <c r="S81" s="164"/>
      <c r="T81" s="171"/>
      <c r="U81" s="170"/>
      <c r="V81" s="175"/>
      <c r="W81" s="171"/>
      <c r="X81" s="170"/>
      <c r="Y81" s="164"/>
      <c r="Z81" s="171"/>
      <c r="AA81" s="699"/>
      <c r="AB81" s="699"/>
      <c r="AC81" s="699"/>
      <c r="AD81" s="172">
        <f>+SUM(AD82:AD83)</f>
        <v>0</v>
      </c>
      <c r="AE81" s="164">
        <f>+SUM(AE82:AE83)</f>
        <v>0</v>
      </c>
      <c r="AF81" s="165">
        <f>+SUM(AF82:AF83)</f>
        <v>0</v>
      </c>
    </row>
    <row r="82" spans="1:32" ht="13.5" customHeight="1" x14ac:dyDescent="0.2">
      <c r="A82" s="161" t="s">
        <v>174</v>
      </c>
      <c r="B82" s="168" t="s">
        <v>217</v>
      </c>
      <c r="C82" s="166"/>
      <c r="D82" s="164"/>
      <c r="E82" s="169"/>
      <c r="F82" s="170"/>
      <c r="G82" s="164"/>
      <c r="H82" s="171"/>
      <c r="I82" s="170"/>
      <c r="J82" s="164"/>
      <c r="K82" s="169"/>
      <c r="L82" s="170"/>
      <c r="M82" s="164"/>
      <c r="N82" s="171"/>
      <c r="O82" s="170"/>
      <c r="P82" s="164"/>
      <c r="Q82" s="169"/>
      <c r="R82" s="170"/>
      <c r="S82" s="164"/>
      <c r="T82" s="171"/>
      <c r="U82" s="170"/>
      <c r="V82" s="164"/>
      <c r="W82" s="171"/>
      <c r="X82" s="170"/>
      <c r="Y82" s="164"/>
      <c r="Z82" s="171"/>
      <c r="AA82" s="699"/>
      <c r="AB82" s="699"/>
      <c r="AC82" s="699"/>
      <c r="AD82" s="172">
        <f t="shared" ref="AD82:AF84" si="33">+C82+F82+I82+L82+O82+R82+U82+X82</f>
        <v>0</v>
      </c>
      <c r="AE82" s="164">
        <f t="shared" si="33"/>
        <v>0</v>
      </c>
      <c r="AF82" s="165">
        <f t="shared" si="33"/>
        <v>0</v>
      </c>
    </row>
    <row r="83" spans="1:32" ht="13.5" customHeight="1" x14ac:dyDescent="0.2">
      <c r="A83" s="161" t="s">
        <v>174</v>
      </c>
      <c r="B83" s="168" t="s">
        <v>218</v>
      </c>
      <c r="C83" s="166"/>
      <c r="D83" s="164"/>
      <c r="E83" s="169"/>
      <c r="F83" s="170"/>
      <c r="G83" s="164"/>
      <c r="H83" s="171"/>
      <c r="I83" s="170"/>
      <c r="J83" s="164"/>
      <c r="K83" s="169"/>
      <c r="L83" s="170"/>
      <c r="M83" s="164"/>
      <c r="N83" s="171"/>
      <c r="O83" s="170"/>
      <c r="P83" s="164"/>
      <c r="Q83" s="169"/>
      <c r="R83" s="170"/>
      <c r="S83" s="164"/>
      <c r="T83" s="171"/>
      <c r="U83" s="170"/>
      <c r="V83" s="164"/>
      <c r="W83" s="171"/>
      <c r="X83" s="170"/>
      <c r="Y83" s="164"/>
      <c r="Z83" s="171"/>
      <c r="AA83" s="699"/>
      <c r="AB83" s="699"/>
      <c r="AC83" s="699"/>
      <c r="AD83" s="172">
        <f t="shared" si="33"/>
        <v>0</v>
      </c>
      <c r="AE83" s="164">
        <f t="shared" si="33"/>
        <v>0</v>
      </c>
      <c r="AF83" s="165">
        <f t="shared" si="33"/>
        <v>0</v>
      </c>
    </row>
    <row r="84" spans="1:32" ht="13.5" customHeight="1" x14ac:dyDescent="0.2">
      <c r="A84" s="157" t="s">
        <v>176</v>
      </c>
      <c r="B84" s="167" t="s">
        <v>177</v>
      </c>
      <c r="C84" s="166"/>
      <c r="D84" s="164"/>
      <c r="E84" s="169"/>
      <c r="F84" s="170">
        <f>+'[3]3.SZ.TÁBL. SEGÍTŐ SZOLGÁLAT'!$G$82</f>
        <v>300</v>
      </c>
      <c r="G84" s="164">
        <f>+'[9]3.SZ.TÁBL. SEGÍTŐ SZOLGÁLAT'!$H$82</f>
        <v>103</v>
      </c>
      <c r="H84" s="171">
        <v>17</v>
      </c>
      <c r="I84" s="170"/>
      <c r="J84" s="164">
        <f>+'[9]3.SZ.TÁBL. SEGÍTŐ SZOLGÁLAT'!$K$82</f>
        <v>15</v>
      </c>
      <c r="K84" s="169">
        <v>15</v>
      </c>
      <c r="L84" s="170">
        <f>+'[3]3.SZ.TÁBL. SEGÍTŐ SZOLGÁLAT'!$M$82</f>
        <v>500</v>
      </c>
      <c r="M84" s="164">
        <f>+'[9]3.SZ.TÁBL. SEGÍTŐ SZOLGÁLAT'!$N$82</f>
        <v>312</v>
      </c>
      <c r="N84" s="171">
        <v>0</v>
      </c>
      <c r="O84" s="170">
        <f>+'[3]3.SZ.TÁBL. SEGÍTŐ SZOLGÁLAT'!$P$82</f>
        <v>65</v>
      </c>
      <c r="P84" s="164">
        <f>+'[9]3.SZ.TÁBL. SEGÍTŐ SZOLGÁLAT'!$Q$82</f>
        <v>65</v>
      </c>
      <c r="Q84" s="169">
        <v>0</v>
      </c>
      <c r="R84" s="170"/>
      <c r="S84" s="164"/>
      <c r="T84" s="171"/>
      <c r="U84" s="170">
        <f>+'[3]3.SZ.TÁBL. SEGÍTŐ SZOLGÁLAT'!$V$82</f>
        <v>60</v>
      </c>
      <c r="V84" s="164">
        <f>+'[9]3.SZ.TÁBL. SEGÍTŐ SZOLGÁLAT'!$W$82</f>
        <v>53</v>
      </c>
      <c r="W84" s="171">
        <v>0</v>
      </c>
      <c r="X84" s="170"/>
      <c r="Y84" s="164"/>
      <c r="Z84" s="171"/>
      <c r="AA84" s="699"/>
      <c r="AB84" s="699"/>
      <c r="AC84" s="699"/>
      <c r="AD84" s="172">
        <f t="shared" si="33"/>
        <v>925</v>
      </c>
      <c r="AE84" s="164">
        <f t="shared" si="33"/>
        <v>548</v>
      </c>
      <c r="AF84" s="165">
        <f t="shared" si="33"/>
        <v>32</v>
      </c>
    </row>
    <row r="85" spans="1:32" ht="13.5" customHeight="1" x14ac:dyDescent="0.2">
      <c r="A85" s="158" t="s">
        <v>178</v>
      </c>
      <c r="B85" s="206" t="s">
        <v>257</v>
      </c>
      <c r="C85" s="166"/>
      <c r="D85" s="187"/>
      <c r="E85" s="169"/>
      <c r="F85" s="170">
        <f>+'[3]3.SZ.TÁBL. SEGÍTŐ SZOLGÁLAT'!$G$83</f>
        <v>1886</v>
      </c>
      <c r="G85" s="187">
        <f>+'[9]3.SZ.TÁBL. SEGÍTŐ SZOLGÁLAT'!$H$83</f>
        <v>1800</v>
      </c>
      <c r="H85" s="190">
        <v>1348</v>
      </c>
      <c r="I85" s="170">
        <f>+'[3]3.SZ.TÁBL. SEGÍTŐ SZOLGÁLAT'!$J$83</f>
        <v>881</v>
      </c>
      <c r="J85" s="187">
        <f>+'[9]3.SZ.TÁBL. SEGÍTŐ SZOLGÁLAT'!$K$83</f>
        <v>687</v>
      </c>
      <c r="K85" s="188">
        <v>511</v>
      </c>
      <c r="L85" s="170">
        <f>+'[3]3.SZ.TÁBL. SEGÍTŐ SZOLGÁLAT'!$M$83</f>
        <v>623</v>
      </c>
      <c r="M85" s="187">
        <f>+'[4]3.SZ.TÁBL. SEGÍTŐ SZOLGÁLAT'!$N$83</f>
        <v>522</v>
      </c>
      <c r="N85" s="190">
        <v>391</v>
      </c>
      <c r="O85" s="170">
        <f>+'[3]3.SZ.TÁBL. SEGÍTŐ SZOLGÁLAT'!$P$83</f>
        <v>1090</v>
      </c>
      <c r="P85" s="187">
        <f>+'[9]3.SZ.TÁBL. SEGÍTŐ SZOLGÁLAT'!$Q$83</f>
        <v>1483</v>
      </c>
      <c r="Q85" s="188">
        <v>681</v>
      </c>
      <c r="R85" s="170">
        <f>+'[3]3.SZ.TÁBL. SEGÍTŐ SZOLGÁLAT'!$S$83</f>
        <v>406</v>
      </c>
      <c r="S85" s="187">
        <f>+'[9]3.SZ.TÁBL. SEGÍTŐ SZOLGÁLAT'!$T$83</f>
        <v>972</v>
      </c>
      <c r="T85" s="190">
        <v>532</v>
      </c>
      <c r="U85" s="170">
        <f>+'[3]3.SZ.TÁBL. SEGÍTŐ SZOLGÁLAT'!$V$83</f>
        <v>300</v>
      </c>
      <c r="V85" s="187">
        <f>+'[9]3.SZ.TÁBL. SEGÍTŐ SZOLGÁLAT'!$W$83</f>
        <v>212</v>
      </c>
      <c r="W85" s="190">
        <v>212</v>
      </c>
      <c r="X85" s="170"/>
      <c r="Y85" s="187">
        <f>+'[9]3.SZ.TÁBL. SEGÍTŐ SZOLGÁLAT'!$Z$83</f>
        <v>47</v>
      </c>
      <c r="Z85" s="190">
        <v>47</v>
      </c>
      <c r="AA85" s="700"/>
      <c r="AB85" s="700">
        <f>+'[4]3.SZ.TÁBL. SEGÍTŐ SZOLGÁLAT'!$AC$83</f>
        <v>816</v>
      </c>
      <c r="AC85" s="700">
        <v>816</v>
      </c>
      <c r="AD85" s="191">
        <f>+C85+F85+I85+L85+O85+R85+U85+X85</f>
        <v>5186</v>
      </c>
      <c r="AE85" s="187">
        <f>+D85+G85+J85+M85+P85+S85+V85+Y85+AB85</f>
        <v>6539</v>
      </c>
      <c r="AF85" s="192">
        <f>+E85+H85+K85+N85+Q85+T85+W85+Z85+AC85</f>
        <v>4538</v>
      </c>
    </row>
    <row r="86" spans="1:32" s="262" customFormat="1" ht="13.5" customHeight="1" x14ac:dyDescent="0.2">
      <c r="A86" s="159" t="s">
        <v>116</v>
      </c>
      <c r="B86" s="207" t="s">
        <v>77</v>
      </c>
      <c r="C86" s="245">
        <f t="shared" ref="C86:AF86" si="34">+SUM(C77:C81,C84:C85)</f>
        <v>0</v>
      </c>
      <c r="D86" s="243">
        <f t="shared" si="34"/>
        <v>0</v>
      </c>
      <c r="E86" s="246">
        <f t="shared" si="34"/>
        <v>0</v>
      </c>
      <c r="F86" s="260">
        <f>+SUM(F77:F81,F84:F85)</f>
        <v>2961</v>
      </c>
      <c r="G86" s="243">
        <f>+SUM(G77:G81,G84:G85)</f>
        <v>2790</v>
      </c>
      <c r="H86" s="261">
        <f t="shared" si="34"/>
        <v>2034</v>
      </c>
      <c r="I86" s="260">
        <f t="shared" si="34"/>
        <v>1867</v>
      </c>
      <c r="J86" s="243">
        <f t="shared" si="34"/>
        <v>1688</v>
      </c>
      <c r="K86" s="246">
        <f t="shared" si="34"/>
        <v>801</v>
      </c>
      <c r="L86" s="260">
        <f>+SUM(L77:L81,L84:L85)</f>
        <v>1642</v>
      </c>
      <c r="M86" s="243">
        <f>+SUM(M77:M81,M84:M85)</f>
        <v>1353</v>
      </c>
      <c r="N86" s="261">
        <f t="shared" si="34"/>
        <v>571</v>
      </c>
      <c r="O86" s="260">
        <f t="shared" si="34"/>
        <v>2782</v>
      </c>
      <c r="P86" s="243">
        <f t="shared" si="34"/>
        <v>2750</v>
      </c>
      <c r="Q86" s="246">
        <f t="shared" si="34"/>
        <v>1322</v>
      </c>
      <c r="R86" s="260">
        <f>+SUM(R77:R81,R84:R85)</f>
        <v>1006</v>
      </c>
      <c r="S86" s="243">
        <f>+SUM(S77:S81,S84:S85)</f>
        <v>1447</v>
      </c>
      <c r="T86" s="261">
        <f t="shared" si="34"/>
        <v>717</v>
      </c>
      <c r="U86" s="260">
        <f t="shared" si="34"/>
        <v>3791</v>
      </c>
      <c r="V86" s="243">
        <f t="shared" si="34"/>
        <v>3696</v>
      </c>
      <c r="W86" s="261">
        <f t="shared" si="34"/>
        <v>1266</v>
      </c>
      <c r="X86" s="245">
        <f t="shared" ref="X86:AC86" si="35">+SUM(X77:X81,X84:X85)</f>
        <v>2400</v>
      </c>
      <c r="Y86" s="243">
        <f t="shared" si="35"/>
        <v>2623</v>
      </c>
      <c r="Z86" s="261">
        <f t="shared" si="35"/>
        <v>1741</v>
      </c>
      <c r="AA86" s="701">
        <f t="shared" si="35"/>
        <v>0</v>
      </c>
      <c r="AB86" s="701">
        <f t="shared" si="35"/>
        <v>816</v>
      </c>
      <c r="AC86" s="701">
        <f t="shared" si="35"/>
        <v>816</v>
      </c>
      <c r="AD86" s="240">
        <f t="shared" si="34"/>
        <v>16449</v>
      </c>
      <c r="AE86" s="243">
        <f t="shared" si="34"/>
        <v>17163</v>
      </c>
      <c r="AF86" s="244">
        <f t="shared" si="34"/>
        <v>9268</v>
      </c>
    </row>
    <row r="87" spans="1:32" ht="13.5" customHeight="1" x14ac:dyDescent="0.2">
      <c r="A87" s="156" t="s">
        <v>179</v>
      </c>
      <c r="B87" s="205" t="s">
        <v>180</v>
      </c>
      <c r="C87" s="166"/>
      <c r="D87" s="175"/>
      <c r="E87" s="169"/>
      <c r="F87" s="170">
        <f>+'[3]3.SZ.TÁBL. SEGÍTŐ SZOLGÁLAT'!$G$85</f>
        <v>350</v>
      </c>
      <c r="G87" s="175">
        <f>+'[9]3.SZ.TÁBL. SEGÍTŐ SZOLGÁLAT'!$H$85</f>
        <v>350</v>
      </c>
      <c r="H87" s="178">
        <v>230</v>
      </c>
      <c r="I87" s="170">
        <f>+'[3]3.SZ.TÁBL. SEGÍTŐ SZOLGÁLAT'!$J$85</f>
        <v>120</v>
      </c>
      <c r="J87" s="175">
        <f>+'[9]3.SZ.TÁBL. SEGÍTŐ SZOLGÁLAT'!$K$85</f>
        <v>120</v>
      </c>
      <c r="K87" s="176">
        <v>101</v>
      </c>
      <c r="L87" s="170">
        <f>+'[3]3.SZ.TÁBL. SEGÍTŐ SZOLGÁLAT'!$M$85</f>
        <v>500</v>
      </c>
      <c r="M87" s="175">
        <f>+'[9]3.SZ.TÁBL. SEGÍTŐ SZOLGÁLAT'!$N$85</f>
        <v>500</v>
      </c>
      <c r="N87" s="178">
        <v>295</v>
      </c>
      <c r="O87" s="170">
        <f>+'[3]3.SZ.TÁBL. SEGÍTŐ SZOLGÁLAT'!$P$85</f>
        <v>80</v>
      </c>
      <c r="P87" s="175">
        <f>+'[9]3.SZ.TÁBL. SEGÍTŐ SZOLGÁLAT'!$Q$85</f>
        <v>80</v>
      </c>
      <c r="Q87" s="176">
        <v>1</v>
      </c>
      <c r="R87" s="170"/>
      <c r="S87" s="175"/>
      <c r="T87" s="178"/>
      <c r="U87" s="170"/>
      <c r="V87" s="175">
        <f>+'[9]3.SZ.TÁBL. SEGÍTŐ SZOLGÁLAT'!$W$85</f>
        <v>5</v>
      </c>
      <c r="W87" s="178">
        <v>5</v>
      </c>
      <c r="X87" s="170"/>
      <c r="Y87" s="175"/>
      <c r="Z87" s="178"/>
      <c r="AA87" s="698"/>
      <c r="AB87" s="698"/>
      <c r="AC87" s="698"/>
      <c r="AD87" s="179">
        <f t="shared" ref="AD87:AF88" si="36">+C87+F87+I87+L87+O87+R87+U87+X87</f>
        <v>1050</v>
      </c>
      <c r="AE87" s="175">
        <f t="shared" si="36"/>
        <v>1055</v>
      </c>
      <c r="AF87" s="180">
        <f t="shared" si="36"/>
        <v>632</v>
      </c>
    </row>
    <row r="88" spans="1:32" ht="13.5" customHeight="1" x14ac:dyDescent="0.2">
      <c r="A88" s="158" t="s">
        <v>181</v>
      </c>
      <c r="B88" s="206" t="s">
        <v>182</v>
      </c>
      <c r="C88" s="166"/>
      <c r="D88" s="187"/>
      <c r="E88" s="169"/>
      <c r="F88" s="170"/>
      <c r="G88" s="187"/>
      <c r="H88" s="190"/>
      <c r="I88" s="170"/>
      <c r="J88" s="187"/>
      <c r="K88" s="188"/>
      <c r="L88" s="170"/>
      <c r="M88" s="187"/>
      <c r="N88" s="190"/>
      <c r="O88" s="170"/>
      <c r="P88" s="187"/>
      <c r="Q88" s="188"/>
      <c r="R88" s="170"/>
      <c r="S88" s="187"/>
      <c r="T88" s="190"/>
      <c r="U88" s="170"/>
      <c r="V88" s="187"/>
      <c r="W88" s="190"/>
      <c r="X88" s="170"/>
      <c r="Y88" s="187"/>
      <c r="Z88" s="190"/>
      <c r="AA88" s="700"/>
      <c r="AB88" s="700"/>
      <c r="AC88" s="700"/>
      <c r="AD88" s="191">
        <f t="shared" si="36"/>
        <v>0</v>
      </c>
      <c r="AE88" s="187">
        <f t="shared" si="36"/>
        <v>0</v>
      </c>
      <c r="AF88" s="192">
        <f t="shared" si="36"/>
        <v>0</v>
      </c>
    </row>
    <row r="89" spans="1:32" s="262" customFormat="1" ht="13.5" customHeight="1" x14ac:dyDescent="0.2">
      <c r="A89" s="159" t="s">
        <v>117</v>
      </c>
      <c r="B89" s="207" t="s">
        <v>78</v>
      </c>
      <c r="C89" s="245">
        <f t="shared" ref="C89:AF89" si="37">+SUM(C87:C88)</f>
        <v>0</v>
      </c>
      <c r="D89" s="243">
        <f t="shared" si="37"/>
        <v>0</v>
      </c>
      <c r="E89" s="246">
        <f t="shared" si="37"/>
        <v>0</v>
      </c>
      <c r="F89" s="260">
        <f>+SUM(F87:F88)</f>
        <v>350</v>
      </c>
      <c r="G89" s="243">
        <f>+SUM(G87:G88)</f>
        <v>350</v>
      </c>
      <c r="H89" s="261">
        <f t="shared" si="37"/>
        <v>230</v>
      </c>
      <c r="I89" s="260">
        <f t="shared" si="37"/>
        <v>120</v>
      </c>
      <c r="J89" s="243">
        <f t="shared" si="37"/>
        <v>120</v>
      </c>
      <c r="K89" s="246">
        <f t="shared" si="37"/>
        <v>101</v>
      </c>
      <c r="L89" s="260">
        <f>+SUM(L87:L88)</f>
        <v>500</v>
      </c>
      <c r="M89" s="243">
        <f>+SUM(M87:M88)</f>
        <v>500</v>
      </c>
      <c r="N89" s="261">
        <f t="shared" si="37"/>
        <v>295</v>
      </c>
      <c r="O89" s="260">
        <f t="shared" si="37"/>
        <v>80</v>
      </c>
      <c r="P89" s="243">
        <f t="shared" si="37"/>
        <v>80</v>
      </c>
      <c r="Q89" s="246">
        <f t="shared" si="37"/>
        <v>1</v>
      </c>
      <c r="R89" s="260">
        <f>+SUM(R87:R88)</f>
        <v>0</v>
      </c>
      <c r="S89" s="243">
        <f>+SUM(S87:S88)</f>
        <v>0</v>
      </c>
      <c r="T89" s="261">
        <f t="shared" si="37"/>
        <v>0</v>
      </c>
      <c r="U89" s="260">
        <f t="shared" si="37"/>
        <v>0</v>
      </c>
      <c r="V89" s="243">
        <f t="shared" si="37"/>
        <v>5</v>
      </c>
      <c r="W89" s="261">
        <f t="shared" si="37"/>
        <v>5</v>
      </c>
      <c r="X89" s="245">
        <f>+SUM(X87:X88)</f>
        <v>0</v>
      </c>
      <c r="Y89" s="243">
        <f>+SUM(Y87:Y88)</f>
        <v>0</v>
      </c>
      <c r="Z89" s="261">
        <f>+SUM(Z87:Z88)</f>
        <v>0</v>
      </c>
      <c r="AA89" s="701">
        <v>0</v>
      </c>
      <c r="AB89" s="701">
        <v>0</v>
      </c>
      <c r="AC89" s="701">
        <v>0</v>
      </c>
      <c r="AD89" s="240">
        <f t="shared" si="37"/>
        <v>1050</v>
      </c>
      <c r="AE89" s="243">
        <f t="shared" si="37"/>
        <v>1055</v>
      </c>
      <c r="AF89" s="244">
        <f t="shared" si="37"/>
        <v>632</v>
      </c>
    </row>
    <row r="90" spans="1:32" ht="13.5" customHeight="1" x14ac:dyDescent="0.2">
      <c r="A90" s="156" t="s">
        <v>183</v>
      </c>
      <c r="B90" s="205" t="s">
        <v>184</v>
      </c>
      <c r="C90" s="166"/>
      <c r="D90" s="175"/>
      <c r="E90" s="169"/>
      <c r="F90" s="170">
        <f>+'[3]3.SZ.TÁBL. SEGÍTŐ SZOLGÁLAT'!$G$88</f>
        <v>931.7700000000001</v>
      </c>
      <c r="G90" s="175">
        <f>+'[9]3.SZ.TÁBL. SEGÍTŐ SZOLGÁLAT'!$H$88</f>
        <v>998.7700000000001</v>
      </c>
      <c r="H90" s="178">
        <v>511</v>
      </c>
      <c r="I90" s="170">
        <f>+'[3]3.SZ.TÁBL. SEGÍTŐ SZOLGÁLAT'!$J$88</f>
        <v>688.7700000000001</v>
      </c>
      <c r="J90" s="175">
        <f>+'[9]3.SZ.TÁBL. SEGÍTŐ SZOLGÁLAT'!$K$88</f>
        <v>688.7700000000001</v>
      </c>
      <c r="K90" s="176">
        <v>269</v>
      </c>
      <c r="L90" s="170">
        <f>+'[3]3.SZ.TÁBL. SEGÍTŐ SZOLGÁLAT'!$M$88</f>
        <v>568.08000000000004</v>
      </c>
      <c r="M90" s="175">
        <f>+'[9]3.SZ.TÁBL. SEGÍTŐ SZOLGÁLAT'!$N$88</f>
        <v>567.08000000000004</v>
      </c>
      <c r="N90" s="178">
        <v>182</v>
      </c>
      <c r="O90" s="170">
        <f>+'[3]3.SZ.TÁBL. SEGÍTŐ SZOLGÁLAT'!$P$88</f>
        <v>1135.0800000000002</v>
      </c>
      <c r="P90" s="175">
        <f>+'[7]3.SZ.TÁBL. SEGÍTŐ SZOLGÁLAT'!$Q$88</f>
        <v>1135.0800000000002</v>
      </c>
      <c r="Q90" s="176">
        <v>581</v>
      </c>
      <c r="R90" s="170">
        <f>+'[3]3.SZ.TÁBL. SEGÍTŐ SZOLGÁLAT'!$S$88</f>
        <v>553.77</v>
      </c>
      <c r="S90" s="175">
        <f>+'[9]3.SZ.TÁBL. SEGÍTŐ SZOLGÁLAT'!$T$88</f>
        <v>553.77</v>
      </c>
      <c r="T90" s="178">
        <v>288</v>
      </c>
      <c r="U90" s="170">
        <f>+'[3]3.SZ.TÁBL. SEGÍTŐ SZOLGÁLAT'!$V$88</f>
        <v>1272.47</v>
      </c>
      <c r="V90" s="175">
        <f>+'[9]3.SZ.TÁBL. SEGÍTŐ SZOLGÁLAT'!$W$88</f>
        <v>1272.47</v>
      </c>
      <c r="W90" s="178">
        <v>364</v>
      </c>
      <c r="X90" s="170">
        <f>+'[3]3.SZ.TÁBL. SEGÍTŐ SZOLGÁLAT'!$Y$88</f>
        <v>648</v>
      </c>
      <c r="Y90" s="175">
        <f>+'[9]3.SZ.TÁBL. SEGÍTŐ SZOLGÁLAT'!$Z$88</f>
        <v>664</v>
      </c>
      <c r="Z90" s="178">
        <v>470</v>
      </c>
      <c r="AA90" s="698"/>
      <c r="AB90" s="698"/>
      <c r="AC90" s="698"/>
      <c r="AD90" s="179">
        <f>+C90+F90+I90+L90+O90+R90+U90+X90</f>
        <v>5797.9400000000005</v>
      </c>
      <c r="AE90" s="175">
        <f>+D90+G90+J90+M90+P90+S90+V90+Y90+AB90</f>
        <v>5879.9400000000005</v>
      </c>
      <c r="AF90" s="180">
        <f>+E90+H90+K90+N90+Q90+T90+W90+Z90+AC90</f>
        <v>2665</v>
      </c>
    </row>
    <row r="91" spans="1:32" ht="40.9" customHeight="1" x14ac:dyDescent="0.2">
      <c r="A91" s="157" t="s">
        <v>185</v>
      </c>
      <c r="B91" s="167" t="s">
        <v>365</v>
      </c>
      <c r="C91" s="166"/>
      <c r="D91" s="164"/>
      <c r="E91" s="169"/>
      <c r="F91" s="170"/>
      <c r="G91" s="164"/>
      <c r="H91" s="171"/>
      <c r="I91" s="170"/>
      <c r="J91" s="164"/>
      <c r="K91" s="169"/>
      <c r="L91" s="170"/>
      <c r="M91" s="164"/>
      <c r="N91" s="171"/>
      <c r="O91" s="170"/>
      <c r="P91" s="164"/>
      <c r="Q91" s="169"/>
      <c r="R91" s="170">
        <f>+'[3]3.SZ.TÁBL. SEGÍTŐ SZOLGÁLAT'!$S$89</f>
        <v>64</v>
      </c>
      <c r="S91" s="164">
        <f>+'[9]3.SZ.TÁBL. SEGÍTŐ SZOLGÁLAT'!$T$89</f>
        <v>64</v>
      </c>
      <c r="T91" s="171"/>
      <c r="U91" s="170">
        <f>+'[3]3.SZ.TÁBL. SEGÍTŐ SZOLGÁLAT'!$V$89</f>
        <v>864</v>
      </c>
      <c r="V91" s="164">
        <f>+'[9]3.SZ.TÁBL. SEGÍTŐ SZOLGÁLAT'!$W$89</f>
        <v>864</v>
      </c>
      <c r="W91" s="171">
        <v>0</v>
      </c>
      <c r="X91" s="170">
        <f>+'[3]3.SZ.TÁBL. SEGÍTŐ SZOLGÁLAT'!$Y$89</f>
        <v>170</v>
      </c>
      <c r="Y91" s="164">
        <f>+'[9]3.SZ.TÁBL. SEGÍTŐ SZOLGÁLAT'!$Z$89</f>
        <v>170</v>
      </c>
      <c r="Z91" s="171"/>
      <c r="AA91" s="699"/>
      <c r="AB91" s="699"/>
      <c r="AC91" s="699"/>
      <c r="AD91" s="172">
        <f>+C91+F91+I91+L91+O91+R91+U91+X91</f>
        <v>1098</v>
      </c>
      <c r="AE91" s="164">
        <f t="shared" ref="AE91:AF94" si="38">+D91+G91+J91+M91+P91+S91+V91+Y91</f>
        <v>1098</v>
      </c>
      <c r="AF91" s="165">
        <f t="shared" si="38"/>
        <v>0</v>
      </c>
    </row>
    <row r="92" spans="1:32" ht="13.5" customHeight="1" x14ac:dyDescent="0.2">
      <c r="A92" s="157" t="s">
        <v>186</v>
      </c>
      <c r="B92" s="167" t="s">
        <v>187</v>
      </c>
      <c r="C92" s="166"/>
      <c r="D92" s="164"/>
      <c r="E92" s="169"/>
      <c r="F92" s="170"/>
      <c r="G92" s="164"/>
      <c r="H92" s="171"/>
      <c r="I92" s="170"/>
      <c r="J92" s="164"/>
      <c r="K92" s="169"/>
      <c r="L92" s="170"/>
      <c r="M92" s="164"/>
      <c r="N92" s="171"/>
      <c r="O92" s="170"/>
      <c r="P92" s="164"/>
      <c r="Q92" s="169"/>
      <c r="R92" s="170"/>
      <c r="S92" s="164"/>
      <c r="T92" s="171"/>
      <c r="U92" s="170"/>
      <c r="V92" s="164"/>
      <c r="W92" s="171"/>
      <c r="X92" s="170"/>
      <c r="Y92" s="164"/>
      <c r="Z92" s="171"/>
      <c r="AA92" s="699"/>
      <c r="AB92" s="699"/>
      <c r="AC92" s="699"/>
      <c r="AD92" s="172">
        <f>+C92+F92+I92+L92+O92+R92+U92+X92</f>
        <v>0</v>
      </c>
      <c r="AE92" s="164">
        <f t="shared" si="38"/>
        <v>0</v>
      </c>
      <c r="AF92" s="165">
        <f t="shared" si="38"/>
        <v>0</v>
      </c>
    </row>
    <row r="93" spans="1:32" ht="13.5" customHeight="1" x14ac:dyDescent="0.2">
      <c r="A93" s="157" t="s">
        <v>188</v>
      </c>
      <c r="B93" s="167" t="s">
        <v>189</v>
      </c>
      <c r="C93" s="166"/>
      <c r="D93" s="164"/>
      <c r="E93" s="169"/>
      <c r="F93" s="170"/>
      <c r="G93" s="164"/>
      <c r="H93" s="171"/>
      <c r="I93" s="170"/>
      <c r="J93" s="164"/>
      <c r="K93" s="169"/>
      <c r="L93" s="170"/>
      <c r="M93" s="164"/>
      <c r="N93" s="171"/>
      <c r="O93" s="170"/>
      <c r="P93" s="164"/>
      <c r="Q93" s="169"/>
      <c r="R93" s="170"/>
      <c r="S93" s="164"/>
      <c r="T93" s="171"/>
      <c r="U93" s="170"/>
      <c r="V93" s="164"/>
      <c r="W93" s="171"/>
      <c r="X93" s="170"/>
      <c r="Y93" s="164"/>
      <c r="Z93" s="171"/>
      <c r="AA93" s="699"/>
      <c r="AB93" s="699"/>
      <c r="AC93" s="699"/>
      <c r="AD93" s="172">
        <f>+C93+F93+I93+L93+O93+R93+U93+X93</f>
        <v>0</v>
      </c>
      <c r="AE93" s="164">
        <f t="shared" si="38"/>
        <v>0</v>
      </c>
      <c r="AF93" s="165">
        <f t="shared" si="38"/>
        <v>0</v>
      </c>
    </row>
    <row r="94" spans="1:32" ht="13.5" customHeight="1" x14ac:dyDescent="0.2">
      <c r="A94" s="158" t="s">
        <v>190</v>
      </c>
      <c r="B94" s="206" t="s">
        <v>304</v>
      </c>
      <c r="C94" s="166"/>
      <c r="D94" s="187"/>
      <c r="E94" s="169"/>
      <c r="F94" s="170">
        <f>+'[3]3.SZ.TÁBL. SEGÍTŐ SZOLGÁLAT'!$G$92</f>
        <v>50</v>
      </c>
      <c r="G94" s="187">
        <f>+'[9]3.SZ.TÁBL. SEGÍTŐ SZOLGÁLAT'!$H$92</f>
        <v>63</v>
      </c>
      <c r="H94" s="190">
        <v>23</v>
      </c>
      <c r="I94" s="170">
        <f>+'[3]3.SZ.TÁBL. SEGÍTŐ SZOLGÁLAT'!$J$92</f>
        <v>50</v>
      </c>
      <c r="J94" s="187">
        <f>+'[9]3.SZ.TÁBL. SEGÍTŐ SZOLGÁLAT'!$K$92</f>
        <v>50</v>
      </c>
      <c r="K94" s="188">
        <v>4</v>
      </c>
      <c r="L94" s="170"/>
      <c r="M94" s="187">
        <f>+'[9]3.SZ.TÁBL. SEGÍTŐ SZOLGÁLAT'!$N$92</f>
        <v>1</v>
      </c>
      <c r="N94" s="190">
        <v>1</v>
      </c>
      <c r="O94" s="170">
        <f>+'[3]3.SZ.TÁBL. SEGÍTŐ SZOLGÁLAT'!$P$92</f>
        <v>130</v>
      </c>
      <c r="P94" s="187">
        <f>+'[9]3.SZ.TÁBL. SEGÍTŐ SZOLGÁLAT'!$Q$92</f>
        <v>130</v>
      </c>
      <c r="Q94" s="188">
        <v>33</v>
      </c>
      <c r="R94" s="170">
        <f>+'[3]3.SZ.TÁBL. SEGÍTŐ SZOLGÁLAT'!$S$92</f>
        <v>70</v>
      </c>
      <c r="S94" s="187">
        <f>+'[9]3.SZ.TÁBL. SEGÍTŐ SZOLGÁLAT'!$T$92</f>
        <v>70</v>
      </c>
      <c r="T94" s="190">
        <v>58</v>
      </c>
      <c r="U94" s="170"/>
      <c r="V94" s="187"/>
      <c r="W94" s="190"/>
      <c r="X94" s="170"/>
      <c r="Y94" s="187"/>
      <c r="Z94" s="190"/>
      <c r="AA94" s="700"/>
      <c r="AB94" s="700"/>
      <c r="AC94" s="700"/>
      <c r="AD94" s="191">
        <f>+C94+F94+I94+L94+O94+R94+U94+X94</f>
        <v>300</v>
      </c>
      <c r="AE94" s="187">
        <f t="shared" si="38"/>
        <v>314</v>
      </c>
      <c r="AF94" s="192">
        <f t="shared" si="38"/>
        <v>119</v>
      </c>
    </row>
    <row r="95" spans="1:32" s="262" customFormat="1" ht="13.5" customHeight="1" x14ac:dyDescent="0.2">
      <c r="A95" s="159" t="s">
        <v>118</v>
      </c>
      <c r="B95" s="207" t="s">
        <v>79</v>
      </c>
      <c r="C95" s="245">
        <f t="shared" ref="C95:AF95" si="39">SUM(C90:C94)</f>
        <v>0</v>
      </c>
      <c r="D95" s="243">
        <f t="shared" si="39"/>
        <v>0</v>
      </c>
      <c r="E95" s="246">
        <f t="shared" si="39"/>
        <v>0</v>
      </c>
      <c r="F95" s="260">
        <f>SUM(F90:F94)</f>
        <v>981.7700000000001</v>
      </c>
      <c r="G95" s="243">
        <f>SUM(G90:G94)</f>
        <v>1061.77</v>
      </c>
      <c r="H95" s="261">
        <f t="shared" si="39"/>
        <v>534</v>
      </c>
      <c r="I95" s="260">
        <f t="shared" si="39"/>
        <v>738.7700000000001</v>
      </c>
      <c r="J95" s="243">
        <f t="shared" si="39"/>
        <v>738.7700000000001</v>
      </c>
      <c r="K95" s="246">
        <f t="shared" si="39"/>
        <v>273</v>
      </c>
      <c r="L95" s="260">
        <f>SUM(L90:L94)</f>
        <v>568.08000000000004</v>
      </c>
      <c r="M95" s="243">
        <f>SUM(M90:M94)</f>
        <v>568.08000000000004</v>
      </c>
      <c r="N95" s="261">
        <f t="shared" si="39"/>
        <v>183</v>
      </c>
      <c r="O95" s="260">
        <f t="shared" si="39"/>
        <v>1265.0800000000002</v>
      </c>
      <c r="P95" s="243">
        <f t="shared" si="39"/>
        <v>1265.0800000000002</v>
      </c>
      <c r="Q95" s="246">
        <f t="shared" si="39"/>
        <v>614</v>
      </c>
      <c r="R95" s="260">
        <f>SUM(R90:R94)</f>
        <v>687.77</v>
      </c>
      <c r="S95" s="243">
        <f>SUM(S90:S94)</f>
        <v>687.77</v>
      </c>
      <c r="T95" s="261">
        <f t="shared" si="39"/>
        <v>346</v>
      </c>
      <c r="U95" s="260">
        <f t="shared" si="39"/>
        <v>2136.4700000000003</v>
      </c>
      <c r="V95" s="243">
        <f t="shared" si="39"/>
        <v>2136.4700000000003</v>
      </c>
      <c r="W95" s="261">
        <f t="shared" si="39"/>
        <v>364</v>
      </c>
      <c r="X95" s="245">
        <f t="shared" ref="X95:AC95" si="40">SUM(X90:X94)</f>
        <v>818</v>
      </c>
      <c r="Y95" s="243">
        <f t="shared" si="40"/>
        <v>834</v>
      </c>
      <c r="Z95" s="261">
        <f t="shared" si="40"/>
        <v>470</v>
      </c>
      <c r="AA95" s="701">
        <f t="shared" si="40"/>
        <v>0</v>
      </c>
      <c r="AB95" s="701">
        <f t="shared" si="40"/>
        <v>0</v>
      </c>
      <c r="AC95" s="701">
        <f t="shared" si="40"/>
        <v>0</v>
      </c>
      <c r="AD95" s="240">
        <f t="shared" si="39"/>
        <v>7195.9400000000005</v>
      </c>
      <c r="AE95" s="243">
        <f t="shared" si="39"/>
        <v>7291.9400000000005</v>
      </c>
      <c r="AF95" s="244">
        <f t="shared" si="39"/>
        <v>2784</v>
      </c>
    </row>
    <row r="96" spans="1:32" s="262" customFormat="1" ht="13.5" customHeight="1" x14ac:dyDescent="0.2">
      <c r="A96" s="159" t="s">
        <v>119</v>
      </c>
      <c r="B96" s="207" t="s">
        <v>80</v>
      </c>
      <c r="C96" s="245">
        <f t="shared" ref="C96:AF96" si="41">+C73+C76+C86+C89+C95</f>
        <v>0</v>
      </c>
      <c r="D96" s="243">
        <f t="shared" si="41"/>
        <v>0</v>
      </c>
      <c r="E96" s="246">
        <f t="shared" si="41"/>
        <v>0</v>
      </c>
      <c r="F96" s="260">
        <f>+F73+F76+F86+F89+F95</f>
        <v>5082.7700000000004</v>
      </c>
      <c r="G96" s="243">
        <f>+G73+G76+G86+G89+G95</f>
        <v>5007.7700000000004</v>
      </c>
      <c r="H96" s="261">
        <f t="shared" si="41"/>
        <v>3160</v>
      </c>
      <c r="I96" s="260">
        <f t="shared" si="41"/>
        <v>3409.77</v>
      </c>
      <c r="J96" s="243">
        <f t="shared" si="41"/>
        <v>3230.77</v>
      </c>
      <c r="K96" s="246">
        <f t="shared" si="41"/>
        <v>1437</v>
      </c>
      <c r="L96" s="260">
        <f>+L73+L76+L86+L89+L95</f>
        <v>3672.08</v>
      </c>
      <c r="M96" s="243">
        <f>+M73+M76+M86+M89+M95</f>
        <v>3383.08</v>
      </c>
      <c r="N96" s="261">
        <f t="shared" si="41"/>
        <v>1715</v>
      </c>
      <c r="O96" s="260">
        <f t="shared" si="41"/>
        <v>5614.08</v>
      </c>
      <c r="P96" s="243">
        <f t="shared" si="41"/>
        <v>5582.08</v>
      </c>
      <c r="Q96" s="246">
        <f t="shared" si="41"/>
        <v>2986</v>
      </c>
      <c r="R96" s="260">
        <f>+R73+R76+R86+R89+R95</f>
        <v>2738.77</v>
      </c>
      <c r="S96" s="243">
        <f>+S73+S76+S86+S89+S95</f>
        <v>3179.77</v>
      </c>
      <c r="T96" s="261">
        <f t="shared" si="41"/>
        <v>1885</v>
      </c>
      <c r="U96" s="260">
        <f t="shared" si="41"/>
        <v>6757.47</v>
      </c>
      <c r="V96" s="243">
        <f t="shared" si="41"/>
        <v>6464.47</v>
      </c>
      <c r="W96" s="261">
        <f t="shared" si="41"/>
        <v>1748</v>
      </c>
      <c r="X96" s="245">
        <f t="shared" ref="X96:AC96" si="42">+X73+X76+X86+X89+X95</f>
        <v>3218</v>
      </c>
      <c r="Y96" s="243">
        <f t="shared" si="42"/>
        <v>3457</v>
      </c>
      <c r="Z96" s="261">
        <f t="shared" si="42"/>
        <v>2211</v>
      </c>
      <c r="AA96" s="701">
        <f t="shared" si="42"/>
        <v>0</v>
      </c>
      <c r="AB96" s="701">
        <f t="shared" si="42"/>
        <v>816</v>
      </c>
      <c r="AC96" s="701">
        <f t="shared" si="42"/>
        <v>816</v>
      </c>
      <c r="AD96" s="240">
        <f t="shared" si="41"/>
        <v>30492.940000000002</v>
      </c>
      <c r="AE96" s="243">
        <f t="shared" si="41"/>
        <v>31120.940000000002</v>
      </c>
      <c r="AF96" s="244">
        <f t="shared" si="41"/>
        <v>15958</v>
      </c>
    </row>
    <row r="97" spans="1:32" ht="13.5" customHeight="1" x14ac:dyDescent="0.2">
      <c r="A97" s="156" t="s">
        <v>229</v>
      </c>
      <c r="B97" s="407" t="s">
        <v>230</v>
      </c>
      <c r="C97" s="174"/>
      <c r="D97" s="175"/>
      <c r="E97" s="176">
        <f>+E98</f>
        <v>0</v>
      </c>
      <c r="F97" s="177"/>
      <c r="G97" s="175">
        <f>+G98</f>
        <v>0</v>
      </c>
      <c r="H97" s="178">
        <f>+H98</f>
        <v>0</v>
      </c>
      <c r="I97" s="177"/>
      <c r="J97" s="175"/>
      <c r="K97" s="176">
        <f>+K98</f>
        <v>0</v>
      </c>
      <c r="L97" s="177"/>
      <c r="M97" s="175"/>
      <c r="N97" s="178">
        <f>+N98</f>
        <v>0</v>
      </c>
      <c r="O97" s="177"/>
      <c r="P97" s="175"/>
      <c r="Q97" s="176">
        <f>+Q98</f>
        <v>0</v>
      </c>
      <c r="R97" s="177"/>
      <c r="S97" s="175"/>
      <c r="T97" s="178">
        <f>+T98</f>
        <v>0</v>
      </c>
      <c r="U97" s="177"/>
      <c r="V97" s="175"/>
      <c r="W97" s="178">
        <f>+W98</f>
        <v>0</v>
      </c>
      <c r="X97" s="174"/>
      <c r="Y97" s="175"/>
      <c r="Z97" s="178">
        <f>+Z98</f>
        <v>0</v>
      </c>
      <c r="AA97" s="698"/>
      <c r="AB97" s="698"/>
      <c r="AC97" s="698"/>
      <c r="AD97" s="179">
        <f t="shared" ref="AD97:AF99" si="43">+C97+F97+I97+L97+O97+R97+U97+X97</f>
        <v>0</v>
      </c>
      <c r="AE97" s="175">
        <f t="shared" si="43"/>
        <v>0</v>
      </c>
      <c r="AF97" s="180">
        <f t="shared" si="43"/>
        <v>0</v>
      </c>
    </row>
    <row r="98" spans="1:32" ht="13.5" customHeight="1" x14ac:dyDescent="0.2">
      <c r="A98" s="162" t="s">
        <v>229</v>
      </c>
      <c r="B98" s="209" t="s">
        <v>53</v>
      </c>
      <c r="C98" s="166"/>
      <c r="D98" s="187"/>
      <c r="E98" s="169"/>
      <c r="F98" s="189"/>
      <c r="G98" s="187">
        <f>+'[8]3.SZ.TÁBL. SEGÍTŐ SZOLGÁLAT'!$H$95</f>
        <v>0</v>
      </c>
      <c r="H98" s="190"/>
      <c r="I98" s="189"/>
      <c r="J98" s="187"/>
      <c r="K98" s="188"/>
      <c r="L98" s="189"/>
      <c r="M98" s="187"/>
      <c r="N98" s="190"/>
      <c r="O98" s="189"/>
      <c r="P98" s="187"/>
      <c r="Q98" s="188"/>
      <c r="R98" s="189"/>
      <c r="S98" s="187"/>
      <c r="T98" s="190"/>
      <c r="U98" s="189"/>
      <c r="V98" s="187"/>
      <c r="W98" s="190"/>
      <c r="X98" s="186"/>
      <c r="Y98" s="187"/>
      <c r="Z98" s="190"/>
      <c r="AA98" s="700"/>
      <c r="AB98" s="700"/>
      <c r="AC98" s="700"/>
      <c r="AD98" s="191">
        <f t="shared" si="43"/>
        <v>0</v>
      </c>
      <c r="AE98" s="187">
        <f t="shared" si="43"/>
        <v>0</v>
      </c>
      <c r="AF98" s="192">
        <f t="shared" si="43"/>
        <v>0</v>
      </c>
    </row>
    <row r="99" spans="1:32" ht="13.5" customHeight="1" x14ac:dyDescent="0.2">
      <c r="A99" s="258" t="s">
        <v>231</v>
      </c>
      <c r="B99" s="259" t="s">
        <v>232</v>
      </c>
      <c r="C99" s="166"/>
      <c r="D99" s="213"/>
      <c r="E99" s="169"/>
      <c r="F99" s="217"/>
      <c r="G99" s="213">
        <f>+'[10]3.SZ.TÁBL. SEGÍTŐ SZOLGÁLAT'!$H97</f>
        <v>0</v>
      </c>
      <c r="H99" s="218"/>
      <c r="I99" s="217"/>
      <c r="J99" s="213"/>
      <c r="K99" s="216"/>
      <c r="L99" s="217"/>
      <c r="M99" s="213"/>
      <c r="N99" s="218"/>
      <c r="O99" s="217"/>
      <c r="P99" s="213"/>
      <c r="Q99" s="216"/>
      <c r="R99" s="217"/>
      <c r="S99" s="213"/>
      <c r="T99" s="218"/>
      <c r="U99" s="217"/>
      <c r="V99" s="213"/>
      <c r="W99" s="218"/>
      <c r="X99" s="215"/>
      <c r="Y99" s="213"/>
      <c r="Z99" s="218"/>
      <c r="AA99" s="708"/>
      <c r="AB99" s="708"/>
      <c r="AC99" s="708"/>
      <c r="AD99" s="212">
        <f t="shared" si="43"/>
        <v>0</v>
      </c>
      <c r="AE99" s="213">
        <f t="shared" si="43"/>
        <v>0</v>
      </c>
      <c r="AF99" s="214">
        <f t="shared" si="43"/>
        <v>0</v>
      </c>
    </row>
    <row r="100" spans="1:32" s="262" customFormat="1" ht="13.5" customHeight="1" x14ac:dyDescent="0.2">
      <c r="A100" s="159" t="s">
        <v>120</v>
      </c>
      <c r="B100" s="207" t="s">
        <v>81</v>
      </c>
      <c r="C100" s="260">
        <f t="shared" ref="C100:AF100" si="44">+C97+C99</f>
        <v>0</v>
      </c>
      <c r="D100" s="243">
        <f t="shared" si="44"/>
        <v>0</v>
      </c>
      <c r="E100" s="246">
        <f t="shared" si="44"/>
        <v>0</v>
      </c>
      <c r="F100" s="260">
        <f>+F97+F99</f>
        <v>0</v>
      </c>
      <c r="G100" s="243">
        <f>+G97+G99</f>
        <v>0</v>
      </c>
      <c r="H100" s="246">
        <f t="shared" si="44"/>
        <v>0</v>
      </c>
      <c r="I100" s="260">
        <f t="shared" si="44"/>
        <v>0</v>
      </c>
      <c r="J100" s="243">
        <f t="shared" si="44"/>
        <v>0</v>
      </c>
      <c r="K100" s="246">
        <f t="shared" si="44"/>
        <v>0</v>
      </c>
      <c r="L100" s="260">
        <f>+L97+L99</f>
        <v>0</v>
      </c>
      <c r="M100" s="243">
        <f>+M97+M99</f>
        <v>0</v>
      </c>
      <c r="N100" s="246">
        <f t="shared" si="44"/>
        <v>0</v>
      </c>
      <c r="O100" s="260">
        <f t="shared" si="44"/>
        <v>0</v>
      </c>
      <c r="P100" s="243">
        <f t="shared" si="44"/>
        <v>0</v>
      </c>
      <c r="Q100" s="246">
        <f t="shared" si="44"/>
        <v>0</v>
      </c>
      <c r="R100" s="260">
        <f>+R97+R99</f>
        <v>0</v>
      </c>
      <c r="S100" s="243">
        <f>+S97+S99</f>
        <v>0</v>
      </c>
      <c r="T100" s="246">
        <f t="shared" si="44"/>
        <v>0</v>
      </c>
      <c r="U100" s="260">
        <f t="shared" si="44"/>
        <v>0</v>
      </c>
      <c r="V100" s="243">
        <f t="shared" si="44"/>
        <v>0</v>
      </c>
      <c r="W100" s="246">
        <f t="shared" si="44"/>
        <v>0</v>
      </c>
      <c r="X100" s="260">
        <f>+X97+X99</f>
        <v>0</v>
      </c>
      <c r="Y100" s="243">
        <f>+Y97+Y99</f>
        <v>0</v>
      </c>
      <c r="Z100" s="261">
        <f t="shared" si="44"/>
        <v>0</v>
      </c>
      <c r="AA100" s="701">
        <v>0</v>
      </c>
      <c r="AB100" s="701">
        <v>0</v>
      </c>
      <c r="AC100" s="701">
        <v>0</v>
      </c>
      <c r="AD100" s="240">
        <f t="shared" si="44"/>
        <v>0</v>
      </c>
      <c r="AE100" s="243">
        <f t="shared" si="44"/>
        <v>0</v>
      </c>
      <c r="AF100" s="244">
        <f t="shared" si="44"/>
        <v>0</v>
      </c>
    </row>
    <row r="101" spans="1:32" ht="13.5" customHeight="1" x14ac:dyDescent="0.2">
      <c r="A101" s="156" t="s">
        <v>191</v>
      </c>
      <c r="B101" s="205" t="s">
        <v>192</v>
      </c>
      <c r="C101" s="166"/>
      <c r="D101" s="175"/>
      <c r="E101" s="169"/>
      <c r="F101" s="170"/>
      <c r="G101" s="175"/>
      <c r="H101" s="178"/>
      <c r="I101" s="170"/>
      <c r="J101" s="175"/>
      <c r="K101" s="176"/>
      <c r="L101" s="170"/>
      <c r="M101" s="175"/>
      <c r="N101" s="178"/>
      <c r="O101" s="170"/>
      <c r="P101" s="175"/>
      <c r="Q101" s="176"/>
      <c r="R101" s="170"/>
      <c r="S101" s="175"/>
      <c r="T101" s="178"/>
      <c r="U101" s="170"/>
      <c r="V101" s="175"/>
      <c r="W101" s="178"/>
      <c r="X101" s="170"/>
      <c r="Y101" s="175"/>
      <c r="Z101" s="178"/>
      <c r="AA101" s="698"/>
      <c r="AB101" s="698"/>
      <c r="AC101" s="698"/>
      <c r="AD101" s="179">
        <f t="shared" ref="AD101:AD107" si="45">+C101+F101+I101+L101+O101+R101+U101+X101</f>
        <v>0</v>
      </c>
      <c r="AE101" s="175">
        <f t="shared" ref="AE101:AE106" si="46">+D101+G101+J101+M101+P101+S101+V101+Y101</f>
        <v>0</v>
      </c>
      <c r="AF101" s="180">
        <f t="shared" ref="AF101:AF106" si="47">+E101+H101+K101+N101+Q101+T101+W101+Z101</f>
        <v>0</v>
      </c>
    </row>
    <row r="102" spans="1:32" ht="13.5" customHeight="1" x14ac:dyDescent="0.2">
      <c r="A102" s="157" t="s">
        <v>193</v>
      </c>
      <c r="B102" s="167" t="s">
        <v>194</v>
      </c>
      <c r="C102" s="166"/>
      <c r="D102" s="164"/>
      <c r="E102" s="169"/>
      <c r="F102" s="170"/>
      <c r="G102" s="164"/>
      <c r="H102" s="171"/>
      <c r="I102" s="170"/>
      <c r="J102" s="164"/>
      <c r="K102" s="169"/>
      <c r="L102" s="170"/>
      <c r="M102" s="164"/>
      <c r="N102" s="171"/>
      <c r="O102" s="170"/>
      <c r="P102" s="164"/>
      <c r="Q102" s="169"/>
      <c r="R102" s="170"/>
      <c r="S102" s="164"/>
      <c r="T102" s="171"/>
      <c r="U102" s="170"/>
      <c r="V102" s="164"/>
      <c r="W102" s="171"/>
      <c r="X102" s="170"/>
      <c r="Y102" s="164"/>
      <c r="Z102" s="171"/>
      <c r="AA102" s="699"/>
      <c r="AB102" s="699"/>
      <c r="AC102" s="699"/>
      <c r="AD102" s="172">
        <f t="shared" si="45"/>
        <v>0</v>
      </c>
      <c r="AE102" s="164">
        <f t="shared" si="46"/>
        <v>0</v>
      </c>
      <c r="AF102" s="165">
        <f t="shared" si="47"/>
        <v>0</v>
      </c>
    </row>
    <row r="103" spans="1:32" ht="13.5" customHeight="1" x14ac:dyDescent="0.2">
      <c r="A103" s="157" t="s">
        <v>195</v>
      </c>
      <c r="B103" s="167" t="s">
        <v>196</v>
      </c>
      <c r="C103" s="166"/>
      <c r="D103" s="164"/>
      <c r="E103" s="169"/>
      <c r="F103" s="170"/>
      <c r="G103" s="164"/>
      <c r="H103" s="171"/>
      <c r="I103" s="170"/>
      <c r="J103" s="164"/>
      <c r="K103" s="169"/>
      <c r="L103" s="170"/>
      <c r="M103" s="164"/>
      <c r="N103" s="171"/>
      <c r="O103" s="170"/>
      <c r="P103" s="164"/>
      <c r="Q103" s="169"/>
      <c r="R103" s="170"/>
      <c r="S103" s="164"/>
      <c r="T103" s="171"/>
      <c r="U103" s="170"/>
      <c r="V103" s="164"/>
      <c r="W103" s="171"/>
      <c r="X103" s="170"/>
      <c r="Y103" s="164"/>
      <c r="Z103" s="171"/>
      <c r="AA103" s="699"/>
      <c r="AB103" s="699"/>
      <c r="AC103" s="699"/>
      <c r="AD103" s="172">
        <f t="shared" si="45"/>
        <v>0</v>
      </c>
      <c r="AE103" s="164">
        <f t="shared" si="46"/>
        <v>0</v>
      </c>
      <c r="AF103" s="165">
        <f t="shared" si="47"/>
        <v>0</v>
      </c>
    </row>
    <row r="104" spans="1:32" ht="13.5" customHeight="1" x14ac:dyDescent="0.2">
      <c r="A104" s="157" t="s">
        <v>197</v>
      </c>
      <c r="B104" s="167" t="s">
        <v>198</v>
      </c>
      <c r="C104" s="166"/>
      <c r="D104" s="164"/>
      <c r="E104" s="169"/>
      <c r="F104" s="170">
        <f>+'[3]3.SZ.TÁBL. SEGÍTŐ SZOLGÁLAT'!$G$102</f>
        <v>350</v>
      </c>
      <c r="G104" s="164">
        <f>+'[9]3.SZ.TÁBL. SEGÍTŐ SZOLGÁLAT'!$H$102</f>
        <v>506</v>
      </c>
      <c r="H104" s="171">
        <v>506</v>
      </c>
      <c r="I104" s="170"/>
      <c r="J104" s="164"/>
      <c r="K104" s="169"/>
      <c r="L104" s="170"/>
      <c r="M104" s="164">
        <f>+'[9]3.SZ.TÁBL. SEGÍTŐ SZOLGÁLAT'!$N$101</f>
        <v>148</v>
      </c>
      <c r="N104" s="171">
        <v>148</v>
      </c>
      <c r="O104" s="170"/>
      <c r="P104" s="164"/>
      <c r="Q104" s="169"/>
      <c r="R104" s="170"/>
      <c r="S104" s="164"/>
      <c r="T104" s="171"/>
      <c r="U104" s="170"/>
      <c r="V104" s="164"/>
      <c r="W104" s="171"/>
      <c r="X104" s="170"/>
      <c r="Y104" s="164"/>
      <c r="Z104" s="171"/>
      <c r="AA104" s="699"/>
      <c r="AB104" s="699"/>
      <c r="AC104" s="699"/>
      <c r="AD104" s="172">
        <f t="shared" si="45"/>
        <v>350</v>
      </c>
      <c r="AE104" s="164">
        <f>+D104+G104+J104+M104+P104+S104+V104+Y104+AB104</f>
        <v>654</v>
      </c>
      <c r="AF104" s="165">
        <f>+E104+H104+K104+N104+Q104+T104+W104+Z104+AC104</f>
        <v>654</v>
      </c>
    </row>
    <row r="105" spans="1:32" ht="13.5" customHeight="1" x14ac:dyDescent="0.2">
      <c r="A105" s="157" t="s">
        <v>199</v>
      </c>
      <c r="B105" s="167" t="s">
        <v>200</v>
      </c>
      <c r="C105" s="166"/>
      <c r="D105" s="164"/>
      <c r="E105" s="169"/>
      <c r="F105" s="170"/>
      <c r="G105" s="164"/>
      <c r="H105" s="171"/>
      <c r="I105" s="170"/>
      <c r="J105" s="164"/>
      <c r="K105" s="169"/>
      <c r="L105" s="170"/>
      <c r="M105" s="164"/>
      <c r="N105" s="171"/>
      <c r="O105" s="170"/>
      <c r="P105" s="164"/>
      <c r="Q105" s="169"/>
      <c r="R105" s="170"/>
      <c r="S105" s="164"/>
      <c r="T105" s="171"/>
      <c r="U105" s="170"/>
      <c r="V105" s="164"/>
      <c r="W105" s="171"/>
      <c r="X105" s="170"/>
      <c r="Y105" s="164"/>
      <c r="Z105" s="171"/>
      <c r="AA105" s="699"/>
      <c r="AB105" s="699"/>
      <c r="AC105" s="699"/>
      <c r="AD105" s="172">
        <f t="shared" si="45"/>
        <v>0</v>
      </c>
      <c r="AE105" s="164">
        <f t="shared" si="46"/>
        <v>0</v>
      </c>
      <c r="AF105" s="165">
        <f t="shared" si="47"/>
        <v>0</v>
      </c>
    </row>
    <row r="106" spans="1:32" ht="13.5" customHeight="1" x14ac:dyDescent="0.2">
      <c r="A106" s="157" t="s">
        <v>201</v>
      </c>
      <c r="B106" s="167" t="s">
        <v>202</v>
      </c>
      <c r="C106" s="166"/>
      <c r="D106" s="164"/>
      <c r="E106" s="169"/>
      <c r="F106" s="170"/>
      <c r="G106" s="164"/>
      <c r="H106" s="171"/>
      <c r="I106" s="170"/>
      <c r="J106" s="164"/>
      <c r="K106" s="169"/>
      <c r="L106" s="170"/>
      <c r="M106" s="164"/>
      <c r="N106" s="171"/>
      <c r="O106" s="170"/>
      <c r="P106" s="164"/>
      <c r="Q106" s="169"/>
      <c r="R106" s="170"/>
      <c r="S106" s="164"/>
      <c r="T106" s="171"/>
      <c r="U106" s="170"/>
      <c r="V106" s="164"/>
      <c r="W106" s="171"/>
      <c r="X106" s="170"/>
      <c r="Y106" s="164"/>
      <c r="Z106" s="171"/>
      <c r="AA106" s="699"/>
      <c r="AB106" s="699"/>
      <c r="AC106" s="699"/>
      <c r="AD106" s="172">
        <f t="shared" si="45"/>
        <v>0</v>
      </c>
      <c r="AE106" s="164">
        <f t="shared" si="46"/>
        <v>0</v>
      </c>
      <c r="AF106" s="165">
        <f t="shared" si="47"/>
        <v>0</v>
      </c>
    </row>
    <row r="107" spans="1:32" ht="13.5" customHeight="1" x14ac:dyDescent="0.2">
      <c r="A107" s="158" t="s">
        <v>203</v>
      </c>
      <c r="B107" s="206" t="s">
        <v>204</v>
      </c>
      <c r="C107" s="166"/>
      <c r="D107" s="187"/>
      <c r="E107" s="169"/>
      <c r="F107" s="170">
        <f>+'[3]3.SZ.TÁBL. SEGÍTŐ SZOLGÁLAT'!$G$105</f>
        <v>95</v>
      </c>
      <c r="G107" s="187">
        <f>+'[9]3.SZ.TÁBL. SEGÍTŐ SZOLGÁLAT'!$H$105</f>
        <v>136</v>
      </c>
      <c r="H107" s="190">
        <v>136</v>
      </c>
      <c r="I107" s="170"/>
      <c r="J107" s="187"/>
      <c r="K107" s="188"/>
      <c r="L107" s="170"/>
      <c r="M107" s="187">
        <f>+'[9]3.SZ.TÁBL. SEGÍTŐ SZOLGÁLAT'!$N$105</f>
        <v>40</v>
      </c>
      <c r="N107" s="190">
        <v>40</v>
      </c>
      <c r="O107" s="170"/>
      <c r="P107" s="187"/>
      <c r="Q107" s="188"/>
      <c r="R107" s="170"/>
      <c r="S107" s="187"/>
      <c r="T107" s="190"/>
      <c r="U107" s="170"/>
      <c r="V107" s="187"/>
      <c r="W107" s="190"/>
      <c r="X107" s="170"/>
      <c r="Y107" s="187"/>
      <c r="Z107" s="190"/>
      <c r="AA107" s="700"/>
      <c r="AB107" s="700"/>
      <c r="AC107" s="700"/>
      <c r="AD107" s="191">
        <f t="shared" si="45"/>
        <v>95</v>
      </c>
      <c r="AE107" s="187">
        <f>+D107+G107+J107+M107+P107+S107+V107+Y107+AB107</f>
        <v>176</v>
      </c>
      <c r="AF107" s="192">
        <f>+E107+H107+K107+N107+Q107+T107+W107+Z107+AC107</f>
        <v>176</v>
      </c>
    </row>
    <row r="108" spans="1:32" s="262" customFormat="1" ht="13.5" customHeight="1" x14ac:dyDescent="0.2">
      <c r="A108" s="159" t="s">
        <v>121</v>
      </c>
      <c r="B108" s="207" t="s">
        <v>42</v>
      </c>
      <c r="C108" s="245">
        <f t="shared" ref="C108:AF108" si="48">SUM(C101:C107)</f>
        <v>0</v>
      </c>
      <c r="D108" s="243">
        <f t="shared" si="48"/>
        <v>0</v>
      </c>
      <c r="E108" s="246">
        <f t="shared" si="48"/>
        <v>0</v>
      </c>
      <c r="F108" s="260">
        <f>SUM(F101:F107)</f>
        <v>445</v>
      </c>
      <c r="G108" s="243">
        <f>SUM(G101:G107)</f>
        <v>642</v>
      </c>
      <c r="H108" s="261">
        <f t="shared" si="48"/>
        <v>642</v>
      </c>
      <c r="I108" s="260">
        <f t="shared" si="48"/>
        <v>0</v>
      </c>
      <c r="J108" s="243">
        <f t="shared" si="48"/>
        <v>0</v>
      </c>
      <c r="K108" s="246">
        <f t="shared" si="48"/>
        <v>0</v>
      </c>
      <c r="L108" s="260">
        <f>SUM(L101:L107)</f>
        <v>0</v>
      </c>
      <c r="M108" s="243">
        <f>SUM(M101:M107)</f>
        <v>188</v>
      </c>
      <c r="N108" s="261">
        <f t="shared" si="48"/>
        <v>188</v>
      </c>
      <c r="O108" s="260">
        <f t="shared" si="48"/>
        <v>0</v>
      </c>
      <c r="P108" s="243">
        <f t="shared" si="48"/>
        <v>0</v>
      </c>
      <c r="Q108" s="246">
        <f t="shared" si="48"/>
        <v>0</v>
      </c>
      <c r="R108" s="260">
        <f>SUM(R101:R107)</f>
        <v>0</v>
      </c>
      <c r="S108" s="243">
        <f>SUM(S101:S107)</f>
        <v>0</v>
      </c>
      <c r="T108" s="261">
        <f t="shared" si="48"/>
        <v>0</v>
      </c>
      <c r="U108" s="260">
        <f t="shared" si="48"/>
        <v>0</v>
      </c>
      <c r="V108" s="243">
        <f t="shared" si="48"/>
        <v>0</v>
      </c>
      <c r="W108" s="261">
        <f t="shared" si="48"/>
        <v>0</v>
      </c>
      <c r="X108" s="245">
        <f t="shared" ref="X108:AC108" si="49">SUM(X101:X107)</f>
        <v>0</v>
      </c>
      <c r="Y108" s="243">
        <f t="shared" si="49"/>
        <v>0</v>
      </c>
      <c r="Z108" s="261">
        <f t="shared" si="49"/>
        <v>0</v>
      </c>
      <c r="AA108" s="701">
        <f t="shared" si="49"/>
        <v>0</v>
      </c>
      <c r="AB108" s="701">
        <f t="shared" si="49"/>
        <v>0</v>
      </c>
      <c r="AC108" s="701">
        <f t="shared" si="49"/>
        <v>0</v>
      </c>
      <c r="AD108" s="240">
        <f t="shared" si="48"/>
        <v>445</v>
      </c>
      <c r="AE108" s="243">
        <f t="shared" si="48"/>
        <v>830</v>
      </c>
      <c r="AF108" s="244">
        <f t="shared" si="48"/>
        <v>830</v>
      </c>
    </row>
    <row r="109" spans="1:32" ht="13.5" customHeight="1" x14ac:dyDescent="0.2">
      <c r="A109" s="156" t="s">
        <v>205</v>
      </c>
      <c r="B109" s="205" t="s">
        <v>206</v>
      </c>
      <c r="C109" s="166"/>
      <c r="D109" s="175"/>
      <c r="E109" s="169"/>
      <c r="F109" s="170"/>
      <c r="G109" s="175"/>
      <c r="H109" s="178"/>
      <c r="I109" s="170"/>
      <c r="J109" s="175"/>
      <c r="K109" s="176"/>
      <c r="L109" s="170"/>
      <c r="M109" s="175"/>
      <c r="N109" s="178"/>
      <c r="O109" s="170"/>
      <c r="P109" s="175"/>
      <c r="Q109" s="176"/>
      <c r="R109" s="170"/>
      <c r="S109" s="175"/>
      <c r="T109" s="178"/>
      <c r="U109" s="170"/>
      <c r="V109" s="175"/>
      <c r="W109" s="178"/>
      <c r="X109" s="170"/>
      <c r="Y109" s="175"/>
      <c r="Z109" s="178"/>
      <c r="AA109" s="698"/>
      <c r="AB109" s="698"/>
      <c r="AC109" s="698"/>
      <c r="AD109" s="179">
        <f t="shared" ref="AD109:AF112" si="50">+C109+F109+I109+L109+O109+R109+U109+X109</f>
        <v>0</v>
      </c>
      <c r="AE109" s="175">
        <f t="shared" si="50"/>
        <v>0</v>
      </c>
      <c r="AF109" s="180">
        <f t="shared" si="50"/>
        <v>0</v>
      </c>
    </row>
    <row r="110" spans="1:32" ht="13.5" customHeight="1" x14ac:dyDescent="0.2">
      <c r="A110" s="157" t="s">
        <v>207</v>
      </c>
      <c r="B110" s="167" t="s">
        <v>208</v>
      </c>
      <c r="C110" s="166"/>
      <c r="D110" s="164"/>
      <c r="E110" s="169"/>
      <c r="F110" s="170"/>
      <c r="G110" s="164"/>
      <c r="H110" s="171"/>
      <c r="I110" s="170"/>
      <c r="J110" s="164"/>
      <c r="K110" s="169"/>
      <c r="L110" s="170"/>
      <c r="M110" s="164"/>
      <c r="N110" s="171"/>
      <c r="O110" s="170"/>
      <c r="P110" s="164"/>
      <c r="Q110" s="169"/>
      <c r="R110" s="170"/>
      <c r="S110" s="164"/>
      <c r="T110" s="171"/>
      <c r="U110" s="170"/>
      <c r="V110" s="164"/>
      <c r="W110" s="171"/>
      <c r="X110" s="170"/>
      <c r="Y110" s="164"/>
      <c r="Z110" s="171"/>
      <c r="AA110" s="699"/>
      <c r="AB110" s="699"/>
      <c r="AC110" s="699"/>
      <c r="AD110" s="172">
        <f t="shared" si="50"/>
        <v>0</v>
      </c>
      <c r="AE110" s="164">
        <f t="shared" si="50"/>
        <v>0</v>
      </c>
      <c r="AF110" s="165">
        <f t="shared" si="50"/>
        <v>0</v>
      </c>
    </row>
    <row r="111" spans="1:32" ht="13.5" customHeight="1" x14ac:dyDescent="0.2">
      <c r="A111" s="157" t="s">
        <v>209</v>
      </c>
      <c r="B111" s="167" t="s">
        <v>210</v>
      </c>
      <c r="C111" s="166"/>
      <c r="D111" s="164"/>
      <c r="E111" s="169"/>
      <c r="F111" s="170"/>
      <c r="G111" s="164"/>
      <c r="H111" s="171"/>
      <c r="I111" s="170"/>
      <c r="J111" s="164"/>
      <c r="K111" s="169"/>
      <c r="L111" s="170"/>
      <c r="M111" s="164"/>
      <c r="N111" s="171"/>
      <c r="O111" s="170"/>
      <c r="P111" s="164"/>
      <c r="Q111" s="169"/>
      <c r="R111" s="170"/>
      <c r="S111" s="164"/>
      <c r="T111" s="171"/>
      <c r="U111" s="170"/>
      <c r="V111" s="164"/>
      <c r="W111" s="171"/>
      <c r="X111" s="170"/>
      <c r="Y111" s="164"/>
      <c r="Z111" s="171"/>
      <c r="AA111" s="699"/>
      <c r="AB111" s="699"/>
      <c r="AC111" s="699"/>
      <c r="AD111" s="172">
        <f t="shared" si="50"/>
        <v>0</v>
      </c>
      <c r="AE111" s="164">
        <f t="shared" si="50"/>
        <v>0</v>
      </c>
      <c r="AF111" s="165">
        <f t="shared" si="50"/>
        <v>0</v>
      </c>
    </row>
    <row r="112" spans="1:32" ht="13.5" customHeight="1" x14ac:dyDescent="0.2">
      <c r="A112" s="158" t="s">
        <v>211</v>
      </c>
      <c r="B112" s="206" t="s">
        <v>212</v>
      </c>
      <c r="C112" s="166"/>
      <c r="D112" s="187"/>
      <c r="E112" s="169"/>
      <c r="F112" s="170"/>
      <c r="G112" s="187"/>
      <c r="H112" s="190"/>
      <c r="I112" s="170"/>
      <c r="J112" s="187"/>
      <c r="K112" s="188"/>
      <c r="L112" s="170"/>
      <c r="M112" s="187"/>
      <c r="N112" s="190"/>
      <c r="O112" s="170"/>
      <c r="P112" s="187"/>
      <c r="Q112" s="188"/>
      <c r="R112" s="170"/>
      <c r="S112" s="187"/>
      <c r="T112" s="190"/>
      <c r="U112" s="170"/>
      <c r="V112" s="187"/>
      <c r="W112" s="190"/>
      <c r="X112" s="170"/>
      <c r="Y112" s="187"/>
      <c r="Z112" s="190"/>
      <c r="AA112" s="700"/>
      <c r="AB112" s="700"/>
      <c r="AC112" s="700"/>
      <c r="AD112" s="191">
        <f t="shared" si="50"/>
        <v>0</v>
      </c>
      <c r="AE112" s="187">
        <f t="shared" si="50"/>
        <v>0</v>
      </c>
      <c r="AF112" s="192">
        <f t="shared" si="50"/>
        <v>0</v>
      </c>
    </row>
    <row r="113" spans="1:32" s="262" customFormat="1" ht="13.5" customHeight="1" x14ac:dyDescent="0.2">
      <c r="A113" s="159" t="s">
        <v>122</v>
      </c>
      <c r="B113" s="207" t="s">
        <v>82</v>
      </c>
      <c r="C113" s="245">
        <f t="shared" ref="C113:AF113" si="51">SUM(C109:C112)</f>
        <v>0</v>
      </c>
      <c r="D113" s="243">
        <f t="shared" si="51"/>
        <v>0</v>
      </c>
      <c r="E113" s="246">
        <f t="shared" si="51"/>
        <v>0</v>
      </c>
      <c r="F113" s="260">
        <f>SUM(F109:F112)</f>
        <v>0</v>
      </c>
      <c r="G113" s="243">
        <f>SUM(G109:G112)</f>
        <v>0</v>
      </c>
      <c r="H113" s="261">
        <f t="shared" si="51"/>
        <v>0</v>
      </c>
      <c r="I113" s="260">
        <f t="shared" si="51"/>
        <v>0</v>
      </c>
      <c r="J113" s="243">
        <f t="shared" si="51"/>
        <v>0</v>
      </c>
      <c r="K113" s="246">
        <f t="shared" si="51"/>
        <v>0</v>
      </c>
      <c r="L113" s="260">
        <f>SUM(L109:L112)</f>
        <v>0</v>
      </c>
      <c r="M113" s="243">
        <f>SUM(M109:M112)</f>
        <v>0</v>
      </c>
      <c r="N113" s="261">
        <f t="shared" si="51"/>
        <v>0</v>
      </c>
      <c r="O113" s="260">
        <f t="shared" si="51"/>
        <v>0</v>
      </c>
      <c r="P113" s="243">
        <f t="shared" si="51"/>
        <v>0</v>
      </c>
      <c r="Q113" s="246">
        <f t="shared" si="51"/>
        <v>0</v>
      </c>
      <c r="R113" s="260">
        <f>SUM(R109:R112)</f>
        <v>0</v>
      </c>
      <c r="S113" s="243">
        <f>SUM(S109:S112)</f>
        <v>0</v>
      </c>
      <c r="T113" s="243">
        <f t="shared" si="51"/>
        <v>0</v>
      </c>
      <c r="U113" s="260">
        <f t="shared" si="51"/>
        <v>0</v>
      </c>
      <c r="V113" s="243">
        <f t="shared" si="51"/>
        <v>0</v>
      </c>
      <c r="W113" s="261">
        <f t="shared" si="51"/>
        <v>0</v>
      </c>
      <c r="X113" s="245">
        <f>SUM(X109:X112)</f>
        <v>0</v>
      </c>
      <c r="Y113" s="243">
        <f>SUM(Y109:Y112)</f>
        <v>0</v>
      </c>
      <c r="Z113" s="261">
        <f>SUM(Z109:Z112)</f>
        <v>0</v>
      </c>
      <c r="AA113" s="701">
        <v>0</v>
      </c>
      <c r="AB113" s="701">
        <v>0</v>
      </c>
      <c r="AC113" s="701">
        <v>0</v>
      </c>
      <c r="AD113" s="240">
        <f t="shared" si="51"/>
        <v>0</v>
      </c>
      <c r="AE113" s="243">
        <f t="shared" si="51"/>
        <v>0</v>
      </c>
      <c r="AF113" s="244">
        <f t="shared" si="51"/>
        <v>0</v>
      </c>
    </row>
    <row r="114" spans="1:32" s="262" customFormat="1" ht="13.5" customHeight="1" x14ac:dyDescent="0.2">
      <c r="A114" s="159" t="s">
        <v>123</v>
      </c>
      <c r="B114" s="207" t="s">
        <v>83</v>
      </c>
      <c r="C114" s="245"/>
      <c r="D114" s="243"/>
      <c r="E114" s="246"/>
      <c r="F114" s="260"/>
      <c r="G114" s="243"/>
      <c r="H114" s="261"/>
      <c r="I114" s="260"/>
      <c r="J114" s="243"/>
      <c r="K114" s="246"/>
      <c r="L114" s="260"/>
      <c r="M114" s="243"/>
      <c r="N114" s="261"/>
      <c r="O114" s="260"/>
      <c r="P114" s="243"/>
      <c r="Q114" s="246"/>
      <c r="R114" s="260"/>
      <c r="S114" s="243"/>
      <c r="T114" s="261"/>
      <c r="U114" s="260"/>
      <c r="V114" s="243"/>
      <c r="W114" s="261"/>
      <c r="X114" s="245"/>
      <c r="Y114" s="243"/>
      <c r="Z114" s="261"/>
      <c r="AA114" s="701"/>
      <c r="AB114" s="701"/>
      <c r="AC114" s="701"/>
      <c r="AD114" s="240">
        <f>+C114+F114+I114+L114+O114+R114+U114+X114</f>
        <v>0</v>
      </c>
      <c r="AE114" s="243">
        <f>+D114+G114+J114+M114+P114+S114+V114+Y114</f>
        <v>0</v>
      </c>
      <c r="AF114" s="244">
        <f>+E114+H114+K114+N114+Q114+T114+W114+Z114</f>
        <v>0</v>
      </c>
    </row>
    <row r="115" spans="1:32" s="262" customFormat="1" ht="13.5" customHeight="1" x14ac:dyDescent="0.2">
      <c r="A115" s="163" t="s">
        <v>124</v>
      </c>
      <c r="B115" s="207" t="s">
        <v>84</v>
      </c>
      <c r="C115" s="245">
        <f t="shared" ref="C115:AE115" si="52">+C63+C64+C96+C100+C108+C113+C114</f>
        <v>0</v>
      </c>
      <c r="D115" s="243">
        <f t="shared" si="52"/>
        <v>0</v>
      </c>
      <c r="E115" s="246">
        <f t="shared" si="52"/>
        <v>0</v>
      </c>
      <c r="F115" s="260">
        <f>+F63+F64+F96+F100+F108+F113+F114</f>
        <v>37987.770000000004</v>
      </c>
      <c r="G115" s="243">
        <f>+G63+G64+G96+G100+G108+G113+G114</f>
        <v>46584.770000000004</v>
      </c>
      <c r="H115" s="261">
        <f t="shared" si="52"/>
        <v>30874</v>
      </c>
      <c r="I115" s="260">
        <f t="shared" si="52"/>
        <v>31765.77</v>
      </c>
      <c r="J115" s="243">
        <f t="shared" si="52"/>
        <v>35757.769999999997</v>
      </c>
      <c r="K115" s="246">
        <f t="shared" si="52"/>
        <v>26826</v>
      </c>
      <c r="L115" s="260">
        <f>+L63+L64+L96+L100+L108+L113+L114</f>
        <v>24260.080000000002</v>
      </c>
      <c r="M115" s="243">
        <f>+M63+M64+M96+M100+M108+M113+M114</f>
        <v>29045.08</v>
      </c>
      <c r="N115" s="261">
        <f t="shared" si="52"/>
        <v>17458</v>
      </c>
      <c r="O115" s="260">
        <f t="shared" si="52"/>
        <v>18535.080000000002</v>
      </c>
      <c r="P115" s="243">
        <f t="shared" si="52"/>
        <v>19901.080000000002</v>
      </c>
      <c r="Q115" s="246">
        <f t="shared" si="52"/>
        <v>12139</v>
      </c>
      <c r="R115" s="260">
        <f>+R63+R64+R96+R100+R108+R113+R114</f>
        <v>9870.77</v>
      </c>
      <c r="S115" s="243">
        <f>+S63+S64+S96+S100+S108+S113+S114</f>
        <v>10784.77</v>
      </c>
      <c r="T115" s="261">
        <f t="shared" si="52"/>
        <v>9087</v>
      </c>
      <c r="U115" s="260">
        <f t="shared" si="52"/>
        <v>26224.47</v>
      </c>
      <c r="V115" s="243">
        <f t="shared" si="52"/>
        <v>29727.47</v>
      </c>
      <c r="W115" s="261">
        <f t="shared" si="52"/>
        <v>19031</v>
      </c>
      <c r="X115" s="245">
        <f>+X63+X64+X96+X100+X108+X113+X114</f>
        <v>3218</v>
      </c>
      <c r="Y115" s="243">
        <f>+Y63+Y64+Y96+Y100+Y108+Y113+Y114</f>
        <v>3457</v>
      </c>
      <c r="Z115" s="261">
        <f t="shared" si="52"/>
        <v>2211</v>
      </c>
      <c r="AA115" s="701">
        <f t="shared" si="52"/>
        <v>0</v>
      </c>
      <c r="AB115" s="701">
        <f t="shared" si="52"/>
        <v>816</v>
      </c>
      <c r="AC115" s="701">
        <f t="shared" si="52"/>
        <v>816</v>
      </c>
      <c r="AD115" s="240">
        <f t="shared" si="52"/>
        <v>151861.94</v>
      </c>
      <c r="AE115" s="243">
        <f t="shared" si="52"/>
        <v>176073.94</v>
      </c>
      <c r="AF115" s="244">
        <f>+AF63+AF64+AF96+AF100+AF108+AF113+AF114</f>
        <v>118442</v>
      </c>
    </row>
    <row r="116" spans="1:32" s="262" customFormat="1" ht="13.5" customHeight="1" thickBot="1" x14ac:dyDescent="0.25">
      <c r="A116" s="210" t="s">
        <v>125</v>
      </c>
      <c r="B116" s="211" t="s">
        <v>85</v>
      </c>
      <c r="C116" s="256"/>
      <c r="D116" s="254"/>
      <c r="E116" s="257"/>
      <c r="F116" s="263"/>
      <c r="G116" s="254"/>
      <c r="H116" s="264"/>
      <c r="I116" s="263"/>
      <c r="J116" s="254"/>
      <c r="K116" s="257"/>
      <c r="L116" s="263"/>
      <c r="M116" s="254"/>
      <c r="N116" s="264"/>
      <c r="O116" s="263"/>
      <c r="P116" s="254"/>
      <c r="Q116" s="257"/>
      <c r="R116" s="263"/>
      <c r="S116" s="254"/>
      <c r="T116" s="264"/>
      <c r="U116" s="263"/>
      <c r="V116" s="254"/>
      <c r="W116" s="264"/>
      <c r="X116" s="256"/>
      <c r="Y116" s="254"/>
      <c r="Z116" s="264"/>
      <c r="AA116" s="347"/>
      <c r="AB116" s="347"/>
      <c r="AC116" s="347"/>
      <c r="AD116" s="253">
        <f>+C116+F116+I116+L116+O116+R116+U116+X116</f>
        <v>0</v>
      </c>
      <c r="AE116" s="254">
        <f>+D116+G116+J116+M116+P116+S116+V116+Y116</f>
        <v>0</v>
      </c>
      <c r="AF116" s="255">
        <f>+E116+H116+K116+N116+Q116+T116+W116+Z116</f>
        <v>0</v>
      </c>
    </row>
    <row r="117" spans="1:32" s="262" customFormat="1" ht="13.5" customHeight="1" thickBot="1" x14ac:dyDescent="0.25">
      <c r="A117" s="767" t="s">
        <v>223</v>
      </c>
      <c r="B117" s="788"/>
      <c r="C117" s="250">
        <f t="shared" ref="C117:AF117" si="53">+SUM(C115:C116)</f>
        <v>0</v>
      </c>
      <c r="D117" s="248">
        <f t="shared" si="53"/>
        <v>0</v>
      </c>
      <c r="E117" s="251">
        <f t="shared" si="53"/>
        <v>0</v>
      </c>
      <c r="F117" s="265">
        <f>+SUM(F115:F116)</f>
        <v>37987.770000000004</v>
      </c>
      <c r="G117" s="248">
        <f>+SUM(G115:G116)</f>
        <v>46584.770000000004</v>
      </c>
      <c r="H117" s="266">
        <f t="shared" si="53"/>
        <v>30874</v>
      </c>
      <c r="I117" s="265">
        <f t="shared" si="53"/>
        <v>31765.77</v>
      </c>
      <c r="J117" s="248">
        <f t="shared" si="53"/>
        <v>35757.769999999997</v>
      </c>
      <c r="K117" s="251">
        <f t="shared" si="53"/>
        <v>26826</v>
      </c>
      <c r="L117" s="265">
        <f>+SUM(L115:L116)</f>
        <v>24260.080000000002</v>
      </c>
      <c r="M117" s="248">
        <f>+SUM(M115:M116)</f>
        <v>29045.08</v>
      </c>
      <c r="N117" s="266">
        <f t="shared" si="53"/>
        <v>17458</v>
      </c>
      <c r="O117" s="265">
        <f t="shared" si="53"/>
        <v>18535.080000000002</v>
      </c>
      <c r="P117" s="248">
        <f t="shared" si="53"/>
        <v>19901.080000000002</v>
      </c>
      <c r="Q117" s="251">
        <f t="shared" si="53"/>
        <v>12139</v>
      </c>
      <c r="R117" s="265">
        <f>+SUM(R115:R116)</f>
        <v>9870.77</v>
      </c>
      <c r="S117" s="248">
        <f>+SUM(S115:S116)</f>
        <v>10784.77</v>
      </c>
      <c r="T117" s="266">
        <f t="shared" si="53"/>
        <v>9087</v>
      </c>
      <c r="U117" s="265">
        <f t="shared" si="53"/>
        <v>26224.47</v>
      </c>
      <c r="V117" s="248">
        <f t="shared" si="53"/>
        <v>29727.47</v>
      </c>
      <c r="W117" s="266">
        <f t="shared" si="53"/>
        <v>19031</v>
      </c>
      <c r="X117" s="250">
        <f t="shared" ref="X117:AC117" si="54">+SUM(X115:X116)</f>
        <v>3218</v>
      </c>
      <c r="Y117" s="248">
        <f t="shared" si="54"/>
        <v>3457</v>
      </c>
      <c r="Z117" s="266">
        <f t="shared" si="54"/>
        <v>2211</v>
      </c>
      <c r="AA117" s="563">
        <f t="shared" si="54"/>
        <v>0</v>
      </c>
      <c r="AB117" s="563">
        <f t="shared" si="54"/>
        <v>816</v>
      </c>
      <c r="AC117" s="563">
        <f t="shared" si="54"/>
        <v>816</v>
      </c>
      <c r="AD117" s="247">
        <f t="shared" si="53"/>
        <v>151861.94</v>
      </c>
      <c r="AE117" s="248">
        <f t="shared" si="53"/>
        <v>176073.94</v>
      </c>
      <c r="AF117" s="249">
        <f t="shared" si="53"/>
        <v>118442</v>
      </c>
    </row>
    <row r="118" spans="1:32" ht="13.5" customHeight="1" thickBot="1" x14ac:dyDescent="0.25">
      <c r="N118" s="34"/>
      <c r="T118" s="34"/>
      <c r="W118" s="34"/>
      <c r="X118" s="702"/>
      <c r="Y118" s="702"/>
      <c r="Z118" s="710"/>
      <c r="AA118" s="34"/>
      <c r="AB118" s="34"/>
      <c r="AC118" s="34"/>
    </row>
    <row r="119" spans="1:32" s="262" customFormat="1" ht="13.5" customHeight="1" thickBot="1" x14ac:dyDescent="0.25">
      <c r="A119" s="765" t="s">
        <v>233</v>
      </c>
      <c r="B119" s="766"/>
      <c r="C119" s="265">
        <f t="shared" ref="C119:AF119" si="55">+C43-C117</f>
        <v>0</v>
      </c>
      <c r="D119" s="248">
        <f t="shared" si="55"/>
        <v>0</v>
      </c>
      <c r="E119" s="266">
        <f t="shared" si="55"/>
        <v>0</v>
      </c>
      <c r="F119" s="265">
        <f>+F43-F117</f>
        <v>0.22999999999592546</v>
      </c>
      <c r="G119" s="248">
        <f t="shared" si="55"/>
        <v>211.22999999999593</v>
      </c>
      <c r="H119" s="266">
        <f t="shared" si="55"/>
        <v>881</v>
      </c>
      <c r="I119" s="265">
        <f t="shared" si="55"/>
        <v>0.22999999999956344</v>
      </c>
      <c r="J119" s="248">
        <f t="shared" si="55"/>
        <v>179.2300000000032</v>
      </c>
      <c r="K119" s="266">
        <f t="shared" si="55"/>
        <v>166</v>
      </c>
      <c r="L119" s="265">
        <f>+L43-L117</f>
        <v>-8.000000000174623E-2</v>
      </c>
      <c r="M119" s="248">
        <f t="shared" si="55"/>
        <v>99.919999999998254</v>
      </c>
      <c r="N119" s="266">
        <f t="shared" si="55"/>
        <v>759</v>
      </c>
      <c r="O119" s="265">
        <f t="shared" si="55"/>
        <v>-8.000000000174623E-2</v>
      </c>
      <c r="P119" s="248">
        <f t="shared" si="55"/>
        <v>31.919999999998254</v>
      </c>
      <c r="Q119" s="266">
        <f t="shared" si="55"/>
        <v>498</v>
      </c>
      <c r="R119" s="265">
        <f>+R43-R117</f>
        <v>0.22999999999956344</v>
      </c>
      <c r="S119" s="248">
        <f t="shared" si="55"/>
        <v>0.22999999999956344</v>
      </c>
      <c r="T119" s="266">
        <f t="shared" si="55"/>
        <v>0</v>
      </c>
      <c r="U119" s="265">
        <f t="shared" si="55"/>
        <v>-0.47000000000116415</v>
      </c>
      <c r="V119" s="248">
        <f t="shared" si="55"/>
        <v>293.52999999999884</v>
      </c>
      <c r="W119" s="266">
        <f t="shared" si="55"/>
        <v>157</v>
      </c>
      <c r="X119" s="265">
        <f>+X43-X117</f>
        <v>0</v>
      </c>
      <c r="Y119" s="248">
        <f t="shared" si="55"/>
        <v>0</v>
      </c>
      <c r="Z119" s="266">
        <f t="shared" si="55"/>
        <v>110</v>
      </c>
      <c r="AA119" s="563">
        <f t="shared" si="55"/>
        <v>0</v>
      </c>
      <c r="AB119" s="563">
        <f t="shared" si="55"/>
        <v>-816</v>
      </c>
      <c r="AC119" s="563">
        <f t="shared" si="55"/>
        <v>0</v>
      </c>
      <c r="AD119" s="265">
        <f t="shared" si="55"/>
        <v>5.9999999997671694E-2</v>
      </c>
      <c r="AE119" s="248">
        <f t="shared" si="55"/>
        <v>5.9999999997671694E-2</v>
      </c>
      <c r="AF119" s="266">
        <f t="shared" si="55"/>
        <v>2571</v>
      </c>
    </row>
    <row r="120" spans="1:32" ht="13.5" customHeight="1" x14ac:dyDescent="0.2"/>
    <row r="121" spans="1:32" ht="13.5" customHeight="1" x14ac:dyDescent="0.2"/>
    <row r="122" spans="1:32" ht="13.5" customHeight="1" x14ac:dyDescent="0.2">
      <c r="B122" s="33" t="s">
        <v>228</v>
      </c>
      <c r="C122" s="270">
        <f>+(C73+C76+C86)*0.27</f>
        <v>0</v>
      </c>
      <c r="F122" s="270">
        <f>+(F73+F76+F86)*0.27</f>
        <v>1012.7700000000001</v>
      </c>
      <c r="I122" s="270">
        <f>+(I73+I76+I86)*0.27</f>
        <v>688.7700000000001</v>
      </c>
      <c r="J122" s="35"/>
      <c r="K122" s="35"/>
      <c r="L122" s="270">
        <f>+(L73+L76+L86)*0.27</f>
        <v>703.08</v>
      </c>
      <c r="M122" s="35"/>
      <c r="O122" s="270">
        <f>+(O73+O76+O86)*0.27</f>
        <v>1152.6300000000001</v>
      </c>
      <c r="R122" s="270">
        <f>+(R73+R76+R86)*0.27</f>
        <v>553.77</v>
      </c>
      <c r="S122" s="35"/>
      <c r="U122" s="270">
        <f>+(U73+U76+U86)*0.27</f>
        <v>1247.67</v>
      </c>
      <c r="V122" s="8"/>
      <c r="W122" s="8"/>
      <c r="X122" s="270">
        <f>+(X73+X76+X86)*0.27</f>
        <v>648</v>
      </c>
      <c r="Y122" s="8"/>
      <c r="Z122" s="8"/>
      <c r="AA122" s="8"/>
      <c r="AB122" s="8"/>
      <c r="AC122" s="8"/>
      <c r="AD122" s="8"/>
      <c r="AE122" s="8"/>
      <c r="AF122" s="8"/>
    </row>
    <row r="123" spans="1:32" ht="13.5" customHeight="1" x14ac:dyDescent="0.2">
      <c r="B123" s="33" t="s">
        <v>227</v>
      </c>
      <c r="C123" s="267">
        <v>543</v>
      </c>
      <c r="D123" s="267"/>
      <c r="E123" s="267"/>
      <c r="F123" s="267">
        <v>566</v>
      </c>
      <c r="G123" s="267"/>
      <c r="H123" s="267"/>
      <c r="I123" s="267">
        <v>436</v>
      </c>
      <c r="J123" s="267"/>
      <c r="K123" s="267"/>
      <c r="L123" s="267">
        <v>824</v>
      </c>
      <c r="M123" s="267"/>
      <c r="N123" s="267"/>
      <c r="O123" s="267">
        <v>678</v>
      </c>
      <c r="P123" s="267"/>
      <c r="Q123" s="267"/>
      <c r="R123" s="267">
        <v>476</v>
      </c>
      <c r="S123" s="267"/>
      <c r="T123" s="267"/>
      <c r="U123" s="351">
        <v>66</v>
      </c>
      <c r="V123" s="351"/>
      <c r="W123" s="351"/>
      <c r="X123" s="351">
        <v>66</v>
      </c>
      <c r="Y123" s="351"/>
      <c r="Z123" s="351"/>
      <c r="AA123" s="351"/>
      <c r="AB123" s="351"/>
      <c r="AC123" s="351"/>
      <c r="AD123" s="351"/>
      <c r="AE123" s="351"/>
      <c r="AF123" s="351"/>
    </row>
    <row r="124" spans="1:32" ht="15" customHeight="1" x14ac:dyDescent="0.2"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</row>
    <row r="127" spans="1:32" ht="15" customHeight="1" x14ac:dyDescent="0.2">
      <c r="B127" s="33" t="s">
        <v>250</v>
      </c>
      <c r="C127" s="34">
        <v>2602</v>
      </c>
      <c r="E127" s="268"/>
      <c r="W127" s="268"/>
      <c r="Z127" s="268"/>
      <c r="AA127" s="268"/>
      <c r="AB127" s="268"/>
      <c r="AC127" s="268"/>
    </row>
    <row r="128" spans="1:32" ht="15" customHeight="1" x14ac:dyDescent="0.2">
      <c r="B128" s="33" t="s">
        <v>4</v>
      </c>
      <c r="C128" s="34">
        <v>1</v>
      </c>
      <c r="D128" s="269">
        <f t="shared" ref="D128:D133" si="56">+C128/$C$135</f>
        <v>0.1</v>
      </c>
      <c r="E128" s="270">
        <f t="shared" ref="E128:E133" si="57">+$C$127*$D128</f>
        <v>260.2</v>
      </c>
      <c r="F128" s="34">
        <v>260</v>
      </c>
      <c r="U128" s="34">
        <v>0</v>
      </c>
      <c r="V128" s="269">
        <f>+U128/$U$135</f>
        <v>0</v>
      </c>
      <c r="W128" s="270">
        <f>+$V$127*$V128</f>
        <v>0</v>
      </c>
      <c r="X128" s="34">
        <v>0</v>
      </c>
      <c r="Y128" s="269">
        <f>+X128/$U$135</f>
        <v>0</v>
      </c>
      <c r="Z128" s="270">
        <f>+$V$127*$V128</f>
        <v>0</v>
      </c>
      <c r="AA128" s="270"/>
      <c r="AB128" s="270"/>
      <c r="AC128" s="270"/>
    </row>
    <row r="129" spans="2:30" ht="15" customHeight="1" x14ac:dyDescent="0.2">
      <c r="B129" s="33" t="s">
        <v>6</v>
      </c>
      <c r="C129" s="34">
        <v>0</v>
      </c>
      <c r="D129" s="269">
        <f t="shared" si="56"/>
        <v>0</v>
      </c>
      <c r="E129" s="270">
        <f t="shared" si="57"/>
        <v>0</v>
      </c>
      <c r="U129" s="34">
        <v>0</v>
      </c>
      <c r="V129" s="269">
        <f t="shared" ref="V129:V134" si="58">+U129/$U$135</f>
        <v>0</v>
      </c>
      <c r="W129" s="270">
        <f t="shared" ref="W129:W134" si="59">+$V$127*$V129</f>
        <v>0</v>
      </c>
      <c r="X129" s="34">
        <v>0</v>
      </c>
      <c r="Y129" s="269">
        <f t="shared" ref="Y129:Y134" si="60">+X129/$U$135</f>
        <v>0</v>
      </c>
      <c r="Z129" s="270">
        <f t="shared" ref="Z129:Z134" si="61">+$V$127*$V129</f>
        <v>0</v>
      </c>
      <c r="AA129" s="270"/>
      <c r="AB129" s="270"/>
      <c r="AC129" s="270"/>
    </row>
    <row r="130" spans="2:30" ht="15" customHeight="1" x14ac:dyDescent="0.2">
      <c r="B130" s="33" t="s">
        <v>7</v>
      </c>
      <c r="C130" s="34">
        <v>1</v>
      </c>
      <c r="D130" s="269">
        <f t="shared" si="56"/>
        <v>0.1</v>
      </c>
      <c r="E130" s="270">
        <f t="shared" si="57"/>
        <v>260.2</v>
      </c>
      <c r="F130" s="34">
        <v>260</v>
      </c>
      <c r="U130" s="34">
        <v>0</v>
      </c>
      <c r="V130" s="269">
        <f t="shared" si="58"/>
        <v>0</v>
      </c>
      <c r="W130" s="270">
        <f t="shared" si="59"/>
        <v>0</v>
      </c>
      <c r="X130" s="34">
        <v>0</v>
      </c>
      <c r="Y130" s="269">
        <f t="shared" si="60"/>
        <v>0</v>
      </c>
      <c r="Z130" s="270">
        <f t="shared" si="61"/>
        <v>0</v>
      </c>
      <c r="AA130" s="270"/>
      <c r="AB130" s="270"/>
      <c r="AC130" s="270"/>
    </row>
    <row r="131" spans="2:30" ht="15" customHeight="1" x14ac:dyDescent="0.2">
      <c r="B131" s="33" t="s">
        <v>8</v>
      </c>
      <c r="C131" s="34">
        <v>7</v>
      </c>
      <c r="D131" s="269">
        <f t="shared" si="56"/>
        <v>0.7</v>
      </c>
      <c r="E131" s="270">
        <f t="shared" si="57"/>
        <v>1821.3999999999999</v>
      </c>
      <c r="F131" s="34">
        <v>1822</v>
      </c>
      <c r="U131" s="34">
        <v>3</v>
      </c>
      <c r="V131" s="269">
        <f t="shared" si="58"/>
        <v>0.42857142857142855</v>
      </c>
      <c r="W131" s="270">
        <f t="shared" si="59"/>
        <v>0</v>
      </c>
      <c r="X131" s="34">
        <v>3</v>
      </c>
      <c r="Y131" s="269">
        <f t="shared" si="60"/>
        <v>0.42857142857142855</v>
      </c>
      <c r="Z131" s="270">
        <f t="shared" si="61"/>
        <v>0</v>
      </c>
      <c r="AA131" s="270"/>
      <c r="AB131" s="270"/>
      <c r="AC131" s="270"/>
    </row>
    <row r="132" spans="2:30" ht="15" customHeight="1" x14ac:dyDescent="0.2">
      <c r="B132" s="33" t="s">
        <v>9</v>
      </c>
      <c r="C132" s="34">
        <v>1</v>
      </c>
      <c r="D132" s="269">
        <f t="shared" si="56"/>
        <v>0.1</v>
      </c>
      <c r="E132" s="270">
        <f t="shared" si="57"/>
        <v>260.2</v>
      </c>
      <c r="F132" s="34">
        <v>260</v>
      </c>
      <c r="U132" s="34">
        <v>0</v>
      </c>
      <c r="V132" s="269">
        <f t="shared" si="58"/>
        <v>0</v>
      </c>
      <c r="W132" s="270">
        <f t="shared" si="59"/>
        <v>0</v>
      </c>
      <c r="X132" s="34">
        <v>0</v>
      </c>
      <c r="Y132" s="269">
        <f t="shared" si="60"/>
        <v>0</v>
      </c>
      <c r="Z132" s="270">
        <f t="shared" si="61"/>
        <v>0</v>
      </c>
      <c r="AA132" s="270"/>
      <c r="AB132" s="270"/>
      <c r="AC132" s="270"/>
    </row>
    <row r="133" spans="2:30" ht="15" customHeight="1" x14ac:dyDescent="0.2">
      <c r="B133" s="33" t="s">
        <v>10</v>
      </c>
      <c r="C133" s="34">
        <v>0</v>
      </c>
      <c r="D133" s="269">
        <f t="shared" si="56"/>
        <v>0</v>
      </c>
      <c r="E133" s="270">
        <f t="shared" si="57"/>
        <v>0</v>
      </c>
      <c r="U133" s="34">
        <v>4</v>
      </c>
      <c r="V133" s="269">
        <f t="shared" si="58"/>
        <v>0.5714285714285714</v>
      </c>
      <c r="W133" s="270">
        <f t="shared" si="59"/>
        <v>0</v>
      </c>
      <c r="X133" s="34">
        <v>4</v>
      </c>
      <c r="Y133" s="269">
        <f t="shared" si="60"/>
        <v>0.5714285714285714</v>
      </c>
      <c r="Z133" s="270">
        <f t="shared" si="61"/>
        <v>0</v>
      </c>
      <c r="AA133" s="270"/>
      <c r="AB133" s="270"/>
      <c r="AC133" s="270"/>
    </row>
    <row r="134" spans="2:30" ht="15" customHeight="1" x14ac:dyDescent="0.2">
      <c r="B134" s="33" t="s">
        <v>226</v>
      </c>
      <c r="D134" s="269"/>
      <c r="E134" s="270"/>
      <c r="U134" s="34">
        <v>0</v>
      </c>
      <c r="V134" s="269">
        <f t="shared" si="58"/>
        <v>0</v>
      </c>
      <c r="W134" s="270">
        <f t="shared" si="59"/>
        <v>0</v>
      </c>
      <c r="X134" s="34">
        <v>0</v>
      </c>
      <c r="Y134" s="269">
        <f t="shared" si="60"/>
        <v>0</v>
      </c>
      <c r="Z134" s="270">
        <f t="shared" si="61"/>
        <v>0</v>
      </c>
      <c r="AA134" s="270"/>
      <c r="AB134" s="270"/>
      <c r="AC134" s="270"/>
    </row>
    <row r="135" spans="2:30" ht="15" customHeight="1" x14ac:dyDescent="0.2">
      <c r="C135" s="34">
        <f>SUM(C128:C134)</f>
        <v>10</v>
      </c>
      <c r="D135" s="273">
        <f>SUM(D128:D134)</f>
        <v>0.99999999999999989</v>
      </c>
      <c r="E135" s="270">
        <f>SUM(E128:E134)</f>
        <v>2601.9999999999995</v>
      </c>
      <c r="F135" s="270">
        <f>SUM(F128:F134)</f>
        <v>2602</v>
      </c>
      <c r="U135" s="34">
        <f t="shared" ref="U135:AD135" si="62">SUM(U128:U134)</f>
        <v>7</v>
      </c>
      <c r="V135" s="361">
        <f t="shared" si="62"/>
        <v>1</v>
      </c>
      <c r="W135" s="270">
        <f t="shared" si="62"/>
        <v>0</v>
      </c>
      <c r="X135" s="34">
        <f t="shared" si="62"/>
        <v>7</v>
      </c>
      <c r="Y135" s="361">
        <f t="shared" si="62"/>
        <v>1</v>
      </c>
      <c r="Z135" s="270">
        <f t="shared" si="62"/>
        <v>0</v>
      </c>
      <c r="AA135" s="270"/>
      <c r="AB135" s="270"/>
      <c r="AC135" s="270"/>
      <c r="AD135" s="270">
        <f t="shared" si="62"/>
        <v>0</v>
      </c>
    </row>
    <row r="136" spans="2:30" ht="15" customHeight="1" x14ac:dyDescent="0.2">
      <c r="E136" s="271"/>
    </row>
    <row r="137" spans="2:30" ht="15" customHeight="1" x14ac:dyDescent="0.2">
      <c r="B137" s="33" t="s">
        <v>234</v>
      </c>
      <c r="F137" s="34">
        <v>7894</v>
      </c>
      <c r="I137" s="34">
        <v>5534</v>
      </c>
      <c r="L137" s="34">
        <v>818</v>
      </c>
      <c r="O137" s="34">
        <v>2867</v>
      </c>
    </row>
    <row r="138" spans="2:30" ht="15" customHeight="1" x14ac:dyDescent="0.2">
      <c r="B138" s="36" t="s">
        <v>4</v>
      </c>
      <c r="C138" s="272">
        <v>2744</v>
      </c>
      <c r="D138" s="269">
        <f>+C138/$C$145</f>
        <v>0.14691867002195214</v>
      </c>
      <c r="F138" s="270">
        <f>+$F$137*D138</f>
        <v>1159.7759811532901</v>
      </c>
      <c r="G138" s="34">
        <v>1160</v>
      </c>
      <c r="I138" s="270">
        <f>+$I$137*D138</f>
        <v>813.04791990148317</v>
      </c>
      <c r="J138" s="34">
        <v>813</v>
      </c>
      <c r="L138" s="270">
        <f>+$L$137*D138</f>
        <v>120.17947207795685</v>
      </c>
      <c r="M138" s="34">
        <v>120</v>
      </c>
      <c r="O138" s="270">
        <f t="shared" ref="O138:O143" si="63">+$O$137*D148</f>
        <v>486.88253496719892</v>
      </c>
      <c r="P138" s="34">
        <v>487</v>
      </c>
      <c r="R138" s="34">
        <v>1732</v>
      </c>
    </row>
    <row r="139" spans="2:30" ht="15" customHeight="1" x14ac:dyDescent="0.2">
      <c r="B139" s="36" t="s">
        <v>6</v>
      </c>
      <c r="C139" s="272">
        <v>1246</v>
      </c>
      <c r="D139" s="269">
        <f t="shared" ref="D139:D144" si="64">+C139/$C$145</f>
        <v>6.671306955078439E-2</v>
      </c>
      <c r="F139" s="270">
        <f t="shared" ref="F139:F144" si="65">+$F$137*D139</f>
        <v>526.63297103389198</v>
      </c>
      <c r="G139" s="34">
        <v>527</v>
      </c>
      <c r="I139" s="270">
        <f t="shared" ref="I139:I144" si="66">+$I$137*D139</f>
        <v>369.19012689404082</v>
      </c>
      <c r="J139" s="34">
        <v>369</v>
      </c>
      <c r="L139" s="270">
        <f t="shared" ref="L139:L144" si="67">+$L$137*D139</f>
        <v>54.571290892541633</v>
      </c>
      <c r="M139" s="34">
        <v>55</v>
      </c>
      <c r="O139" s="270">
        <f t="shared" si="63"/>
        <v>221.08441638816686</v>
      </c>
      <c r="P139" s="34">
        <v>221</v>
      </c>
    </row>
    <row r="140" spans="2:30" ht="15" customHeight="1" x14ac:dyDescent="0.2">
      <c r="B140" s="36" t="s">
        <v>7</v>
      </c>
      <c r="C140" s="272">
        <v>1075</v>
      </c>
      <c r="D140" s="269">
        <f t="shared" si="64"/>
        <v>5.7557423569095677E-2</v>
      </c>
      <c r="F140" s="270">
        <f t="shared" si="65"/>
        <v>454.35830165444128</v>
      </c>
      <c r="G140" s="34">
        <v>454</v>
      </c>
      <c r="I140" s="270">
        <f t="shared" si="66"/>
        <v>318.52278203137547</v>
      </c>
      <c r="J140" s="34">
        <v>319</v>
      </c>
      <c r="L140" s="270">
        <f t="shared" si="67"/>
        <v>47.08197247952026</v>
      </c>
      <c r="M140" s="34">
        <v>47</v>
      </c>
      <c r="O140" s="270">
        <f t="shared" si="63"/>
        <v>190.74297561579402</v>
      </c>
      <c r="P140" s="34">
        <v>191</v>
      </c>
    </row>
    <row r="141" spans="2:30" ht="15" customHeight="1" x14ac:dyDescent="0.2">
      <c r="B141" s="36" t="s">
        <v>8</v>
      </c>
      <c r="C141" s="272">
        <v>5668</v>
      </c>
      <c r="D141" s="269">
        <f t="shared" si="64"/>
        <v>0.30347486212989239</v>
      </c>
      <c r="F141" s="270">
        <f t="shared" si="65"/>
        <v>2395.6305616533705</v>
      </c>
      <c r="G141" s="34">
        <v>2395</v>
      </c>
      <c r="I141" s="270">
        <f t="shared" si="66"/>
        <v>1679.4298870268244</v>
      </c>
      <c r="J141" s="34">
        <v>1679</v>
      </c>
      <c r="L141" s="270">
        <f t="shared" si="67"/>
        <v>248.24243722225197</v>
      </c>
      <c r="M141" s="34">
        <v>248</v>
      </c>
      <c r="O141" s="270">
        <f t="shared" si="63"/>
        <v>1005.7034286421588</v>
      </c>
      <c r="P141" s="34">
        <v>1005</v>
      </c>
    </row>
    <row r="142" spans="2:30" ht="15" customHeight="1" x14ac:dyDescent="0.2">
      <c r="B142" s="36" t="s">
        <v>9</v>
      </c>
      <c r="C142" s="272">
        <v>3398</v>
      </c>
      <c r="D142" s="269">
        <f t="shared" si="64"/>
        <v>0.18193500026770895</v>
      </c>
      <c r="F142" s="270">
        <f t="shared" si="65"/>
        <v>1436.1948921132944</v>
      </c>
      <c r="G142" s="34">
        <v>1436</v>
      </c>
      <c r="I142" s="270">
        <f t="shared" si="66"/>
        <v>1006.8282914815013</v>
      </c>
      <c r="J142" s="34">
        <v>1007</v>
      </c>
      <c r="L142" s="270">
        <f t="shared" si="67"/>
        <v>148.82283021898593</v>
      </c>
      <c r="M142" s="34">
        <v>149</v>
      </c>
      <c r="O142" s="270">
        <f t="shared" si="63"/>
        <v>602.92523827206332</v>
      </c>
      <c r="P142" s="34">
        <v>603</v>
      </c>
    </row>
    <row r="143" spans="2:30" ht="15" customHeight="1" x14ac:dyDescent="0.2">
      <c r="B143" s="36" t="s">
        <v>10</v>
      </c>
      <c r="C143" s="272">
        <v>2027</v>
      </c>
      <c r="D143" s="269">
        <f t="shared" si="64"/>
        <v>0.10852920704609947</v>
      </c>
      <c r="E143" s="8"/>
      <c r="F143" s="270">
        <f t="shared" si="65"/>
        <v>856.72956042190924</v>
      </c>
      <c r="G143" s="34">
        <v>857</v>
      </c>
      <c r="I143" s="270">
        <f t="shared" si="66"/>
        <v>600.60063179311453</v>
      </c>
      <c r="J143" s="34">
        <v>601</v>
      </c>
      <c r="L143" s="270">
        <f t="shared" si="67"/>
        <v>88.776891363709368</v>
      </c>
      <c r="M143" s="34">
        <v>89</v>
      </c>
      <c r="O143" s="270">
        <f t="shared" si="63"/>
        <v>359.66140611461816</v>
      </c>
      <c r="P143" s="34">
        <v>360</v>
      </c>
    </row>
    <row r="144" spans="2:30" ht="15" customHeight="1" x14ac:dyDescent="0.2">
      <c r="B144" s="36" t="s">
        <v>226</v>
      </c>
      <c r="C144" s="272">
        <v>2519</v>
      </c>
      <c r="D144" s="269">
        <f t="shared" si="64"/>
        <v>0.13487176741446699</v>
      </c>
      <c r="E144" s="8"/>
      <c r="F144" s="270">
        <f t="shared" si="65"/>
        <v>1064.6777319698024</v>
      </c>
      <c r="G144" s="34">
        <v>1065</v>
      </c>
      <c r="I144" s="270">
        <f t="shared" si="66"/>
        <v>746.38036087166029</v>
      </c>
      <c r="J144" s="34">
        <v>746</v>
      </c>
      <c r="L144" s="270">
        <f t="shared" si="67"/>
        <v>110.32510574503399</v>
      </c>
      <c r="M144" s="34">
        <v>110</v>
      </c>
      <c r="O144" s="270"/>
    </row>
    <row r="145" spans="2:16" ht="15" customHeight="1" x14ac:dyDescent="0.2">
      <c r="B145" s="36"/>
      <c r="C145" s="28">
        <f>SUM(C138:C144)</f>
        <v>18677</v>
      </c>
      <c r="D145" s="273">
        <f>SUM(D138:D144)</f>
        <v>1</v>
      </c>
      <c r="E145" s="8"/>
      <c r="F145" s="270">
        <f>SUM(F138:F144)</f>
        <v>7893.9999999999991</v>
      </c>
      <c r="G145" s="270">
        <f>SUM(G138:G144)</f>
        <v>7894</v>
      </c>
      <c r="I145" s="270">
        <f>SUM(I138:I144)</f>
        <v>5534</v>
      </c>
      <c r="J145" s="270">
        <f>SUM(J138:J144)</f>
        <v>5534</v>
      </c>
      <c r="L145" s="270">
        <f>SUM(L138:L144)</f>
        <v>818</v>
      </c>
      <c r="M145" s="270">
        <f>SUM(M138:M144)</f>
        <v>818</v>
      </c>
      <c r="O145" s="270">
        <f>SUM(O138:O144)</f>
        <v>2867</v>
      </c>
      <c r="P145" s="270">
        <f>SUM(P138:P144)</f>
        <v>2867</v>
      </c>
    </row>
    <row r="147" spans="2:16" ht="15" customHeight="1" x14ac:dyDescent="0.2">
      <c r="B147" s="33" t="s">
        <v>234</v>
      </c>
    </row>
    <row r="148" spans="2:16" ht="15" customHeight="1" x14ac:dyDescent="0.2">
      <c r="B148" s="36" t="s">
        <v>4</v>
      </c>
      <c r="C148" s="272">
        <v>2744</v>
      </c>
      <c r="D148" s="269">
        <f t="shared" ref="D148:D153" si="68">+C148/$C$154</f>
        <v>0.16982299789577918</v>
      </c>
    </row>
    <row r="149" spans="2:16" ht="15" customHeight="1" x14ac:dyDescent="0.2">
      <c r="B149" s="36" t="s">
        <v>6</v>
      </c>
      <c r="C149" s="272">
        <v>1246</v>
      </c>
      <c r="D149" s="269">
        <f t="shared" si="68"/>
        <v>7.7113504146552797E-2</v>
      </c>
      <c r="F149" s="352"/>
      <c r="G149" s="352"/>
    </row>
    <row r="150" spans="2:16" ht="15" customHeight="1" x14ac:dyDescent="0.2">
      <c r="B150" s="36" t="s">
        <v>7</v>
      </c>
      <c r="C150" s="272">
        <v>1075</v>
      </c>
      <c r="D150" s="269">
        <f t="shared" si="68"/>
        <v>6.6530511201881415E-2</v>
      </c>
      <c r="F150" s="353"/>
      <c r="G150" s="353"/>
    </row>
    <row r="151" spans="2:16" ht="15" customHeight="1" x14ac:dyDescent="0.2">
      <c r="B151" s="36" t="s">
        <v>8</v>
      </c>
      <c r="C151" s="272">
        <v>5668</v>
      </c>
      <c r="D151" s="269">
        <f t="shared" si="68"/>
        <v>0.35078598836489666</v>
      </c>
      <c r="F151" s="352"/>
      <c r="G151" s="352"/>
    </row>
    <row r="152" spans="2:16" ht="15" customHeight="1" x14ac:dyDescent="0.2">
      <c r="B152" s="36" t="s">
        <v>9</v>
      </c>
      <c r="C152" s="272">
        <v>3398</v>
      </c>
      <c r="D152" s="269">
        <f t="shared" si="68"/>
        <v>0.21029830424557494</v>
      </c>
      <c r="F152" s="353"/>
      <c r="G152" s="353"/>
    </row>
    <row r="153" spans="2:16" ht="15" customHeight="1" x14ac:dyDescent="0.2">
      <c r="B153" s="36" t="s">
        <v>10</v>
      </c>
      <c r="C153" s="272">
        <v>2027</v>
      </c>
      <c r="D153" s="269">
        <f t="shared" si="68"/>
        <v>0.12544869414531501</v>
      </c>
      <c r="F153" s="352"/>
      <c r="G153" s="352"/>
    </row>
    <row r="154" spans="2:16" ht="15" customHeight="1" x14ac:dyDescent="0.2">
      <c r="B154" s="36"/>
      <c r="C154" s="28">
        <f>SUM(C148:C153)</f>
        <v>16158</v>
      </c>
      <c r="D154" s="273">
        <f>SUM(D148:D153)</f>
        <v>1</v>
      </c>
      <c r="F154" s="353"/>
      <c r="G154" s="353"/>
    </row>
    <row r="155" spans="2:16" ht="15" customHeight="1" x14ac:dyDescent="0.2">
      <c r="F155" s="352"/>
      <c r="G155" s="352"/>
    </row>
    <row r="156" spans="2:16" ht="15" customHeight="1" x14ac:dyDescent="0.2">
      <c r="F156" s="353"/>
      <c r="G156" s="353"/>
    </row>
    <row r="157" spans="2:16" ht="15" customHeight="1" x14ac:dyDescent="0.2">
      <c r="F157" s="352"/>
      <c r="G157" s="352"/>
    </row>
    <row r="158" spans="2:16" ht="15" customHeight="1" x14ac:dyDescent="0.2">
      <c r="F158" s="353"/>
      <c r="G158" s="353"/>
    </row>
    <row r="159" spans="2:16" ht="15" customHeight="1" x14ac:dyDescent="0.2">
      <c r="F159" s="352"/>
      <c r="G159" s="352"/>
    </row>
    <row r="160" spans="2:16" ht="15" customHeight="1" x14ac:dyDescent="0.2">
      <c r="F160" s="353"/>
      <c r="G160" s="353"/>
    </row>
    <row r="161" spans="6:7" ht="15" customHeight="1" x14ac:dyDescent="0.2">
      <c r="F161" s="352"/>
      <c r="G161" s="352"/>
    </row>
    <row r="162" spans="6:7" ht="15" customHeight="1" x14ac:dyDescent="0.2">
      <c r="F162" s="353"/>
      <c r="G162" s="353"/>
    </row>
    <row r="163" spans="6:7" ht="15" customHeight="1" x14ac:dyDescent="0.2">
      <c r="F163" s="352"/>
      <c r="G163" s="352"/>
    </row>
  </sheetData>
  <mergeCells count="15">
    <mergeCell ref="A119:B119"/>
    <mergeCell ref="A117:B117"/>
    <mergeCell ref="O1:Q1"/>
    <mergeCell ref="I1:K1"/>
    <mergeCell ref="AD1:AF1"/>
    <mergeCell ref="R1:T1"/>
    <mergeCell ref="U1:W1"/>
    <mergeCell ref="L1:N1"/>
    <mergeCell ref="A1:A2"/>
    <mergeCell ref="B1:B2"/>
    <mergeCell ref="A43:B43"/>
    <mergeCell ref="F1:H1"/>
    <mergeCell ref="C1:E1"/>
    <mergeCell ref="X1:Z1"/>
    <mergeCell ref="AA1:AC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58" orientation="landscape" r:id="rId1"/>
  <headerFooter alignWithMargins="0">
    <oddHeader>&amp;L&amp;"Times New Roman,Félkövér"&amp;13Szent László Völgye TKT&amp;C&amp;"Times New Roman,Félkövér"&amp;16 2021. I-III. NEGYEDÉVI  KÖLTSÉGVETÉSI BESZÁMOLÓ&amp;R3. sz. táblázat
SEGÍTŐ SZOLGÁLAT
Adatok: eFt</oddHeader>
    <oddFooter>&amp;L&amp;F&amp;R&amp;P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107"/>
  <sheetViews>
    <sheetView topLeftCell="A7" zoomScale="90" zoomScaleNormal="90" zoomScaleSheetLayoutView="85" workbookViewId="0">
      <selection activeCell="A26" sqref="A26:XFD26"/>
    </sheetView>
  </sheetViews>
  <sheetFormatPr defaultColWidth="8.85546875" defaultRowHeight="15" x14ac:dyDescent="0.2"/>
  <cols>
    <col min="1" max="1" width="64.7109375" style="74" customWidth="1"/>
    <col min="2" max="2" width="12.28515625" style="75" customWidth="1"/>
    <col min="3" max="3" width="12.28515625" style="76" customWidth="1"/>
    <col min="4" max="4" width="12.28515625" style="56" customWidth="1"/>
    <col min="5" max="5" width="8.28515625" style="56" customWidth="1"/>
    <col min="6" max="7" width="12.5703125" style="56" customWidth="1"/>
    <col min="8" max="8" width="13.85546875" style="92" bestFit="1" customWidth="1"/>
    <col min="9" max="9" width="11.7109375" style="57" customWidth="1"/>
    <col min="10" max="10" width="12.85546875" style="57" customWidth="1"/>
    <col min="11" max="16384" width="8.85546875" style="56"/>
  </cols>
  <sheetData>
    <row r="1" spans="1:10" ht="35.25" customHeight="1" x14ac:dyDescent="0.2">
      <c r="A1" s="130"/>
      <c r="B1" s="131" t="s">
        <v>295</v>
      </c>
      <c r="C1" s="393" t="s">
        <v>296</v>
      </c>
      <c r="D1" s="396" t="s">
        <v>297</v>
      </c>
      <c r="E1" s="53"/>
      <c r="F1" s="402"/>
      <c r="G1" s="808"/>
      <c r="H1" s="808"/>
      <c r="I1" s="808"/>
      <c r="J1" s="56"/>
    </row>
    <row r="2" spans="1:10" ht="28.5" customHeight="1" x14ac:dyDescent="0.2">
      <c r="A2" s="129" t="s">
        <v>34</v>
      </c>
      <c r="B2" s="405"/>
      <c r="C2" s="395"/>
      <c r="D2" s="421"/>
      <c r="E2" s="58"/>
      <c r="F2" s="630" t="s">
        <v>298</v>
      </c>
      <c r="G2" s="398"/>
      <c r="H2" s="54"/>
      <c r="I2" s="55"/>
      <c r="J2" s="56"/>
    </row>
    <row r="3" spans="1:10" x14ac:dyDescent="0.2">
      <c r="A3" s="474" t="s">
        <v>271</v>
      </c>
      <c r="B3" s="64">
        <f>+'[3]4.SZ.TÁBL. SZOCIÁLIS NORMATÍVA'!$C3</f>
        <v>20500000</v>
      </c>
      <c r="C3" s="79">
        <f>+'[9]4.SZ.TÁBL. SZOCIÁLIS NORMATÍVA'!$D3</f>
        <v>21281000</v>
      </c>
      <c r="D3" s="397">
        <v>16173560</v>
      </c>
      <c r="E3" s="60"/>
      <c r="F3" s="60">
        <v>16173</v>
      </c>
      <c r="G3" s="61"/>
      <c r="H3" s="50"/>
      <c r="J3" s="56"/>
    </row>
    <row r="4" spans="1:10" x14ac:dyDescent="0.2">
      <c r="A4" s="65" t="s">
        <v>272</v>
      </c>
      <c r="B4" s="64">
        <f>+'[3]4.SZ.TÁBL. SZOCIÁLIS NORMATÍVA'!$C4</f>
        <v>16060000.000000002</v>
      </c>
      <c r="C4" s="79">
        <f>+'[9]4.SZ.TÁBL. SZOCIÁLIS NORMATÍVA'!$D4</f>
        <v>16845642</v>
      </c>
      <c r="D4" s="397">
        <v>12802687</v>
      </c>
      <c r="E4" s="60"/>
      <c r="F4" s="60">
        <v>12803</v>
      </c>
      <c r="G4" s="61"/>
      <c r="H4" s="50"/>
      <c r="J4" s="56"/>
    </row>
    <row r="5" spans="1:10" x14ac:dyDescent="0.2">
      <c r="A5" s="65" t="s">
        <v>305</v>
      </c>
      <c r="B5" s="64">
        <f>+'[3]4.SZ.TÁBL. SZOCIÁLIS NORMATÍVA'!$C5</f>
        <v>11443092</v>
      </c>
      <c r="C5" s="79">
        <f>+'[9]4.SZ.TÁBL. SZOCIÁLIS NORMATÍVA'!$D5</f>
        <v>11438130</v>
      </c>
      <c r="D5" s="397">
        <v>8692979</v>
      </c>
      <c r="E5" s="60"/>
      <c r="F5" s="60">
        <v>8693</v>
      </c>
      <c r="G5" s="61"/>
      <c r="H5" s="50"/>
      <c r="J5" s="56"/>
    </row>
    <row r="6" spans="1:10" x14ac:dyDescent="0.2">
      <c r="A6" s="65" t="s">
        <v>273</v>
      </c>
      <c r="B6" s="64">
        <f>+'[3]4.SZ.TÁBL. SZOCIÁLIS NORMATÍVA'!$C6</f>
        <v>875952</v>
      </c>
      <c r="C6" s="79">
        <f>+'[9]4.SZ.TÁBL. SZOCIÁLIS NORMATÍVA'!$D6</f>
        <v>1186816</v>
      </c>
      <c r="D6" s="397">
        <f>808689+71896</f>
        <v>880585</v>
      </c>
      <c r="E6" s="60"/>
      <c r="F6" s="60">
        <v>881</v>
      </c>
      <c r="G6" s="60"/>
      <c r="H6" s="50"/>
      <c r="J6" s="56"/>
    </row>
    <row r="7" spans="1:10" x14ac:dyDescent="0.2">
      <c r="A7" s="63" t="s">
        <v>279</v>
      </c>
      <c r="B7" s="64">
        <f>+'[3]4.SZ.TÁBL. SZOCIÁLIS NORMATÍVA'!$C7</f>
        <v>25000</v>
      </c>
      <c r="C7" s="79">
        <f>+'[9]4.SZ.TÁBL. SZOCIÁLIS NORMATÍVA'!$D7</f>
        <v>25000</v>
      </c>
      <c r="D7" s="397">
        <v>18750</v>
      </c>
      <c r="E7" s="60"/>
      <c r="F7" s="60">
        <v>19</v>
      </c>
      <c r="G7" s="60"/>
      <c r="H7" s="49"/>
      <c r="J7" s="56"/>
    </row>
    <row r="8" spans="1:10" x14ac:dyDescent="0.2">
      <c r="A8" s="63" t="s">
        <v>280</v>
      </c>
      <c r="B8" s="64">
        <f>+'[3]4.SZ.TÁBL. SZOCIÁLIS NORMATÍVA'!$C8</f>
        <v>26426400</v>
      </c>
      <c r="C8" s="79">
        <f>+'[9]4.SZ.TÁBL. SZOCIÁLIS NORMATÍVA'!$D8</f>
        <v>27035250</v>
      </c>
      <c r="D8" s="397">
        <v>20674843</v>
      </c>
      <c r="E8" s="60"/>
      <c r="F8" s="60">
        <v>20675</v>
      </c>
      <c r="G8" s="60"/>
      <c r="H8" s="49"/>
      <c r="J8" s="56"/>
    </row>
    <row r="9" spans="1:10" x14ac:dyDescent="0.2">
      <c r="A9" s="65" t="s">
        <v>281</v>
      </c>
      <c r="B9" s="64">
        <f>+'[3]4.SZ.TÁBL. SZOCIÁLIS NORMATÍVA'!$C9</f>
        <v>0</v>
      </c>
      <c r="C9" s="79">
        <f>+'[9]4.SZ.TÁBL. SZOCIÁLIS NORMATÍVA'!$D9</f>
        <v>0</v>
      </c>
      <c r="D9" s="397">
        <v>0</v>
      </c>
      <c r="E9" s="60"/>
      <c r="F9" s="60"/>
      <c r="G9" s="60"/>
      <c r="H9" s="49"/>
      <c r="J9" s="56"/>
    </row>
    <row r="10" spans="1:10" x14ac:dyDescent="0.2">
      <c r="A10" s="65" t="s">
        <v>282</v>
      </c>
      <c r="B10" s="64">
        <f>+'[3]4.SZ.TÁBL. SZOCIÁLIS NORMATÍVA'!$C10</f>
        <v>4479000</v>
      </c>
      <c r="C10" s="79">
        <f>+'[9]4.SZ.TÁBL. SZOCIÁLIS NORMATÍVA'!$D10</f>
        <v>4572000</v>
      </c>
      <c r="D10" s="397">
        <v>3474720</v>
      </c>
      <c r="E10" s="60"/>
      <c r="F10" s="60">
        <v>3475</v>
      </c>
      <c r="G10" s="128"/>
      <c r="H10" s="49"/>
      <c r="J10" s="56"/>
    </row>
    <row r="11" spans="1:10" x14ac:dyDescent="0.2">
      <c r="A11" s="475" t="s">
        <v>283</v>
      </c>
      <c r="B11" s="64">
        <f>+'[3]4.SZ.TÁBL. SZOCIÁLIS NORMATÍVA'!$C11</f>
        <v>13795600</v>
      </c>
      <c r="C11" s="79">
        <f>+'[9]4.SZ.TÁBL. SZOCIÁLIS NORMATÍVA'!$D11</f>
        <v>18166200</v>
      </c>
      <c r="D11" s="397">
        <f>11330436+3640000</f>
        <v>14970436</v>
      </c>
      <c r="E11" s="60"/>
      <c r="F11" s="60">
        <v>14970</v>
      </c>
      <c r="G11" s="60"/>
      <c r="H11" s="49"/>
      <c r="J11" s="56"/>
    </row>
    <row r="12" spans="1:10" x14ac:dyDescent="0.2">
      <c r="A12" s="476" t="s">
        <v>274</v>
      </c>
      <c r="B12" s="64">
        <f>+'[3]4.SZ.TÁBL. SZOCIÁLIS NORMATÍVA'!$C12</f>
        <v>12240000</v>
      </c>
      <c r="C12" s="79">
        <f>+'[9]4.SZ.TÁBL. SZOCIÁLIS NORMATÍVA'!$D12</f>
        <v>17420400</v>
      </c>
      <c r="D12" s="397">
        <f>9523104+4890000</f>
        <v>14413104</v>
      </c>
      <c r="E12" s="60"/>
      <c r="F12" s="60">
        <v>14413</v>
      </c>
      <c r="G12" s="60"/>
      <c r="H12" s="49"/>
      <c r="J12" s="56"/>
    </row>
    <row r="13" spans="1:10" x14ac:dyDescent="0.2">
      <c r="A13" s="68" t="s">
        <v>35</v>
      </c>
      <c r="B13" s="132">
        <f>SUM(B3:B12)</f>
        <v>105845044</v>
      </c>
      <c r="C13" s="394">
        <f>SUM(C3:C12)</f>
        <v>117970438</v>
      </c>
      <c r="D13" s="422">
        <f>SUM(D3:D12)</f>
        <v>92101664</v>
      </c>
      <c r="E13" s="69"/>
      <c r="F13" s="69">
        <f>SUM(F3:F12)</f>
        <v>92102</v>
      </c>
      <c r="G13" s="60"/>
      <c r="H13" s="49"/>
      <c r="J13" s="56"/>
    </row>
    <row r="14" spans="1:10" x14ac:dyDescent="0.2">
      <c r="A14" s="129"/>
      <c r="B14" s="478"/>
      <c r="C14" s="479"/>
      <c r="D14" s="480"/>
      <c r="E14" s="69"/>
      <c r="F14" s="69"/>
      <c r="G14" s="70"/>
      <c r="H14" s="70"/>
      <c r="J14" s="56"/>
    </row>
    <row r="15" spans="1:10" x14ac:dyDescent="0.2">
      <c r="A15" s="63" t="s">
        <v>284</v>
      </c>
      <c r="B15" s="64"/>
      <c r="C15" s="79"/>
      <c r="D15" s="423"/>
      <c r="E15" s="60"/>
      <c r="F15" s="60"/>
      <c r="G15" s="60"/>
      <c r="H15" s="71"/>
      <c r="J15" s="56"/>
    </row>
    <row r="16" spans="1:10" x14ac:dyDescent="0.2">
      <c r="A16" s="63" t="s">
        <v>278</v>
      </c>
      <c r="B16" s="64"/>
      <c r="C16" s="79"/>
      <c r="D16" s="397"/>
      <c r="E16" s="60"/>
      <c r="F16" s="60"/>
      <c r="G16" s="60"/>
      <c r="H16" s="71"/>
      <c r="J16" s="56"/>
    </row>
    <row r="17" spans="1:10" x14ac:dyDescent="0.2">
      <c r="A17" s="63" t="s">
        <v>262</v>
      </c>
      <c r="B17" s="64"/>
      <c r="C17" s="79"/>
      <c r="D17" s="397"/>
      <c r="E17" s="60"/>
      <c r="F17" s="60"/>
      <c r="G17" s="60"/>
      <c r="H17" s="71"/>
      <c r="J17" s="56"/>
    </row>
    <row r="18" spans="1:10" x14ac:dyDescent="0.2">
      <c r="A18" s="63" t="s">
        <v>277</v>
      </c>
      <c r="B18" s="64"/>
      <c r="C18" s="79"/>
      <c r="D18" s="397"/>
      <c r="E18" s="60"/>
      <c r="F18" s="60"/>
      <c r="G18" s="60"/>
      <c r="H18" s="71"/>
      <c r="J18" s="56"/>
    </row>
    <row r="19" spans="1:10" x14ac:dyDescent="0.2">
      <c r="A19" s="63" t="s">
        <v>263</v>
      </c>
      <c r="B19" s="64"/>
      <c r="C19" s="79"/>
      <c r="D19" s="397"/>
      <c r="E19" s="60"/>
      <c r="F19" s="60"/>
      <c r="G19" s="60"/>
      <c r="H19" s="71"/>
      <c r="J19" s="56"/>
    </row>
    <row r="20" spans="1:10" x14ac:dyDescent="0.2">
      <c r="A20" s="406" t="s">
        <v>322</v>
      </c>
      <c r="B20" s="64"/>
      <c r="C20" s="79"/>
      <c r="D20" s="424"/>
      <c r="E20" s="60"/>
      <c r="F20" s="60"/>
      <c r="G20" s="60"/>
      <c r="H20" s="71"/>
      <c r="J20" s="56"/>
    </row>
    <row r="21" spans="1:10" x14ac:dyDescent="0.2">
      <c r="A21" s="63" t="s">
        <v>321</v>
      </c>
      <c r="B21" s="64"/>
      <c r="C21" s="79"/>
      <c r="D21" s="544"/>
      <c r="E21" s="60"/>
      <c r="F21" s="60"/>
      <c r="G21" s="60"/>
      <c r="H21" s="71"/>
      <c r="J21" s="56"/>
    </row>
    <row r="22" spans="1:10" x14ac:dyDescent="0.2">
      <c r="A22" s="68" t="s">
        <v>264</v>
      </c>
      <c r="B22" s="132">
        <f>SUM(B15:B21)</f>
        <v>0</v>
      </c>
      <c r="C22" s="132">
        <f>SUM(C15:C21)</f>
        <v>0</v>
      </c>
      <c r="D22" s="422">
        <f>SUM(D15:D21)</f>
        <v>0</v>
      </c>
      <c r="E22" s="60"/>
      <c r="F22" s="69">
        <f>SUM(F15:F21)</f>
        <v>0</v>
      </c>
      <c r="G22" s="69"/>
      <c r="H22" s="69"/>
      <c r="J22" s="56"/>
    </row>
    <row r="23" spans="1:10" x14ac:dyDescent="0.2">
      <c r="A23" s="59"/>
      <c r="B23" s="62"/>
      <c r="C23" s="79"/>
      <c r="D23" s="397"/>
      <c r="E23" s="60"/>
      <c r="F23" s="60"/>
      <c r="G23" s="60"/>
      <c r="H23" s="71"/>
      <c r="J23" s="56"/>
    </row>
    <row r="24" spans="1:10" x14ac:dyDescent="0.2">
      <c r="A24" s="63" t="s">
        <v>321</v>
      </c>
      <c r="B24" s="64"/>
      <c r="C24" s="79">
        <f>+'[9]4.SZ.TÁBL. SZOCIÁLIS NORMATÍVA'!$D24</f>
        <v>0</v>
      </c>
      <c r="D24" s="397"/>
      <c r="E24" s="60"/>
      <c r="F24" s="60"/>
      <c r="G24" s="60"/>
      <c r="H24" s="71"/>
      <c r="J24" s="56"/>
    </row>
    <row r="25" spans="1:10" x14ac:dyDescent="0.2">
      <c r="A25" s="63" t="s">
        <v>284</v>
      </c>
      <c r="B25" s="64"/>
      <c r="C25" s="79">
        <f>+'[9]4.SZ.TÁBL. SZOCIÁLIS NORMATÍVA'!$D25</f>
        <v>3064893</v>
      </c>
      <c r="D25" s="397">
        <v>3064893</v>
      </c>
      <c r="E25" s="60"/>
      <c r="F25" s="60">
        <v>3065</v>
      </c>
      <c r="G25" s="60"/>
      <c r="H25" s="71"/>
      <c r="J25" s="56"/>
    </row>
    <row r="26" spans="1:10" x14ac:dyDescent="0.2">
      <c r="A26" s="63" t="s">
        <v>278</v>
      </c>
      <c r="B26" s="64"/>
      <c r="C26" s="79">
        <f>+'[9]4.SZ.TÁBL. SZOCIÁLIS NORMATÍVA'!$D26</f>
        <v>7690345</v>
      </c>
      <c r="D26" s="397">
        <v>7690345</v>
      </c>
      <c r="E26" s="60"/>
      <c r="F26" s="60">
        <v>7690</v>
      </c>
      <c r="G26" s="60"/>
      <c r="H26" s="71"/>
      <c r="J26" s="56"/>
    </row>
    <row r="27" spans="1:10" x14ac:dyDescent="0.2">
      <c r="A27" s="63" t="s">
        <v>262</v>
      </c>
      <c r="B27" s="64"/>
      <c r="C27" s="79">
        <f>+'[9]4.SZ.TÁBL. SZOCIÁLIS NORMATÍVA'!$D27</f>
        <v>3563122</v>
      </c>
      <c r="D27" s="397">
        <v>3563122</v>
      </c>
      <c r="E27" s="60"/>
      <c r="F27" s="60">
        <v>3563</v>
      </c>
      <c r="G27" s="60"/>
      <c r="H27" s="71"/>
      <c r="J27" s="56"/>
    </row>
    <row r="28" spans="1:10" x14ac:dyDescent="0.2">
      <c r="A28" s="63" t="s">
        <v>277</v>
      </c>
      <c r="B28" s="64"/>
      <c r="C28" s="79">
        <f>+'[9]4.SZ.TÁBL. SZOCIÁLIS NORMATÍVA'!$D28</f>
        <v>4104679</v>
      </c>
      <c r="D28" s="397">
        <v>4104679</v>
      </c>
      <c r="E28" s="60"/>
      <c r="F28" s="60">
        <v>4105</v>
      </c>
      <c r="G28" s="60"/>
      <c r="H28" s="71"/>
      <c r="J28" s="56"/>
    </row>
    <row r="29" spans="1:10" x14ac:dyDescent="0.2">
      <c r="A29" s="63" t="s">
        <v>263</v>
      </c>
      <c r="B29" s="64"/>
      <c r="C29" s="79">
        <f>+'[9]4.SZ.TÁBL. SZOCIÁLIS NORMATÍVA'!$D29</f>
        <v>1107647</v>
      </c>
      <c r="D29" s="397">
        <v>1107647</v>
      </c>
      <c r="E29" s="60"/>
      <c r="F29" s="60">
        <v>1108</v>
      </c>
      <c r="G29" s="60"/>
      <c r="H29" s="71"/>
      <c r="J29" s="56"/>
    </row>
    <row r="30" spans="1:10" x14ac:dyDescent="0.2">
      <c r="A30" s="406" t="s">
        <v>322</v>
      </c>
      <c r="B30" s="64"/>
      <c r="C30" s="79">
        <f>+'[9]4.SZ.TÁBL. SZOCIÁLIS NORMATÍVA'!$D30</f>
        <v>380105</v>
      </c>
      <c r="D30" s="397">
        <v>380105</v>
      </c>
      <c r="E30" s="60"/>
      <c r="F30" s="60">
        <v>380</v>
      </c>
      <c r="G30" s="60"/>
      <c r="H30" s="71"/>
      <c r="J30" s="56"/>
    </row>
    <row r="31" spans="1:10" x14ac:dyDescent="0.2">
      <c r="A31" s="68" t="s">
        <v>265</v>
      </c>
      <c r="B31" s="132">
        <f>SUM(B24:B30)</f>
        <v>0</v>
      </c>
      <c r="C31" s="132">
        <f>SUM(C24:C30)</f>
        <v>19910791</v>
      </c>
      <c r="D31" s="422">
        <f>SUM(D24:D30)</f>
        <v>19910791</v>
      </c>
      <c r="E31" s="60"/>
      <c r="F31" s="69">
        <f>SUM(F24:F30)</f>
        <v>19911</v>
      </c>
      <c r="G31" s="69"/>
      <c r="H31" s="69"/>
      <c r="J31" s="56"/>
    </row>
    <row r="32" spans="1:10" ht="15.75" thickBot="1" x14ac:dyDescent="0.25">
      <c r="A32" s="66"/>
      <c r="B32" s="67"/>
      <c r="C32" s="49"/>
      <c r="D32" s="424"/>
      <c r="E32" s="60"/>
      <c r="F32" s="60"/>
      <c r="G32" s="60"/>
      <c r="H32" s="71"/>
      <c r="J32" s="56"/>
    </row>
    <row r="33" spans="1:9" s="72" customFormat="1" ht="15.75" thickBot="1" x14ac:dyDescent="0.25">
      <c r="A33" s="73" t="s">
        <v>19</v>
      </c>
      <c r="B33" s="737">
        <f>SUM(B13,B22,B31,)</f>
        <v>105845044</v>
      </c>
      <c r="C33" s="737">
        <f>SUM(C13,C22,C31,)</f>
        <v>137881229</v>
      </c>
      <c r="D33" s="425">
        <f>SUM(D13,D22,D31,)</f>
        <v>112012455</v>
      </c>
      <c r="E33" s="69"/>
      <c r="F33" s="477">
        <f>SUM(F13,F22,F31,)</f>
        <v>112013</v>
      </c>
      <c r="G33" s="60"/>
      <c r="H33" s="71"/>
      <c r="I33" s="57"/>
    </row>
    <row r="34" spans="1:9" x14ac:dyDescent="0.2">
      <c r="F34" s="60"/>
      <c r="G34" s="60"/>
      <c r="H34" s="71"/>
    </row>
    <row r="35" spans="1:9" x14ac:dyDescent="0.2">
      <c r="H35" s="71"/>
    </row>
    <row r="36" spans="1:9" x14ac:dyDescent="0.2">
      <c r="H36" s="71"/>
    </row>
    <row r="90" spans="1:10" x14ac:dyDescent="0.2">
      <c r="A90" s="52"/>
      <c r="C90" s="56"/>
      <c r="H90" s="56"/>
      <c r="I90" s="56"/>
      <c r="J90" s="56"/>
    </row>
    <row r="103" spans="1:10" x14ac:dyDescent="0.2">
      <c r="A103" s="77"/>
      <c r="B103" s="78"/>
      <c r="C103" s="79"/>
      <c r="D103" s="80"/>
      <c r="E103" s="80"/>
      <c r="F103" s="80"/>
      <c r="G103" s="80"/>
      <c r="H103" s="81"/>
      <c r="I103" s="56"/>
      <c r="J103" s="56"/>
    </row>
    <row r="104" spans="1:10" x14ac:dyDescent="0.2">
      <c r="A104" s="82"/>
      <c r="B104" s="83"/>
      <c r="C104" s="84"/>
      <c r="D104" s="85"/>
      <c r="E104" s="85"/>
      <c r="F104" s="85"/>
      <c r="G104" s="85"/>
      <c r="H104" s="86"/>
      <c r="I104" s="56"/>
      <c r="J104" s="56"/>
    </row>
    <row r="105" spans="1:10" x14ac:dyDescent="0.2">
      <c r="A105" s="82"/>
      <c r="B105" s="83"/>
      <c r="C105" s="84"/>
      <c r="D105" s="85"/>
      <c r="E105" s="85"/>
      <c r="F105" s="85"/>
      <c r="G105" s="85"/>
      <c r="H105" s="86"/>
      <c r="I105" s="56"/>
      <c r="J105" s="56"/>
    </row>
    <row r="106" spans="1:10" x14ac:dyDescent="0.2">
      <c r="A106" s="82"/>
      <c r="B106" s="83"/>
      <c r="C106" s="84"/>
      <c r="D106" s="85"/>
      <c r="E106" s="85"/>
      <c r="F106" s="85"/>
      <c r="G106" s="85"/>
      <c r="H106" s="86"/>
      <c r="I106" s="56"/>
      <c r="J106" s="56"/>
    </row>
    <row r="107" spans="1:10" x14ac:dyDescent="0.2">
      <c r="A107" s="87"/>
      <c r="B107" s="88"/>
      <c r="C107" s="89"/>
      <c r="D107" s="90"/>
      <c r="E107" s="90"/>
      <c r="F107" s="90"/>
      <c r="G107" s="90"/>
      <c r="H107" s="91"/>
      <c r="I107" s="56"/>
      <c r="J107" s="56"/>
    </row>
  </sheetData>
  <mergeCells count="1">
    <mergeCell ref="G1:I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0" orientation="portrait" r:id="rId1"/>
  <headerFooter alignWithMargins="0">
    <oddHeader>&amp;L&amp;"Times New Roman,Félkövér"&amp;13Szent László Völgye TKT&amp;C&amp;"Times New Roman,Félkövér"&amp;16
 2021. I-III. NEGYEDÉVI KÖLTSÉGVETÉSI BESZÁMOLÓ&amp;R
4. sz. táblázat
SZOCIÁLIS NORMATÍVA
Adatok: eFt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W103"/>
  <sheetViews>
    <sheetView topLeftCell="A10" zoomScaleNormal="100" workbookViewId="0">
      <selection activeCell="O35" sqref="O35"/>
    </sheetView>
  </sheetViews>
  <sheetFormatPr defaultColWidth="8.85546875" defaultRowHeight="12" x14ac:dyDescent="0.2"/>
  <cols>
    <col min="1" max="1" width="31" style="443" customWidth="1"/>
    <col min="2" max="2" width="9.7109375" style="443" customWidth="1"/>
    <col min="3" max="3" width="7.42578125" style="443" customWidth="1"/>
    <col min="4" max="4" width="9.5703125" style="443" customWidth="1"/>
    <col min="5" max="5" width="8.7109375" style="443" customWidth="1"/>
    <col min="6" max="7" width="9" style="443" customWidth="1"/>
    <col min="8" max="8" width="8.7109375" style="443" customWidth="1"/>
    <col min="9" max="9" width="7.42578125" style="443" customWidth="1"/>
    <col min="10" max="10" width="8.42578125" style="443" customWidth="1"/>
    <col min="11" max="11" width="9.140625" style="443" customWidth="1"/>
    <col min="12" max="14" width="7.42578125" style="443" customWidth="1"/>
    <col min="15" max="15" width="9.42578125" style="443" customWidth="1"/>
    <col min="16" max="21" width="8.85546875" style="443"/>
    <col min="22" max="22" width="9.28515625" style="443" customWidth="1"/>
    <col min="23" max="16384" width="8.85546875" style="443"/>
  </cols>
  <sheetData>
    <row r="1" spans="1:23" s="432" customFormat="1" ht="42" customHeight="1" thickBot="1" x14ac:dyDescent="0.25">
      <c r="A1" s="426"/>
      <c r="B1" s="427" t="s">
        <v>341</v>
      </c>
      <c r="C1" s="428" t="s">
        <v>21</v>
      </c>
      <c r="D1" s="429" t="s">
        <v>22</v>
      </c>
      <c r="E1" s="429" t="s">
        <v>23</v>
      </c>
      <c r="F1" s="430" t="s">
        <v>24</v>
      </c>
      <c r="G1" s="429" t="s">
        <v>25</v>
      </c>
      <c r="H1" s="429" t="s">
        <v>26</v>
      </c>
      <c r="I1" s="429" t="s">
        <v>27</v>
      </c>
      <c r="J1" s="429" t="s">
        <v>28</v>
      </c>
      <c r="K1" s="429" t="s">
        <v>29</v>
      </c>
      <c r="L1" s="429" t="s">
        <v>30</v>
      </c>
      <c r="M1" s="429" t="s">
        <v>31</v>
      </c>
      <c r="N1" s="431" t="s">
        <v>32</v>
      </c>
      <c r="O1" s="427" t="s">
        <v>299</v>
      </c>
    </row>
    <row r="2" spans="1:23" s="432" customFormat="1" ht="34.9" customHeight="1" x14ac:dyDescent="0.2">
      <c r="A2" s="433" t="s">
        <v>268</v>
      </c>
      <c r="B2" s="433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4"/>
      <c r="Q2" s="434"/>
      <c r="R2" s="435"/>
      <c r="S2" s="435"/>
      <c r="T2" s="435"/>
      <c r="U2" s="435"/>
    </row>
    <row r="3" spans="1:23" ht="12.75" x14ac:dyDescent="0.2">
      <c r="A3" s="436" t="s">
        <v>4</v>
      </c>
      <c r="B3" s="437">
        <f>+'[4]5.SZ.TÁBL. PÉNZE. ÁTAD - ÁTVÉT'!$O3</f>
        <v>13151</v>
      </c>
      <c r="C3" s="438">
        <v>914</v>
      </c>
      <c r="D3" s="439">
        <v>977</v>
      </c>
      <c r="E3" s="439">
        <v>2213</v>
      </c>
      <c r="F3" s="439">
        <v>944</v>
      </c>
      <c r="G3" s="439">
        <v>944</v>
      </c>
      <c r="H3" s="439">
        <v>944</v>
      </c>
      <c r="I3" s="439">
        <v>944</v>
      </c>
      <c r="J3" s="439">
        <v>1498</v>
      </c>
      <c r="K3" s="439">
        <v>944</v>
      </c>
      <c r="L3" s="439"/>
      <c r="M3" s="439"/>
      <c r="N3" s="440"/>
      <c r="O3" s="437">
        <f>SUM(C3:N3)</f>
        <v>10322</v>
      </c>
      <c r="P3" s="441"/>
      <c r="Q3" s="13"/>
      <c r="R3" s="15"/>
      <c r="S3" s="27"/>
      <c r="T3" s="14"/>
      <c r="U3" s="13"/>
    </row>
    <row r="4" spans="1:23" ht="12.75" x14ac:dyDescent="0.2">
      <c r="A4" s="444" t="s">
        <v>6</v>
      </c>
      <c r="B4" s="437">
        <f>+'[4]5.SZ.TÁBL. PÉNZE. ÁTAD - ÁTVÉT'!$O4</f>
        <v>3747</v>
      </c>
      <c r="C4" s="438"/>
      <c r="D4" s="439"/>
      <c r="E4" s="439"/>
      <c r="F4" s="439">
        <v>1232</v>
      </c>
      <c r="G4" s="439">
        <v>308</v>
      </c>
      <c r="H4" s="439"/>
      <c r="I4" s="439">
        <v>308</v>
      </c>
      <c r="J4" s="439">
        <v>924</v>
      </c>
      <c r="K4" s="439"/>
      <c r="L4" s="439"/>
      <c r="M4" s="439"/>
      <c r="N4" s="440"/>
      <c r="O4" s="437">
        <f t="shared" ref="O4:O9" si="0">SUM(C4:N4)</f>
        <v>2772</v>
      </c>
      <c r="P4" s="442"/>
      <c r="Q4" s="13"/>
      <c r="R4" s="15"/>
      <c r="S4" s="27"/>
      <c r="T4" s="14"/>
      <c r="U4" s="13"/>
    </row>
    <row r="5" spans="1:23" ht="12.75" x14ac:dyDescent="0.2">
      <c r="A5" s="444" t="s">
        <v>5</v>
      </c>
      <c r="B5" s="437">
        <f>+'[4]5.SZ.TÁBL. PÉNZE. ÁTAD - ÁTVÉT'!$O5</f>
        <v>9918</v>
      </c>
      <c r="C5" s="438"/>
      <c r="D5" s="439"/>
      <c r="E5" s="439"/>
      <c r="F5" s="439"/>
      <c r="G5" s="439"/>
      <c r="H5" s="439"/>
      <c r="I5" s="439"/>
      <c r="J5" s="439">
        <v>6388</v>
      </c>
      <c r="K5" s="439">
        <v>1597</v>
      </c>
      <c r="L5" s="439"/>
      <c r="M5" s="439"/>
      <c r="N5" s="440"/>
      <c r="O5" s="437">
        <f t="shared" si="0"/>
        <v>7985</v>
      </c>
      <c r="Q5" s="13"/>
      <c r="R5" s="15"/>
      <c r="S5" s="27"/>
      <c r="T5" s="14"/>
      <c r="U5" s="13"/>
    </row>
    <row r="6" spans="1:23" ht="12.75" x14ac:dyDescent="0.2">
      <c r="A6" s="444" t="s">
        <v>7</v>
      </c>
      <c r="B6" s="437">
        <f>+'[4]5.SZ.TÁBL. PÉNZE. ÁTAD - ÁTVÉT'!$O6</f>
        <v>3356</v>
      </c>
      <c r="C6" s="438"/>
      <c r="D6" s="439"/>
      <c r="E6" s="439"/>
      <c r="F6" s="439"/>
      <c r="G6" s="439">
        <v>1104</v>
      </c>
      <c r="H6" s="439"/>
      <c r="I6" s="439"/>
      <c r="J6" s="439">
        <v>827</v>
      </c>
      <c r="K6" s="439"/>
      <c r="L6" s="439"/>
      <c r="M6" s="439"/>
      <c r="N6" s="440"/>
      <c r="O6" s="437">
        <f t="shared" si="0"/>
        <v>1931</v>
      </c>
      <c r="Q6" s="13"/>
      <c r="R6" s="15"/>
      <c r="S6" s="27"/>
      <c r="T6" s="14"/>
      <c r="U6" s="13"/>
    </row>
    <row r="7" spans="1:23" ht="12.75" x14ac:dyDescent="0.2">
      <c r="A7" s="444" t="s">
        <v>8</v>
      </c>
      <c r="B7" s="437">
        <f>+'[4]5.SZ.TÁBL. PÉNZE. ÁTAD - ÁTVÉT'!$O7</f>
        <v>16206</v>
      </c>
      <c r="C7" s="438"/>
      <c r="D7" s="439"/>
      <c r="E7" s="439">
        <v>3993</v>
      </c>
      <c r="F7" s="439">
        <v>1331</v>
      </c>
      <c r="G7" s="439">
        <v>1331</v>
      </c>
      <c r="H7" s="439">
        <v>1331</v>
      </c>
      <c r="I7" s="439">
        <v>1331</v>
      </c>
      <c r="J7" s="439"/>
      <c r="K7" s="439">
        <v>2719</v>
      </c>
      <c r="L7" s="439"/>
      <c r="M7" s="439"/>
      <c r="N7" s="440"/>
      <c r="O7" s="437">
        <f t="shared" si="0"/>
        <v>12036</v>
      </c>
      <c r="P7" s="442"/>
      <c r="Q7" s="13"/>
      <c r="R7" s="15"/>
      <c r="S7" s="27"/>
      <c r="T7" s="14"/>
      <c r="U7" s="13"/>
    </row>
    <row r="8" spans="1:23" ht="12.75" x14ac:dyDescent="0.2">
      <c r="A8" s="444" t="s">
        <v>9</v>
      </c>
      <c r="B8" s="437">
        <f>+'[4]5.SZ.TÁBL. PÉNZE. ÁTAD - ÁTVÉT'!$O8</f>
        <v>9113</v>
      </c>
      <c r="C8" s="438"/>
      <c r="D8" s="439">
        <v>2244</v>
      </c>
      <c r="E8" s="439"/>
      <c r="F8" s="439"/>
      <c r="G8" s="439"/>
      <c r="H8" s="439"/>
      <c r="I8" s="439"/>
      <c r="J8" s="439">
        <v>2244</v>
      </c>
      <c r="K8" s="439">
        <v>2385</v>
      </c>
      <c r="L8" s="439"/>
      <c r="M8" s="439"/>
      <c r="N8" s="440"/>
      <c r="O8" s="437">
        <f t="shared" si="0"/>
        <v>6873</v>
      </c>
      <c r="P8" s="442"/>
      <c r="Q8" s="13"/>
      <c r="R8" s="15"/>
      <c r="S8" s="27"/>
      <c r="T8" s="14"/>
      <c r="U8" s="13"/>
    </row>
    <row r="9" spans="1:23" ht="12.75" x14ac:dyDescent="0.2">
      <c r="A9" s="445" t="s">
        <v>10</v>
      </c>
      <c r="B9" s="437">
        <f>+'[4]5.SZ.TÁBL. PÉNZE. ÁTAD - ÁTVÉT'!$O9</f>
        <v>6132</v>
      </c>
      <c r="C9" s="447"/>
      <c r="D9" s="448"/>
      <c r="E9" s="448"/>
      <c r="F9" s="448">
        <v>2016</v>
      </c>
      <c r="G9" s="448">
        <v>504</v>
      </c>
      <c r="H9" s="448">
        <v>504</v>
      </c>
      <c r="I9" s="448">
        <v>504</v>
      </c>
      <c r="J9" s="448">
        <v>504</v>
      </c>
      <c r="K9" s="448">
        <v>588</v>
      </c>
      <c r="L9" s="448"/>
      <c r="M9" s="448"/>
      <c r="N9" s="449"/>
      <c r="O9" s="450">
        <f t="shared" si="0"/>
        <v>4620</v>
      </c>
      <c r="P9" s="442"/>
      <c r="Q9" s="13"/>
      <c r="R9" s="15"/>
      <c r="S9" s="27"/>
      <c r="T9" s="14"/>
      <c r="U9" s="13"/>
    </row>
    <row r="10" spans="1:23" ht="13.5" thickBot="1" x14ac:dyDescent="0.25">
      <c r="A10" s="451" t="s">
        <v>226</v>
      </c>
      <c r="B10" s="437">
        <f>+'[4]5.SZ.TÁBL. PÉNZE. ÁTAD - ÁTVÉT'!$O10</f>
        <v>4116</v>
      </c>
      <c r="C10" s="447"/>
      <c r="D10" s="448"/>
      <c r="E10" s="448">
        <v>1029</v>
      </c>
      <c r="F10" s="448">
        <v>343</v>
      </c>
      <c r="G10" s="448">
        <v>343</v>
      </c>
      <c r="H10" s="448">
        <v>686</v>
      </c>
      <c r="I10" s="448">
        <v>343</v>
      </c>
      <c r="J10" s="448">
        <v>343</v>
      </c>
      <c r="K10" s="448">
        <v>343</v>
      </c>
      <c r="L10" s="448"/>
      <c r="M10" s="448"/>
      <c r="N10" s="449"/>
      <c r="O10" s="446">
        <f>SUM(C10:N10)</f>
        <v>3430</v>
      </c>
      <c r="P10" s="442"/>
      <c r="Q10" s="13"/>
      <c r="R10" s="15"/>
      <c r="S10" s="27"/>
      <c r="T10" s="14"/>
      <c r="U10" s="13"/>
    </row>
    <row r="11" spans="1:23" ht="13.5" thickBot="1" x14ac:dyDescent="0.25">
      <c r="A11" s="452" t="s">
        <v>15</v>
      </c>
      <c r="B11" s="453">
        <f>SUM(B3:B10)</f>
        <v>65739</v>
      </c>
      <c r="C11" s="454">
        <f>SUM(C3:C10)</f>
        <v>914</v>
      </c>
      <c r="D11" s="455">
        <f t="shared" ref="D11:N11" si="1">SUM(D3:D10)</f>
        <v>3221</v>
      </c>
      <c r="E11" s="455">
        <f t="shared" si="1"/>
        <v>7235</v>
      </c>
      <c r="F11" s="455">
        <f t="shared" si="1"/>
        <v>5866</v>
      </c>
      <c r="G11" s="455">
        <f t="shared" si="1"/>
        <v>4534</v>
      </c>
      <c r="H11" s="455">
        <f t="shared" si="1"/>
        <v>3465</v>
      </c>
      <c r="I11" s="455">
        <f t="shared" si="1"/>
        <v>3430</v>
      </c>
      <c r="J11" s="455">
        <f t="shared" si="1"/>
        <v>12728</v>
      </c>
      <c r="K11" s="455">
        <f t="shared" si="1"/>
        <v>8576</v>
      </c>
      <c r="L11" s="455">
        <f t="shared" si="1"/>
        <v>0</v>
      </c>
      <c r="M11" s="455">
        <f t="shared" si="1"/>
        <v>0</v>
      </c>
      <c r="N11" s="455">
        <f t="shared" si="1"/>
        <v>0</v>
      </c>
      <c r="O11" s="453">
        <f>SUM(O3:O10)</f>
        <v>49969</v>
      </c>
      <c r="Q11" s="15"/>
      <c r="R11" s="15"/>
      <c r="S11" s="15"/>
      <c r="T11" s="15"/>
      <c r="U11" s="15"/>
    </row>
    <row r="12" spans="1:23" ht="12.75" x14ac:dyDescent="0.2">
      <c r="A12" s="674"/>
      <c r="B12" s="670"/>
      <c r="C12" s="671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3"/>
      <c r="O12" s="670"/>
      <c r="Q12" s="15"/>
      <c r="R12" s="15"/>
      <c r="S12" s="15"/>
      <c r="T12" s="15"/>
      <c r="U12" s="15"/>
    </row>
    <row r="13" spans="1:23" s="461" customFormat="1" ht="22.5" customHeight="1" thickBot="1" x14ac:dyDescent="0.25">
      <c r="A13" s="456" t="s">
        <v>251</v>
      </c>
      <c r="B13" s="446">
        <f>+'[4]5.SZ.TÁBL. PÉNZE. ÁTAD - ÁTVÉT'!$O$12</f>
        <v>137881</v>
      </c>
      <c r="C13" s="457">
        <v>15132</v>
      </c>
      <c r="D13" s="458">
        <v>10756</v>
      </c>
      <c r="E13" s="458">
        <v>10734</v>
      </c>
      <c r="F13" s="458">
        <v>10582</v>
      </c>
      <c r="G13" s="458">
        <v>10716</v>
      </c>
      <c r="H13" s="458">
        <f>13173+8602</f>
        <v>21775</v>
      </c>
      <c r="I13" s="458">
        <v>10755</v>
      </c>
      <c r="J13" s="458">
        <v>4235</v>
      </c>
      <c r="K13" s="458">
        <v>17328</v>
      </c>
      <c r="L13" s="458"/>
      <c r="M13" s="458"/>
      <c r="N13" s="459"/>
      <c r="O13" s="460">
        <f>SUM(C13:N13)</f>
        <v>112013</v>
      </c>
      <c r="Q13" s="481"/>
      <c r="R13" s="482"/>
      <c r="S13" s="483"/>
      <c r="T13" s="483"/>
      <c r="U13" s="29"/>
      <c r="V13" s="462"/>
    </row>
    <row r="14" spans="1:23" ht="21" customHeight="1" thickBot="1" x14ac:dyDescent="0.25">
      <c r="A14" s="559" t="s">
        <v>252</v>
      </c>
      <c r="B14" s="558">
        <f t="shared" ref="B14:O14" si="2">SUM(B13)</f>
        <v>137881</v>
      </c>
      <c r="C14" s="560">
        <f t="shared" si="2"/>
        <v>15132</v>
      </c>
      <c r="D14" s="560">
        <f t="shared" si="2"/>
        <v>10756</v>
      </c>
      <c r="E14" s="560">
        <f t="shared" si="2"/>
        <v>10734</v>
      </c>
      <c r="F14" s="560">
        <f t="shared" si="2"/>
        <v>10582</v>
      </c>
      <c r="G14" s="560">
        <f t="shared" si="2"/>
        <v>10716</v>
      </c>
      <c r="H14" s="560">
        <f t="shared" si="2"/>
        <v>21775</v>
      </c>
      <c r="I14" s="560">
        <f t="shared" si="2"/>
        <v>10755</v>
      </c>
      <c r="J14" s="560">
        <f t="shared" si="2"/>
        <v>4235</v>
      </c>
      <c r="K14" s="560">
        <f t="shared" si="2"/>
        <v>17328</v>
      </c>
      <c r="L14" s="560">
        <f t="shared" si="2"/>
        <v>0</v>
      </c>
      <c r="M14" s="560">
        <f t="shared" si="2"/>
        <v>0</v>
      </c>
      <c r="N14" s="560">
        <f t="shared" si="2"/>
        <v>0</v>
      </c>
      <c r="O14" s="558">
        <f t="shared" si="2"/>
        <v>112013</v>
      </c>
      <c r="Q14" s="462"/>
      <c r="R14" s="463"/>
      <c r="S14" s="461"/>
      <c r="T14" s="461"/>
      <c r="U14" s="464"/>
      <c r="V14" s="462"/>
      <c r="W14" s="461"/>
    </row>
    <row r="15" spans="1:23" ht="12.75" thickBot="1" x14ac:dyDescent="0.25">
      <c r="A15" s="554"/>
      <c r="B15" s="562"/>
      <c r="C15" s="555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7">
        <f>SUM(C15:N15)</f>
        <v>0</v>
      </c>
      <c r="Q15" s="462"/>
      <c r="R15" s="463"/>
      <c r="S15" s="461"/>
      <c r="T15" s="461"/>
      <c r="U15" s="464"/>
      <c r="V15" s="462"/>
      <c r="W15" s="461"/>
    </row>
    <row r="16" spans="1:23" ht="22.5" customHeight="1" thickBot="1" x14ac:dyDescent="0.25">
      <c r="A16" s="465" t="s">
        <v>253</v>
      </c>
      <c r="B16" s="683">
        <f>+B11+B14+B15</f>
        <v>203620</v>
      </c>
      <c r="C16" s="683">
        <f t="shared" ref="C16:N16" si="3">+C11+C14+C15</f>
        <v>16046</v>
      </c>
      <c r="D16" s="683">
        <f t="shared" si="3"/>
        <v>13977</v>
      </c>
      <c r="E16" s="683">
        <f t="shared" si="3"/>
        <v>17969</v>
      </c>
      <c r="F16" s="683">
        <f t="shared" si="3"/>
        <v>16448</v>
      </c>
      <c r="G16" s="683">
        <f t="shared" si="3"/>
        <v>15250</v>
      </c>
      <c r="H16" s="683">
        <f t="shared" si="3"/>
        <v>25240</v>
      </c>
      <c r="I16" s="683">
        <f t="shared" si="3"/>
        <v>14185</v>
      </c>
      <c r="J16" s="683">
        <f t="shared" si="3"/>
        <v>16963</v>
      </c>
      <c r="K16" s="683">
        <f t="shared" si="3"/>
        <v>25904</v>
      </c>
      <c r="L16" s="683">
        <f t="shared" si="3"/>
        <v>0</v>
      </c>
      <c r="M16" s="683">
        <f t="shared" si="3"/>
        <v>0</v>
      </c>
      <c r="N16" s="683">
        <f t="shared" si="3"/>
        <v>0</v>
      </c>
      <c r="O16" s="558">
        <f>+O11+O14+O15</f>
        <v>161982</v>
      </c>
      <c r="Q16" s="462"/>
      <c r="R16" s="463"/>
      <c r="S16" s="461"/>
      <c r="T16" s="461"/>
      <c r="U16" s="464"/>
      <c r="V16" s="462"/>
      <c r="W16" s="461"/>
    </row>
    <row r="17" spans="1:23" ht="28.5" customHeight="1" thickBot="1" x14ac:dyDescent="0.25">
      <c r="A17" s="466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Q17" s="462"/>
      <c r="R17" s="463"/>
      <c r="S17" s="461"/>
      <c r="T17" s="461"/>
      <c r="U17" s="464"/>
      <c r="V17" s="462"/>
      <c r="W17" s="461"/>
    </row>
    <row r="18" spans="1:23" ht="37.5" customHeight="1" thickBot="1" x14ac:dyDescent="0.25">
      <c r="A18" s="546" t="s">
        <v>269</v>
      </c>
      <c r="B18" s="427" t="s">
        <v>341</v>
      </c>
      <c r="C18" s="428" t="s">
        <v>21</v>
      </c>
      <c r="D18" s="429" t="s">
        <v>22</v>
      </c>
      <c r="E18" s="429" t="s">
        <v>23</v>
      </c>
      <c r="F18" s="430" t="s">
        <v>24</v>
      </c>
      <c r="G18" s="429" t="s">
        <v>25</v>
      </c>
      <c r="H18" s="429" t="s">
        <v>26</v>
      </c>
      <c r="I18" s="429" t="s">
        <v>27</v>
      </c>
      <c r="J18" s="429" t="s">
        <v>28</v>
      </c>
      <c r="K18" s="429" t="s">
        <v>29</v>
      </c>
      <c r="L18" s="429" t="s">
        <v>30</v>
      </c>
      <c r="M18" s="429" t="s">
        <v>31</v>
      </c>
      <c r="N18" s="431" t="s">
        <v>32</v>
      </c>
      <c r="O18" s="427" t="s">
        <v>299</v>
      </c>
    </row>
    <row r="19" spans="1:23" ht="12.75" x14ac:dyDescent="0.2">
      <c r="A19" s="680" t="s">
        <v>37</v>
      </c>
      <c r="B19" s="679">
        <f>+'[4]5.SZ.TÁBL. PÉNZE. ÁTAD - ÁTVÉT'!$O$18</f>
        <v>4000</v>
      </c>
      <c r="C19" s="471"/>
      <c r="D19" s="472"/>
      <c r="E19" s="472">
        <v>999</v>
      </c>
      <c r="F19" s="472"/>
      <c r="G19" s="472">
        <v>666</v>
      </c>
      <c r="H19" s="472">
        <v>333</v>
      </c>
      <c r="I19" s="472">
        <v>333</v>
      </c>
      <c r="J19" s="472">
        <v>333</v>
      </c>
      <c r="K19" s="472">
        <v>333</v>
      </c>
      <c r="L19" s="472"/>
      <c r="M19" s="472"/>
      <c r="N19" s="473"/>
      <c r="O19" s="470">
        <f>SUM(C19:N19)</f>
        <v>2997</v>
      </c>
      <c r="Q19" s="484"/>
      <c r="R19" s="15"/>
      <c r="S19" s="13"/>
      <c r="T19" s="13"/>
      <c r="U19" s="13"/>
    </row>
    <row r="20" spans="1:23" ht="12.75" x14ac:dyDescent="0.2">
      <c r="A20" s="681" t="s">
        <v>4</v>
      </c>
      <c r="B20" s="675"/>
      <c r="C20" s="676"/>
      <c r="D20" s="677"/>
      <c r="E20" s="677"/>
      <c r="F20" s="677">
        <v>1161</v>
      </c>
      <c r="G20" s="677"/>
      <c r="H20" s="677">
        <v>1364</v>
      </c>
      <c r="I20" s="677"/>
      <c r="J20" s="677"/>
      <c r="K20" s="677"/>
      <c r="L20" s="677"/>
      <c r="M20" s="677"/>
      <c r="N20" s="678"/>
      <c r="O20" s="470">
        <f>F20</f>
        <v>1161</v>
      </c>
      <c r="Q20" s="484"/>
      <c r="R20" s="15"/>
      <c r="S20" s="13"/>
      <c r="T20" s="13"/>
      <c r="U20" s="13"/>
    </row>
    <row r="21" spans="1:23" ht="12.75" x14ac:dyDescent="0.2">
      <c r="A21" s="436" t="s">
        <v>5</v>
      </c>
      <c r="B21" s="675"/>
      <c r="C21" s="676"/>
      <c r="D21" s="677"/>
      <c r="E21" s="677"/>
      <c r="F21" s="677">
        <v>169</v>
      </c>
      <c r="G21" s="677"/>
      <c r="H21" s="677"/>
      <c r="I21" s="677"/>
      <c r="J21" s="677"/>
      <c r="K21" s="677"/>
      <c r="L21" s="677"/>
      <c r="M21" s="677"/>
      <c r="N21" s="678"/>
      <c r="O21" s="470">
        <f t="shared" ref="O21:O27" si="4">F21</f>
        <v>169</v>
      </c>
      <c r="Q21" s="484"/>
      <c r="R21" s="15"/>
      <c r="S21" s="13"/>
      <c r="T21" s="13"/>
      <c r="U21" s="13"/>
    </row>
    <row r="22" spans="1:23" ht="12.75" x14ac:dyDescent="0.2">
      <c r="A22" s="444" t="s">
        <v>6</v>
      </c>
      <c r="B22" s="675"/>
      <c r="C22" s="676"/>
      <c r="D22" s="677"/>
      <c r="E22" s="677"/>
      <c r="F22" s="677">
        <v>26</v>
      </c>
      <c r="G22" s="677"/>
      <c r="H22" s="677">
        <v>623</v>
      </c>
      <c r="I22" s="677"/>
      <c r="J22" s="677"/>
      <c r="K22" s="677"/>
      <c r="L22" s="677"/>
      <c r="M22" s="677"/>
      <c r="N22" s="678"/>
      <c r="O22" s="470">
        <f t="shared" si="4"/>
        <v>26</v>
      </c>
      <c r="Q22" s="484"/>
      <c r="R22" s="15"/>
      <c r="S22" s="13"/>
      <c r="T22" s="13"/>
      <c r="U22" s="13"/>
    </row>
    <row r="23" spans="1:23" ht="12.75" x14ac:dyDescent="0.2">
      <c r="A23" s="444" t="s">
        <v>7</v>
      </c>
      <c r="B23" s="675"/>
      <c r="C23" s="676"/>
      <c r="D23" s="677"/>
      <c r="E23" s="677"/>
      <c r="F23" s="677">
        <v>791</v>
      </c>
      <c r="G23" s="677"/>
      <c r="H23" s="677">
        <v>560</v>
      </c>
      <c r="I23" s="677"/>
      <c r="J23" s="677"/>
      <c r="K23" s="677"/>
      <c r="L23" s="677"/>
      <c r="M23" s="677"/>
      <c r="N23" s="678"/>
      <c r="O23" s="470">
        <f t="shared" si="4"/>
        <v>791</v>
      </c>
      <c r="Q23" s="484"/>
      <c r="R23" s="15"/>
      <c r="S23" s="13"/>
      <c r="T23" s="13"/>
      <c r="U23" s="13"/>
    </row>
    <row r="24" spans="1:23" ht="12.75" x14ac:dyDescent="0.2">
      <c r="A24" s="444" t="s">
        <v>8</v>
      </c>
      <c r="B24" s="675"/>
      <c r="C24" s="676"/>
      <c r="D24" s="677"/>
      <c r="E24" s="677"/>
      <c r="F24" s="677">
        <v>1473</v>
      </c>
      <c r="G24" s="677"/>
      <c r="H24" s="677">
        <v>2841</v>
      </c>
      <c r="I24" s="677"/>
      <c r="J24" s="677"/>
      <c r="K24" s="677"/>
      <c r="L24" s="677"/>
      <c r="M24" s="677"/>
      <c r="N24" s="678"/>
      <c r="O24" s="470">
        <f t="shared" si="4"/>
        <v>1473</v>
      </c>
      <c r="Q24" s="484"/>
      <c r="R24" s="15"/>
      <c r="S24" s="13"/>
      <c r="T24" s="13"/>
      <c r="U24" s="13"/>
    </row>
    <row r="25" spans="1:23" ht="12.75" x14ac:dyDescent="0.2">
      <c r="A25" s="444" t="s">
        <v>9</v>
      </c>
      <c r="B25" s="675"/>
      <c r="C25" s="676"/>
      <c r="D25" s="677"/>
      <c r="E25" s="677"/>
      <c r="F25" s="677">
        <v>70</v>
      </c>
      <c r="G25" s="677"/>
      <c r="H25" s="677">
        <v>1703</v>
      </c>
      <c r="I25" s="677"/>
      <c r="J25" s="677"/>
      <c r="K25" s="677"/>
      <c r="L25" s="677"/>
      <c r="M25" s="677"/>
      <c r="N25" s="678"/>
      <c r="O25" s="470">
        <f t="shared" si="4"/>
        <v>70</v>
      </c>
      <c r="Q25" s="484"/>
      <c r="R25" s="15"/>
      <c r="S25" s="13"/>
      <c r="T25" s="13"/>
      <c r="U25" s="13"/>
    </row>
    <row r="26" spans="1:23" ht="12.75" x14ac:dyDescent="0.2">
      <c r="A26" s="444" t="s">
        <v>10</v>
      </c>
      <c r="B26" s="675"/>
      <c r="C26" s="676"/>
      <c r="D26" s="677"/>
      <c r="E26" s="677"/>
      <c r="F26" s="677">
        <v>42</v>
      </c>
      <c r="G26" s="677"/>
      <c r="H26" s="677">
        <v>1018</v>
      </c>
      <c r="I26" s="677"/>
      <c r="J26" s="677"/>
      <c r="K26" s="677"/>
      <c r="L26" s="677"/>
      <c r="M26" s="677"/>
      <c r="N26" s="678"/>
      <c r="O26" s="470">
        <f t="shared" si="4"/>
        <v>42</v>
      </c>
      <c r="Q26" s="484"/>
      <c r="R26" s="15"/>
      <c r="S26" s="13"/>
      <c r="T26" s="13"/>
      <c r="U26" s="13"/>
    </row>
    <row r="27" spans="1:23" ht="13.5" thickBot="1" x14ac:dyDescent="0.25">
      <c r="A27" s="445" t="s">
        <v>226</v>
      </c>
      <c r="B27" s="675"/>
      <c r="C27" s="676"/>
      <c r="D27" s="677"/>
      <c r="E27" s="677"/>
      <c r="F27" s="677">
        <v>1409</v>
      </c>
      <c r="G27" s="677"/>
      <c r="H27" s="677">
        <v>493</v>
      </c>
      <c r="I27" s="677"/>
      <c r="J27" s="677"/>
      <c r="K27" s="677"/>
      <c r="L27" s="677"/>
      <c r="M27" s="677"/>
      <c r="N27" s="678"/>
      <c r="O27" s="470">
        <f t="shared" si="4"/>
        <v>1409</v>
      </c>
      <c r="Q27" s="484"/>
      <c r="R27" s="15"/>
      <c r="S27" s="13"/>
      <c r="T27" s="13"/>
      <c r="U27" s="13"/>
    </row>
    <row r="28" spans="1:23" ht="13.5" thickBot="1" x14ac:dyDescent="0.25">
      <c r="A28" s="452" t="s">
        <v>348</v>
      </c>
      <c r="B28" s="727">
        <f>+'[4]5.SZ.TÁBL. PÉNZE. ÁTAD - ÁTVÉT'!$O$27</f>
        <v>5141</v>
      </c>
      <c r="C28" s="682">
        <f t="shared" ref="C28:N28" si="5">SUM(C20:C27)</f>
        <v>0</v>
      </c>
      <c r="D28" s="682">
        <f t="shared" si="5"/>
        <v>0</v>
      </c>
      <c r="E28" s="682">
        <f t="shared" si="5"/>
        <v>0</v>
      </c>
      <c r="F28" s="682">
        <f t="shared" si="5"/>
        <v>5141</v>
      </c>
      <c r="G28" s="682">
        <f t="shared" si="5"/>
        <v>0</v>
      </c>
      <c r="H28" s="682"/>
      <c r="I28" s="682">
        <f t="shared" si="5"/>
        <v>0</v>
      </c>
      <c r="J28" s="682">
        <f t="shared" si="5"/>
        <v>0</v>
      </c>
      <c r="K28" s="682">
        <f t="shared" si="5"/>
        <v>0</v>
      </c>
      <c r="L28" s="682">
        <f t="shared" si="5"/>
        <v>0</v>
      </c>
      <c r="M28" s="682">
        <f t="shared" si="5"/>
        <v>0</v>
      </c>
      <c r="N28" s="682">
        <f t="shared" si="5"/>
        <v>0</v>
      </c>
      <c r="O28" s="727">
        <f t="shared" ref="O28:O34" si="6">SUM(C28:N28)</f>
        <v>5141</v>
      </c>
      <c r="Q28" s="484"/>
      <c r="R28" s="15"/>
      <c r="S28" s="13"/>
      <c r="T28" s="13"/>
      <c r="U28" s="13"/>
    </row>
    <row r="29" spans="1:23" ht="24.75" thickBot="1" x14ac:dyDescent="0.25">
      <c r="A29" s="546" t="s">
        <v>349</v>
      </c>
      <c r="B29" s="682">
        <f>+'[4]5.SZ.TÁBL. PÉNZE. ÁTAD - ÁTVÉT'!$O$28</f>
        <v>8602</v>
      </c>
      <c r="C29" s="744"/>
      <c r="D29" s="745"/>
      <c r="E29" s="745"/>
      <c r="F29" s="745"/>
      <c r="G29" s="745"/>
      <c r="H29" s="745">
        <f>SUM(H20:H27)</f>
        <v>8602</v>
      </c>
      <c r="I29" s="745"/>
      <c r="J29" s="745"/>
      <c r="K29" s="745"/>
      <c r="L29" s="745"/>
      <c r="M29" s="745"/>
      <c r="N29" s="746"/>
      <c r="O29" s="727">
        <f>SUM(C29:N29)</f>
        <v>8602</v>
      </c>
      <c r="Q29" s="484"/>
      <c r="R29" s="15"/>
      <c r="S29" s="13"/>
      <c r="T29" s="13"/>
      <c r="U29" s="13"/>
    </row>
    <row r="30" spans="1:23" ht="12.75" x14ac:dyDescent="0.2">
      <c r="A30" s="738" t="s">
        <v>350</v>
      </c>
      <c r="B30" s="739">
        <f>+'[4]5.SZ.TÁBL. PÉNZE. ÁTAD - ÁTVÉT'!$O$29</f>
        <v>429</v>
      </c>
      <c r="C30" s="740"/>
      <c r="D30" s="741"/>
      <c r="E30" s="741"/>
      <c r="F30" s="741">
        <v>429</v>
      </c>
      <c r="G30" s="741"/>
      <c r="H30" s="741"/>
      <c r="I30" s="741"/>
      <c r="J30" s="741"/>
      <c r="K30" s="741"/>
      <c r="L30" s="741"/>
      <c r="M30" s="741"/>
      <c r="N30" s="742"/>
      <c r="O30" s="743">
        <f>SUM(C30:N30)</f>
        <v>429</v>
      </c>
      <c r="Q30" s="484"/>
      <c r="R30" s="15"/>
      <c r="S30" s="13"/>
      <c r="T30" s="13"/>
      <c r="U30" s="13"/>
    </row>
    <row r="31" spans="1:23" ht="24" x14ac:dyDescent="0.2">
      <c r="A31" s="736" t="s">
        <v>351</v>
      </c>
      <c r="B31" s="735">
        <f>+'[7]5.SZ.TÁBL. PÉNZE. ÁTAD - ÁTVÉT'!$O$30</f>
        <v>197</v>
      </c>
      <c r="C31" s="438"/>
      <c r="D31" s="439"/>
      <c r="E31" s="439"/>
      <c r="F31" s="439">
        <v>197</v>
      </c>
      <c r="G31" s="439"/>
      <c r="H31" s="439"/>
      <c r="I31" s="439"/>
      <c r="J31" s="439"/>
      <c r="K31" s="439"/>
      <c r="L31" s="439"/>
      <c r="M31" s="439"/>
      <c r="N31" s="440"/>
      <c r="O31" s="743">
        <f>SUM(C31:N31)</f>
        <v>197</v>
      </c>
      <c r="Q31" s="484"/>
      <c r="R31" s="15"/>
      <c r="S31" s="13"/>
      <c r="T31" s="13"/>
      <c r="U31" s="13"/>
    </row>
    <row r="32" spans="1:23" ht="24" x14ac:dyDescent="0.2">
      <c r="A32" s="736" t="s">
        <v>352</v>
      </c>
      <c r="B32" s="735">
        <f>+'[7]5.SZ.TÁBL. PÉNZE. ÁTAD - ÁTVÉT'!$O$31</f>
        <v>14606</v>
      </c>
      <c r="C32" s="438"/>
      <c r="D32" s="439"/>
      <c r="E32" s="439"/>
      <c r="F32" s="439">
        <v>14606</v>
      </c>
      <c r="G32" s="439"/>
      <c r="H32" s="439"/>
      <c r="I32" s="439"/>
      <c r="J32" s="439"/>
      <c r="K32" s="439"/>
      <c r="L32" s="439"/>
      <c r="M32" s="439"/>
      <c r="N32" s="440"/>
      <c r="O32" s="743">
        <f>SUM(C32:N32)</f>
        <v>14606</v>
      </c>
      <c r="Q32" s="484"/>
      <c r="R32" s="15"/>
      <c r="S32" s="13"/>
      <c r="T32" s="13"/>
      <c r="U32" s="13"/>
    </row>
    <row r="33" spans="1:22" ht="24.75" thickBot="1" x14ac:dyDescent="0.25">
      <c r="A33" s="755" t="s">
        <v>354</v>
      </c>
      <c r="B33" s="756">
        <f>+'[4]5.SZ.TÁBL. PÉNZE. ÁTAD - ÁTVÉT'!$O$32</f>
        <v>1000</v>
      </c>
      <c r="C33" s="752"/>
      <c r="D33" s="753"/>
      <c r="E33" s="753"/>
      <c r="F33" s="753"/>
      <c r="G33" s="753"/>
      <c r="H33" s="753">
        <v>1000</v>
      </c>
      <c r="I33" s="753"/>
      <c r="J33" s="753"/>
      <c r="K33" s="753"/>
      <c r="L33" s="753"/>
      <c r="M33" s="753"/>
      <c r="N33" s="754"/>
      <c r="O33" s="446">
        <f t="shared" ref="O33" si="7">SUM(C33:N33)</f>
        <v>1000</v>
      </c>
      <c r="Q33" s="484"/>
      <c r="R33" s="15"/>
      <c r="S33" s="13"/>
      <c r="T33" s="13"/>
      <c r="U33" s="13"/>
    </row>
    <row r="34" spans="1:22" ht="24.75" thickBot="1" x14ac:dyDescent="0.25">
      <c r="A34" s="692" t="s">
        <v>294</v>
      </c>
      <c r="B34" s="693"/>
      <c r="C34" s="694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6"/>
      <c r="O34" s="727">
        <f t="shared" si="6"/>
        <v>0</v>
      </c>
      <c r="Q34" s="468"/>
      <c r="R34" s="442"/>
      <c r="S34" s="442"/>
      <c r="T34" s="442"/>
      <c r="U34" s="442"/>
      <c r="V34" s="442"/>
    </row>
    <row r="35" spans="1:22" ht="12.75" thickBot="1" x14ac:dyDescent="0.25">
      <c r="A35" s="452" t="s">
        <v>15</v>
      </c>
      <c r="B35" s="453">
        <f>B19+B28+B29+B30+B31+B32+B33</f>
        <v>33975</v>
      </c>
      <c r="C35" s="453">
        <f t="shared" ref="C35:N35" si="8">C19+C28+C29+C30+C31+C32+C33</f>
        <v>0</v>
      </c>
      <c r="D35" s="453">
        <f t="shared" si="8"/>
        <v>0</v>
      </c>
      <c r="E35" s="453">
        <f t="shared" si="8"/>
        <v>999</v>
      </c>
      <c r="F35" s="453">
        <f t="shared" si="8"/>
        <v>20373</v>
      </c>
      <c r="G35" s="453">
        <f t="shared" si="8"/>
        <v>666</v>
      </c>
      <c r="H35" s="453">
        <f t="shared" si="8"/>
        <v>9935</v>
      </c>
      <c r="I35" s="453">
        <f t="shared" si="8"/>
        <v>333</v>
      </c>
      <c r="J35" s="453">
        <f t="shared" si="8"/>
        <v>333</v>
      </c>
      <c r="K35" s="453">
        <f t="shared" si="8"/>
        <v>333</v>
      </c>
      <c r="L35" s="453">
        <f t="shared" si="8"/>
        <v>0</v>
      </c>
      <c r="M35" s="453">
        <f t="shared" si="8"/>
        <v>0</v>
      </c>
      <c r="N35" s="453">
        <f t="shared" si="8"/>
        <v>0</v>
      </c>
      <c r="O35" s="453">
        <f>O19+O28+O29+O30+O31+O32+O33</f>
        <v>32972</v>
      </c>
    </row>
    <row r="103" spans="1:5" x14ac:dyDescent="0.2">
      <c r="A103" s="469"/>
      <c r="B103" s="469"/>
      <c r="C103" s="469"/>
      <c r="D103" s="469"/>
      <c r="E103" s="469"/>
    </row>
  </sheetData>
  <phoneticPr fontId="33" type="noConversion"/>
  <printOptions horizontalCentered="1"/>
  <pageMargins left="0.15748031496062992" right="0.15748031496062992" top="1.2204724409448819" bottom="0.51181102362204722" header="0.35433070866141736" footer="0.15748031496062992"/>
  <pageSetup paperSize="9" scale="79" orientation="landscape" r:id="rId1"/>
  <headerFooter alignWithMargins="0">
    <oddHeader>&amp;L&amp;"Times New Roman,Félkövér"&amp;13Szent László Völgye TKT&amp;C&amp;"Times New Roman,Félkövér"&amp;16 2021. I-III. NEGYEDÉVI KÖLTSÉGVETÉSI BESZÁMOLÓ&amp;R5.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65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29" style="19" customWidth="1"/>
    <col min="2" max="6" width="14" style="19" customWidth="1"/>
    <col min="7" max="16384" width="9.140625" style="19"/>
  </cols>
  <sheetData>
    <row r="1" spans="1:4" s="22" customFormat="1" ht="45" customHeight="1" x14ac:dyDescent="0.2">
      <c r="A1" s="538" t="s">
        <v>14</v>
      </c>
      <c r="B1" s="809" t="s">
        <v>259</v>
      </c>
      <c r="C1" s="810"/>
      <c r="D1" s="811"/>
    </row>
    <row r="2" spans="1:4" s="22" customFormat="1" ht="22.5" customHeight="1" x14ac:dyDescent="0.2">
      <c r="A2" s="539" t="s">
        <v>16</v>
      </c>
      <c r="B2" s="399" t="s">
        <v>300</v>
      </c>
      <c r="C2" s="399" t="s">
        <v>301</v>
      </c>
      <c r="D2" s="540" t="s">
        <v>297</v>
      </c>
    </row>
    <row r="3" spans="1:4" s="22" customFormat="1" ht="16.5" customHeight="1" x14ac:dyDescent="0.2">
      <c r="A3" s="541" t="s">
        <v>17</v>
      </c>
      <c r="B3" s="400"/>
      <c r="C3" s="400"/>
      <c r="D3" s="542"/>
    </row>
    <row r="4" spans="1:4" s="22" customFormat="1" ht="16.5" customHeight="1" x14ac:dyDescent="0.2">
      <c r="A4" s="547" t="s">
        <v>321</v>
      </c>
      <c r="B4" s="401">
        <f>+'[3]7.SZ.TÁBL. LÉTSZÁMADATOK'!$C4</f>
        <v>0</v>
      </c>
      <c r="C4" s="633">
        <f>+'[7]7.SZ.TÁBL. LÉTSZÁMADATOK'!$D4</f>
        <v>0</v>
      </c>
      <c r="D4" s="543">
        <v>0</v>
      </c>
    </row>
    <row r="5" spans="1:4" s="22" customFormat="1" ht="16.5" customHeight="1" x14ac:dyDescent="0.2">
      <c r="A5" s="547" t="s">
        <v>289</v>
      </c>
      <c r="B5" s="401">
        <f>+'[3]7.SZ.TÁBL. LÉTSZÁMADATOK'!$C5</f>
        <v>7</v>
      </c>
      <c r="C5" s="633">
        <f>+'[7]7.SZ.TÁBL. LÉTSZÁMADATOK'!$D5</f>
        <v>7</v>
      </c>
      <c r="D5" s="543">
        <v>7</v>
      </c>
    </row>
    <row r="6" spans="1:4" s="22" customFormat="1" ht="16.5" customHeight="1" x14ac:dyDescent="0.2">
      <c r="A6" s="547" t="s">
        <v>262</v>
      </c>
      <c r="B6" s="401">
        <f>+'[3]7.SZ.TÁBL. LÉTSZÁMADATOK'!$C6</f>
        <v>9</v>
      </c>
      <c r="C6" s="633">
        <f>+'[7]7.SZ.TÁBL. LÉTSZÁMADATOK'!$D6</f>
        <v>9</v>
      </c>
      <c r="D6" s="543">
        <v>9</v>
      </c>
    </row>
    <row r="7" spans="1:4" s="22" customFormat="1" ht="16.5" customHeight="1" x14ac:dyDescent="0.2">
      <c r="A7" s="547" t="s">
        <v>290</v>
      </c>
      <c r="B7" s="401">
        <f>+'[3]7.SZ.TÁBL. LÉTSZÁMADATOK'!$C7</f>
        <v>6</v>
      </c>
      <c r="C7" s="633">
        <f>+'[7]7.SZ.TÁBL. LÉTSZÁMADATOK'!$D7</f>
        <v>6</v>
      </c>
      <c r="D7" s="543">
        <v>4.5</v>
      </c>
    </row>
    <row r="8" spans="1:4" s="22" customFormat="1" ht="16.5" customHeight="1" x14ac:dyDescent="0.2">
      <c r="A8" s="547" t="s">
        <v>291</v>
      </c>
      <c r="B8" s="401">
        <f>+'[3]7.SZ.TÁBL. LÉTSZÁMADATOK'!$C8</f>
        <v>3.5</v>
      </c>
      <c r="C8" s="633">
        <f>+'[7]7.SZ.TÁBL. LÉTSZÁMADATOK'!$D8</f>
        <v>3.5</v>
      </c>
      <c r="D8" s="543">
        <v>2</v>
      </c>
    </row>
    <row r="9" spans="1:4" s="22" customFormat="1" ht="16.5" customHeight="1" x14ac:dyDescent="0.2">
      <c r="A9" s="547" t="s">
        <v>322</v>
      </c>
      <c r="B9" s="401">
        <f>+'[3]7.SZ.TÁBL. LÉTSZÁMADATOK'!$C9</f>
        <v>1</v>
      </c>
      <c r="C9" s="633">
        <f>+'[7]7.SZ.TÁBL. LÉTSZÁMADATOK'!$D9</f>
        <v>1</v>
      </c>
      <c r="D9" s="543">
        <v>1</v>
      </c>
    </row>
    <row r="10" spans="1:4" s="22" customFormat="1" ht="16.5" customHeight="1" x14ac:dyDescent="0.2">
      <c r="A10" s="548" t="s">
        <v>292</v>
      </c>
      <c r="B10" s="401">
        <f>+'[3]7.SZ.TÁBL. LÉTSZÁMADATOK'!$C10</f>
        <v>6</v>
      </c>
      <c r="C10" s="633">
        <f>+'[7]7.SZ.TÁBL. LÉTSZÁMADATOK'!$D10</f>
        <v>6</v>
      </c>
      <c r="D10" s="549">
        <v>6.5</v>
      </c>
    </row>
    <row r="11" spans="1:4" s="22" customFormat="1" ht="16.5" customHeight="1" thickBot="1" x14ac:dyDescent="0.25">
      <c r="A11" s="550" t="s">
        <v>18</v>
      </c>
      <c r="B11" s="551">
        <f>SUM(B4:B10)</f>
        <v>32.5</v>
      </c>
      <c r="C11" s="551">
        <f>SUM(C4:C10)</f>
        <v>32.5</v>
      </c>
      <c r="D11" s="552">
        <f>SUM(D4:D10)</f>
        <v>30</v>
      </c>
    </row>
    <row r="61" spans="1:5" x14ac:dyDescent="0.25">
      <c r="A61" s="23"/>
      <c r="B61" s="23"/>
      <c r="C61" s="23"/>
      <c r="D61" s="537"/>
      <c r="E61" s="537"/>
    </row>
    <row r="62" spans="1:5" x14ac:dyDescent="0.25">
      <c r="A62" s="24"/>
      <c r="B62" s="24"/>
      <c r="C62" s="24"/>
      <c r="D62" s="537"/>
      <c r="E62" s="537"/>
    </row>
    <row r="63" spans="1:5" x14ac:dyDescent="0.25">
      <c r="A63" s="24"/>
      <c r="B63" s="24"/>
      <c r="C63" s="24"/>
      <c r="D63" s="537"/>
      <c r="E63" s="537"/>
    </row>
    <row r="64" spans="1:5" x14ac:dyDescent="0.25">
      <c r="A64" s="24"/>
      <c r="B64" s="24"/>
      <c r="C64" s="24"/>
      <c r="D64" s="537"/>
      <c r="E64" s="537"/>
    </row>
    <row r="65" spans="1:5" x14ac:dyDescent="0.25">
      <c r="A65" s="25"/>
      <c r="B65" s="25"/>
      <c r="C65" s="25"/>
      <c r="D65" s="537"/>
      <c r="E65" s="537"/>
    </row>
  </sheetData>
  <mergeCells count="1">
    <mergeCell ref="B1:D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1" orientation="portrait" r:id="rId1"/>
  <headerFooter alignWithMargins="0">
    <oddHeader>&amp;L&amp;"Times New Roman,Félkövér"&amp;13Szent László Völgye TKT&amp;C&amp;"Times New Roman,Félkövér"&amp;16 
2021. I-III. NEGYEDÉVI KÖLTSÉGVETÉSI BESZÁMOLÓ&amp;R
6.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SzSKatalinE</cp:lastModifiedBy>
  <cp:lastPrinted>2021-10-26T08:55:44Z</cp:lastPrinted>
  <dcterms:created xsi:type="dcterms:W3CDTF">2011-02-23T07:11:55Z</dcterms:created>
  <dcterms:modified xsi:type="dcterms:W3CDTF">2021-11-17T10:28:51Z</dcterms:modified>
</cp:coreProperties>
</file>