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ársulás\2023\20231123\"/>
    </mc:Choice>
  </mc:AlternateContent>
  <bookViews>
    <workbookView xWindow="0" yWindow="0" windowWidth="23040" windowHeight="9510" tabRatio="599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KIAD'!$A$1:$K$115</definedName>
    <definedName name="_xlnm.Print_Area" localSheetId="0">'1.SZ.TÁBL. TÁRSULÁS KON. MÉRLEG'!$A$1:$J$17</definedName>
    <definedName name="_xlnm.Print_Area" localSheetId="2">'2.SZ.TÁBL. BEVÉTELEK'!$A$1:$F$129</definedName>
    <definedName name="_xlnm.Print_Area" localSheetId="3">'3.SZ.TÁBL. SEGÍTŐ SZOLGÁLAT'!$A$1:$AF$120</definedName>
    <definedName name="_xlnm.Print_Area" localSheetId="4">'4.SZ.TÁBL. SZOCIÁLIS NORMATÍVA'!$A$1:$D$33</definedName>
    <definedName name="_xlnm.Print_Area" localSheetId="5">'5.SZ.TÁBL. PÉNZE. ÁTAD - ÁTVÉT'!$A$1:$O$32</definedName>
    <definedName name="_xlnm.Print_Area" localSheetId="6">'6.SZ.TÁBL. ELŐIRÁNYZAT FELHASZN'!$A$1:$O$32</definedName>
    <definedName name="_xlnm.Print_Area" localSheetId="7">'7.SZ.TÁBL. LÉTSZÁMADATOK'!$A$1:$D$11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C73" i="2" l="1"/>
  <c r="F12" i="21" l="1"/>
  <c r="F14" i="21" s="1"/>
  <c r="O13" i="21"/>
  <c r="AE31" i="9" l="1"/>
  <c r="Y79" i="9"/>
  <c r="V30" i="9"/>
  <c r="V86" i="9"/>
  <c r="V88" i="9"/>
  <c r="V69" i="9"/>
  <c r="V68" i="9"/>
  <c r="V63" i="9"/>
  <c r="V42" i="9"/>
  <c r="V48" i="9"/>
  <c r="S63" i="9"/>
  <c r="S95" i="9"/>
  <c r="S30" i="9"/>
  <c r="S42" i="9"/>
  <c r="S58" i="9"/>
  <c r="S50" i="9"/>
  <c r="AE50" i="9" s="1"/>
  <c r="D41" i="1" s="1"/>
  <c r="J41" i="1" s="1"/>
  <c r="S54" i="9"/>
  <c r="S48" i="9"/>
  <c r="P30" i="9"/>
  <c r="P95" i="9"/>
  <c r="P63" i="9"/>
  <c r="P42" i="9"/>
  <c r="P58" i="9"/>
  <c r="P48" i="9"/>
  <c r="M30" i="9"/>
  <c r="M63" i="9"/>
  <c r="M86" i="9"/>
  <c r="M69" i="9"/>
  <c r="M42" i="9"/>
  <c r="M58" i="9"/>
  <c r="M48" i="9"/>
  <c r="J30" i="9"/>
  <c r="J63" i="9"/>
  <c r="J86" i="9"/>
  <c r="J88" i="9"/>
  <c r="J42" i="9"/>
  <c r="J58" i="9"/>
  <c r="J48" i="9"/>
  <c r="J54" i="9"/>
  <c r="G30" i="9"/>
  <c r="G95" i="9"/>
  <c r="G73" i="9"/>
  <c r="G72" i="9"/>
  <c r="G68" i="9"/>
  <c r="G63" i="9"/>
  <c r="G48" i="9"/>
  <c r="G59" i="9"/>
  <c r="AE59" i="9" s="1"/>
  <c r="D50" i="1" s="1"/>
  <c r="J50" i="1" s="1"/>
  <c r="G42" i="9"/>
  <c r="AE54" i="9" l="1"/>
  <c r="AE88" i="9"/>
  <c r="AE48" i="9"/>
  <c r="D39" i="1" s="1"/>
  <c r="J39" i="1" s="1"/>
  <c r="G82" i="1"/>
  <c r="J82" i="1" s="1"/>
  <c r="G77" i="1"/>
  <c r="G70" i="1"/>
  <c r="H70" i="1" s="1"/>
  <c r="G59" i="1"/>
  <c r="H59" i="1" s="1"/>
  <c r="G93" i="1"/>
  <c r="J93" i="1" s="1"/>
  <c r="J92" i="1" s="1"/>
  <c r="G103" i="1"/>
  <c r="J103" i="1" s="1"/>
  <c r="G100" i="1"/>
  <c r="J100" i="1" s="1"/>
  <c r="J17" i="1"/>
  <c r="AE16" i="9"/>
  <c r="Y17" i="9"/>
  <c r="Y15" i="9"/>
  <c r="S17" i="9"/>
  <c r="S12" i="9"/>
  <c r="P17" i="9"/>
  <c r="P12" i="9"/>
  <c r="J15" i="9"/>
  <c r="G18" i="1"/>
  <c r="G13" i="1"/>
  <c r="AE15" i="9" l="1"/>
  <c r="D16" i="1" s="1"/>
  <c r="J16" i="1" s="1"/>
  <c r="D111" i="2" s="1"/>
  <c r="AE12" i="9"/>
  <c r="H11" i="22"/>
  <c r="G92" i="1"/>
  <c r="AD20" i="9"/>
  <c r="C21" i="1" s="1"/>
  <c r="I21" i="1" s="1"/>
  <c r="Q94" i="9" l="1"/>
  <c r="H20" i="9" l="1"/>
  <c r="AF20" i="9" s="1"/>
  <c r="E21" i="1" s="1"/>
  <c r="K21" i="1" s="1"/>
  <c r="AE20" i="9"/>
  <c r="D21" i="1" s="1"/>
  <c r="J21" i="1" s="1"/>
  <c r="E118" i="2" s="1"/>
  <c r="E32" i="21" l="1"/>
  <c r="F32" i="21"/>
  <c r="J32" i="21"/>
  <c r="K32" i="21"/>
  <c r="B32" i="21"/>
  <c r="O29" i="21"/>
  <c r="C27" i="21"/>
  <c r="C32" i="21" s="1"/>
  <c r="D27" i="21"/>
  <c r="D32" i="21" s="1"/>
  <c r="E27" i="21"/>
  <c r="F27" i="21"/>
  <c r="G27" i="21"/>
  <c r="G32" i="21" s="1"/>
  <c r="H27" i="21"/>
  <c r="H32" i="21" s="1"/>
  <c r="I27" i="21"/>
  <c r="I32" i="21" s="1"/>
  <c r="J27" i="21"/>
  <c r="K27" i="21"/>
  <c r="L27" i="21"/>
  <c r="L32" i="21" s="1"/>
  <c r="M27" i="21"/>
  <c r="M32" i="21" s="1"/>
  <c r="N27" i="21"/>
  <c r="B27" i="21"/>
  <c r="O20" i="21"/>
  <c r="O21" i="21"/>
  <c r="O22" i="21"/>
  <c r="O23" i="21"/>
  <c r="O24" i="21"/>
  <c r="O25" i="21"/>
  <c r="O26" i="21"/>
  <c r="O19" i="21"/>
  <c r="O27" i="21" s="1"/>
  <c r="C4" i="2" l="1"/>
  <c r="AD54" i="9"/>
  <c r="C45" i="1" s="1"/>
  <c r="I45" i="1" s="1"/>
  <c r="X32" i="9"/>
  <c r="I23" i="1" l="1"/>
  <c r="J23" i="1"/>
  <c r="K23" i="1"/>
  <c r="J25" i="1"/>
  <c r="I25" i="1"/>
  <c r="K25" i="1"/>
  <c r="I26" i="1"/>
  <c r="I27" i="1" s="1"/>
  <c r="J26" i="1"/>
  <c r="J27" i="1" s="1"/>
  <c r="C10" i="21"/>
  <c r="D10" i="21"/>
  <c r="E10" i="21"/>
  <c r="F10" i="21"/>
  <c r="G10" i="21"/>
  <c r="H10" i="21"/>
  <c r="I10" i="21"/>
  <c r="J10" i="21"/>
  <c r="K10" i="21"/>
  <c r="L10" i="21"/>
  <c r="M10" i="21"/>
  <c r="T88" i="9"/>
  <c r="T79" i="9"/>
  <c r="K58" i="9"/>
  <c r="Q17" i="9"/>
  <c r="Q12" i="9"/>
  <c r="K17" i="9"/>
  <c r="K12" i="9"/>
  <c r="Y32" i="9"/>
  <c r="S32" i="9"/>
  <c r="P32" i="9"/>
  <c r="M32" i="9"/>
  <c r="J32" i="9"/>
  <c r="G32" i="9"/>
  <c r="H92" i="9" l="1"/>
  <c r="AE17" i="9"/>
  <c r="D18" i="1" s="1"/>
  <c r="H12" i="9"/>
  <c r="H17" i="9"/>
  <c r="AE32" i="9"/>
  <c r="H18" i="1"/>
  <c r="H13" i="1"/>
  <c r="Y30" i="9"/>
  <c r="D13" i="1" l="1"/>
  <c r="AE21" i="9"/>
  <c r="K28" i="9"/>
  <c r="G78" i="1" l="1"/>
  <c r="F92" i="1"/>
  <c r="Y87" i="9"/>
  <c r="X87" i="9"/>
  <c r="AD76" i="9"/>
  <c r="AD75" i="9" s="1"/>
  <c r="AD77" i="9"/>
  <c r="AD78" i="9"/>
  <c r="Z33" i="9"/>
  <c r="V87" i="9"/>
  <c r="U87" i="9"/>
  <c r="S87" i="9"/>
  <c r="R87" i="9"/>
  <c r="W77" i="9"/>
  <c r="W78" i="9"/>
  <c r="W76" i="9"/>
  <c r="T47" i="9"/>
  <c r="Q108" i="9"/>
  <c r="Q105" i="9"/>
  <c r="P87" i="9"/>
  <c r="O87" i="9"/>
  <c r="Q77" i="9"/>
  <c r="Q78" i="9"/>
  <c r="Q76" i="9"/>
  <c r="Q92" i="9"/>
  <c r="M87" i="9"/>
  <c r="L87" i="9"/>
  <c r="N79" i="9"/>
  <c r="N77" i="9"/>
  <c r="N78" i="9"/>
  <c r="N76" i="9"/>
  <c r="K92" i="9"/>
  <c r="J87" i="9"/>
  <c r="I87" i="9"/>
  <c r="K77" i="9"/>
  <c r="K78" i="9"/>
  <c r="K76" i="9"/>
  <c r="G87" i="9"/>
  <c r="F87" i="9"/>
  <c r="H77" i="9"/>
  <c r="AF77" i="9" s="1"/>
  <c r="H78" i="9"/>
  <c r="AF78" i="9" s="1"/>
  <c r="H76" i="9"/>
  <c r="AF76" i="9" s="1"/>
  <c r="AF75" i="9" l="1"/>
  <c r="H75" i="9"/>
  <c r="C63" i="2"/>
  <c r="K15" i="9" l="1"/>
  <c r="C72" i="2" l="1"/>
  <c r="D5" i="13"/>
  <c r="D10" i="13"/>
  <c r="D9" i="13"/>
  <c r="D8" i="13"/>
  <c r="D7" i="13"/>
  <c r="D6" i="13"/>
  <c r="D4" i="13"/>
  <c r="E69" i="1" l="1"/>
  <c r="K69" i="1" s="1"/>
  <c r="C69" i="1"/>
  <c r="I69" i="1" s="1"/>
  <c r="E68" i="1"/>
  <c r="K68" i="1" s="1"/>
  <c r="C68" i="1"/>
  <c r="I68" i="1" s="1"/>
  <c r="E67" i="1"/>
  <c r="K67" i="1" s="1"/>
  <c r="C67" i="1"/>
  <c r="I67" i="1" s="1"/>
  <c r="W75" i="9"/>
  <c r="Q75" i="9"/>
  <c r="N75" i="9"/>
  <c r="K75" i="9"/>
  <c r="D75" i="9"/>
  <c r="E75" i="9"/>
  <c r="C75" i="9"/>
  <c r="K66" i="1" l="1"/>
  <c r="E66" i="1"/>
  <c r="I66" i="1"/>
  <c r="C66" i="1"/>
  <c r="AE95" i="9" l="1"/>
  <c r="D86" i="1" s="1"/>
  <c r="J86" i="1" s="1"/>
  <c r="E90" i="2" l="1"/>
  <c r="F90" i="2" s="1"/>
  <c r="E91" i="2"/>
  <c r="F91" i="2" s="1"/>
  <c r="E92" i="2"/>
  <c r="F92" i="2" s="1"/>
  <c r="E93" i="2"/>
  <c r="F93" i="2" s="1"/>
  <c r="E94" i="2"/>
  <c r="F94" i="2" s="1"/>
  <c r="E89" i="2"/>
  <c r="F78" i="1"/>
  <c r="H71" i="1"/>
  <c r="K71" i="1" s="1"/>
  <c r="N108" i="9"/>
  <c r="N105" i="9"/>
  <c r="H104" i="9"/>
  <c r="H47" i="9"/>
  <c r="O28" i="21"/>
  <c r="O18" i="21"/>
  <c r="O32" i="21" s="1"/>
  <c r="AD31" i="9" l="1"/>
  <c r="F89" i="2"/>
  <c r="E88" i="2"/>
  <c r="C88" i="2"/>
  <c r="F88" i="2" l="1"/>
  <c r="G13" i="18"/>
  <c r="D73" i="2" s="1"/>
  <c r="H83" i="1"/>
  <c r="G89" i="1"/>
  <c r="AE86" i="9" l="1"/>
  <c r="K85" i="9"/>
  <c r="T72" i="9"/>
  <c r="H91" i="1"/>
  <c r="K91" i="1" s="1"/>
  <c r="H93" i="1"/>
  <c r="I93" i="1"/>
  <c r="H94" i="1"/>
  <c r="K94" i="1" s="1"/>
  <c r="I94" i="1"/>
  <c r="H95" i="1" l="1"/>
  <c r="K95" i="1" s="1"/>
  <c r="K93" i="1"/>
  <c r="I91" i="1"/>
  <c r="I95" i="1"/>
  <c r="I92" i="1" s="1"/>
  <c r="G7" i="22" s="1"/>
  <c r="H92" i="1" l="1"/>
  <c r="K92" i="1"/>
  <c r="AF93" i="9" l="1"/>
  <c r="AF94" i="9"/>
  <c r="Z92" i="9"/>
  <c r="Z17" i="9"/>
  <c r="W17" i="9"/>
  <c r="AD16" i="9"/>
  <c r="W92" i="9"/>
  <c r="W79" i="9"/>
  <c r="AD17" i="9"/>
  <c r="C18" i="1" s="1"/>
  <c r="T50" i="9"/>
  <c r="T92" i="9"/>
  <c r="AD46" i="9"/>
  <c r="H105" i="9"/>
  <c r="E48" i="18"/>
  <c r="E47" i="18"/>
  <c r="E46" i="18"/>
  <c r="E45" i="18"/>
  <c r="E44" i="18"/>
  <c r="B9" i="18" s="1"/>
  <c r="E43" i="18"/>
  <c r="E42" i="18"/>
  <c r="E41" i="18"/>
  <c r="E39" i="18"/>
  <c r="E38" i="18"/>
  <c r="F7" i="18"/>
  <c r="F9" i="18"/>
  <c r="E19" i="1" l="1"/>
  <c r="E112" i="2"/>
  <c r="F112" i="2" s="1"/>
  <c r="AD91" i="9"/>
  <c r="R96" i="9"/>
  <c r="C19" i="1"/>
  <c r="AD92" i="9"/>
  <c r="C83" i="1" s="1"/>
  <c r="W16" i="9"/>
  <c r="AF16" i="9" s="1"/>
  <c r="T17" i="9"/>
  <c r="AF17" i="9" s="1"/>
  <c r="AF46" i="9"/>
  <c r="AF92" i="9"/>
  <c r="E83" i="1" s="1"/>
  <c r="E17" i="1" l="1"/>
  <c r="K17" i="1" s="1"/>
  <c r="C17" i="1"/>
  <c r="I17" i="1" s="1"/>
  <c r="E18" i="1"/>
  <c r="B12" i="2" l="1"/>
  <c r="T31" i="9" l="1"/>
  <c r="N31" i="9"/>
  <c r="K31" i="9"/>
  <c r="H31" i="9" l="1"/>
  <c r="H28" i="9"/>
  <c r="AE28" i="9"/>
  <c r="AE79" i="9" l="1"/>
  <c r="D70" i="1" s="1"/>
  <c r="J70" i="1" s="1"/>
  <c r="W88" i="9"/>
  <c r="W58" i="9"/>
  <c r="W54" i="9"/>
  <c r="T54" i="9"/>
  <c r="Q54" i="9"/>
  <c r="N54" i="9"/>
  <c r="N45" i="9"/>
  <c r="K54" i="9"/>
  <c r="AE87" i="9" l="1"/>
  <c r="AE58" i="9"/>
  <c r="D49" i="1" s="1"/>
  <c r="D79" i="1"/>
  <c r="J71" i="9"/>
  <c r="AE63" i="9"/>
  <c r="D54" i="1" s="1"/>
  <c r="AE42" i="9"/>
  <c r="D33" i="1" s="1"/>
  <c r="AA90" i="9"/>
  <c r="AB90" i="9"/>
  <c r="AC90" i="9"/>
  <c r="AA87" i="9"/>
  <c r="AA97" i="9" s="1"/>
  <c r="AA74" i="9"/>
  <c r="AB74" i="9"/>
  <c r="AC74" i="9"/>
  <c r="AA71" i="9"/>
  <c r="AA101" i="9"/>
  <c r="AB101" i="9"/>
  <c r="AC101" i="9"/>
  <c r="AA96" i="9"/>
  <c r="AC91" i="9"/>
  <c r="AC96" i="9" s="1"/>
  <c r="AC87" i="9"/>
  <c r="AC68" i="9"/>
  <c r="AE69" i="9" l="1"/>
  <c r="D60" i="1" s="1"/>
  <c r="J60" i="1" s="1"/>
  <c r="H54" i="9"/>
  <c r="AF54" i="9" s="1"/>
  <c r="E45" i="1" s="1"/>
  <c r="D45" i="1"/>
  <c r="AE68" i="9"/>
  <c r="D59" i="1" s="1"/>
  <c r="H50" i="9"/>
  <c r="D77" i="1"/>
  <c r="D78" i="1" s="1"/>
  <c r="AC108" i="9"/>
  <c r="AB109" i="9"/>
  <c r="AB71" i="9"/>
  <c r="AC69" i="9"/>
  <c r="AB87" i="9"/>
  <c r="AC105" i="9"/>
  <c r="AB96" i="9"/>
  <c r="G29" i="9"/>
  <c r="AC109" i="9" l="1"/>
  <c r="AB97" i="9"/>
  <c r="AB116" i="9" s="1"/>
  <c r="AB118" i="9" s="1"/>
  <c r="AB120" i="9" s="1"/>
  <c r="O3" i="20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C78" i="2"/>
  <c r="E79" i="2" l="1"/>
  <c r="E78" i="2" l="1"/>
  <c r="F78" i="2" s="1"/>
  <c r="F79" i="2"/>
  <c r="N48" i="9"/>
  <c r="N50" i="9"/>
  <c r="AD86" i="9"/>
  <c r="H85" i="9"/>
  <c r="AD95" i="9" l="1"/>
  <c r="AD50" i="9"/>
  <c r="H15" i="18" l="1"/>
  <c r="H25" i="18" l="1"/>
  <c r="H26" i="18"/>
  <c r="H27" i="18"/>
  <c r="H28" i="18"/>
  <c r="H29" i="18"/>
  <c r="H30" i="18"/>
  <c r="H24" i="18"/>
  <c r="H16" i="18"/>
  <c r="H17" i="18"/>
  <c r="H18" i="18"/>
  <c r="H19" i="18"/>
  <c r="H20" i="18"/>
  <c r="H21" i="18"/>
  <c r="AE30" i="9" l="1"/>
  <c r="C14" i="20"/>
  <c r="D14" i="20"/>
  <c r="E14" i="20"/>
  <c r="F14" i="20"/>
  <c r="G14" i="20"/>
  <c r="H14" i="20"/>
  <c r="I14" i="20"/>
  <c r="J14" i="20"/>
  <c r="K14" i="20"/>
  <c r="L14" i="20"/>
  <c r="M14" i="20"/>
  <c r="N14" i="20"/>
  <c r="E52" i="2" l="1"/>
  <c r="F52" i="2" s="1"/>
  <c r="E51" i="2"/>
  <c r="F51" i="2" s="1"/>
  <c r="E50" i="2"/>
  <c r="F50" i="2" s="1"/>
  <c r="E49" i="2"/>
  <c r="F49" i="2" s="1"/>
  <c r="E48" i="2"/>
  <c r="C47" i="2"/>
  <c r="E45" i="2"/>
  <c r="F45" i="2" s="1"/>
  <c r="E44" i="2"/>
  <c r="F44" i="2" s="1"/>
  <c r="E43" i="2"/>
  <c r="F43" i="2" s="1"/>
  <c r="E42" i="2"/>
  <c r="F42" i="2" s="1"/>
  <c r="E41" i="2"/>
  <c r="F48" i="2" l="1"/>
  <c r="E47" i="2"/>
  <c r="F47" i="2" s="1"/>
  <c r="C40" i="2"/>
  <c r="F41" i="2"/>
  <c r="E40" i="2"/>
  <c r="Z31" i="9"/>
  <c r="X24" i="9"/>
  <c r="X6" i="9"/>
  <c r="X26" i="9"/>
  <c r="U74" i="9"/>
  <c r="U71" i="9"/>
  <c r="U26" i="9"/>
  <c r="U24" i="9"/>
  <c r="R26" i="9"/>
  <c r="R24" i="9"/>
  <c r="R10" i="9"/>
  <c r="R6" i="9"/>
  <c r="Q31" i="9"/>
  <c r="O26" i="9"/>
  <c r="O24" i="9"/>
  <c r="L26" i="9"/>
  <c r="L24" i="9"/>
  <c r="I26" i="9"/>
  <c r="I24" i="9"/>
  <c r="F26" i="9"/>
  <c r="F24" i="9"/>
  <c r="U109" i="9" l="1"/>
  <c r="U60" i="9"/>
  <c r="I60" i="9"/>
  <c r="L60" i="9"/>
  <c r="L101" i="9"/>
  <c r="R109" i="9"/>
  <c r="O6" i="9"/>
  <c r="U10" i="9"/>
  <c r="X90" i="9"/>
  <c r="F21" i="9"/>
  <c r="F71" i="9"/>
  <c r="I74" i="9"/>
  <c r="L10" i="9"/>
  <c r="O60" i="9"/>
  <c r="O71" i="9"/>
  <c r="O96" i="9"/>
  <c r="O109" i="9"/>
  <c r="X60" i="9"/>
  <c r="X71" i="9"/>
  <c r="X96" i="9"/>
  <c r="X109" i="9"/>
  <c r="F32" i="9"/>
  <c r="F29" i="9" s="1"/>
  <c r="F40" i="9" s="1"/>
  <c r="F56" i="9"/>
  <c r="F74" i="9"/>
  <c r="I10" i="9"/>
  <c r="L74" i="9"/>
  <c r="I6" i="9"/>
  <c r="I109" i="9"/>
  <c r="O10" i="9"/>
  <c r="U6" i="9"/>
  <c r="X74" i="9"/>
  <c r="X101" i="9"/>
  <c r="F101" i="9"/>
  <c r="I101" i="9"/>
  <c r="F6" i="9"/>
  <c r="F60" i="9"/>
  <c r="F109" i="9"/>
  <c r="L6" i="9"/>
  <c r="L71" i="9"/>
  <c r="L109" i="9"/>
  <c r="O90" i="9"/>
  <c r="R60" i="9"/>
  <c r="F90" i="9"/>
  <c r="F96" i="9"/>
  <c r="I71" i="9"/>
  <c r="F62" i="9"/>
  <c r="I21" i="9"/>
  <c r="I90" i="9"/>
  <c r="I114" i="9"/>
  <c r="L56" i="9"/>
  <c r="L90" i="9"/>
  <c r="L114" i="9"/>
  <c r="X56" i="9"/>
  <c r="X62" i="9"/>
  <c r="X114" i="9"/>
  <c r="I32" i="9"/>
  <c r="I29" i="9" s="1"/>
  <c r="I40" i="9" s="1"/>
  <c r="I62" i="9"/>
  <c r="L62" i="9"/>
  <c r="L96" i="9"/>
  <c r="X21" i="9"/>
  <c r="X29" i="9"/>
  <c r="X40" i="9" s="1"/>
  <c r="R32" i="9"/>
  <c r="R29" i="9" s="1"/>
  <c r="R40" i="9" s="1"/>
  <c r="R56" i="9"/>
  <c r="R62" i="9"/>
  <c r="R74" i="9"/>
  <c r="R90" i="9"/>
  <c r="R101" i="9"/>
  <c r="R114" i="9"/>
  <c r="U21" i="9"/>
  <c r="U29" i="9"/>
  <c r="U40" i="9" s="1"/>
  <c r="U56" i="9"/>
  <c r="U62" i="9"/>
  <c r="U90" i="9"/>
  <c r="U96" i="9"/>
  <c r="U101" i="9"/>
  <c r="U114" i="9"/>
  <c r="F114" i="9"/>
  <c r="I56" i="9"/>
  <c r="I96" i="9"/>
  <c r="L21" i="9"/>
  <c r="L32" i="9"/>
  <c r="L29" i="9" s="1"/>
  <c r="L40" i="9" s="1"/>
  <c r="F10" i="9"/>
  <c r="O21" i="9"/>
  <c r="O27" i="9" s="1"/>
  <c r="O32" i="9"/>
  <c r="O29" i="9" s="1"/>
  <c r="O40" i="9" s="1"/>
  <c r="O56" i="9"/>
  <c r="O62" i="9"/>
  <c r="O74" i="9"/>
  <c r="O101" i="9"/>
  <c r="O114" i="9"/>
  <c r="R21" i="9"/>
  <c r="R27" i="9" s="1"/>
  <c r="R71" i="9"/>
  <c r="X10" i="9"/>
  <c r="F40" i="2"/>
  <c r="U61" i="9" l="1"/>
  <c r="U27" i="9"/>
  <c r="U41" i="9" s="1"/>
  <c r="R61" i="9"/>
  <c r="I61" i="9"/>
  <c r="F61" i="9"/>
  <c r="L61" i="9"/>
  <c r="X61" i="9"/>
  <c r="L27" i="9"/>
  <c r="L41" i="9" s="1"/>
  <c r="X97" i="9"/>
  <c r="O97" i="9"/>
  <c r="O61" i="9"/>
  <c r="I97" i="9"/>
  <c r="I27" i="9"/>
  <c r="I41" i="9" s="1"/>
  <c r="F97" i="9"/>
  <c r="L97" i="9"/>
  <c r="F27" i="9"/>
  <c r="F41" i="9" s="1"/>
  <c r="X27" i="9"/>
  <c r="X41" i="9" s="1"/>
  <c r="U97" i="9"/>
  <c r="U116" i="9" s="1"/>
  <c r="U118" i="9" s="1"/>
  <c r="R97" i="9"/>
  <c r="O41" i="9"/>
  <c r="R41" i="9"/>
  <c r="I116" i="9" l="1"/>
  <c r="I118" i="9" s="1"/>
  <c r="R116" i="9"/>
  <c r="R118" i="9" s="1"/>
  <c r="L116" i="9"/>
  <c r="L118" i="9" s="1"/>
  <c r="F116" i="9"/>
  <c r="F118" i="9" s="1"/>
  <c r="X116" i="9"/>
  <c r="X118" i="9" s="1"/>
  <c r="O116" i="9"/>
  <c r="O118" i="9" s="1"/>
  <c r="C24" i="9"/>
  <c r="C7" i="1"/>
  <c r="F89" i="1" l="1"/>
  <c r="H89" i="1" s="1"/>
  <c r="H12" i="1" l="1"/>
  <c r="H29" i="1"/>
  <c r="E7" i="1" l="1"/>
  <c r="AE6" i="9"/>
  <c r="D7" i="1"/>
  <c r="H103" i="1" l="1"/>
  <c r="H100" i="1"/>
  <c r="H4" i="18"/>
  <c r="H5" i="18"/>
  <c r="H6" i="18"/>
  <c r="H7" i="18"/>
  <c r="H8" i="18"/>
  <c r="H9" i="18"/>
  <c r="H10" i="18"/>
  <c r="H11" i="18"/>
  <c r="H12" i="18"/>
  <c r="H3" i="18"/>
  <c r="O29" i="20" l="1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F30" i="20" s="1"/>
  <c r="E24" i="20"/>
  <c r="D24" i="20"/>
  <c r="C24" i="20"/>
  <c r="O23" i="20"/>
  <c r="O22" i="20"/>
  <c r="O21" i="20"/>
  <c r="O20" i="20"/>
  <c r="O19" i="20"/>
  <c r="O18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12" i="20"/>
  <c r="O14" i="20" s="1"/>
  <c r="N10" i="20"/>
  <c r="M10" i="20"/>
  <c r="L10" i="20"/>
  <c r="K10" i="20"/>
  <c r="J10" i="20"/>
  <c r="I10" i="20"/>
  <c r="H10" i="20"/>
  <c r="G10" i="20"/>
  <c r="F10" i="20"/>
  <c r="E10" i="20"/>
  <c r="D10" i="20"/>
  <c r="C10" i="20"/>
  <c r="O9" i="20"/>
  <c r="O8" i="20"/>
  <c r="O7" i="20"/>
  <c r="B7" i="20"/>
  <c r="B10" i="20" s="1"/>
  <c r="N6" i="20"/>
  <c r="M6" i="20"/>
  <c r="L6" i="20"/>
  <c r="K6" i="20"/>
  <c r="J6" i="20"/>
  <c r="I6" i="20"/>
  <c r="H6" i="20"/>
  <c r="G6" i="20"/>
  <c r="F6" i="20"/>
  <c r="E6" i="20"/>
  <c r="D6" i="20"/>
  <c r="C6" i="20"/>
  <c r="O5" i="20"/>
  <c r="O4" i="20"/>
  <c r="D5" i="18"/>
  <c r="N30" i="20" l="1"/>
  <c r="J30" i="20"/>
  <c r="C16" i="20"/>
  <c r="K16" i="20"/>
  <c r="D30" i="20"/>
  <c r="L30" i="20"/>
  <c r="O10" i="20"/>
  <c r="O28" i="20"/>
  <c r="H30" i="20"/>
  <c r="B13" i="18"/>
  <c r="C30" i="20"/>
  <c r="G30" i="20"/>
  <c r="K30" i="20"/>
  <c r="O24" i="20"/>
  <c r="E30" i="20"/>
  <c r="I30" i="20"/>
  <c r="M30" i="20"/>
  <c r="O15" i="20"/>
  <c r="O6" i="20"/>
  <c r="D16" i="20"/>
  <c r="L16" i="20"/>
  <c r="E16" i="20"/>
  <c r="I16" i="20"/>
  <c r="M16" i="20"/>
  <c r="G16" i="20"/>
  <c r="F16" i="20"/>
  <c r="F32" i="20" s="1"/>
  <c r="J16" i="20"/>
  <c r="N16" i="20"/>
  <c r="H16" i="20"/>
  <c r="N32" i="20" l="1"/>
  <c r="J32" i="20"/>
  <c r="D32" i="20"/>
  <c r="C32" i="20"/>
  <c r="K32" i="20"/>
  <c r="L32" i="20"/>
  <c r="O30" i="20"/>
  <c r="O16" i="20"/>
  <c r="H32" i="20"/>
  <c r="G32" i="20"/>
  <c r="M32" i="20"/>
  <c r="E32" i="20"/>
  <c r="I32" i="20"/>
  <c r="O32" i="20" l="1"/>
  <c r="C11" i="13" l="1"/>
  <c r="E19" i="2"/>
  <c r="E18" i="2"/>
  <c r="F18" i="2" s="1"/>
  <c r="E17" i="2"/>
  <c r="F17" i="2" s="1"/>
  <c r="E16" i="2"/>
  <c r="E15" i="2"/>
  <c r="E49" i="18" l="1"/>
  <c r="C13" i="2"/>
  <c r="F19" i="2"/>
  <c r="E14" i="2"/>
  <c r="E13" i="2" s="1"/>
  <c r="K3" i="1" l="1"/>
  <c r="J3" i="1"/>
  <c r="I3" i="1"/>
  <c r="H22" i="18" l="1"/>
  <c r="G22" i="18"/>
  <c r="D76" i="2" s="1"/>
  <c r="E76" i="2" s="1"/>
  <c r="F76" i="2" s="1"/>
  <c r="F22" i="18"/>
  <c r="D21" i="18"/>
  <c r="C22" i="18"/>
  <c r="B22" i="18"/>
  <c r="W31" i="9" l="1"/>
  <c r="AF31" i="9" s="1"/>
  <c r="D7" i="18"/>
  <c r="C56" i="9"/>
  <c r="H26" i="1" l="1"/>
  <c r="K26" i="1" s="1"/>
  <c r="K27" i="1" s="1"/>
  <c r="Z36" i="9" l="1"/>
  <c r="AF117" i="9"/>
  <c r="AF115" i="9"/>
  <c r="AD28" i="9"/>
  <c r="X136" i="9"/>
  <c r="Y114" i="9"/>
  <c r="Y109" i="9"/>
  <c r="Y101" i="9"/>
  <c r="Y96" i="9"/>
  <c r="Y90" i="9"/>
  <c r="Y74" i="9"/>
  <c r="Y71" i="9"/>
  <c r="Y62" i="9"/>
  <c r="Y60" i="9"/>
  <c r="Y56" i="9"/>
  <c r="Z26" i="9"/>
  <c r="Y26" i="9"/>
  <c r="Z24" i="9"/>
  <c r="Y24" i="9"/>
  <c r="Y21" i="9"/>
  <c r="Z15" i="9"/>
  <c r="Z10" i="9"/>
  <c r="Y10" i="9"/>
  <c r="Z6" i="9"/>
  <c r="Y6" i="9"/>
  <c r="AD72" i="9"/>
  <c r="AD104" i="9"/>
  <c r="AD108" i="9"/>
  <c r="AD105" i="9"/>
  <c r="H86" i="1"/>
  <c r="Y61" i="9" l="1"/>
  <c r="I90" i="1"/>
  <c r="Z101" i="9"/>
  <c r="Y29" i="9"/>
  <c r="Y40" i="9" s="1"/>
  <c r="Y27" i="9"/>
  <c r="Z90" i="9"/>
  <c r="Z109" i="9"/>
  <c r="Z114" i="9"/>
  <c r="AD73" i="9"/>
  <c r="AD42" i="9"/>
  <c r="AD81" i="9"/>
  <c r="AD12" i="9"/>
  <c r="C13" i="1" s="1"/>
  <c r="AD33" i="9"/>
  <c r="AD37" i="9"/>
  <c r="AD85" i="9"/>
  <c r="AD65" i="9"/>
  <c r="Z21" i="9"/>
  <c r="Z27" i="9" s="1"/>
  <c r="AD35" i="9"/>
  <c r="AD39" i="9"/>
  <c r="AD64" i="9"/>
  <c r="AD15" i="9"/>
  <c r="AD34" i="9"/>
  <c r="AD48" i="9"/>
  <c r="C62" i="9"/>
  <c r="AD67" i="9"/>
  <c r="AD88" i="9"/>
  <c r="AD63" i="9"/>
  <c r="AD79" i="9"/>
  <c r="Z30" i="9"/>
  <c r="Z79" i="9"/>
  <c r="Z87" i="9" s="1"/>
  <c r="AD69" i="9"/>
  <c r="AD30" i="9"/>
  <c r="Z62" i="9"/>
  <c r="Z56" i="9"/>
  <c r="Z60" i="9"/>
  <c r="Z74" i="9"/>
  <c r="Y97" i="9"/>
  <c r="Y116" i="9" s="1"/>
  <c r="Y118" i="9" s="1"/>
  <c r="Z91" i="9"/>
  <c r="AD87" i="9" l="1"/>
  <c r="Y41" i="9"/>
  <c r="Y120" i="9" s="1"/>
  <c r="I89" i="1"/>
  <c r="G6" i="22" s="1"/>
  <c r="E111" i="2"/>
  <c r="C16" i="1"/>
  <c r="J96" i="1"/>
  <c r="Z61" i="9"/>
  <c r="X123" i="9"/>
  <c r="Z96" i="9"/>
  <c r="Z71" i="9"/>
  <c r="X120" i="9"/>
  <c r="Z97" i="9" l="1"/>
  <c r="Z116" i="9" s="1"/>
  <c r="Z118" i="9" s="1"/>
  <c r="C29" i="1" l="1"/>
  <c r="I29" i="1" s="1"/>
  <c r="B5" i="22" s="1"/>
  <c r="D29" i="1"/>
  <c r="J29" i="1" s="1"/>
  <c r="C5" i="22" s="1"/>
  <c r="J49" i="1"/>
  <c r="M62" i="9"/>
  <c r="D62" i="9"/>
  <c r="D71" i="9"/>
  <c r="J96" i="9"/>
  <c r="V96" i="9"/>
  <c r="P56" i="9"/>
  <c r="D56" i="9"/>
  <c r="H20" i="1"/>
  <c r="H22" i="1" s="1"/>
  <c r="H90" i="1"/>
  <c r="G96" i="1"/>
  <c r="G87" i="1"/>
  <c r="H77" i="1"/>
  <c r="H76" i="1"/>
  <c r="W28" i="9"/>
  <c r="H31" i="18"/>
  <c r="G31" i="18"/>
  <c r="D75" i="2" s="1"/>
  <c r="D72" i="2" s="1"/>
  <c r="F31" i="18"/>
  <c r="F13" i="18"/>
  <c r="H13" i="18"/>
  <c r="D30" i="18"/>
  <c r="D29" i="18"/>
  <c r="D28" i="18"/>
  <c r="D27" i="18"/>
  <c r="D26" i="18"/>
  <c r="D25" i="18"/>
  <c r="D24" i="18"/>
  <c r="D20" i="18"/>
  <c r="D19" i="18"/>
  <c r="D18" i="18"/>
  <c r="D17" i="18"/>
  <c r="D16" i="18"/>
  <c r="D15" i="18"/>
  <c r="C31" i="18"/>
  <c r="B31" i="18"/>
  <c r="D4" i="18"/>
  <c r="D6" i="18"/>
  <c r="D8" i="18"/>
  <c r="D9" i="18"/>
  <c r="D10" i="18"/>
  <c r="D11" i="18"/>
  <c r="D12" i="18"/>
  <c r="D3" i="18"/>
  <c r="W108" i="9"/>
  <c r="W105" i="9"/>
  <c r="W85" i="9"/>
  <c r="W72" i="9"/>
  <c r="W26" i="9"/>
  <c r="W24" i="9"/>
  <c r="W15" i="9"/>
  <c r="W10" i="9"/>
  <c r="W6" i="9"/>
  <c r="T91" i="9"/>
  <c r="T68" i="9"/>
  <c r="T33" i="9"/>
  <c r="T26" i="9"/>
  <c r="T24" i="9"/>
  <c r="T12" i="9"/>
  <c r="AF12" i="9" s="1"/>
  <c r="E13" i="1" s="1"/>
  <c r="T10" i="9"/>
  <c r="T6" i="9"/>
  <c r="Q85" i="9"/>
  <c r="Q72" i="9"/>
  <c r="Q68" i="9"/>
  <c r="Q38" i="9"/>
  <c r="Q37" i="9"/>
  <c r="Q36" i="9"/>
  <c r="Q35" i="9"/>
  <c r="Q34" i="9"/>
  <c r="Q33" i="9"/>
  <c r="Q26" i="9"/>
  <c r="Q24" i="9"/>
  <c r="Q15" i="9"/>
  <c r="Q10" i="9"/>
  <c r="Q6" i="9"/>
  <c r="N39" i="9"/>
  <c r="N38" i="9"/>
  <c r="N37" i="9"/>
  <c r="N36" i="9"/>
  <c r="N35" i="9"/>
  <c r="N34" i="9"/>
  <c r="N33" i="9"/>
  <c r="N26" i="9"/>
  <c r="N24" i="9"/>
  <c r="N10" i="9"/>
  <c r="N6" i="9"/>
  <c r="K108" i="9"/>
  <c r="K105" i="9"/>
  <c r="K72" i="9"/>
  <c r="K39" i="9"/>
  <c r="K38" i="9"/>
  <c r="K37" i="9"/>
  <c r="K36" i="9"/>
  <c r="K35" i="9"/>
  <c r="K34" i="9"/>
  <c r="K33" i="9"/>
  <c r="K26" i="9"/>
  <c r="K24" i="9"/>
  <c r="K10" i="9"/>
  <c r="K6" i="9"/>
  <c r="H108" i="9"/>
  <c r="AF104" i="9"/>
  <c r="E99" i="1" s="1"/>
  <c r="H95" i="9"/>
  <c r="H81" i="9"/>
  <c r="H72" i="9"/>
  <c r="H39" i="9"/>
  <c r="H38" i="9"/>
  <c r="H37" i="9"/>
  <c r="H36" i="9"/>
  <c r="H35" i="9"/>
  <c r="H34" i="9"/>
  <c r="H33" i="9"/>
  <c r="H26" i="9"/>
  <c r="H24" i="9"/>
  <c r="H10" i="9"/>
  <c r="H6" i="9"/>
  <c r="AF26" i="9"/>
  <c r="AF24" i="9"/>
  <c r="AF10" i="9"/>
  <c r="AF6" i="9"/>
  <c r="AE114" i="9"/>
  <c r="AE109" i="9"/>
  <c r="AE90" i="9"/>
  <c r="AE74" i="9"/>
  <c r="D21" i="2"/>
  <c r="AE26" i="9"/>
  <c r="AE24" i="9"/>
  <c r="AE10" i="9"/>
  <c r="V114" i="9"/>
  <c r="V109" i="9"/>
  <c r="V101" i="9"/>
  <c r="V90" i="9"/>
  <c r="V74" i="9"/>
  <c r="V71" i="9"/>
  <c r="V62" i="9"/>
  <c r="V60" i="9"/>
  <c r="V26" i="9"/>
  <c r="V24" i="9"/>
  <c r="V21" i="9"/>
  <c r="V10" i="9"/>
  <c r="V6" i="9"/>
  <c r="S114" i="9"/>
  <c r="S109" i="9"/>
  <c r="S101" i="9"/>
  <c r="S96" i="9"/>
  <c r="S90" i="9"/>
  <c r="S74" i="9"/>
  <c r="S71" i="9"/>
  <c r="S26" i="9"/>
  <c r="S24" i="9"/>
  <c r="S21" i="9"/>
  <c r="S10" i="9"/>
  <c r="S6" i="9"/>
  <c r="P114" i="9"/>
  <c r="P109" i="9"/>
  <c r="P101" i="9"/>
  <c r="P96" i="9"/>
  <c r="P90" i="9"/>
  <c r="P74" i="9"/>
  <c r="P71" i="9"/>
  <c r="P62" i="9"/>
  <c r="P60" i="9"/>
  <c r="P26" i="9"/>
  <c r="P24" i="9"/>
  <c r="P10" i="9"/>
  <c r="P6" i="9"/>
  <c r="M114" i="9"/>
  <c r="M109" i="9"/>
  <c r="M101" i="9"/>
  <c r="M96" i="9"/>
  <c r="M90" i="9"/>
  <c r="M74" i="9"/>
  <c r="M60" i="9"/>
  <c r="M56" i="9"/>
  <c r="M26" i="9"/>
  <c r="M24" i="9"/>
  <c r="M21" i="9"/>
  <c r="M10" i="9"/>
  <c r="M6" i="9"/>
  <c r="J114" i="9"/>
  <c r="J109" i="9"/>
  <c r="J101" i="9"/>
  <c r="J90" i="9"/>
  <c r="J74" i="9"/>
  <c r="J60" i="9"/>
  <c r="J26" i="9"/>
  <c r="J24" i="9"/>
  <c r="J21" i="9"/>
  <c r="J10" i="9"/>
  <c r="J6" i="9"/>
  <c r="G114" i="9"/>
  <c r="G109" i="9"/>
  <c r="G101" i="9"/>
  <c r="G96" i="9"/>
  <c r="G90" i="9"/>
  <c r="G74" i="9"/>
  <c r="G60" i="9"/>
  <c r="G26" i="9"/>
  <c r="G24" i="9"/>
  <c r="G10" i="9"/>
  <c r="G6" i="9"/>
  <c r="E26" i="9"/>
  <c r="E24" i="9"/>
  <c r="E10" i="9"/>
  <c r="E6" i="9"/>
  <c r="D114" i="9"/>
  <c r="D109" i="9"/>
  <c r="D101" i="9"/>
  <c r="D90" i="9"/>
  <c r="D74" i="9"/>
  <c r="D60" i="9"/>
  <c r="D26" i="9"/>
  <c r="D24" i="9"/>
  <c r="D21" i="9"/>
  <c r="D10" i="9"/>
  <c r="D6" i="9"/>
  <c r="E124" i="2"/>
  <c r="E122" i="2"/>
  <c r="E106" i="2"/>
  <c r="D124" i="2"/>
  <c r="D122" i="2"/>
  <c r="D106" i="2"/>
  <c r="D4" i="2"/>
  <c r="H109" i="1"/>
  <c r="H104" i="1"/>
  <c r="H81" i="1"/>
  <c r="H65" i="1"/>
  <c r="H62" i="1"/>
  <c r="H53" i="1"/>
  <c r="H51" i="1"/>
  <c r="H52" i="1" s="1"/>
  <c r="H27" i="1"/>
  <c r="H25" i="1"/>
  <c r="H11" i="1"/>
  <c r="G109" i="1"/>
  <c r="G104" i="1"/>
  <c r="G81" i="1"/>
  <c r="G65" i="1"/>
  <c r="G62" i="1"/>
  <c r="G53" i="1"/>
  <c r="G51" i="1"/>
  <c r="G52" i="1" s="1"/>
  <c r="G27" i="1"/>
  <c r="G25" i="1"/>
  <c r="G22" i="1"/>
  <c r="G11" i="1"/>
  <c r="E112" i="1"/>
  <c r="E110" i="1"/>
  <c r="K110" i="1" s="1"/>
  <c r="E27" i="1"/>
  <c r="E25" i="1"/>
  <c r="D112" i="1"/>
  <c r="D110" i="1"/>
  <c r="J110" i="1" s="1"/>
  <c r="J79" i="1"/>
  <c r="D27" i="1"/>
  <c r="D25" i="1"/>
  <c r="J18" i="1"/>
  <c r="B14" i="21"/>
  <c r="B11" i="21"/>
  <c r="D113" i="2" l="1"/>
  <c r="E113" i="2" s="1"/>
  <c r="F113" i="2" s="1"/>
  <c r="H78" i="1"/>
  <c r="AF15" i="9"/>
  <c r="E16" i="1" s="1"/>
  <c r="K16" i="1" s="1"/>
  <c r="B15" i="21"/>
  <c r="AF105" i="9"/>
  <c r="E100" i="1" s="1"/>
  <c r="K100" i="1" s="1"/>
  <c r="AF108" i="9"/>
  <c r="E103" i="1" s="1"/>
  <c r="K103" i="1" s="1"/>
  <c r="E101" i="9"/>
  <c r="AE29" i="9"/>
  <c r="H6" i="22"/>
  <c r="AF102" i="9"/>
  <c r="AF111" i="9"/>
  <c r="D22" i="18"/>
  <c r="AF103" i="9"/>
  <c r="AF107" i="9"/>
  <c r="K102" i="1" s="1"/>
  <c r="AF112" i="9"/>
  <c r="M61" i="9"/>
  <c r="B33" i="18"/>
  <c r="E109" i="9"/>
  <c r="H101" i="9"/>
  <c r="T109" i="9"/>
  <c r="H33" i="18"/>
  <c r="E114" i="9"/>
  <c r="AF100" i="9"/>
  <c r="AF110" i="9"/>
  <c r="K18" i="1"/>
  <c r="N21" i="9"/>
  <c r="N27" i="9" s="1"/>
  <c r="N101" i="9"/>
  <c r="Q101" i="9"/>
  <c r="T101" i="9"/>
  <c r="W101" i="9"/>
  <c r="G33" i="18"/>
  <c r="E75" i="2"/>
  <c r="F75" i="2" s="1"/>
  <c r="J11" i="1"/>
  <c r="C16" i="22" s="1"/>
  <c r="Q109" i="9"/>
  <c r="K109" i="9"/>
  <c r="K114" i="9"/>
  <c r="N114" i="9"/>
  <c r="Q114" i="9"/>
  <c r="F33" i="18"/>
  <c r="AF37" i="9"/>
  <c r="K83" i="1"/>
  <c r="AF113" i="9"/>
  <c r="T21" i="9"/>
  <c r="T27" i="9" s="1"/>
  <c r="T32" i="9"/>
  <c r="V27" i="9"/>
  <c r="H114" i="9"/>
  <c r="N109" i="9"/>
  <c r="T90" i="9"/>
  <c r="T114" i="9"/>
  <c r="W109" i="9"/>
  <c r="W114" i="9"/>
  <c r="D61" i="9"/>
  <c r="J29" i="9"/>
  <c r="J40" i="9" s="1"/>
  <c r="S27" i="9"/>
  <c r="S29" i="9"/>
  <c r="S40" i="9" s="1"/>
  <c r="AF106" i="9"/>
  <c r="K101" i="1" s="1"/>
  <c r="M27" i="9"/>
  <c r="P29" i="9"/>
  <c r="P40" i="9" s="1"/>
  <c r="P61" i="9"/>
  <c r="E21" i="9"/>
  <c r="E27" i="9" s="1"/>
  <c r="R18" i="21"/>
  <c r="AF34" i="9"/>
  <c r="S97" i="9"/>
  <c r="AF99" i="9"/>
  <c r="AF39" i="9"/>
  <c r="G62" i="9"/>
  <c r="D96" i="9"/>
  <c r="S60" i="9"/>
  <c r="S56" i="9"/>
  <c r="V56" i="9"/>
  <c r="V61" i="9" s="1"/>
  <c r="AF35" i="9"/>
  <c r="J27" i="9"/>
  <c r="AF28" i="9"/>
  <c r="J45" i="1"/>
  <c r="J33" i="1"/>
  <c r="W91" i="9"/>
  <c r="W96" i="9" s="1"/>
  <c r="K13" i="1"/>
  <c r="P97" i="9"/>
  <c r="J54" i="1"/>
  <c r="G56" i="9"/>
  <c r="G61" i="9" s="1"/>
  <c r="G71" i="9"/>
  <c r="J62" i="9"/>
  <c r="P21" i="9"/>
  <c r="P27" i="9" s="1"/>
  <c r="D87" i="9"/>
  <c r="J77" i="1"/>
  <c r="K99" i="1"/>
  <c r="J59" i="1"/>
  <c r="M71" i="9"/>
  <c r="M97" i="9" s="1"/>
  <c r="G21" i="9"/>
  <c r="J56" i="9"/>
  <c r="J61" i="9" s="1"/>
  <c r="G40" i="9"/>
  <c r="S62" i="9"/>
  <c r="W21" i="9"/>
  <c r="W27" i="9" s="1"/>
  <c r="Q32" i="9"/>
  <c r="Q21" i="9"/>
  <c r="Q27" i="9" s="1"/>
  <c r="N32" i="9"/>
  <c r="K32" i="9"/>
  <c r="K21" i="9"/>
  <c r="K27" i="9" s="1"/>
  <c r="H109" i="9"/>
  <c r="H32" i="9"/>
  <c r="G31" i="1"/>
  <c r="H82" i="1"/>
  <c r="H87" i="1" s="1"/>
  <c r="D51" i="1"/>
  <c r="G88" i="1"/>
  <c r="K11" i="1"/>
  <c r="D109" i="1"/>
  <c r="V29" i="9"/>
  <c r="V40" i="9" s="1"/>
  <c r="AE60" i="9"/>
  <c r="H21" i="9"/>
  <c r="H27" i="9" s="1"/>
  <c r="H31" i="1"/>
  <c r="D65" i="1"/>
  <c r="J97" i="9"/>
  <c r="V97" i="9"/>
  <c r="M29" i="9"/>
  <c r="M40" i="9" s="1"/>
  <c r="D31" i="18"/>
  <c r="E74" i="2"/>
  <c r="F74" i="2" s="1"/>
  <c r="D81" i="1"/>
  <c r="D104" i="1"/>
  <c r="D27" i="9"/>
  <c r="D29" i="9"/>
  <c r="D40" i="9" s="1"/>
  <c r="AF21" i="9" l="1"/>
  <c r="AF27" i="9" s="1"/>
  <c r="J78" i="1"/>
  <c r="AF109" i="9"/>
  <c r="S41" i="9"/>
  <c r="AE27" i="9"/>
  <c r="J13" i="1"/>
  <c r="D97" i="9"/>
  <c r="D116" i="9" s="1"/>
  <c r="D118" i="9" s="1"/>
  <c r="M41" i="9"/>
  <c r="D16" i="22"/>
  <c r="K90" i="1"/>
  <c r="M116" i="9"/>
  <c r="M118" i="9" s="1"/>
  <c r="E109" i="1"/>
  <c r="D96" i="1"/>
  <c r="AE101" i="9"/>
  <c r="D97" i="2"/>
  <c r="V41" i="9"/>
  <c r="AF98" i="9"/>
  <c r="E96" i="1" s="1"/>
  <c r="K101" i="9"/>
  <c r="P116" i="9"/>
  <c r="P118" i="9" s="1"/>
  <c r="P41" i="9"/>
  <c r="AF114" i="9"/>
  <c r="J41" i="9"/>
  <c r="D128" i="2"/>
  <c r="S61" i="9"/>
  <c r="S116" i="9" s="1"/>
  <c r="S118" i="9" s="1"/>
  <c r="V116" i="9"/>
  <c r="V118" i="9" s="1"/>
  <c r="AE96" i="9"/>
  <c r="G97" i="9"/>
  <c r="G116" i="9" s="1"/>
  <c r="G118" i="9" s="1"/>
  <c r="AE56" i="9"/>
  <c r="AE61" i="9" s="1"/>
  <c r="D47" i="1"/>
  <c r="D52" i="1" s="1"/>
  <c r="E29" i="1"/>
  <c r="K29" i="1" s="1"/>
  <c r="D5" i="22" s="1"/>
  <c r="E5" i="22" s="1"/>
  <c r="AE71" i="9"/>
  <c r="AE62" i="9"/>
  <c r="D87" i="1"/>
  <c r="D62" i="1"/>
  <c r="D53" i="1"/>
  <c r="G41" i="9"/>
  <c r="J116" i="9"/>
  <c r="J118" i="9" s="1"/>
  <c r="E22" i="1"/>
  <c r="E28" i="1" s="1"/>
  <c r="J31" i="1"/>
  <c r="AE40" i="9"/>
  <c r="D30" i="1"/>
  <c r="G112" i="1" s="1"/>
  <c r="E104" i="1"/>
  <c r="J109" i="1"/>
  <c r="J104" i="1"/>
  <c r="J51" i="1"/>
  <c r="H88" i="1"/>
  <c r="J65" i="1"/>
  <c r="D41" i="9"/>
  <c r="G111" i="1"/>
  <c r="D108" i="2" l="1"/>
  <c r="D119" i="2" s="1"/>
  <c r="S120" i="9"/>
  <c r="AE41" i="9"/>
  <c r="M120" i="9"/>
  <c r="D102" i="2"/>
  <c r="D120" i="9"/>
  <c r="K89" i="1"/>
  <c r="I6" i="22" s="1"/>
  <c r="B22" i="20" s="1"/>
  <c r="P120" i="9"/>
  <c r="AF101" i="9"/>
  <c r="V120" i="9"/>
  <c r="D31" i="1"/>
  <c r="D88" i="1"/>
  <c r="D111" i="1" s="1"/>
  <c r="D113" i="1" s="1"/>
  <c r="J120" i="9"/>
  <c r="J47" i="1"/>
  <c r="J52" i="1" s="1"/>
  <c r="AE97" i="9"/>
  <c r="G120" i="9"/>
  <c r="K22" i="1"/>
  <c r="J87" i="1"/>
  <c r="J53" i="1"/>
  <c r="H3" i="22" s="1"/>
  <c r="J62" i="1"/>
  <c r="E126" i="2"/>
  <c r="F126" i="2" s="1"/>
  <c r="J81" i="1"/>
  <c r="H7" i="22"/>
  <c r="D22" i="1"/>
  <c r="D28" i="1" s="1"/>
  <c r="H16" i="22"/>
  <c r="C136" i="9"/>
  <c r="W90" i="9"/>
  <c r="W86" i="9"/>
  <c r="W87" i="9" s="1"/>
  <c r="W73" i="9"/>
  <c r="W74" i="9" s="1"/>
  <c r="W69" i="9"/>
  <c r="W68" i="9"/>
  <c r="T95" i="9"/>
  <c r="T96" i="9" s="1"/>
  <c r="T86" i="9"/>
  <c r="T87" i="9" s="1"/>
  <c r="T81" i="9"/>
  <c r="T73" i="9"/>
  <c r="T74" i="9" s="1"/>
  <c r="T69" i="9"/>
  <c r="T71" i="9" s="1"/>
  <c r="Q95" i="9"/>
  <c r="Q88" i="9"/>
  <c r="Q90" i="9" s="1"/>
  <c r="Q86" i="9"/>
  <c r="Q81" i="9"/>
  <c r="Q87" i="9" s="1"/>
  <c r="Q73" i="9"/>
  <c r="Q74" i="9" s="1"/>
  <c r="Q69" i="9"/>
  <c r="Q71" i="9" s="1"/>
  <c r="N88" i="9"/>
  <c r="N90" i="9" s="1"/>
  <c r="N86" i="9"/>
  <c r="N87" i="9" s="1"/>
  <c r="N85" i="9"/>
  <c r="AF85" i="9" s="1"/>
  <c r="N73" i="9"/>
  <c r="N72" i="9"/>
  <c r="AF72" i="9" s="1"/>
  <c r="N69" i="9"/>
  <c r="N68" i="9"/>
  <c r="K95" i="9"/>
  <c r="K88" i="9"/>
  <c r="K90" i="9" s="1"/>
  <c r="K86" i="9"/>
  <c r="K87" i="9" s="1"/>
  <c r="K81" i="9"/>
  <c r="K73" i="9"/>
  <c r="K74" i="9" s="1"/>
  <c r="K69" i="9"/>
  <c r="H88" i="9"/>
  <c r="H86" i="9"/>
  <c r="H87" i="9" s="1"/>
  <c r="H73" i="9"/>
  <c r="H74" i="9" s="1"/>
  <c r="H69" i="9"/>
  <c r="H68" i="9"/>
  <c r="D125" i="2" l="1"/>
  <c r="D129" i="2" s="1"/>
  <c r="D3" i="22"/>
  <c r="B4" i="20" s="1"/>
  <c r="AF86" i="9"/>
  <c r="E77" i="1" s="1"/>
  <c r="K77" i="1" s="1"/>
  <c r="AF95" i="9"/>
  <c r="E128" i="2"/>
  <c r="H90" i="9"/>
  <c r="AF88" i="9"/>
  <c r="AE116" i="9"/>
  <c r="AE118" i="9" s="1"/>
  <c r="AE120" i="9" s="1"/>
  <c r="AF69" i="9"/>
  <c r="E60" i="1" s="1"/>
  <c r="K60" i="1" s="1"/>
  <c r="G6" i="1"/>
  <c r="J6" i="1" s="1"/>
  <c r="D32" i="1"/>
  <c r="D115" i="1" s="1"/>
  <c r="J88" i="1"/>
  <c r="H4" i="22" s="1"/>
  <c r="T97" i="9"/>
  <c r="AF73" i="9"/>
  <c r="E64" i="1" s="1"/>
  <c r="K64" i="1" s="1"/>
  <c r="AF79" i="9"/>
  <c r="E70" i="1" s="1"/>
  <c r="K68" i="9"/>
  <c r="AF68" i="9" s="1"/>
  <c r="AD68" i="9"/>
  <c r="AF81" i="9"/>
  <c r="E72" i="1" s="1"/>
  <c r="K72" i="1" s="1"/>
  <c r="E76" i="1"/>
  <c r="K76" i="1" s="1"/>
  <c r="K109" i="1"/>
  <c r="J22" i="1"/>
  <c r="C3" i="22" s="1"/>
  <c r="G113" i="1"/>
  <c r="N71" i="9"/>
  <c r="E87" i="9"/>
  <c r="E90" i="9"/>
  <c r="E71" i="9"/>
  <c r="E74" i="9"/>
  <c r="N74" i="9"/>
  <c r="H71" i="9"/>
  <c r="W71" i="9"/>
  <c r="E96" i="9"/>
  <c r="H2" i="22"/>
  <c r="W67" i="9"/>
  <c r="W65" i="9"/>
  <c r="W64" i="9"/>
  <c r="W63" i="9"/>
  <c r="W50" i="9"/>
  <c r="W48" i="9"/>
  <c r="W45" i="9"/>
  <c r="W42" i="9"/>
  <c r="T67" i="9"/>
  <c r="T65" i="9"/>
  <c r="T64" i="9"/>
  <c r="T63" i="9"/>
  <c r="T58" i="9"/>
  <c r="T48" i="9"/>
  <c r="T42" i="9"/>
  <c r="Q67" i="9"/>
  <c r="Q65" i="9"/>
  <c r="Q64" i="9"/>
  <c r="Q63" i="9"/>
  <c r="Q59" i="9"/>
  <c r="Q50" i="9"/>
  <c r="Q48" i="9"/>
  <c r="Q42" i="9"/>
  <c r="N67" i="9"/>
  <c r="N65" i="9"/>
  <c r="N64" i="9"/>
  <c r="N63" i="9"/>
  <c r="N59" i="9"/>
  <c r="N58" i="9"/>
  <c r="N42" i="9"/>
  <c r="K67" i="9"/>
  <c r="K65" i="9"/>
  <c r="K64" i="9"/>
  <c r="K63" i="9"/>
  <c r="K59" i="9"/>
  <c r="K50" i="9"/>
  <c r="K48" i="9"/>
  <c r="K45" i="9"/>
  <c r="K42" i="9"/>
  <c r="H67" i="9"/>
  <c r="H65" i="9"/>
  <c r="H64" i="9"/>
  <c r="H63" i="9"/>
  <c r="H59" i="9"/>
  <c r="H58" i="9"/>
  <c r="H48" i="9"/>
  <c r="H45" i="9"/>
  <c r="H42" i="9"/>
  <c r="AF87" i="9" l="1"/>
  <c r="K70" i="1"/>
  <c r="K78" i="1" s="1"/>
  <c r="E78" i="1"/>
  <c r="AF50" i="9"/>
  <c r="E41" i="1" s="1"/>
  <c r="K41" i="1" s="1"/>
  <c r="AF42" i="9"/>
  <c r="AF71" i="9"/>
  <c r="G4" i="1"/>
  <c r="G7" i="1" s="1"/>
  <c r="G28" i="1" s="1"/>
  <c r="G32" i="1" s="1"/>
  <c r="G115" i="1" s="1"/>
  <c r="J4" i="1"/>
  <c r="J7" i="1" s="1"/>
  <c r="K71" i="9"/>
  <c r="K31" i="1"/>
  <c r="AF48" i="9"/>
  <c r="E39" i="1" s="1"/>
  <c r="K39" i="1" s="1"/>
  <c r="AF64" i="9"/>
  <c r="E55" i="1" s="1"/>
  <c r="K55" i="1" s="1"/>
  <c r="J111" i="1"/>
  <c r="J113" i="1" s="1"/>
  <c r="AF65" i="9"/>
  <c r="AF63" i="9"/>
  <c r="AF67" i="9"/>
  <c r="E58" i="1" s="1"/>
  <c r="K58" i="1" s="1"/>
  <c r="Q58" i="9"/>
  <c r="AF58" i="9" s="1"/>
  <c r="E49" i="1" s="1"/>
  <c r="K49" i="1" s="1"/>
  <c r="AD58" i="9"/>
  <c r="AF47" i="9"/>
  <c r="E38" i="1" s="1"/>
  <c r="K38" i="1" s="1"/>
  <c r="AD47" i="9"/>
  <c r="K45" i="1"/>
  <c r="T60" i="9"/>
  <c r="AD59" i="9"/>
  <c r="AF45" i="9"/>
  <c r="E36" i="1" s="1"/>
  <c r="K36" i="1" s="1"/>
  <c r="AD45" i="9"/>
  <c r="AF59" i="9"/>
  <c r="E50" i="1" s="1"/>
  <c r="K50" i="1" s="1"/>
  <c r="W60" i="9"/>
  <c r="W97" i="9"/>
  <c r="K60" i="9"/>
  <c r="H9" i="22"/>
  <c r="H17" i="22" s="1"/>
  <c r="T62" i="9"/>
  <c r="H62" i="9"/>
  <c r="E62" i="9"/>
  <c r="AF74" i="9"/>
  <c r="E63" i="1"/>
  <c r="K63" i="1" s="1"/>
  <c r="N56" i="9"/>
  <c r="K62" i="9"/>
  <c r="Q62" i="9"/>
  <c r="W62" i="9"/>
  <c r="E97" i="9"/>
  <c r="E56" i="9"/>
  <c r="H56" i="9"/>
  <c r="K56" i="9"/>
  <c r="N60" i="9"/>
  <c r="W56" i="9"/>
  <c r="N62" i="9"/>
  <c r="E60" i="9"/>
  <c r="E86" i="1"/>
  <c r="K86" i="1" s="1"/>
  <c r="E59" i="1"/>
  <c r="K59" i="1" s="1"/>
  <c r="AF90" i="9"/>
  <c r="E79" i="1"/>
  <c r="K79" i="1" s="1"/>
  <c r="B12" i="20" l="1"/>
  <c r="B14" i="20" s="1"/>
  <c r="B15" i="20" s="1"/>
  <c r="H60" i="9"/>
  <c r="H61" i="9" s="1"/>
  <c r="C2" i="22"/>
  <c r="C9" i="22" s="1"/>
  <c r="C17" i="22" s="1"/>
  <c r="J28" i="1"/>
  <c r="J32" i="1" s="1"/>
  <c r="J115" i="1" s="1"/>
  <c r="Q60" i="9"/>
  <c r="Q56" i="9"/>
  <c r="T56" i="9"/>
  <c r="T61" i="9" s="1"/>
  <c r="T116" i="9" s="1"/>
  <c r="T118" i="9" s="1"/>
  <c r="W61" i="9"/>
  <c r="W116" i="9" s="1"/>
  <c r="W118" i="9" s="1"/>
  <c r="K61" i="9"/>
  <c r="E62" i="1"/>
  <c r="E61" i="9"/>
  <c r="E116" i="9" s="1"/>
  <c r="E118" i="9" s="1"/>
  <c r="N61" i="9"/>
  <c r="AF60" i="9"/>
  <c r="E54" i="1"/>
  <c r="K54" i="1" s="1"/>
  <c r="AF62" i="9"/>
  <c r="E81" i="1"/>
  <c r="E33" i="1"/>
  <c r="K33" i="1" s="1"/>
  <c r="AF56" i="9"/>
  <c r="E65" i="1"/>
  <c r="AF61" i="9" l="1"/>
  <c r="Q61" i="9"/>
  <c r="E47" i="1"/>
  <c r="K65" i="1"/>
  <c r="E53" i="1"/>
  <c r="E51" i="1"/>
  <c r="E52" i="1" l="1"/>
  <c r="K81" i="1" l="1"/>
  <c r="K62" i="1" l="1"/>
  <c r="K51" i="1"/>
  <c r="K47" i="1" l="1"/>
  <c r="K52" i="1" s="1"/>
  <c r="K53" i="1"/>
  <c r="I3" i="22" l="1"/>
  <c r="B19" i="20" s="1"/>
  <c r="I2" i="22"/>
  <c r="B18" i="20" s="1"/>
  <c r="E70" i="2"/>
  <c r="F70" i="2" s="1"/>
  <c r="H14" i="21" l="1"/>
  <c r="G14" i="21"/>
  <c r="E14" i="21"/>
  <c r="C14" i="21"/>
  <c r="D14" i="21"/>
  <c r="U136" i="9"/>
  <c r="AD136" i="9"/>
  <c r="V130" i="9" l="1"/>
  <c r="Y135" i="9"/>
  <c r="Y133" i="9"/>
  <c r="Y131" i="9"/>
  <c r="Y129" i="9"/>
  <c r="Y134" i="9"/>
  <c r="Y132" i="9"/>
  <c r="Y130" i="9"/>
  <c r="AD38" i="9"/>
  <c r="AF38" i="9"/>
  <c r="AD36" i="9"/>
  <c r="U18" i="21"/>
  <c r="N18" i="21" s="1"/>
  <c r="N32" i="21" s="1"/>
  <c r="I14" i="21"/>
  <c r="G11" i="21"/>
  <c r="G15" i="21" s="1"/>
  <c r="K11" i="21"/>
  <c r="D11" i="21"/>
  <c r="D15" i="21" s="1"/>
  <c r="H11" i="21"/>
  <c r="H15" i="21" s="1"/>
  <c r="L11" i="21"/>
  <c r="F11" i="21"/>
  <c r="F15" i="21" s="1"/>
  <c r="J11" i="21"/>
  <c r="E11" i="21"/>
  <c r="E15" i="21" s="1"/>
  <c r="I11" i="21"/>
  <c r="M11" i="21"/>
  <c r="C11" i="21"/>
  <c r="C15" i="21" s="1"/>
  <c r="V129" i="9"/>
  <c r="Z129" i="9" s="1"/>
  <c r="V135" i="9"/>
  <c r="V134" i="9"/>
  <c r="V133" i="9"/>
  <c r="V132" i="9"/>
  <c r="V131" i="9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55" i="2"/>
  <c r="F55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F31" i="1"/>
  <c r="F27" i="1"/>
  <c r="F25" i="1"/>
  <c r="F22" i="1"/>
  <c r="F11" i="1"/>
  <c r="E38" i="2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1" i="2"/>
  <c r="F31" i="2" s="1"/>
  <c r="E6" i="2"/>
  <c r="E7" i="2"/>
  <c r="E8" i="2"/>
  <c r="E9" i="2"/>
  <c r="E10" i="2"/>
  <c r="E11" i="2"/>
  <c r="E5" i="2"/>
  <c r="F109" i="1"/>
  <c r="F104" i="1"/>
  <c r="F87" i="1"/>
  <c r="F81" i="1"/>
  <c r="F65" i="1"/>
  <c r="F62" i="1"/>
  <c r="F53" i="1"/>
  <c r="F51" i="1"/>
  <c r="F52" i="1" s="1"/>
  <c r="C27" i="1"/>
  <c r="C25" i="1"/>
  <c r="C128" i="2"/>
  <c r="F128" i="2" s="1"/>
  <c r="C124" i="2"/>
  <c r="C122" i="2"/>
  <c r="C106" i="2"/>
  <c r="C155" i="9"/>
  <c r="D150" i="9" s="1"/>
  <c r="O140" i="9" s="1"/>
  <c r="F136" i="9"/>
  <c r="P146" i="9"/>
  <c r="M146" i="9"/>
  <c r="J146" i="9"/>
  <c r="G146" i="9"/>
  <c r="C146" i="9"/>
  <c r="D130" i="9"/>
  <c r="E130" i="9" s="1"/>
  <c r="D131" i="9"/>
  <c r="E131" i="9" s="1"/>
  <c r="D132" i="9"/>
  <c r="E132" i="9" s="1"/>
  <c r="D133" i="9"/>
  <c r="E133" i="9" s="1"/>
  <c r="D134" i="9"/>
  <c r="E134" i="9" s="1"/>
  <c r="D129" i="9"/>
  <c r="E129" i="9" s="1"/>
  <c r="Q91" i="9"/>
  <c r="Q96" i="9" s="1"/>
  <c r="Q97" i="9" s="1"/>
  <c r="Q116" i="9" s="1"/>
  <c r="Q118" i="9" s="1"/>
  <c r="N91" i="9"/>
  <c r="N96" i="9" s="1"/>
  <c r="N97" i="9" s="1"/>
  <c r="N116" i="9" s="1"/>
  <c r="N118" i="9" s="1"/>
  <c r="K91" i="9"/>
  <c r="K96" i="9" s="1"/>
  <c r="K97" i="9" s="1"/>
  <c r="K116" i="9" s="1"/>
  <c r="K118" i="9" s="1"/>
  <c r="H91" i="9"/>
  <c r="I15" i="21" l="1"/>
  <c r="Q5" i="21"/>
  <c r="U5" i="21" s="1"/>
  <c r="N5" i="21" s="1"/>
  <c r="O5" i="21" s="1"/>
  <c r="AF91" i="9"/>
  <c r="E82" i="1" s="1"/>
  <c r="F38" i="2"/>
  <c r="F11" i="2"/>
  <c r="F7" i="2"/>
  <c r="F10" i="2"/>
  <c r="F9" i="2"/>
  <c r="F5" i="2"/>
  <c r="F8" i="2"/>
  <c r="E136" i="9"/>
  <c r="F6" i="2"/>
  <c r="W134" i="9"/>
  <c r="Z134" i="9"/>
  <c r="W130" i="9"/>
  <c r="Z130" i="9"/>
  <c r="Y136" i="9"/>
  <c r="W133" i="9"/>
  <c r="Z133" i="9"/>
  <c r="W132" i="9"/>
  <c r="Z132" i="9"/>
  <c r="W131" i="9"/>
  <c r="Z131" i="9"/>
  <c r="W135" i="9"/>
  <c r="Z135" i="9"/>
  <c r="AF36" i="9"/>
  <c r="I11" i="1"/>
  <c r="B16" i="22" s="1"/>
  <c r="H96" i="9"/>
  <c r="H97" i="9" s="1"/>
  <c r="H116" i="9" s="1"/>
  <c r="H118" i="9" s="1"/>
  <c r="E54" i="2"/>
  <c r="E30" i="2"/>
  <c r="E4" i="2"/>
  <c r="E63" i="2"/>
  <c r="C54" i="2"/>
  <c r="C23" i="2"/>
  <c r="E23" i="2" s="1"/>
  <c r="F23" i="2" s="1"/>
  <c r="C22" i="2"/>
  <c r="E22" i="2" s="1"/>
  <c r="F22" i="2" s="1"/>
  <c r="C25" i="2"/>
  <c r="E25" i="2" s="1"/>
  <c r="Q7" i="21" s="1"/>
  <c r="C26" i="2"/>
  <c r="C24" i="2"/>
  <c r="C30" i="2"/>
  <c r="W129" i="9"/>
  <c r="V136" i="9"/>
  <c r="C28" i="2"/>
  <c r="E28" i="2" s="1"/>
  <c r="Q10" i="21" s="1"/>
  <c r="F88" i="1"/>
  <c r="C27" i="2"/>
  <c r="E27" i="2" s="1"/>
  <c r="F27" i="2" s="1"/>
  <c r="D149" i="9"/>
  <c r="O139" i="9" s="1"/>
  <c r="D154" i="9"/>
  <c r="O144" i="9" s="1"/>
  <c r="D153" i="9"/>
  <c r="O143" i="9" s="1"/>
  <c r="D152" i="9"/>
  <c r="O142" i="9" s="1"/>
  <c r="D151" i="9"/>
  <c r="O141" i="9" s="1"/>
  <c r="D139" i="9"/>
  <c r="D145" i="9"/>
  <c r="D144" i="9"/>
  <c r="D143" i="9"/>
  <c r="D142" i="9"/>
  <c r="D141" i="9"/>
  <c r="D140" i="9"/>
  <c r="D136" i="9"/>
  <c r="C112" i="1"/>
  <c r="C110" i="1"/>
  <c r="I110" i="1" s="1"/>
  <c r="C103" i="1"/>
  <c r="I103" i="1" s="1"/>
  <c r="C100" i="1"/>
  <c r="I100" i="1" s="1"/>
  <c r="C99" i="1"/>
  <c r="I99" i="1" s="1"/>
  <c r="C86" i="1"/>
  <c r="I86" i="1" s="1"/>
  <c r="I83" i="1"/>
  <c r="C82" i="1"/>
  <c r="I82" i="1" s="1"/>
  <c r="C79" i="1"/>
  <c r="I79" i="1" s="1"/>
  <c r="C77" i="1"/>
  <c r="I77" i="1" s="1"/>
  <c r="C76" i="1"/>
  <c r="I76" i="1" s="1"/>
  <c r="C72" i="1"/>
  <c r="I71" i="1"/>
  <c r="C70" i="1"/>
  <c r="C64" i="1"/>
  <c r="I64" i="1" s="1"/>
  <c r="C63" i="1"/>
  <c r="I63" i="1" s="1"/>
  <c r="C60" i="1"/>
  <c r="I60" i="1" s="1"/>
  <c r="C59" i="1"/>
  <c r="I59" i="1" s="1"/>
  <c r="C58" i="1"/>
  <c r="I58" i="1" s="1"/>
  <c r="C55" i="1"/>
  <c r="I55" i="1" s="1"/>
  <c r="C50" i="1"/>
  <c r="I50" i="1" s="1"/>
  <c r="C49" i="1"/>
  <c r="I49" i="1" s="1"/>
  <c r="C36" i="1"/>
  <c r="I36" i="1" s="1"/>
  <c r="C38" i="1"/>
  <c r="I38" i="1" s="1"/>
  <c r="C39" i="1"/>
  <c r="I39" i="1" s="1"/>
  <c r="I40" i="1"/>
  <c r="C41" i="1"/>
  <c r="I41" i="1" s="1"/>
  <c r="T30" i="9"/>
  <c r="T29" i="9" s="1"/>
  <c r="T40" i="9" s="1"/>
  <c r="T41" i="9" s="1"/>
  <c r="T120" i="9" s="1"/>
  <c r="Q30" i="9"/>
  <c r="Q29" i="9" s="1"/>
  <c r="Q40" i="9" s="1"/>
  <c r="Q41" i="9" s="1"/>
  <c r="Q120" i="9" s="1"/>
  <c r="N30" i="9"/>
  <c r="N29" i="9" s="1"/>
  <c r="N40" i="9" s="1"/>
  <c r="N41" i="9" s="1"/>
  <c r="N120" i="9" s="1"/>
  <c r="K30" i="9"/>
  <c r="K29" i="9" s="1"/>
  <c r="K40" i="9" s="1"/>
  <c r="K41" i="9" s="1"/>
  <c r="K120" i="9" s="1"/>
  <c r="H30" i="9"/>
  <c r="H29" i="9" s="1"/>
  <c r="H40" i="9" s="1"/>
  <c r="H41" i="9" s="1"/>
  <c r="E73" i="2"/>
  <c r="Q12" i="21" s="1"/>
  <c r="AD114" i="9"/>
  <c r="AD26" i="9"/>
  <c r="AD24" i="9"/>
  <c r="AD10" i="9"/>
  <c r="AD6" i="9"/>
  <c r="C114" i="9"/>
  <c r="C109" i="9"/>
  <c r="C101" i="9"/>
  <c r="C96" i="9"/>
  <c r="C90" i="9"/>
  <c r="C87" i="9"/>
  <c r="C74" i="9"/>
  <c r="C71" i="9"/>
  <c r="C60" i="9"/>
  <c r="C26" i="9"/>
  <c r="C21" i="9"/>
  <c r="C10" i="9"/>
  <c r="C6" i="9"/>
  <c r="F73" i="2" l="1"/>
  <c r="E72" i="2"/>
  <c r="I70" i="1"/>
  <c r="I78" i="1" s="1"/>
  <c r="C78" i="1"/>
  <c r="I72" i="1"/>
  <c r="Q4" i="21"/>
  <c r="R4" i="21" s="1"/>
  <c r="Q9" i="21"/>
  <c r="R9" i="21" s="1"/>
  <c r="Q3" i="21"/>
  <c r="R3" i="21" s="1"/>
  <c r="R5" i="21"/>
  <c r="R10" i="21"/>
  <c r="R7" i="21"/>
  <c r="W136" i="9"/>
  <c r="E108" i="2"/>
  <c r="E119" i="2" s="1"/>
  <c r="F28" i="2"/>
  <c r="F25" i="2"/>
  <c r="AD101" i="9"/>
  <c r="Z136" i="9"/>
  <c r="AD109" i="9"/>
  <c r="H120" i="9"/>
  <c r="AD96" i="9"/>
  <c r="AD71" i="9"/>
  <c r="F63" i="2"/>
  <c r="F54" i="2"/>
  <c r="F30" i="2"/>
  <c r="F4" i="2"/>
  <c r="K82" i="1"/>
  <c r="AF96" i="9"/>
  <c r="AF97" i="9" s="1"/>
  <c r="AF116" i="9" s="1"/>
  <c r="AF118" i="9" s="1"/>
  <c r="C104" i="1"/>
  <c r="E24" i="2"/>
  <c r="Q6" i="21" s="1"/>
  <c r="E26" i="2"/>
  <c r="Q8" i="21" s="1"/>
  <c r="W30" i="9"/>
  <c r="W29" i="9" s="1"/>
  <c r="W40" i="9" s="1"/>
  <c r="W41" i="9" s="1"/>
  <c r="W120" i="9" s="1"/>
  <c r="C29" i="9"/>
  <c r="C109" i="1"/>
  <c r="AD32" i="9"/>
  <c r="C21" i="2"/>
  <c r="AD90" i="9"/>
  <c r="AD74" i="9"/>
  <c r="C61" i="9"/>
  <c r="I16" i="1"/>
  <c r="AD56" i="9"/>
  <c r="C33" i="1"/>
  <c r="I33" i="1" s="1"/>
  <c r="AD60" i="9"/>
  <c r="AD62" i="9"/>
  <c r="C54" i="1"/>
  <c r="I54" i="1" s="1"/>
  <c r="C62" i="1"/>
  <c r="C65" i="1"/>
  <c r="C81" i="1"/>
  <c r="C87" i="1"/>
  <c r="AD21" i="9"/>
  <c r="AD27" i="9" s="1"/>
  <c r="I13" i="1"/>
  <c r="L140" i="9"/>
  <c r="I140" i="9"/>
  <c r="F140" i="9"/>
  <c r="L141" i="9"/>
  <c r="I141" i="9"/>
  <c r="F141" i="9"/>
  <c r="L142" i="9"/>
  <c r="I142" i="9"/>
  <c r="F142" i="9"/>
  <c r="L143" i="9"/>
  <c r="I143" i="9"/>
  <c r="F143" i="9"/>
  <c r="L144" i="9"/>
  <c r="I144" i="9"/>
  <c r="F144" i="9"/>
  <c r="L145" i="9"/>
  <c r="I145" i="9"/>
  <c r="F145" i="9"/>
  <c r="O146" i="9"/>
  <c r="L139" i="9"/>
  <c r="I139" i="9"/>
  <c r="F139" i="9"/>
  <c r="D146" i="9"/>
  <c r="C27" i="9"/>
  <c r="C97" i="9"/>
  <c r="D155" i="9"/>
  <c r="C123" i="9"/>
  <c r="F123" i="9"/>
  <c r="I123" i="9"/>
  <c r="L123" i="9"/>
  <c r="O123" i="9"/>
  <c r="R123" i="9"/>
  <c r="U123" i="9"/>
  <c r="C96" i="1" l="1"/>
  <c r="R6" i="21"/>
  <c r="R8" i="21"/>
  <c r="I146" i="9"/>
  <c r="F108" i="2"/>
  <c r="C88" i="1"/>
  <c r="F16" i="2"/>
  <c r="F15" i="2"/>
  <c r="F26" i="2"/>
  <c r="F24" i="2"/>
  <c r="U7" i="21"/>
  <c r="N7" i="21" s="1"/>
  <c r="O7" i="21" s="1"/>
  <c r="U10" i="21"/>
  <c r="N10" i="21" s="1"/>
  <c r="O10" i="21" s="1"/>
  <c r="R120" i="9"/>
  <c r="C116" i="9"/>
  <c r="C118" i="9" s="1"/>
  <c r="AF30" i="9"/>
  <c r="L120" i="9"/>
  <c r="C41" i="9"/>
  <c r="E87" i="1"/>
  <c r="E88" i="1" s="1"/>
  <c r="E111" i="1" s="1"/>
  <c r="E113" i="1" s="1"/>
  <c r="F120" i="9"/>
  <c r="E21" i="2"/>
  <c r="E29" i="9"/>
  <c r="E40" i="9" s="1"/>
  <c r="E41" i="9" s="1"/>
  <c r="E120" i="9" s="1"/>
  <c r="AD29" i="9"/>
  <c r="L146" i="9"/>
  <c r="F146" i="9"/>
  <c r="AD97" i="9"/>
  <c r="F96" i="1"/>
  <c r="F111" i="2"/>
  <c r="C53" i="1"/>
  <c r="C51" i="1"/>
  <c r="C47" i="1"/>
  <c r="AD61" i="9"/>
  <c r="I96" i="1" l="1"/>
  <c r="F21" i="2"/>
  <c r="U3" i="21"/>
  <c r="N3" i="21" s="1"/>
  <c r="O3" i="21" s="1"/>
  <c r="U6" i="21"/>
  <c r="N6" i="21" s="1"/>
  <c r="O6" i="21" s="1"/>
  <c r="U8" i="21"/>
  <c r="N8" i="21" s="1"/>
  <c r="O8" i="21" s="1"/>
  <c r="U4" i="21"/>
  <c r="N4" i="21" s="1"/>
  <c r="O4" i="21" s="1"/>
  <c r="U9" i="21"/>
  <c r="N9" i="21" s="1"/>
  <c r="O9" i="21" s="1"/>
  <c r="C120" i="9"/>
  <c r="O120" i="9"/>
  <c r="U120" i="9"/>
  <c r="F14" i="2"/>
  <c r="F111" i="1"/>
  <c r="I120" i="9"/>
  <c r="C30" i="1"/>
  <c r="F112" i="1" s="1"/>
  <c r="AD40" i="9"/>
  <c r="AD41" i="9" s="1"/>
  <c r="AD116" i="9"/>
  <c r="AD118" i="9" s="1"/>
  <c r="C52" i="1"/>
  <c r="C111" i="1" s="1"/>
  <c r="C113" i="1" s="1"/>
  <c r="C119" i="2"/>
  <c r="F119" i="2" s="1"/>
  <c r="C31" i="1" l="1"/>
  <c r="F13" i="2"/>
  <c r="C97" i="2"/>
  <c r="AD120" i="9"/>
  <c r="C13" i="18"/>
  <c r="C33" i="18" s="1"/>
  <c r="C102" i="2" l="1"/>
  <c r="K87" i="1"/>
  <c r="K88" i="1" s="1"/>
  <c r="K104" i="1"/>
  <c r="I109" i="1"/>
  <c r="I87" i="1"/>
  <c r="I104" i="1"/>
  <c r="G11" i="22" s="1"/>
  <c r="I81" i="1"/>
  <c r="I65" i="1"/>
  <c r="I62" i="1"/>
  <c r="R12" i="21" l="1"/>
  <c r="E97" i="2"/>
  <c r="E102" i="2" s="1"/>
  <c r="I11" i="22"/>
  <c r="G16" i="22"/>
  <c r="I4" i="22"/>
  <c r="B20" i="20" s="1"/>
  <c r="F6" i="1"/>
  <c r="H6" i="1" s="1"/>
  <c r="F72" i="2"/>
  <c r="I88" i="1"/>
  <c r="G4" i="22" s="1"/>
  <c r="C125" i="2"/>
  <c r="C129" i="2" s="1"/>
  <c r="I47" i="1"/>
  <c r="I51" i="1"/>
  <c r="I53" i="1"/>
  <c r="G3" i="22" s="1"/>
  <c r="D13" i="18"/>
  <c r="D33" i="18" s="1"/>
  <c r="J11" i="22" l="1"/>
  <c r="U12" i="21"/>
  <c r="N12" i="21" s="1"/>
  <c r="O12" i="21" s="1"/>
  <c r="O14" i="21" s="1"/>
  <c r="I16" i="22"/>
  <c r="J16" i="22" s="1"/>
  <c r="B25" i="20"/>
  <c r="B28" i="20" s="1"/>
  <c r="I6" i="1"/>
  <c r="I4" i="1" s="1"/>
  <c r="I7" i="1" s="1"/>
  <c r="B2" i="22" s="1"/>
  <c r="F4" i="1"/>
  <c r="F7" i="1" s="1"/>
  <c r="F28" i="1" s="1"/>
  <c r="F32" i="1" s="1"/>
  <c r="F97" i="2"/>
  <c r="J4" i="22"/>
  <c r="K6" i="1"/>
  <c r="I31" i="1"/>
  <c r="I52" i="1"/>
  <c r="G2" i="22" s="1"/>
  <c r="G9" i="22" s="1"/>
  <c r="J2" i="22" l="1"/>
  <c r="J3" i="22"/>
  <c r="I111" i="1"/>
  <c r="I113" i="1" s="1"/>
  <c r="F113" i="1"/>
  <c r="F115" i="1" s="1"/>
  <c r="N11" i="21" l="1"/>
  <c r="O11" i="21"/>
  <c r="O15" i="21" s="1"/>
  <c r="J14" i="21" l="1"/>
  <c r="J15" i="21" s="1"/>
  <c r="K14" i="21"/>
  <c r="K15" i="21" s="1"/>
  <c r="L14" i="21"/>
  <c r="L15" i="21" s="1"/>
  <c r="M14" i="21"/>
  <c r="M15" i="21" s="1"/>
  <c r="N14" i="21"/>
  <c r="N15" i="21" s="1"/>
  <c r="K96" i="1" l="1"/>
  <c r="H96" i="1"/>
  <c r="J6" i="22" l="1"/>
  <c r="G17" i="22"/>
  <c r="H111" i="1"/>
  <c r="K111" i="1"/>
  <c r="K113" i="1" s="1"/>
  <c r="I7" i="22"/>
  <c r="B23" i="20" l="1"/>
  <c r="B24" i="20" s="1"/>
  <c r="B30" i="20" s="1"/>
  <c r="I9" i="22"/>
  <c r="J9" i="22" s="1"/>
  <c r="J7" i="22"/>
  <c r="I17" i="22" l="1"/>
  <c r="J17" i="22" s="1"/>
  <c r="F102" i="2"/>
  <c r="K4" i="1" l="1"/>
  <c r="K7" i="1" s="1"/>
  <c r="D2" i="22" s="1"/>
  <c r="H4" i="1"/>
  <c r="H7" i="1" s="1"/>
  <c r="H28" i="1" s="1"/>
  <c r="H32" i="1" s="1"/>
  <c r="E125" i="2"/>
  <c r="F125" i="2" s="1"/>
  <c r="B3" i="20" l="1"/>
  <c r="K28" i="1"/>
  <c r="K32" i="1" s="1"/>
  <c r="K115" i="1" s="1"/>
  <c r="E129" i="2"/>
  <c r="F129" i="2" s="1"/>
  <c r="B6" i="20" l="1"/>
  <c r="B16" i="20" s="1"/>
  <c r="B32" i="20" s="1"/>
  <c r="E2" i="22"/>
  <c r="D9" i="22"/>
  <c r="D17" i="22" l="1"/>
  <c r="AC71" i="9" l="1"/>
  <c r="AC97" i="9" s="1"/>
  <c r="AC116" i="9" s="1"/>
  <c r="AC118" i="9" s="1"/>
  <c r="AC120" i="9" s="1"/>
  <c r="B11" i="13"/>
  <c r="D11" i="13"/>
  <c r="Z32" i="9"/>
  <c r="Z29" i="9" s="1"/>
  <c r="Z40" i="9" s="1"/>
  <c r="Z41" i="9" s="1"/>
  <c r="Z120" i="9" s="1"/>
  <c r="AF33" i="9"/>
  <c r="AF32" i="9" s="1"/>
  <c r="AF29" i="9" s="1"/>
  <c r="E30" i="1" l="1"/>
  <c r="AF40" i="9"/>
  <c r="AF41" i="9" s="1"/>
  <c r="AF120" i="9" s="1"/>
  <c r="H112" i="1" l="1"/>
  <c r="H113" i="1" s="1"/>
  <c r="H115" i="1" s="1"/>
  <c r="E31" i="1"/>
  <c r="E32" i="1" s="1"/>
  <c r="E115" i="1" s="1"/>
  <c r="I18" i="1" l="1"/>
  <c r="I22" i="1" s="1"/>
  <c r="C22" i="1"/>
  <c r="C28" i="1" s="1"/>
  <c r="C32" i="1" s="1"/>
  <c r="C115" i="1" s="1"/>
  <c r="I28" i="1" l="1"/>
  <c r="I32" i="1" s="1"/>
  <c r="I115" i="1" s="1"/>
  <c r="B3" i="22"/>
  <c r="E3" i="22" l="1"/>
  <c r="B9" i="22"/>
  <c r="B17" i="22" l="1"/>
  <c r="E17" i="22" s="1"/>
  <c r="E9" i="22"/>
</calcChain>
</file>

<file path=xl/sharedStrings.xml><?xml version="1.0" encoding="utf-8"?>
<sst xmlns="http://schemas.openxmlformats.org/spreadsheetml/2006/main" count="869" uniqueCount="408">
  <si>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</si>
  <si>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</si>
  <si>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</si>
  <si>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</si>
  <si>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</si>
  <si>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</si>
  <si>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</si>
  <si>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</si>
  <si>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</si>
  <si>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</si>
  <si>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</si>
  <si>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HÁZI SEGÍTSÉGNYÚJTÁS</t>
  </si>
  <si>
    <t>SEGÍTŐ SZOLGÁLAT EGYÜTT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</si>
  <si>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</si>
  <si>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</si>
  <si>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</si>
  <si>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</si>
  <si>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</si>
  <si>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</si>
  <si>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SZOCIÁLIS NORMATÍVA ÉS TÁMOGATÁS MINDÖSSZESEN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</si>
  <si>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</si>
  <si>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</si>
  <si>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</si>
  <si>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</si>
  <si>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</si>
  <si>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</si>
  <si>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</si>
  <si>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</si>
  <si>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</si>
  <si>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</si>
  <si>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</si>
  <si>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</si>
  <si>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</si>
  <si>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</si>
  <si>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</si>
  <si>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</si>
  <si>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</si>
  <si>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</si>
  <si>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</si>
  <si>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</si>
  <si>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</si>
  <si>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</si>
  <si>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</si>
  <si>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</si>
  <si>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</si>
  <si>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</si>
  <si>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</si>
  <si>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</si>
  <si>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</si>
  <si>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</si>
  <si>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</si>
  <si>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</si>
  <si>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</si>
  <si>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Beruházások</t>
  </si>
  <si>
    <t>Felújítások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</si>
  <si>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</si>
  <si>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</si>
  <si>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</si>
  <si>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</si>
  <si>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</si>
  <si>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</si>
  <si>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</si>
  <si>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</si>
  <si>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</si>
  <si>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</si>
  <si>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</si>
  <si>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</si>
  <si>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</si>
  <si>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</si>
  <si>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</si>
  <si>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</si>
  <si>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</si>
  <si>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</si>
  <si>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</si>
  <si>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</si>
  <si>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</si>
  <si>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</si>
  <si>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</si>
  <si>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</si>
  <si>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</si>
  <si>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</si>
  <si>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</si>
  <si>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</si>
  <si>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</si>
  <si>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</si>
  <si>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</si>
  <si>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</si>
  <si>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</si>
  <si>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</si>
  <si>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</si>
  <si>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</si>
  <si>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</si>
  <si>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</si>
  <si>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</si>
  <si>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</si>
  <si>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</si>
  <si>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</si>
  <si>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</si>
  <si>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</si>
  <si>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</si>
  <si>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</si>
  <si>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</si>
  <si>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</si>
  <si>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</si>
  <si>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</si>
  <si>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</si>
  <si>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</si>
  <si>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</si>
  <si>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</si>
  <si>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</si>
  <si>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</si>
  <si>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</si>
  <si>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</si>
  <si>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</si>
  <si>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</si>
  <si>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</si>
  <si>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</si>
  <si>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</si>
  <si>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</si>
  <si>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</si>
  <si>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</si>
  <si>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</si>
  <si>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</si>
  <si>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</si>
  <si>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</si>
  <si>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</si>
  <si>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</si>
  <si>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</si>
  <si>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</si>
  <si>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</si>
  <si>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</si>
  <si>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</si>
  <si>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</si>
  <si>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</si>
  <si>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</si>
  <si>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</si>
  <si>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</si>
  <si>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</si>
  <si>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</si>
  <si>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</si>
  <si>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</si>
  <si>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</si>
  <si>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</si>
  <si>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</si>
  <si>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</si>
  <si>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</si>
  <si>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</si>
  <si>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</si>
  <si>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</si>
  <si>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</si>
  <si>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</si>
  <si>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</si>
  <si>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</si>
  <si>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</si>
  <si>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</si>
  <si>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</si>
  <si>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</si>
  <si>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</si>
  <si>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</si>
  <si>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</si>
  <si>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</si>
  <si>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</si>
  <si>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</si>
  <si>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</si>
  <si>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</si>
  <si>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</si>
  <si>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</si>
  <si>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</si>
  <si>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</si>
  <si>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</si>
  <si>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</si>
  <si>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</si>
  <si>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</si>
  <si>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</si>
  <si>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</si>
  <si>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</si>
  <si>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</si>
  <si>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</si>
  <si>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</si>
  <si>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</si>
  <si>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</si>
  <si>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</si>
  <si>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</si>
  <si>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</si>
  <si>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</si>
  <si>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</si>
  <si>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</si>
  <si>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</si>
  <si>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</si>
  <si>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</si>
  <si>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</si>
  <si>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</si>
  <si>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</si>
  <si>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</si>
  <si>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</si>
  <si>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</si>
  <si>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 xml:space="preserve">Fizetendő általános forgalmi adó 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</si>
  <si>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</si>
  <si>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</si>
  <si>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</si>
  <si>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</si>
  <si>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</si>
  <si>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</si>
  <si>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</si>
  <si>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</si>
  <si>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</si>
  <si>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</si>
  <si>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</si>
  <si>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</si>
  <si>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</si>
  <si>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</si>
  <si>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</si>
  <si>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</si>
  <si>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</si>
  <si>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</si>
  <si>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</si>
  <si>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</si>
  <si>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</si>
  <si>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</si>
  <si>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</si>
  <si>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</si>
  <si>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</si>
  <si>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</si>
  <si>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</si>
  <si>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</si>
  <si>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</si>
  <si>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</si>
  <si>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</si>
  <si>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</si>
  <si>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</si>
  <si>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</si>
  <si>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</si>
  <si>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</si>
  <si>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</si>
  <si>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</si>
  <si>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</si>
  <si>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</si>
  <si>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</si>
  <si>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</si>
  <si>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</si>
  <si>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</si>
  <si>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</si>
  <si>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</si>
  <si>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</si>
  <si>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</si>
  <si>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</si>
  <si>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</si>
  <si>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</si>
  <si>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</si>
  <si>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</si>
  <si>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</si>
  <si>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</si>
  <si>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A) Központi orvosi ügyelethez</t>
  </si>
  <si>
    <t>Szociális ellátás</t>
  </si>
  <si>
    <t>ÖNKORMÁNYZATI HOZZÁJÁRULÁSOK ÖSSZESEN</t>
  </si>
  <si>
    <t>E) Belső ellenőrzéshez</t>
  </si>
  <si>
    <t>F) Munkaszervezeti feladatokhoz</t>
  </si>
  <si>
    <t>ebből: pénzügyi alap tartaléka</t>
  </si>
  <si>
    <t>K915</t>
  </si>
  <si>
    <t>IDŐSEK - CSALÁDI NAPKÖZI</t>
  </si>
  <si>
    <t>Martonvásár normatíva átadás</t>
  </si>
  <si>
    <t>Normatíva átadás összesen</t>
  </si>
  <si>
    <t>MINDÖSSZESEN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</si>
  <si>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</si>
  <si>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</si>
  <si>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</si>
  <si>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</si>
  <si>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</si>
  <si>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</si>
  <si>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</si>
  <si>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tám. ÁH belülről</t>
  </si>
  <si>
    <t>Felhalmozási bevételek összesen</t>
  </si>
  <si>
    <t>Felhalmozási kiadások összesen</t>
  </si>
  <si>
    <t>%</t>
  </si>
  <si>
    <t>Egyéb dologi kiadások (bitosítás, mű.i vizsgák)</t>
  </si>
  <si>
    <t>ebből: helyi önkormányzatok és költségvetési szerveik támogatása</t>
  </si>
  <si>
    <t>Egyéb szolgáltatások  (üzemeltetés, szolg. igénybevétel, bankköltség)</t>
  </si>
  <si>
    <t>Egyéb dologi kiadások (biztosítáűs, műszaki vizsga)</t>
  </si>
  <si>
    <t xml:space="preserve">Üzemeltetési anyagok beszerzése (üzemanyag, tisztító szerek, irodaszer) </t>
  </si>
  <si>
    <t>Szent László Völgye Segítő Szolgálat</t>
  </si>
  <si>
    <t>Módosítás</t>
  </si>
  <si>
    <t>K513</t>
  </si>
  <si>
    <t>Házi segítségnyújtás</t>
  </si>
  <si>
    <t>SZOCIÁLIS ÁGAZATI PÓTLÉK ÖSSZESEN</t>
  </si>
  <si>
    <t>eredeti ker.</t>
  </si>
  <si>
    <t>módosított ker</t>
  </si>
  <si>
    <t>módosítás ker</t>
  </si>
  <si>
    <t>Szociális ágazati pótlék</t>
  </si>
  <si>
    <t>ebből: táppénz hozzájárulás</t>
  </si>
  <si>
    <t>Önkormányzati hozzájárulások (fizetendő minden hó 5-éig)</t>
  </si>
  <si>
    <t>TKT által önkormányzatoknak utalandó (utalandó minden hó 7-éig)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</si>
  <si>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</si>
  <si>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</si>
  <si>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</si>
  <si>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</si>
  <si>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</si>
  <si>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CSALÁD-ÉS GYERMEKJÓLÉTI KÖZPONT</t>
  </si>
  <si>
    <t>CSALÁD-ÉS GYERMEKJÓLÉTI SZOLGÁLAT</t>
  </si>
  <si>
    <t>Család- és Gyermekjóléti Szolgálat</t>
  </si>
  <si>
    <t>Család- és Gyermekjóléti Központ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</si>
  <si>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</si>
  <si>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</si>
  <si>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Idősek klubja - társulási kiegészítéssel </t>
  </si>
  <si>
    <t xml:space="preserve">     Családi bölcsöde</t>
  </si>
  <si>
    <t>Családi bölcsöde</t>
  </si>
  <si>
    <t>CSALÁDI BÖLCSÖDE</t>
  </si>
  <si>
    <t>Tárgyévi terv</t>
  </si>
  <si>
    <t>Társulás és intézményének konszolidált összesítése</t>
  </si>
  <si>
    <t>B) Fogorvosi ügyelethez</t>
  </si>
  <si>
    <t>G) Normatív támogatás átvétel</t>
  </si>
  <si>
    <t>Család-és Gyermekjóléti Központ</t>
  </si>
  <si>
    <t>Család-és Gyermekjóléti Szolgálat</t>
  </si>
  <si>
    <t>Családi bölcsőde</t>
  </si>
  <si>
    <t>ebből: TKT tartalék v. költségvetési felhasználás</t>
  </si>
  <si>
    <t>Segítő Szolgálat által önkormányzatoknak utalandó</t>
  </si>
  <si>
    <t xml:space="preserve">     Óvodai és iskolai szociális segítő tevékenység támogatása</t>
  </si>
  <si>
    <t>II.módosított előirányzat</t>
  </si>
  <si>
    <t>ebből: szociális feladatok tartaléka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</si>
  <si>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</si>
  <si>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</si>
  <si>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</si>
  <si>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</si>
  <si>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</si>
  <si>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</si>
  <si>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</si>
  <si>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 xml:space="preserve">D/1) Tagdíjhoz   </t>
  </si>
  <si>
    <t>D/2) Martonvásári Önkéntes Tűzoltó Egyesülethez</t>
  </si>
  <si>
    <t>D/3) Váli Önkormányzati Tűzoltósághoz</t>
  </si>
  <si>
    <t>mértékegység</t>
  </si>
  <si>
    <t>számított létszám</t>
  </si>
  <si>
    <t>fő</t>
  </si>
  <si>
    <t>szolgálat száma</t>
  </si>
  <si>
    <t>feladategység</t>
  </si>
  <si>
    <t>eredeti összeg Ft</t>
  </si>
  <si>
    <t>fajlagos összeg Ft</t>
  </si>
  <si>
    <t>szociál- és nyugdíjpolitikáért felelős miniszter állapítja meg</t>
  </si>
  <si>
    <t>B16 (TKT)</t>
  </si>
  <si>
    <t>Kamatbevételek és más nyereségjellegű bevételek</t>
  </si>
  <si>
    <t>B65</t>
  </si>
  <si>
    <t xml:space="preserve">Működési célú átvett pénzeszközök </t>
  </si>
  <si>
    <t>B75</t>
  </si>
  <si>
    <t xml:space="preserve">Felhalmozási célú átvett pénzeszközök </t>
  </si>
  <si>
    <t xml:space="preserve">Műk. célú átvett pénzeszközök </t>
  </si>
  <si>
    <t>Maradvány igénybevétele</t>
  </si>
  <si>
    <t>Munkaadókat terhelő járulékok és szocális hozzájárulási adó</t>
  </si>
  <si>
    <t>Ellátottak pénzbeli juttatási</t>
  </si>
  <si>
    <t>B411</t>
  </si>
  <si>
    <t>Működési célú átvett pénzeszközök</t>
  </si>
  <si>
    <t>Támogató szolgáltatás</t>
  </si>
  <si>
    <t>Falugondnoki ellátás</t>
  </si>
  <si>
    <t>Idősek klubja</t>
  </si>
  <si>
    <t>Támogató Szolgáltatás</t>
  </si>
  <si>
    <t>Működési bevételek összesen</t>
  </si>
  <si>
    <t>Működési kiadások összesen</t>
  </si>
  <si>
    <t>Működési célú támogatások Áh belülről</t>
  </si>
  <si>
    <t>Felhalmozási célú támogatások Áh belülről</t>
  </si>
  <si>
    <t>Felhalmozási bevételek</t>
  </si>
  <si>
    <t>Felhalmozási célú átvett pénzeszközök</t>
  </si>
  <si>
    <t xml:space="preserve">Felhalmozásra átvett pénzeszközök </t>
  </si>
  <si>
    <t>ebből: családi bölcsöde tartaléka (pm-ből és többlettám-ból)</t>
  </si>
  <si>
    <t>IDŐSEK KLUBJA</t>
  </si>
  <si>
    <t>TÁMOGATÓ SZOLGÁLTATÁS</t>
  </si>
  <si>
    <t xml:space="preserve">       Baracska</t>
  </si>
  <si>
    <t xml:space="preserve">       Ercsi </t>
  </si>
  <si>
    <t xml:space="preserve">       Gyúró      </t>
  </si>
  <si>
    <t xml:space="preserve">       Kajászó          </t>
  </si>
  <si>
    <t xml:space="preserve">       Martonvásár    </t>
  </si>
  <si>
    <t xml:space="preserve">       Ráckeresztúr   </t>
  </si>
  <si>
    <t>H) Bankköltség, vagyonbiztosítás</t>
  </si>
  <si>
    <t>JÁRVÁNYÜGYI ELLÁTÁS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</si>
  <si>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</si>
  <si>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170, Bölcsőde étkezési díj 864, Tanyagondnoki feladatellátás busz igénybevétele 64)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</si>
  <si>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170, Bölcsőde étkezési díj 864, Tanyagondnoki feladatellátás busz igénybevétele 64)</t>
    </r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</si>
  <si>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2500, Támogató Szolgálat 1500, Családi bölcsőde 7500, Szociális étkezés 630)</t>
    </r>
  </si>
  <si>
    <r>
      <t>Ellátási díjak (</t>
    </r>
    <r>
      <rPr>
        <i/>
        <sz val="10"/>
        <rFont val="Times New Roman"/>
        <family val="1"/>
        <charset val="238"/>
      </rPr>
      <t>Házi segítségnyújtás 2500, Támogató Szolgálat 1500, Családi bölcsőde 7500, Szociális étkezés 630)</t>
    </r>
  </si>
  <si>
    <r>
      <t xml:space="preserve">Egyéb működési célú támogatások államháztartáson kívülre </t>
    </r>
    <r>
      <rPr>
        <i/>
        <sz val="10"/>
        <rFont val="Times New Roman"/>
        <family val="1"/>
        <charset val="238"/>
      </rPr>
      <t xml:space="preserve"> (Marton ÖTE, Vál Önk.TP)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</si>
  <si>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 + Seg.Szolg ellenőrzés</t>
    </r>
  </si>
  <si>
    <t>Szociális étkeztetés</t>
  </si>
  <si>
    <t>I) Segítő Szolgálat bérleti díj</t>
  </si>
  <si>
    <t>2023. évi módosítás</t>
  </si>
  <si>
    <t>2023.évi módosítás</t>
  </si>
  <si>
    <t>K3311</t>
  </si>
  <si>
    <t>K3312</t>
  </si>
  <si>
    <t>K3314</t>
  </si>
  <si>
    <t>ebből: gázenergia szolgáltatás díjának teljesítése</t>
  </si>
  <si>
    <t>ebből: villamosenergia szolgáltatás díjának teljesítése</t>
  </si>
  <si>
    <t>ebből: víz-és csatorna szolgáltatás díjánask teljesítése</t>
  </si>
  <si>
    <t>2023.ÉVI BÉRINTÉZKEDÉSEK TÁMOGATÁSA ÖSSZESEN</t>
  </si>
  <si>
    <t>2022.évi normatíva elszámolás</t>
  </si>
  <si>
    <t>Tanyagondnoki ellátás</t>
  </si>
  <si>
    <t>Tanyagondnoki feladatellátás</t>
  </si>
  <si>
    <t xml:space="preserve">     Tanyagondnoki feladatellátás</t>
  </si>
  <si>
    <t>TANYAGONDNOKI FELADATELLÁTÁS</t>
  </si>
  <si>
    <t xml:space="preserve">  Tanyagondnoki feladatellátás</t>
  </si>
  <si>
    <t>2023.évi bérintézkedések támogatása</t>
  </si>
  <si>
    <t>2022.évi zárszámadási elszámolás visszautalás</t>
  </si>
  <si>
    <t>Martonvásár Város részére 2022.évi normatíva visszafizetés</t>
  </si>
  <si>
    <t>2023.évi  II.módosított előirányzat</t>
  </si>
  <si>
    <t>2023.évi II.módosított előirányzat</t>
  </si>
  <si>
    <t>2023. évi II.módosított előirányzat</t>
  </si>
  <si>
    <t>2023.évi             II.módosított előirányzat</t>
  </si>
  <si>
    <t>2023.évi              II. módosított előirányzat</t>
  </si>
  <si>
    <t>2023.évi              III. módosított előirányzat</t>
  </si>
  <si>
    <t>2023.évi  III.módosított előirányzat</t>
  </si>
  <si>
    <t>2023.évi III.módosított előirányzat</t>
  </si>
  <si>
    <t>2023. évi III.módosított előirányzat</t>
  </si>
  <si>
    <t>2023.évi             III.módosított előirányzat</t>
  </si>
  <si>
    <t>2022.évi normatíva elszámolás alapján járó többlettámogatás (Családi bölcsőde)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</si>
</sst>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\ _F_t"/>
    <numFmt numFmtId="169" formatCode="0.0000"/>
    <numFmt numFmtId="170" formatCode="0__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1" fillId="0" borderId="0"/>
  </cellStyleXfs>
  <cellXfs count="854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17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3" fontId="21" fillId="0" borderId="17" xfId="54" applyNumberFormat="1" applyFont="1" applyFill="1" applyBorder="1" applyAlignment="1">
      <alignment horizontal="right"/>
    </xf>
    <xf numFmtId="3" fontId="21" fillId="0" borderId="51" xfId="54" applyNumberFormat="1" applyFont="1" applyFill="1" applyBorder="1" applyAlignment="1">
      <alignment horizontal="right"/>
    </xf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3" fontId="21" fillId="0" borderId="33" xfId="0" applyNumberFormat="1" applyFont="1" applyFill="1" applyBorder="1"/>
    <xf numFmtId="3" fontId="28" fillId="0" borderId="57" xfId="0" applyNumberFormat="1" applyFont="1" applyFill="1" applyBorder="1"/>
    <xf numFmtId="2" fontId="21" fillId="0" borderId="0" xfId="0" applyNumberFormat="1" applyFont="1" applyFill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7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6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3" fontId="21" fillId="0" borderId="72" xfId="0" applyNumberFormat="1" applyFont="1" applyFill="1" applyBorder="1" applyAlignment="1">
      <alignment wrapText="1"/>
    </xf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0" fontId="26" fillId="0" borderId="7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3" fontId="26" fillId="0" borderId="86" xfId="0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4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4" fontId="26" fillId="0" borderId="45" xfId="0" applyNumberFormat="1" applyFont="1" applyFill="1" applyBorder="1" applyAlignment="1">
      <alignment horizontal="right" vertical="center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8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4" fontId="26" fillId="0" borderId="46" xfId="0" applyNumberFormat="1" applyFont="1" applyFill="1" applyBorder="1" applyAlignment="1">
      <alignment horizontal="right" vertical="center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8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4" fontId="26" fillId="0" borderId="47" xfId="0" applyNumberFormat="1" applyFont="1" applyFill="1" applyBorder="1" applyAlignment="1">
      <alignment horizontal="right" vertical="center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8" fontId="26" fillId="0" borderId="47" xfId="0" applyNumberFormat="1" applyFont="1" applyFill="1" applyBorder="1" applyAlignment="1">
      <alignment vertical="center"/>
    </xf>
    <xf numFmtId="168" fontId="26" fillId="0" borderId="0" xfId="0" applyNumberFormat="1" applyFont="1" applyFill="1" applyAlignment="1">
      <alignment vertical="center"/>
    </xf>
    <xf numFmtId="3" fontId="21" fillId="0" borderId="77" xfId="0" applyNumberFormat="1" applyFont="1" applyFill="1" applyBorder="1"/>
    <xf numFmtId="3" fontId="21" fillId="0" borderId="94" xfId="54" applyNumberFormat="1" applyFont="1" applyFill="1" applyBorder="1" applyAlignment="1">
      <alignment horizontal="right"/>
    </xf>
    <xf numFmtId="3" fontId="21" fillId="0" borderId="72" xfId="54" applyNumberFormat="1" applyFont="1" applyFill="1" applyBorder="1" applyAlignment="1">
      <alignment horizontal="right"/>
    </xf>
    <xf numFmtId="3" fontId="21" fillId="0" borderId="73" xfId="0" applyNumberFormat="1" applyFont="1" applyFill="1" applyBorder="1" applyAlignment="1">
      <alignment wrapText="1"/>
    </xf>
    <xf numFmtId="3" fontId="28" fillId="28" borderId="71" xfId="0" applyNumberFormat="1" applyFont="1" applyFill="1" applyBorder="1" applyAlignment="1">
      <alignment vertical="center"/>
    </xf>
    <xf numFmtId="0" fontId="28" fillId="0" borderId="99" xfId="0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3" fontId="28" fillId="0" borderId="95" xfId="0" applyNumberFormat="1" applyFont="1" applyBorder="1" applyAlignment="1">
      <alignment vertical="center"/>
    </xf>
    <xf numFmtId="9" fontId="28" fillId="0" borderId="10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68" xfId="0" applyNumberFormat="1" applyFont="1" applyBorder="1" applyAlignment="1">
      <alignment vertical="center"/>
    </xf>
    <xf numFmtId="3" fontId="28" fillId="28" borderId="25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vertical="center"/>
    </xf>
    <xf numFmtId="3" fontId="28" fillId="0" borderId="93" xfId="0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3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3" fontId="28" fillId="0" borderId="15" xfId="54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1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 wrapText="1" indent="5"/>
    </xf>
    <xf numFmtId="0" fontId="35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0" fontId="37" fillId="0" borderId="46" xfId="75" applyNumberFormat="1" applyFont="1" applyFill="1" applyBorder="1" applyAlignment="1">
      <alignment horizontal="left" vertical="center" wrapText="1"/>
    </xf>
    <xf numFmtId="0" fontId="32" fillId="0" borderId="67" xfId="0" applyFont="1" applyFill="1" applyBorder="1" applyAlignment="1">
      <alignment vertical="center" wrapText="1"/>
    </xf>
    <xf numFmtId="0" fontId="26" fillId="0" borderId="99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9" fillId="0" borderId="88" xfId="0" applyFont="1" applyFill="1" applyBorder="1" applyAlignment="1">
      <alignment horizontal="left" vertical="center"/>
    </xf>
    <xf numFmtId="0" fontId="21" fillId="0" borderId="87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88" xfId="0" applyFont="1" applyFill="1" applyBorder="1" applyAlignment="1">
      <alignment horizontal="left" vertical="center"/>
    </xf>
    <xf numFmtId="3" fontId="21" fillId="0" borderId="51" xfId="0" applyNumberFormat="1" applyFont="1" applyFill="1" applyBorder="1" applyAlignment="1">
      <alignment wrapText="1"/>
    </xf>
    <xf numFmtId="0" fontId="21" fillId="0" borderId="109" xfId="0" applyFont="1" applyFill="1" applyBorder="1" applyAlignment="1">
      <alignment horizontal="left" vertical="center"/>
    </xf>
    <xf numFmtId="3" fontId="21" fillId="0" borderId="73" xfId="54" applyNumberFormat="1" applyFont="1" applyFill="1" applyBorder="1" applyAlignment="1">
      <alignment horizontal="right"/>
    </xf>
    <xf numFmtId="0" fontId="35" fillId="0" borderId="45" xfId="75" applyFont="1" applyFill="1" applyBorder="1" applyAlignment="1">
      <alignment vertical="center" wrapText="1"/>
    </xf>
    <xf numFmtId="0" fontId="35" fillId="0" borderId="47" xfId="75" applyFont="1" applyFill="1" applyBorder="1" applyAlignment="1">
      <alignment vertical="center" wrapText="1"/>
    </xf>
    <xf numFmtId="0" fontId="36" fillId="0" borderId="68" xfId="75" applyFont="1" applyFill="1" applyBorder="1" applyAlignment="1">
      <alignment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left" vertical="center" wrapText="1" indent="5"/>
    </xf>
    <xf numFmtId="0" fontId="21" fillId="0" borderId="81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110" xfId="0" applyFont="1" applyFill="1" applyBorder="1" applyAlignment="1">
      <alignment horizontal="left" vertical="center" wrapText="1"/>
    </xf>
    <xf numFmtId="3" fontId="21" fillId="0" borderId="17" xfId="54" applyNumberFormat="1" applyFont="1" applyFill="1" applyBorder="1" applyAlignment="1">
      <alignment wrapText="1"/>
    </xf>
    <xf numFmtId="3" fontId="21" fillId="0" borderId="34" xfId="0" applyNumberFormat="1" applyFont="1" applyFill="1" applyBorder="1" applyAlignment="1">
      <alignment wrapText="1"/>
    </xf>
    <xf numFmtId="3" fontId="21" fillId="0" borderId="94" xfId="0" applyNumberFormat="1" applyFont="1" applyFill="1" applyBorder="1" applyAlignment="1">
      <alignment wrapText="1"/>
    </xf>
    <xf numFmtId="0" fontId="28" fillId="0" borderId="110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3" fontId="21" fillId="0" borderId="51" xfId="54" applyNumberFormat="1" applyFont="1" applyFill="1" applyBorder="1" applyAlignment="1">
      <alignment wrapText="1"/>
    </xf>
    <xf numFmtId="170" fontId="37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3" fontId="21" fillId="0" borderId="72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32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3" fontId="28" fillId="0" borderId="32" xfId="0" applyNumberFormat="1" applyFont="1" applyFill="1" applyBorder="1" applyAlignment="1">
      <alignment wrapText="1"/>
    </xf>
    <xf numFmtId="0" fontId="35" fillId="0" borderId="87" xfId="75" applyFont="1" applyFill="1" applyBorder="1" applyAlignment="1">
      <alignment horizontal="left" vertical="center"/>
    </xf>
    <xf numFmtId="0" fontId="35" fillId="0" borderId="79" xfId="75" applyFont="1" applyFill="1" applyBorder="1" applyAlignment="1">
      <alignment horizontal="left" vertical="center"/>
    </xf>
    <xf numFmtId="0" fontId="35" fillId="0" borderId="88" xfId="75" applyFont="1" applyFill="1" applyBorder="1" applyAlignment="1">
      <alignment horizontal="left" vertical="center"/>
    </xf>
    <xf numFmtId="0" fontId="36" fillId="0" borderId="39" xfId="75" applyFont="1" applyFill="1" applyBorder="1" applyAlignment="1">
      <alignment horizontal="left" vertical="center"/>
    </xf>
    <xf numFmtId="0" fontId="37" fillId="0" borderId="87" xfId="75" applyFont="1" applyFill="1" applyBorder="1" applyAlignment="1">
      <alignment horizontal="left" vertical="center"/>
    </xf>
    <xf numFmtId="0" fontId="37" fillId="0" borderId="79" xfId="75" applyFont="1" applyFill="1" applyBorder="1" applyAlignment="1">
      <alignment horizontal="left" vertical="center"/>
    </xf>
    <xf numFmtId="0" fontId="37" fillId="0" borderId="88" xfId="75" applyFont="1" applyFill="1" applyBorder="1" applyAlignment="1">
      <alignment horizontal="left" vertical="center" wrapText="1"/>
    </xf>
    <xf numFmtId="0" fontId="36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5" fillId="0" borderId="65" xfId="75" applyFont="1" applyFill="1" applyBorder="1" applyAlignment="1">
      <alignment vertical="center" wrapText="1"/>
    </xf>
    <xf numFmtId="170" fontId="37" fillId="0" borderId="65" xfId="75" applyNumberFormat="1" applyFont="1" applyFill="1" applyBorder="1" applyAlignment="1">
      <alignment horizontal="left" vertical="center" wrapText="1"/>
    </xf>
    <xf numFmtId="3" fontId="21" fillId="0" borderId="113" xfId="0" applyNumberFormat="1" applyFont="1" applyFill="1" applyBorder="1" applyAlignment="1">
      <alignment vertical="center" wrapText="1"/>
    </xf>
    <xf numFmtId="3" fontId="21" fillId="0" borderId="111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16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2" xfId="0" applyNumberFormat="1" applyFont="1" applyFill="1" applyBorder="1" applyAlignment="1">
      <alignment vertical="center" wrapText="1"/>
    </xf>
    <xf numFmtId="3" fontId="28" fillId="0" borderId="123" xfId="54" applyNumberFormat="1" applyFont="1" applyFill="1" applyBorder="1" applyAlignment="1">
      <alignment horizontal="center" vertical="center" wrapText="1"/>
    </xf>
    <xf numFmtId="3" fontId="28" fillId="0" borderId="125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28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left" vertical="center" wrapText="1"/>
    </xf>
    <xf numFmtId="3" fontId="21" fillId="0" borderId="94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09" xfId="0" applyFont="1" applyFill="1" applyBorder="1" applyAlignment="1">
      <alignment horizontal="left" vertical="center" wrapText="1"/>
    </xf>
    <xf numFmtId="0" fontId="35" fillId="0" borderId="49" xfId="75" applyFont="1" applyFill="1" applyBorder="1" applyAlignment="1">
      <alignment vertical="center" wrapText="1"/>
    </xf>
    <xf numFmtId="0" fontId="35" fillId="0" borderId="64" xfId="75" applyFont="1" applyFill="1" applyBorder="1" applyAlignment="1">
      <alignment vertical="center" wrapText="1"/>
    </xf>
    <xf numFmtId="0" fontId="36" fillId="0" borderId="40" xfId="75" applyFont="1" applyFill="1" applyBorder="1" applyAlignment="1">
      <alignment vertical="center" wrapText="1"/>
    </xf>
    <xf numFmtId="170" fontId="37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6" fillId="0" borderId="109" xfId="0" applyFont="1" applyFill="1" applyBorder="1" applyAlignment="1">
      <alignment horizontal="left" vertical="center" wrapText="1"/>
    </xf>
    <xf numFmtId="0" fontId="28" fillId="0" borderId="86" xfId="0" applyFont="1" applyFill="1" applyBorder="1" applyAlignment="1">
      <alignment vertical="center" wrapText="1"/>
    </xf>
    <xf numFmtId="3" fontId="21" fillId="0" borderId="140" xfId="0" applyNumberFormat="1" applyFont="1" applyFill="1" applyBorder="1" applyAlignment="1">
      <alignment vertical="center" wrapText="1"/>
    </xf>
    <xf numFmtId="3" fontId="21" fillId="0" borderId="141" xfId="0" applyNumberFormat="1" applyFont="1" applyFill="1" applyBorder="1" applyAlignment="1">
      <alignment vertical="center" wrapText="1"/>
    </xf>
    <xf numFmtId="3" fontId="21" fillId="0" borderId="142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3" fontId="21" fillId="0" borderId="145" xfId="0" applyNumberFormat="1" applyFont="1" applyFill="1" applyBorder="1" applyAlignment="1">
      <alignment vertical="center" wrapText="1"/>
    </xf>
    <xf numFmtId="3" fontId="21" fillId="0" borderId="146" xfId="0" applyNumberFormat="1" applyFont="1" applyFill="1" applyBorder="1" applyAlignment="1">
      <alignment vertical="center" wrapText="1"/>
    </xf>
    <xf numFmtId="3" fontId="21" fillId="0" borderId="147" xfId="0" applyNumberFormat="1" applyFont="1" applyFill="1" applyBorder="1" applyAlignment="1">
      <alignment vertical="center" wrapText="1"/>
    </xf>
    <xf numFmtId="0" fontId="28" fillId="0" borderId="91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111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horizontal="left" vertical="center" wrapText="1"/>
    </xf>
    <xf numFmtId="3" fontId="29" fillId="0" borderId="141" xfId="0" applyNumberFormat="1" applyFont="1" applyFill="1" applyBorder="1" applyAlignment="1">
      <alignment vertical="center" wrapText="1"/>
    </xf>
    <xf numFmtId="3" fontId="29" fillId="0" borderId="143" xfId="0" applyNumberFormat="1" applyFont="1" applyFill="1" applyBorder="1" applyAlignment="1">
      <alignment vertical="center" wrapText="1"/>
    </xf>
    <xf numFmtId="3" fontId="29" fillId="0" borderId="140" xfId="0" applyNumberFormat="1" applyFont="1" applyFill="1" applyBorder="1" applyAlignment="1">
      <alignment vertical="center" wrapText="1"/>
    </xf>
    <xf numFmtId="3" fontId="29" fillId="0" borderId="142" xfId="0" applyNumberFormat="1" applyFont="1" applyFill="1" applyBorder="1" applyAlignment="1">
      <alignment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29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9" fillId="0" borderId="20" xfId="0" applyNumberFormat="1" applyFont="1" applyFill="1" applyBorder="1" applyAlignment="1">
      <alignment vertical="center" wrapText="1"/>
    </xf>
    <xf numFmtId="3" fontId="28" fillId="0" borderId="27" xfId="0" applyNumberFormat="1" applyFont="1" applyFill="1" applyBorder="1" applyAlignment="1">
      <alignment vertical="center" wrapText="1"/>
    </xf>
    <xf numFmtId="3" fontId="28" fillId="0" borderId="94" xfId="0" applyNumberFormat="1" applyFont="1" applyFill="1" applyBorder="1" applyAlignment="1">
      <alignment vertical="center" wrapText="1"/>
    </xf>
    <xf numFmtId="3" fontId="28" fillId="0" borderId="73" xfId="0" applyNumberFormat="1" applyFont="1" applyFill="1" applyBorder="1" applyAlignment="1">
      <alignment vertical="center" wrapText="1"/>
    </xf>
    <xf numFmtId="0" fontId="35" fillId="0" borderId="59" xfId="75" applyFont="1" applyFill="1" applyBorder="1" applyAlignment="1">
      <alignment horizontal="left"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1" xfId="0" applyNumberFormat="1" applyFont="1" applyFill="1" applyBorder="1" applyAlignment="1">
      <alignment vertical="center" wrapText="1"/>
    </xf>
    <xf numFmtId="3" fontId="28" fillId="0" borderId="13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35" xfId="0" applyNumberFormat="1" applyFont="1" applyFill="1" applyBorder="1" applyAlignment="1">
      <alignment vertical="center" wrapText="1"/>
    </xf>
    <xf numFmtId="3" fontId="28" fillId="0" borderId="136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3" fontId="28" fillId="0" borderId="137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52" xfId="0" applyNumberFormat="1" applyFont="1" applyFill="1" applyBorder="1" applyAlignment="1">
      <alignment vertical="center" wrapText="1"/>
    </xf>
    <xf numFmtId="3" fontId="21" fillId="0" borderId="114" xfId="54" applyNumberFormat="1" applyFont="1" applyFill="1" applyBorder="1"/>
    <xf numFmtId="3" fontId="21" fillId="0" borderId="69" xfId="54" applyNumberFormat="1" applyFont="1" applyFill="1" applyBorder="1"/>
    <xf numFmtId="3" fontId="29" fillId="0" borderId="69" xfId="54" applyNumberFormat="1" applyFont="1" applyFill="1" applyBorder="1"/>
    <xf numFmtId="3" fontId="21" fillId="0" borderId="126" xfId="54" applyNumberFormat="1" applyFont="1" applyFill="1" applyBorder="1"/>
    <xf numFmtId="3" fontId="21" fillId="0" borderId="34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26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29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29" xfId="54" applyNumberFormat="1" applyFont="1" applyFill="1" applyBorder="1"/>
    <xf numFmtId="3" fontId="28" fillId="0" borderId="35" xfId="0" applyNumberFormat="1" applyFont="1" applyFill="1" applyBorder="1"/>
    <xf numFmtId="3" fontId="21" fillId="0" borderId="133" xfId="54" applyNumberFormat="1" applyFont="1" applyFill="1" applyBorder="1"/>
    <xf numFmtId="3" fontId="21" fillId="0" borderId="94" xfId="0" applyNumberFormat="1" applyFont="1" applyFill="1" applyBorder="1"/>
    <xf numFmtId="0" fontId="28" fillId="0" borderId="90" xfId="0" applyFont="1" applyFill="1" applyBorder="1" applyAlignment="1">
      <alignment horizontal="left" vertical="center"/>
    </xf>
    <xf numFmtId="3" fontId="28" fillId="0" borderId="35" xfId="54" applyNumberFormat="1" applyFont="1" applyFill="1" applyBorder="1"/>
    <xf numFmtId="3" fontId="28" fillId="0" borderId="154" xfId="54" applyNumberFormat="1" applyFont="1" applyFill="1" applyBorder="1"/>
    <xf numFmtId="3" fontId="28" fillId="0" borderId="149" xfId="0" applyNumberFormat="1" applyFont="1" applyFill="1" applyBorder="1"/>
    <xf numFmtId="3" fontId="28" fillId="0" borderId="61" xfId="54" applyNumberFormat="1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/>
    <xf numFmtId="0" fontId="28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19" xfId="0" applyFont="1" applyFill="1" applyBorder="1" applyAlignment="1">
      <alignment horizontal="left" wrapText="1" indent="4"/>
    </xf>
    <xf numFmtId="0" fontId="21" fillId="0" borderId="65" xfId="0" applyFont="1" applyBorder="1" applyAlignment="1">
      <alignment horizontal="left" indent="6"/>
    </xf>
    <xf numFmtId="0" fontId="21" fillId="0" borderId="64" xfId="0" applyFont="1" applyBorder="1" applyAlignment="1">
      <alignment horizontal="left" indent="6"/>
    </xf>
    <xf numFmtId="3" fontId="28" fillId="0" borderId="27" xfId="54" applyNumberFormat="1" applyFont="1" applyFill="1" applyBorder="1" applyAlignment="1">
      <alignment horizontal="right"/>
    </xf>
    <xf numFmtId="3" fontId="28" fillId="0" borderId="94" xfId="54" applyNumberFormat="1" applyFont="1" applyFill="1" applyBorder="1" applyAlignment="1">
      <alignment horizontal="right"/>
    </xf>
    <xf numFmtId="3" fontId="28" fillId="0" borderId="73" xfId="54" applyNumberFormat="1" applyFont="1" applyFill="1" applyBorder="1" applyAlignment="1">
      <alignment horizontal="right"/>
    </xf>
    <xf numFmtId="3" fontId="28" fillId="0" borderId="94" xfId="0" applyNumberFormat="1" applyFont="1" applyFill="1" applyBorder="1" applyAlignment="1">
      <alignment wrapText="1"/>
    </xf>
    <xf numFmtId="3" fontId="28" fillId="0" borderId="73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3" fontId="28" fillId="0" borderId="32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64" xfId="0" applyFont="1" applyFill="1" applyBorder="1" applyAlignment="1">
      <alignment horizontal="left" vertical="center" wrapText="1" indent="5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9" fontId="21" fillId="0" borderId="0" xfId="90" applyFont="1" applyFill="1" applyBorder="1"/>
    <xf numFmtId="0" fontId="2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0" fontId="29" fillId="0" borderId="65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17" xfId="54" applyNumberFormat="1" applyFont="1" applyFill="1" applyBorder="1" applyAlignment="1">
      <alignment horizontal="right"/>
    </xf>
    <xf numFmtId="3" fontId="29" fillId="0" borderId="20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51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wrapText="1"/>
    </xf>
    <xf numFmtId="3" fontId="29" fillId="0" borderId="34" xfId="0" applyNumberFormat="1" applyFont="1" applyFill="1" applyBorder="1" applyAlignment="1">
      <alignment wrapText="1"/>
    </xf>
    <xf numFmtId="3" fontId="29" fillId="0" borderId="51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72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72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17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17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9" fillId="0" borderId="51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1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1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3" fontId="28" fillId="0" borderId="1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0" fontId="21" fillId="0" borderId="53" xfId="0" applyFont="1" applyBorder="1" applyAlignment="1">
      <alignment horizontal="left" indent="6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8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5" fillId="0" borderId="79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7" fillId="0" borderId="79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3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1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3" fontId="28" fillId="29" borderId="15" xfId="0" applyNumberFormat="1" applyFont="1" applyFill="1" applyBorder="1" applyAlignment="1">
      <alignment wrapText="1"/>
    </xf>
    <xf numFmtId="0" fontId="36" fillId="29" borderId="88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3" fontId="28" fillId="29" borderId="51" xfId="0" applyNumberFormat="1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8" fillId="0" borderId="100" xfId="91" applyNumberFormat="1" applyFont="1" applyFill="1" applyBorder="1" applyAlignment="1" applyProtection="1">
      <alignment horizontal="center" vertical="center"/>
    </xf>
    <xf numFmtId="3" fontId="28" fillId="0" borderId="100" xfId="91" applyNumberFormat="1" applyFont="1" applyFill="1" applyBorder="1" applyAlignment="1" applyProtection="1">
      <alignment horizontal="center" vertical="center" wrapText="1"/>
    </xf>
    <xf numFmtId="3" fontId="28" fillId="0" borderId="102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99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5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5" fillId="0" borderId="18" xfId="75" applyFont="1" applyFill="1" applyBorder="1" applyAlignment="1">
      <alignment vertical="center" wrapText="1"/>
    </xf>
    <xf numFmtId="0" fontId="35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57" xfId="91" applyNumberFormat="1" applyFont="1" applyFill="1" applyBorder="1" applyAlignment="1" applyProtection="1">
      <alignment vertical="center"/>
    </xf>
    <xf numFmtId="3" fontId="28" fillId="0" borderId="160" xfId="91" applyNumberFormat="1" applyFont="1" applyFill="1" applyBorder="1" applyAlignment="1" applyProtection="1">
      <alignment horizontal="center" vertical="center"/>
    </xf>
    <xf numFmtId="3" fontId="28" fillId="0" borderId="114" xfId="91" applyNumberFormat="1" applyFont="1" applyFill="1" applyBorder="1" applyAlignment="1" applyProtection="1">
      <alignment horizontal="center" vertical="center"/>
    </xf>
    <xf numFmtId="3" fontId="28" fillId="0" borderId="129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15" xfId="91" applyNumberFormat="1" applyFont="1" applyFill="1" applyBorder="1" applyAlignment="1" applyProtection="1">
      <alignment horizontal="center" vertical="center"/>
    </xf>
    <xf numFmtId="3" fontId="28" fillId="0" borderId="130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69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7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26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27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29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0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14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15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29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0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14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15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29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0" xfId="91" applyNumberFormat="1" applyFont="1" applyFill="1" applyBorder="1" applyAlignment="1" applyProtection="1">
      <alignment horizontal="right" vertical="center"/>
      <protection locked="0"/>
    </xf>
    <xf numFmtId="3" fontId="28" fillId="0" borderId="105" xfId="91" applyNumberFormat="1" applyFont="1" applyFill="1" applyBorder="1" applyAlignment="1" applyProtection="1">
      <alignment horizontal="right" vertical="center"/>
    </xf>
    <xf numFmtId="3" fontId="28" fillId="0" borderId="158" xfId="91" applyNumberFormat="1" applyFont="1" applyFill="1" applyBorder="1" applyAlignment="1" applyProtection="1">
      <alignment horizontal="right" vertical="center"/>
    </xf>
    <xf numFmtId="3" fontId="28" fillId="0" borderId="155" xfId="91" applyNumberFormat="1" applyFont="1" applyFill="1" applyBorder="1" applyAlignment="1" applyProtection="1">
      <alignment horizontal="right" vertical="center"/>
    </xf>
    <xf numFmtId="3" fontId="28" fillId="0" borderId="159" xfId="91" applyNumberFormat="1" applyFont="1" applyFill="1" applyBorder="1" applyAlignment="1" applyProtection="1">
      <alignment horizontal="right" vertical="center"/>
    </xf>
    <xf numFmtId="3" fontId="28" fillId="0" borderId="106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4" xfId="0" applyNumberFormat="1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89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3" fontId="21" fillId="0" borderId="77" xfId="54" applyNumberFormat="1" applyFont="1" applyFill="1" applyBorder="1"/>
    <xf numFmtId="3" fontId="29" fillId="0" borderId="77" xfId="0" applyNumberFormat="1" applyFont="1" applyFill="1" applyBorder="1"/>
    <xf numFmtId="3" fontId="29" fillId="0" borderId="127" xfId="0" applyNumberFormat="1" applyFont="1" applyFill="1" applyBorder="1"/>
    <xf numFmtId="3" fontId="21" fillId="0" borderId="127" xfId="0" applyNumberFormat="1" applyFont="1" applyFill="1" applyBorder="1"/>
    <xf numFmtId="3" fontId="28" fillId="0" borderId="130" xfId="0" applyNumberFormat="1" applyFont="1" applyFill="1" applyBorder="1" applyAlignment="1">
      <alignment vertical="center"/>
    </xf>
    <xf numFmtId="3" fontId="21" fillId="0" borderId="115" xfId="0" applyNumberFormat="1" applyFont="1" applyFill="1" applyBorder="1"/>
    <xf numFmtId="3" fontId="28" fillId="0" borderId="130" xfId="0" applyNumberFormat="1" applyFont="1" applyFill="1" applyBorder="1"/>
    <xf numFmtId="3" fontId="21" fillId="0" borderId="134" xfId="0" applyNumberFormat="1" applyFont="1" applyFill="1" applyBorder="1"/>
    <xf numFmtId="3" fontId="28" fillId="0" borderId="130" xfId="54" applyNumberFormat="1" applyFont="1" applyFill="1" applyBorder="1"/>
    <xf numFmtId="3" fontId="28" fillId="0" borderId="150" xfId="0" applyNumberFormat="1" applyFont="1" applyFill="1" applyBorder="1"/>
    <xf numFmtId="3" fontId="28" fillId="0" borderId="138" xfId="0" applyNumberFormat="1" applyFont="1" applyFill="1" applyBorder="1"/>
    <xf numFmtId="165" fontId="21" fillId="0" borderId="0" xfId="54" applyNumberFormat="1" applyFont="1" applyFill="1" applyBorder="1"/>
    <xf numFmtId="166" fontId="21" fillId="0" borderId="48" xfId="54" applyNumberFormat="1" applyFont="1" applyFill="1" applyBorder="1"/>
    <xf numFmtId="1" fontId="26" fillId="0" borderId="101" xfId="0" applyNumberFormat="1" applyFont="1" applyFill="1" applyBorder="1" applyAlignment="1">
      <alignment horizontal="center" vertical="center" wrapText="1"/>
    </xf>
    <xf numFmtId="3" fontId="32" fillId="0" borderId="83" xfId="0" applyNumberFormat="1" applyFont="1" applyFill="1" applyBorder="1" applyAlignment="1">
      <alignment horizontal="right" vertical="center"/>
    </xf>
    <xf numFmtId="3" fontId="26" fillId="0" borderId="93" xfId="0" applyNumberFormat="1" applyFont="1" applyFill="1" applyBorder="1" applyAlignment="1">
      <alignment horizontal="right" vertical="center"/>
    </xf>
    <xf numFmtId="1" fontId="26" fillId="0" borderId="102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164" fontId="26" fillId="0" borderId="65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8" fillId="0" borderId="95" xfId="54" applyNumberFormat="1" applyFont="1" applyBorder="1" applyAlignment="1">
      <alignment vertical="center"/>
    </xf>
    <xf numFmtId="3" fontId="28" fillId="28" borderId="71" xfId="54" applyNumberFormat="1" applyFont="1" applyFill="1" applyBorder="1" applyAlignment="1">
      <alignment vertical="center"/>
    </xf>
    <xf numFmtId="3" fontId="26" fillId="0" borderId="42" xfId="0" applyNumberFormat="1" applyFont="1" applyFill="1" applyBorder="1" applyAlignment="1">
      <alignment horizontal="right" vertical="center"/>
    </xf>
    <xf numFmtId="3" fontId="32" fillId="0" borderId="37" xfId="0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 wrapText="1"/>
    </xf>
    <xf numFmtId="3" fontId="21" fillId="0" borderId="16" xfId="0" applyNumberFormat="1" applyFont="1" applyFill="1" applyBorder="1" applyAlignment="1">
      <alignment wrapText="1"/>
    </xf>
    <xf numFmtId="0" fontId="21" fillId="0" borderId="49" xfId="75" applyFont="1" applyFill="1" applyBorder="1" applyAlignment="1">
      <alignment vertical="center" wrapText="1"/>
    </xf>
    <xf numFmtId="166" fontId="21" fillId="0" borderId="66" xfId="54" applyNumberFormat="1" applyFont="1" applyFill="1" applyBorder="1"/>
    <xf numFmtId="166" fontId="21" fillId="0" borderId="41" xfId="54" applyNumberFormat="1" applyFont="1" applyFill="1" applyBorder="1"/>
    <xf numFmtId="166" fontId="21" fillId="0" borderId="50" xfId="54" applyNumberFormat="1" applyFont="1" applyFill="1" applyBorder="1"/>
    <xf numFmtId="166" fontId="21" fillId="0" borderId="165" xfId="54" applyNumberFormat="1" applyFont="1" applyFill="1" applyBorder="1"/>
    <xf numFmtId="166" fontId="28" fillId="0" borderId="38" xfId="54" applyNumberFormat="1" applyFont="1" applyFill="1" applyBorder="1"/>
    <xf numFmtId="166" fontId="28" fillId="0" borderId="41" xfId="54" applyNumberFormat="1" applyFont="1" applyFill="1" applyBorder="1"/>
    <xf numFmtId="0" fontId="35" fillId="0" borderId="58" xfId="75" applyFont="1" applyFill="1" applyBorder="1" applyAlignment="1">
      <alignment horizontal="left" vertical="center"/>
    </xf>
    <xf numFmtId="0" fontId="35" fillId="0" borderId="78" xfId="75" applyFont="1" applyFill="1" applyBorder="1" applyAlignment="1">
      <alignment vertical="center" wrapText="1"/>
    </xf>
    <xf numFmtId="3" fontId="21" fillId="0" borderId="76" xfId="0" applyNumberFormat="1" applyFont="1" applyFill="1" applyBorder="1" applyAlignment="1">
      <alignment vertical="center" wrapText="1"/>
    </xf>
    <xf numFmtId="3" fontId="21" fillId="0" borderId="166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vertical="center" wrapText="1"/>
    </xf>
    <xf numFmtId="3" fontId="21" fillId="0" borderId="54" xfId="0" applyNumberFormat="1" applyFont="1" applyFill="1" applyBorder="1" applyAlignment="1">
      <alignment vertical="center" wrapText="1"/>
    </xf>
    <xf numFmtId="3" fontId="26" fillId="0" borderId="43" xfId="0" applyNumberFormat="1" applyFont="1" applyFill="1" applyBorder="1" applyAlignment="1">
      <alignment horizontal="right" vertical="center"/>
    </xf>
    <xf numFmtId="3" fontId="32" fillId="0" borderId="41" xfId="0" applyNumberFormat="1" applyFont="1" applyFill="1" applyBorder="1" applyAlignment="1">
      <alignment horizontal="right" vertical="center"/>
    </xf>
    <xf numFmtId="3" fontId="26" fillId="0" borderId="48" xfId="0" applyNumberFormat="1" applyFont="1" applyFill="1" applyBorder="1" applyAlignment="1">
      <alignment horizontal="right" vertical="center"/>
    </xf>
    <xf numFmtId="3" fontId="26" fillId="0" borderId="165" xfId="0" applyNumberFormat="1" applyFont="1" applyFill="1" applyBorder="1" applyAlignment="1">
      <alignment horizontal="right" vertical="center"/>
    </xf>
    <xf numFmtId="3" fontId="32" fillId="0" borderId="38" xfId="0" applyNumberFormat="1" applyFont="1" applyFill="1" applyBorder="1" applyAlignment="1">
      <alignment horizontal="right" vertical="center"/>
    </xf>
    <xf numFmtId="0" fontId="30" fillId="0" borderId="52" xfId="0" applyFont="1" applyFill="1" applyBorder="1" applyAlignment="1">
      <alignment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41" fillId="0" borderId="28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0" fillId="0" borderId="62" xfId="0" applyFont="1" applyFill="1" applyBorder="1"/>
    <xf numFmtId="3" fontId="30" fillId="0" borderId="62" xfId="0" applyNumberFormat="1" applyFont="1" applyFill="1" applyBorder="1"/>
    <xf numFmtId="3" fontId="30" fillId="0" borderId="24" xfId="0" applyNumberFormat="1" applyFont="1" applyFill="1" applyBorder="1"/>
    <xf numFmtId="3" fontId="30" fillId="0" borderId="33" xfId="0" applyNumberFormat="1" applyFont="1" applyFill="1" applyBorder="1"/>
    <xf numFmtId="3" fontId="30" fillId="0" borderId="17" xfId="0" applyNumberFormat="1" applyFont="1" applyFill="1" applyBorder="1"/>
    <xf numFmtId="167" fontId="30" fillId="0" borderId="0" xfId="0" applyNumberFormat="1" applyFont="1" applyFill="1"/>
    <xf numFmtId="3" fontId="30" fillId="0" borderId="0" xfId="0" applyNumberFormat="1" applyFont="1" applyFill="1"/>
    <xf numFmtId="0" fontId="30" fillId="0" borderId="0" xfId="0" applyFont="1" applyFill="1"/>
    <xf numFmtId="0" fontId="30" fillId="0" borderId="55" xfId="0" applyFont="1" applyFill="1" applyBorder="1"/>
    <xf numFmtId="0" fontId="30" fillId="0" borderId="156" xfId="0" applyFont="1" applyFill="1" applyBorder="1"/>
    <xf numFmtId="0" fontId="30" fillId="0" borderId="56" xfId="0" applyFont="1" applyFill="1" applyBorder="1"/>
    <xf numFmtId="0" fontId="41" fillId="0" borderId="14" xfId="0" applyFont="1" applyFill="1" applyBorder="1"/>
    <xf numFmtId="3" fontId="41" fillId="0" borderId="14" xfId="0" applyNumberFormat="1" applyFont="1" applyFill="1" applyBorder="1"/>
    <xf numFmtId="3" fontId="41" fillId="0" borderId="26" xfId="0" applyNumberFormat="1" applyFont="1" applyFill="1" applyBorder="1"/>
    <xf numFmtId="3" fontId="41" fillId="0" borderId="57" xfId="0" applyNumberFormat="1" applyFont="1" applyFill="1" applyBorder="1"/>
    <xf numFmtId="0" fontId="30" fillId="0" borderId="0" xfId="0" applyFont="1" applyFill="1" applyBorder="1" applyAlignment="1"/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0" fontId="41" fillId="0" borderId="157" xfId="0" applyFont="1" applyFill="1" applyBorder="1" applyAlignment="1">
      <alignment vertical="center"/>
    </xf>
    <xf numFmtId="0" fontId="41" fillId="0" borderId="74" xfId="0" applyFont="1" applyFill="1" applyBorder="1"/>
    <xf numFmtId="3" fontId="41" fillId="0" borderId="74" xfId="0" applyNumberFormat="1" applyFont="1" applyFill="1" applyBorder="1"/>
    <xf numFmtId="1" fontId="30" fillId="0" borderId="0" xfId="0" applyNumberFormat="1" applyFont="1" applyFill="1"/>
    <xf numFmtId="0" fontId="30" fillId="0" borderId="0" xfId="0" applyFont="1" applyFill="1" applyBorder="1"/>
    <xf numFmtId="3" fontId="30" fillId="0" borderId="162" xfId="0" applyNumberFormat="1" applyFont="1" applyFill="1" applyBorder="1"/>
    <xf numFmtId="3" fontId="30" fillId="0" borderId="23" xfId="0" applyNumberFormat="1" applyFont="1" applyFill="1" applyBorder="1"/>
    <xf numFmtId="3" fontId="30" fillId="0" borderId="35" xfId="0" applyNumberFormat="1" applyFont="1" applyFill="1" applyBorder="1"/>
    <xf numFmtId="3" fontId="30" fillId="0" borderId="130" xfId="0" applyNumberFormat="1" applyFont="1" applyFill="1" applyBorder="1"/>
    <xf numFmtId="0" fontId="26" fillId="0" borderId="87" xfId="0" applyFont="1" applyFill="1" applyBorder="1" applyAlignment="1">
      <alignment vertical="center" wrapText="1"/>
    </xf>
    <xf numFmtId="0" fontId="26" fillId="0" borderId="109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42" xfId="0" applyNumberFormat="1" applyFont="1" applyFill="1" applyBorder="1" applyAlignment="1">
      <alignment horizontal="right" vertical="center"/>
    </xf>
    <xf numFmtId="3" fontId="32" fillId="0" borderId="93" xfId="0" applyNumberFormat="1" applyFont="1" applyFill="1" applyBorder="1" applyAlignment="1">
      <alignment horizontal="right" vertical="center"/>
    </xf>
    <xf numFmtId="3" fontId="32" fillId="0" borderId="4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" fontId="21" fillId="0" borderId="0" xfId="0" applyNumberFormat="1" applyFont="1" applyFill="1"/>
    <xf numFmtId="0" fontId="21" fillId="0" borderId="87" xfId="0" applyFont="1" applyFill="1" applyBorder="1" applyAlignment="1">
      <alignment horizontal="left" vertical="center" wrapText="1"/>
    </xf>
    <xf numFmtId="0" fontId="19" fillId="0" borderId="0" xfId="77" applyFont="1" applyAlignment="1">
      <alignment vertical="center"/>
    </xf>
    <xf numFmtId="0" fontId="21" fillId="0" borderId="16" xfId="0" applyFont="1" applyBorder="1" applyAlignment="1">
      <alignment vertical="center"/>
    </xf>
    <xf numFmtId="3" fontId="21" fillId="0" borderId="45" xfId="0" applyNumberFormat="1" applyFont="1" applyBorder="1" applyAlignment="1">
      <alignment vertical="center"/>
    </xf>
    <xf numFmtId="3" fontId="21" fillId="0" borderId="81" xfId="0" applyNumberFormat="1" applyFont="1" applyBorder="1" applyAlignment="1">
      <alignment vertical="center"/>
    </xf>
    <xf numFmtId="166" fontId="21" fillId="0" borderId="81" xfId="0" applyNumberFormat="1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166" fontId="21" fillId="0" borderId="50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65" xfId="0" applyNumberFormat="1" applyFont="1" applyBorder="1" applyAlignment="1">
      <alignment vertical="center"/>
    </xf>
    <xf numFmtId="3" fontId="21" fillId="0" borderId="46" xfId="0" applyNumberFormat="1" applyFont="1" applyBorder="1" applyAlignment="1">
      <alignment vertical="center"/>
    </xf>
    <xf numFmtId="3" fontId="21" fillId="0" borderId="80" xfId="0" applyNumberFormat="1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3" fontId="21" fillId="0" borderId="46" xfId="0" applyNumberFormat="1" applyFont="1" applyBorder="1" applyAlignment="1">
      <alignment vertical="center" wrapText="1"/>
    </xf>
    <xf numFmtId="3" fontId="21" fillId="0" borderId="65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166" fontId="21" fillId="0" borderId="80" xfId="0" applyNumberFormat="1" applyFont="1" applyBorder="1" applyAlignment="1">
      <alignment vertical="center"/>
    </xf>
    <xf numFmtId="0" fontId="21" fillId="27" borderId="18" xfId="0" applyFont="1" applyFill="1" applyBorder="1" applyAlignment="1">
      <alignment vertical="center"/>
    </xf>
    <xf numFmtId="3" fontId="21" fillId="27" borderId="47" xfId="0" applyNumberFormat="1" applyFont="1" applyFill="1" applyBorder="1" applyAlignment="1">
      <alignment vertical="center"/>
    </xf>
    <xf numFmtId="3" fontId="21" fillId="0" borderId="82" xfId="0" applyNumberFormat="1" applyFont="1" applyBorder="1" applyAlignment="1">
      <alignment vertical="center"/>
    </xf>
    <xf numFmtId="166" fontId="21" fillId="0" borderId="82" xfId="0" applyNumberFormat="1" applyFont="1" applyBorder="1" applyAlignment="1">
      <alignment vertical="center"/>
    </xf>
    <xf numFmtId="0" fontId="34" fillId="27" borderId="88" xfId="0" applyFont="1" applyFill="1" applyBorder="1" applyAlignment="1">
      <alignment vertical="center"/>
    </xf>
    <xf numFmtId="3" fontId="21" fillId="0" borderId="47" xfId="0" applyNumberFormat="1" applyFont="1" applyBorder="1" applyAlignment="1">
      <alignment vertical="center"/>
    </xf>
    <xf numFmtId="3" fontId="28" fillId="0" borderId="83" xfId="0" applyNumberFormat="1" applyFont="1" applyBorder="1" applyAlignment="1">
      <alignment vertical="center"/>
    </xf>
    <xf numFmtId="166" fontId="28" fillId="0" borderId="83" xfId="0" applyNumberFormat="1" applyFont="1" applyBorder="1" applyAlignment="1">
      <alignment vertical="center"/>
    </xf>
    <xf numFmtId="166" fontId="28" fillId="0" borderId="41" xfId="0" applyNumberFormat="1" applyFont="1" applyBorder="1" applyAlignment="1">
      <alignment vertical="center"/>
    </xf>
    <xf numFmtId="3" fontId="21" fillId="0" borderId="85" xfId="0" applyNumberFormat="1" applyFont="1" applyBorder="1" applyAlignment="1">
      <alignment vertical="center"/>
    </xf>
    <xf numFmtId="166" fontId="21" fillId="0" borderId="85" xfId="0" applyNumberFormat="1" applyFont="1" applyBorder="1" applyAlignment="1">
      <alignment vertical="center"/>
    </xf>
    <xf numFmtId="166" fontId="21" fillId="0" borderId="43" xfId="0" applyNumberFormat="1" applyFont="1" applyBorder="1" applyAlignment="1">
      <alignment vertical="center"/>
    </xf>
    <xf numFmtId="3" fontId="21" fillId="0" borderId="45" xfId="54" applyNumberFormat="1" applyFont="1" applyBorder="1" applyAlignment="1">
      <alignment vertical="center"/>
    </xf>
    <xf numFmtId="0" fontId="19" fillId="0" borderId="0" xfId="77" applyFont="1" applyBorder="1" applyAlignment="1">
      <alignment vertical="center"/>
    </xf>
    <xf numFmtId="0" fontId="21" fillId="0" borderId="13" xfId="0" applyFont="1" applyBorder="1" applyAlignment="1" applyProtection="1">
      <alignment vertical="center"/>
      <protection locked="0" hidden="1"/>
    </xf>
    <xf numFmtId="3" fontId="21" fillId="0" borderId="46" xfId="54" applyNumberFormat="1" applyFont="1" applyBorder="1" applyAlignment="1">
      <alignment vertical="center"/>
    </xf>
    <xf numFmtId="166" fontId="21" fillId="0" borderId="48" xfId="0" applyNumberFormat="1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3" fontId="21" fillId="0" borderId="64" xfId="0" applyNumberFormat="1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vertical="center"/>
    </xf>
    <xf numFmtId="0" fontId="21" fillId="0" borderId="88" xfId="0" applyFont="1" applyBorder="1" applyAlignment="1">
      <alignment vertical="center"/>
    </xf>
    <xf numFmtId="3" fontId="21" fillId="0" borderId="47" xfId="54" applyNumberFormat="1" applyFont="1" applyBorder="1" applyAlignment="1">
      <alignment vertical="center"/>
    </xf>
    <xf numFmtId="166" fontId="21" fillId="0" borderId="66" xfId="0" applyNumberFormat="1" applyFont="1" applyBorder="1" applyAlignment="1">
      <alignment vertical="center"/>
    </xf>
    <xf numFmtId="3" fontId="28" fillId="0" borderId="148" xfId="0" applyNumberFormat="1" applyFont="1" applyBorder="1" applyAlignment="1">
      <alignment vertical="center"/>
    </xf>
    <xf numFmtId="166" fontId="28" fillId="0" borderId="92" xfId="0" applyNumberFormat="1" applyFont="1" applyBorder="1" applyAlignment="1">
      <alignment vertical="center"/>
    </xf>
    <xf numFmtId="3" fontId="28" fillId="0" borderId="161" xfId="0" applyNumberFormat="1" applyFont="1" applyBorder="1" applyAlignment="1">
      <alignment vertical="center"/>
    </xf>
    <xf numFmtId="166" fontId="28" fillId="0" borderId="161" xfId="0" applyNumberFormat="1" applyFont="1" applyBorder="1" applyAlignment="1">
      <alignment vertical="center"/>
    </xf>
    <xf numFmtId="166" fontId="28" fillId="0" borderId="38" xfId="0" applyNumberFormat="1" applyFont="1" applyBorder="1" applyAlignment="1">
      <alignment vertical="center"/>
    </xf>
    <xf numFmtId="0" fontId="26" fillId="0" borderId="0" xfId="0" applyFont="1" applyFill="1" applyBorder="1"/>
    <xf numFmtId="0" fontId="32" fillId="0" borderId="10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164" fontId="26" fillId="0" borderId="41" xfId="0" applyNumberFormat="1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left" vertical="center"/>
    </xf>
    <xf numFmtId="164" fontId="32" fillId="0" borderId="50" xfId="0" applyNumberFormat="1" applyFont="1" applyFill="1" applyBorder="1" applyAlignment="1">
      <alignment horizontal="center" vertical="center" wrapText="1"/>
    </xf>
    <xf numFmtId="164" fontId="26" fillId="0" borderId="48" xfId="0" applyNumberFormat="1" applyFont="1" applyFill="1" applyBorder="1" applyAlignment="1">
      <alignment vertical="center" wrapText="1"/>
    </xf>
    <xf numFmtId="3" fontId="21" fillId="0" borderId="168" xfId="0" applyNumberFormat="1" applyFont="1" applyFill="1" applyBorder="1" applyAlignment="1">
      <alignment vertical="center" wrapText="1"/>
    </xf>
    <xf numFmtId="3" fontId="26" fillId="0" borderId="151" xfId="0" applyNumberFormat="1" applyFont="1" applyFill="1" applyBorder="1" applyAlignment="1">
      <alignment horizontal="right" vertical="center"/>
    </xf>
    <xf numFmtId="3" fontId="26" fillId="0" borderId="169" xfId="0" applyNumberFormat="1" applyFont="1" applyFill="1" applyBorder="1" applyAlignment="1">
      <alignment horizontal="right" vertical="center"/>
    </xf>
    <xf numFmtId="0" fontId="21" fillId="0" borderId="65" xfId="0" applyFont="1" applyFill="1" applyBorder="1" applyAlignment="1">
      <alignment horizontal="left" indent="6"/>
    </xf>
    <xf numFmtId="0" fontId="30" fillId="0" borderId="170" xfId="0" applyFont="1" applyFill="1" applyBorder="1"/>
    <xf numFmtId="0" fontId="41" fillId="0" borderId="14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vertical="center"/>
    </xf>
    <xf numFmtId="164" fontId="32" fillId="0" borderId="19" xfId="0" applyNumberFormat="1" applyFont="1" applyFill="1" applyBorder="1" applyAlignment="1">
      <alignment vertical="center" wrapText="1"/>
    </xf>
    <xf numFmtId="164" fontId="32" fillId="0" borderId="53" xfId="0" applyNumberFormat="1" applyFont="1" applyFill="1" applyBorder="1" applyAlignment="1">
      <alignment vertical="center" wrapText="1"/>
    </xf>
    <xf numFmtId="0" fontId="32" fillId="0" borderId="89" xfId="0" applyFont="1" applyFill="1" applyBorder="1" applyAlignment="1">
      <alignment horizontal="left" vertical="center"/>
    </xf>
    <xf numFmtId="164" fontId="32" fillId="0" borderId="91" xfId="0" applyNumberFormat="1" applyFont="1" applyFill="1" applyBorder="1" applyAlignment="1">
      <alignment vertical="center" wrapText="1"/>
    </xf>
    <xf numFmtId="164" fontId="32" fillId="0" borderId="92" xfId="0" applyNumberFormat="1" applyFont="1" applyFill="1" applyBorder="1" applyAlignment="1">
      <alignment vertical="center" wrapText="1"/>
    </xf>
    <xf numFmtId="3" fontId="41" fillId="0" borderId="14" xfId="0" applyNumberFormat="1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3" fontId="41" fillId="0" borderId="57" xfId="0" applyNumberFormat="1" applyFont="1" applyFill="1" applyBorder="1" applyAlignment="1">
      <alignment vertical="center"/>
    </xf>
    <xf numFmtId="3" fontId="29" fillId="0" borderId="128" xfId="0" applyNumberFormat="1" applyFont="1" applyFill="1" applyBorder="1" applyAlignment="1">
      <alignment vertical="center" wrapText="1"/>
    </xf>
    <xf numFmtId="3" fontId="28" fillId="0" borderId="171" xfId="0" applyNumberFormat="1" applyFont="1" applyFill="1" applyBorder="1" applyAlignment="1">
      <alignment vertical="center" wrapText="1"/>
    </xf>
    <xf numFmtId="0" fontId="35" fillId="0" borderId="88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3" fontId="28" fillId="0" borderId="22" xfId="0" applyNumberFormat="1" applyFont="1" applyFill="1" applyBorder="1" applyAlignment="1">
      <alignment vertical="center" wrapText="1"/>
    </xf>
    <xf numFmtId="0" fontId="30" fillId="0" borderId="173" xfId="0" applyFont="1" applyFill="1" applyBorder="1" applyAlignment="1"/>
    <xf numFmtId="0" fontId="41" fillId="0" borderId="176" xfId="0" applyFont="1" applyFill="1" applyBorder="1" applyAlignment="1">
      <alignment wrapText="1"/>
    </xf>
    <xf numFmtId="3" fontId="30" fillId="0" borderId="177" xfId="0" applyNumberFormat="1" applyFont="1" applyFill="1" applyBorder="1"/>
    <xf numFmtId="3" fontId="30" fillId="0" borderId="75" xfId="0" applyNumberFormat="1" applyFont="1" applyFill="1" applyBorder="1"/>
    <xf numFmtId="3" fontId="30" fillId="0" borderId="167" xfId="0" applyNumberFormat="1" applyFont="1" applyFill="1" applyBorder="1"/>
    <xf numFmtId="3" fontId="30" fillId="0" borderId="163" xfId="0" applyNumberFormat="1" applyFont="1" applyFill="1" applyBorder="1"/>
    <xf numFmtId="0" fontId="19" fillId="0" borderId="0" xfId="77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3" fontId="28" fillId="0" borderId="116" xfId="0" applyNumberFormat="1" applyFont="1" applyFill="1" applyBorder="1" applyAlignment="1">
      <alignment vertical="center" wrapText="1"/>
    </xf>
    <xf numFmtId="3" fontId="28" fillId="0" borderId="126" xfId="54" applyNumberFormat="1" applyFont="1" applyFill="1" applyBorder="1"/>
    <xf numFmtId="3" fontId="21" fillId="0" borderId="49" xfId="0" applyNumberFormat="1" applyFont="1" applyBorder="1" applyAlignment="1">
      <alignment vertical="center"/>
    </xf>
    <xf numFmtId="3" fontId="21" fillId="27" borderId="64" xfId="0" applyNumberFormat="1" applyFont="1" applyFill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1" xfId="0" applyNumberFormat="1" applyFont="1" applyBorder="1" applyAlignment="1">
      <alignment vertical="center"/>
    </xf>
    <xf numFmtId="3" fontId="28" fillId="28" borderId="37" xfId="0" applyNumberFormat="1" applyFont="1" applyFill="1" applyBorder="1" applyAlignment="1">
      <alignment vertical="center"/>
    </xf>
    <xf numFmtId="3" fontId="21" fillId="0" borderId="65" xfId="0" applyNumberFormat="1" applyFont="1" applyBorder="1" applyAlignment="1">
      <alignment vertical="center" wrapText="1"/>
    </xf>
    <xf numFmtId="3" fontId="21" fillId="0" borderId="64" xfId="0" applyNumberFormat="1" applyFont="1" applyBorder="1" applyAlignment="1">
      <alignment vertical="center"/>
    </xf>
    <xf numFmtId="3" fontId="21" fillId="0" borderId="49" xfId="54" applyNumberFormat="1" applyFont="1" applyBorder="1" applyAlignment="1">
      <alignment vertical="center"/>
    </xf>
    <xf numFmtId="3" fontId="21" fillId="0" borderId="65" xfId="54" applyNumberFormat="1" applyFont="1" applyBorder="1" applyAlignment="1">
      <alignment vertical="center"/>
    </xf>
    <xf numFmtId="3" fontId="21" fillId="0" borderId="64" xfId="54" applyNumberFormat="1" applyFont="1" applyBorder="1" applyAlignment="1">
      <alignment vertical="center"/>
    </xf>
    <xf numFmtId="3" fontId="28" fillId="0" borderId="91" xfId="54" applyNumberFormat="1" applyFont="1" applyBorder="1" applyAlignment="1">
      <alignment vertical="center"/>
    </xf>
    <xf numFmtId="3" fontId="28" fillId="28" borderId="37" xfId="54" applyNumberFormat="1" applyFont="1" applyFill="1" applyBorder="1" applyAlignment="1">
      <alignment vertical="center"/>
    </xf>
    <xf numFmtId="3" fontId="30" fillId="0" borderId="178" xfId="0" applyNumberFormat="1" applyFont="1" applyFill="1" applyBorder="1"/>
    <xf numFmtId="0" fontId="32" fillId="0" borderId="58" xfId="0" applyFont="1" applyFill="1" applyBorder="1" applyAlignment="1">
      <alignment vertical="center" wrapText="1"/>
    </xf>
    <xf numFmtId="169" fontId="26" fillId="0" borderId="65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horizontal="center" vertical="center" wrapText="1"/>
    </xf>
    <xf numFmtId="168" fontId="26" fillId="0" borderId="78" xfId="0" applyNumberFormat="1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/>
    </xf>
    <xf numFmtId="169" fontId="26" fillId="0" borderId="65" xfId="0" applyNumberFormat="1" applyFont="1" applyFill="1" applyBorder="1" applyAlignment="1">
      <alignment vertical="center" shrinkToFit="1"/>
    </xf>
    <xf numFmtId="3" fontId="26" fillId="0" borderId="179" xfId="0" applyNumberFormat="1" applyFont="1" applyFill="1" applyBorder="1" applyAlignment="1">
      <alignment horizontal="center" vertical="center" wrapText="1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0" fontId="32" fillId="0" borderId="89" xfId="0" applyFont="1" applyFill="1" applyBorder="1" applyAlignment="1">
      <alignment vertical="center" wrapText="1"/>
    </xf>
    <xf numFmtId="4" fontId="26" fillId="0" borderId="91" xfId="0" applyNumberFormat="1" applyFont="1" applyFill="1" applyBorder="1" applyAlignment="1">
      <alignment horizontal="right" vertical="center"/>
    </xf>
    <xf numFmtId="3" fontId="26" fillId="0" borderId="91" xfId="0" applyNumberFormat="1" applyFont="1" applyFill="1" applyBorder="1" applyAlignment="1">
      <alignment horizontal="right" vertical="center"/>
    </xf>
    <xf numFmtId="0" fontId="26" fillId="0" borderId="91" xfId="0" applyFont="1" applyFill="1" applyBorder="1" applyAlignment="1">
      <alignment vertical="center"/>
    </xf>
    <xf numFmtId="3" fontId="32" fillId="0" borderId="9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38" fillId="0" borderId="88" xfId="0" applyFont="1" applyFill="1" applyBorder="1" applyAlignment="1">
      <alignment horizontal="left" vertical="center"/>
    </xf>
    <xf numFmtId="0" fontId="28" fillId="0" borderId="64" xfId="0" applyFont="1" applyFill="1" applyBorder="1" applyAlignment="1">
      <alignment horizontal="left" vertical="center" wrapText="1" indent="2"/>
    </xf>
    <xf numFmtId="3" fontId="28" fillId="0" borderId="34" xfId="0" applyNumberFormat="1" applyFont="1" applyFill="1" applyBorder="1"/>
    <xf numFmtId="3" fontId="28" fillId="0" borderId="127" xfId="0" applyNumberFormat="1" applyFont="1" applyFill="1" applyBorder="1"/>
    <xf numFmtId="166" fontId="28" fillId="0" borderId="66" xfId="54" applyNumberFormat="1" applyFont="1" applyFill="1" applyBorder="1"/>
    <xf numFmtId="0" fontId="21" fillId="0" borderId="79" xfId="0" applyFont="1" applyBorder="1" applyAlignment="1">
      <alignment vertical="center" wrapText="1"/>
    </xf>
    <xf numFmtId="0" fontId="29" fillId="0" borderId="46" xfId="75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3" fontId="21" fillId="0" borderId="180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3" fontId="21" fillId="0" borderId="181" xfId="0" applyNumberFormat="1" applyFont="1" applyFill="1" applyBorder="1" applyAlignment="1">
      <alignment vertical="center" wrapText="1"/>
    </xf>
    <xf numFmtId="0" fontId="21" fillId="0" borderId="53" xfId="0" applyFont="1" applyFill="1" applyBorder="1" applyAlignment="1">
      <alignment horizontal="left" wrapText="1" indent="4"/>
    </xf>
    <xf numFmtId="3" fontId="21" fillId="0" borderId="45" xfId="0" applyNumberFormat="1" applyFont="1" applyFill="1" applyBorder="1" applyAlignment="1">
      <alignment vertical="center" wrapText="1"/>
    </xf>
    <xf numFmtId="3" fontId="21" fillId="0" borderId="46" xfId="0" applyNumberFormat="1" applyFont="1" applyFill="1" applyBorder="1" applyAlignment="1">
      <alignment vertical="center" wrapText="1"/>
    </xf>
    <xf numFmtId="3" fontId="21" fillId="0" borderId="47" xfId="0" applyNumberFormat="1" applyFont="1" applyFill="1" applyBorder="1" applyAlignment="1">
      <alignment vertical="center" wrapText="1"/>
    </xf>
    <xf numFmtId="3" fontId="28" fillId="0" borderId="68" xfId="0" applyNumberFormat="1" applyFont="1" applyFill="1" applyBorder="1" applyAlignment="1">
      <alignment vertical="center" wrapText="1"/>
    </xf>
    <xf numFmtId="3" fontId="28" fillId="0" borderId="93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3" fontId="21" fillId="0" borderId="93" xfId="0" applyNumberFormat="1" applyFont="1" applyFill="1" applyBorder="1" applyAlignment="1">
      <alignment vertical="center" wrapText="1"/>
    </xf>
    <xf numFmtId="3" fontId="29" fillId="0" borderId="46" xfId="0" applyNumberFormat="1" applyFont="1" applyFill="1" applyBorder="1" applyAlignment="1">
      <alignment vertical="center" wrapText="1"/>
    </xf>
    <xf numFmtId="3" fontId="29" fillId="0" borderId="151" xfId="0" applyNumberFormat="1" applyFont="1" applyFill="1" applyBorder="1" applyAlignment="1">
      <alignment vertical="center" wrapText="1"/>
    </xf>
    <xf numFmtId="3" fontId="28" fillId="0" borderId="71" xfId="0" applyNumberFormat="1" applyFont="1" applyFill="1" applyBorder="1" applyAlignment="1">
      <alignment vertical="center" wrapText="1"/>
    </xf>
    <xf numFmtId="3" fontId="21" fillId="0" borderId="182" xfId="0" applyNumberFormat="1" applyFont="1" applyFill="1" applyBorder="1" applyAlignment="1">
      <alignment vertical="center" wrapText="1"/>
    </xf>
    <xf numFmtId="3" fontId="21" fillId="0" borderId="81" xfId="0" applyNumberFormat="1" applyFont="1" applyFill="1" applyBorder="1" applyAlignment="1">
      <alignment vertical="center" wrapText="1"/>
    </xf>
    <xf numFmtId="3" fontId="21" fillId="0" borderId="80" xfId="0" applyNumberFormat="1" applyFont="1" applyFill="1" applyBorder="1" applyAlignment="1">
      <alignment vertical="center" wrapText="1"/>
    </xf>
    <xf numFmtId="3" fontId="21" fillId="0" borderId="82" xfId="0" applyNumberFormat="1" applyFont="1" applyFill="1" applyBorder="1" applyAlignment="1">
      <alignment vertical="center" wrapText="1"/>
    </xf>
    <xf numFmtId="3" fontId="28" fillId="0" borderId="83" xfId="0" applyNumberFormat="1" applyFont="1" applyFill="1" applyBorder="1" applyAlignment="1">
      <alignment vertical="center" wrapText="1"/>
    </xf>
    <xf numFmtId="3" fontId="28" fillId="0" borderId="85" xfId="0" applyNumberFormat="1" applyFont="1" applyFill="1" applyBorder="1" applyAlignment="1">
      <alignment vertical="center" wrapText="1"/>
    </xf>
    <xf numFmtId="3" fontId="21" fillId="0" borderId="183" xfId="0" applyNumberFormat="1" applyFont="1" applyFill="1" applyBorder="1" applyAlignment="1">
      <alignment vertical="center" wrapText="1"/>
    </xf>
    <xf numFmtId="3" fontId="21" fillId="0" borderId="110" xfId="0" applyNumberFormat="1" applyFont="1" applyFill="1" applyBorder="1" applyAlignment="1">
      <alignment vertical="center" wrapText="1"/>
    </xf>
    <xf numFmtId="3" fontId="21" fillId="0" borderId="85" xfId="0" applyNumberFormat="1" applyFont="1" applyFill="1" applyBorder="1" applyAlignment="1">
      <alignment vertical="center" wrapText="1"/>
    </xf>
    <xf numFmtId="3" fontId="29" fillId="0" borderId="80" xfId="0" applyNumberFormat="1" applyFont="1" applyFill="1" applyBorder="1" applyAlignment="1">
      <alignment vertical="center" wrapText="1"/>
    </xf>
    <xf numFmtId="3" fontId="29" fillId="0" borderId="183" xfId="0" applyNumberFormat="1" applyFont="1" applyFill="1" applyBorder="1" applyAlignment="1">
      <alignment vertical="center" wrapText="1"/>
    </xf>
    <xf numFmtId="3" fontId="28" fillId="0" borderId="11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3" fontId="21" fillId="0" borderId="184" xfId="0" applyNumberFormat="1" applyFont="1" applyFill="1" applyBorder="1" applyAlignment="1">
      <alignment vertical="center" wrapText="1"/>
    </xf>
    <xf numFmtId="3" fontId="21" fillId="0" borderId="185" xfId="0" applyNumberFormat="1" applyFont="1" applyFill="1" applyBorder="1" applyAlignment="1">
      <alignment vertical="center" wrapText="1"/>
    </xf>
    <xf numFmtId="166" fontId="21" fillId="0" borderId="185" xfId="0" applyNumberFormat="1" applyFont="1" applyFill="1" applyBorder="1" applyAlignment="1">
      <alignment vertical="center" wrapText="1"/>
    </xf>
    <xf numFmtId="166" fontId="21" fillId="0" borderId="110" xfId="0" applyNumberFormat="1" applyFont="1" applyFill="1" applyBorder="1" applyAlignment="1">
      <alignment vertical="center" wrapText="1"/>
    </xf>
    <xf numFmtId="0" fontId="21" fillId="0" borderId="185" xfId="0" applyFont="1" applyFill="1" applyBorder="1" applyAlignment="1">
      <alignment vertical="center" wrapText="1"/>
    </xf>
    <xf numFmtId="0" fontId="21" fillId="0" borderId="110" xfId="0" applyFont="1" applyFill="1" applyBorder="1" applyAlignment="1">
      <alignment vertical="center" wrapText="1"/>
    </xf>
    <xf numFmtId="2" fontId="21" fillId="0" borderId="185" xfId="0" applyNumberFormat="1" applyFont="1" applyFill="1" applyBorder="1" applyAlignment="1">
      <alignment vertical="center" wrapText="1"/>
    </xf>
    <xf numFmtId="2" fontId="21" fillId="0" borderId="110" xfId="0" applyNumberFormat="1" applyFont="1" applyFill="1" applyBorder="1" applyAlignment="1">
      <alignment vertical="center" wrapText="1"/>
    </xf>
    <xf numFmtId="167" fontId="21" fillId="0" borderId="185" xfId="0" applyNumberFormat="1" applyFont="1" applyFill="1" applyBorder="1" applyAlignment="1">
      <alignment vertical="center" wrapText="1"/>
    </xf>
    <xf numFmtId="167" fontId="21" fillId="0" borderId="110" xfId="0" applyNumberFormat="1" applyFont="1" applyFill="1" applyBorder="1" applyAlignment="1">
      <alignment vertical="center" wrapText="1"/>
    </xf>
    <xf numFmtId="3" fontId="28" fillId="0" borderId="186" xfId="0" applyNumberFormat="1" applyFont="1" applyFill="1" applyBorder="1" applyAlignment="1">
      <alignment vertical="center" wrapText="1"/>
    </xf>
    <xf numFmtId="3" fontId="21" fillId="0" borderId="114" xfId="0" applyNumberFormat="1" applyFont="1" applyFill="1" applyBorder="1" applyAlignment="1">
      <alignment vertical="center" wrapText="1"/>
    </xf>
    <xf numFmtId="3" fontId="21" fillId="0" borderId="126" xfId="0" applyNumberFormat="1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horizontal="right" vertical="center"/>
    </xf>
    <xf numFmtId="3" fontId="21" fillId="0" borderId="17" xfId="54" applyNumberFormat="1" applyFont="1" applyFill="1" applyBorder="1" applyAlignment="1">
      <alignment horizontal="right" vertical="center"/>
    </xf>
    <xf numFmtId="3" fontId="29" fillId="0" borderId="64" xfId="0" applyNumberFormat="1" applyFont="1" applyFill="1" applyBorder="1" applyAlignment="1">
      <alignment horizontal="left" vertical="center" wrapText="1" indent="5"/>
    </xf>
    <xf numFmtId="0" fontId="30" fillId="0" borderId="30" xfId="0" applyFont="1" applyFill="1" applyBorder="1"/>
    <xf numFmtId="3" fontId="30" fillId="0" borderId="27" xfId="0" applyNumberFormat="1" applyFont="1" applyFill="1" applyBorder="1"/>
    <xf numFmtId="3" fontId="30" fillId="0" borderId="133" xfId="0" applyNumberFormat="1" applyFont="1" applyFill="1" applyBorder="1"/>
    <xf numFmtId="3" fontId="30" fillId="0" borderId="134" xfId="0" applyNumberFormat="1" applyFont="1" applyFill="1" applyBorder="1"/>
    <xf numFmtId="3" fontId="30" fillId="0" borderId="187" xfId="0" applyNumberFormat="1" applyFont="1" applyFill="1" applyBorder="1"/>
    <xf numFmtId="3" fontId="30" fillId="0" borderId="28" xfId="0" applyNumberFormat="1" applyFont="1" applyFill="1" applyBorder="1"/>
    <xf numFmtId="3" fontId="30" fillId="0" borderId="55" xfId="0" applyNumberFormat="1" applyFont="1" applyFill="1" applyBorder="1"/>
    <xf numFmtId="3" fontId="30" fillId="0" borderId="56" xfId="0" applyNumberFormat="1" applyFont="1" applyFill="1" applyBorder="1"/>
    <xf numFmtId="0" fontId="41" fillId="0" borderId="25" xfId="0" applyFont="1" applyFill="1" applyBorder="1"/>
    <xf numFmtId="3" fontId="41" fillId="0" borderId="178" xfId="0" applyNumberFormat="1" applyFont="1" applyFill="1" applyBorder="1"/>
    <xf numFmtId="0" fontId="41" fillId="0" borderId="0" xfId="0" applyFont="1" applyFill="1"/>
    <xf numFmtId="1" fontId="28" fillId="0" borderId="0" xfId="0" applyNumberFormat="1" applyFont="1" applyFill="1"/>
    <xf numFmtId="4" fontId="28" fillId="0" borderId="0" xfId="0" applyNumberFormat="1" applyFont="1" applyFill="1"/>
    <xf numFmtId="3" fontId="28" fillId="0" borderId="0" xfId="0" applyNumberFormat="1" applyFont="1" applyFill="1"/>
    <xf numFmtId="0" fontId="41" fillId="0" borderId="30" xfId="0" applyFont="1" applyFill="1" applyBorder="1"/>
    <xf numFmtId="3" fontId="41" fillId="0" borderId="27" xfId="0" applyNumberFormat="1" applyFont="1" applyFill="1" applyBorder="1"/>
    <xf numFmtId="3" fontId="41" fillId="0" borderId="133" xfId="0" applyNumberFormat="1" applyFont="1" applyFill="1" applyBorder="1"/>
    <xf numFmtId="3" fontId="41" fillId="0" borderId="134" xfId="0" applyNumberFormat="1" applyFont="1" applyFill="1" applyBorder="1"/>
    <xf numFmtId="3" fontId="41" fillId="0" borderId="187" xfId="0" applyNumberFormat="1" applyFont="1" applyFill="1" applyBorder="1"/>
    <xf numFmtId="3" fontId="41" fillId="0" borderId="28" xfId="0" applyNumberFormat="1" applyFont="1" applyFill="1" applyBorder="1"/>
    <xf numFmtId="3" fontId="41" fillId="0" borderId="55" xfId="0" applyNumberFormat="1" applyFont="1" applyFill="1" applyBorder="1"/>
    <xf numFmtId="3" fontId="41" fillId="0" borderId="56" xfId="0" applyNumberFormat="1" applyFont="1" applyFill="1" applyBorder="1"/>
    <xf numFmtId="3" fontId="30" fillId="0" borderId="158" xfId="0" applyNumberFormat="1" applyFont="1" applyFill="1" applyBorder="1" applyAlignment="1"/>
    <xf numFmtId="3" fontId="30" fillId="0" borderId="155" xfId="0" applyNumberFormat="1" applyFont="1" applyFill="1" applyBorder="1" applyAlignment="1"/>
    <xf numFmtId="3" fontId="30" fillId="0" borderId="159" xfId="0" applyNumberFormat="1" applyFont="1" applyFill="1" applyBorder="1" applyAlignment="1"/>
    <xf numFmtId="3" fontId="30" fillId="0" borderId="14" xfId="0" applyNumberFormat="1" applyFont="1" applyFill="1" applyBorder="1"/>
    <xf numFmtId="0" fontId="30" fillId="0" borderId="157" xfId="0" applyFont="1" applyFill="1" applyBorder="1" applyAlignment="1">
      <alignment wrapText="1"/>
    </xf>
    <xf numFmtId="0" fontId="37" fillId="0" borderId="49" xfId="75" applyFont="1" applyFill="1" applyBorder="1" applyAlignment="1">
      <alignment vertical="center" wrapText="1"/>
    </xf>
    <xf numFmtId="3" fontId="21" fillId="0" borderId="144" xfId="54" applyNumberFormat="1" applyFont="1" applyFill="1" applyBorder="1" applyAlignment="1">
      <alignment horizontal="right"/>
    </xf>
    <xf numFmtId="3" fontId="21" fillId="0" borderId="145" xfId="0" applyNumberFormat="1" applyFont="1" applyFill="1" applyBorder="1" applyAlignment="1">
      <alignment wrapText="1"/>
    </xf>
    <xf numFmtId="3" fontId="21" fillId="0" borderId="180" xfId="54" applyNumberFormat="1" applyFont="1" applyFill="1" applyBorder="1" applyAlignment="1">
      <alignment horizontal="right"/>
    </xf>
    <xf numFmtId="3" fontId="21" fillId="0" borderId="147" xfId="54" applyNumberFormat="1" applyFont="1" applyFill="1" applyBorder="1" applyAlignment="1">
      <alignment horizontal="right"/>
    </xf>
    <xf numFmtId="3" fontId="28" fillId="0" borderId="130" xfId="0" applyNumberFormat="1" applyFont="1" applyFill="1" applyBorder="1" applyAlignment="1">
      <alignment vertical="center" wrapText="1"/>
    </xf>
    <xf numFmtId="3" fontId="28" fillId="0" borderId="188" xfId="0" applyNumberFormat="1" applyFont="1" applyFill="1" applyBorder="1" applyAlignment="1">
      <alignment vertical="center" wrapText="1"/>
    </xf>
    <xf numFmtId="3" fontId="30" fillId="0" borderId="174" xfId="0" applyNumberFormat="1" applyFont="1" applyFill="1" applyBorder="1"/>
    <xf numFmtId="3" fontId="30" fillId="0" borderId="172" xfId="0" applyNumberFormat="1" applyFont="1" applyFill="1" applyBorder="1"/>
    <xf numFmtId="3" fontId="30" fillId="0" borderId="175" xfId="0" applyNumberFormat="1" applyFont="1" applyFill="1" applyBorder="1"/>
    <xf numFmtId="3" fontId="30" fillId="0" borderId="189" xfId="0" applyNumberFormat="1" applyFont="1" applyFill="1" applyBorder="1"/>
    <xf numFmtId="3" fontId="30" fillId="0" borderId="190" xfId="0" applyNumberFormat="1" applyFont="1" applyFill="1" applyBorder="1"/>
    <xf numFmtId="3" fontId="30" fillId="0" borderId="191" xfId="0" applyNumberFormat="1" applyFont="1" applyFill="1" applyBorder="1"/>
    <xf numFmtId="3" fontId="41" fillId="0" borderId="26" xfId="0" applyNumberFormat="1" applyFont="1" applyFill="1" applyBorder="1" applyAlignment="1">
      <alignment vertical="center"/>
    </xf>
    <xf numFmtId="3" fontId="41" fillId="0" borderId="32" xfId="0" applyNumberFormat="1" applyFont="1" applyFill="1" applyBorder="1" applyAlignment="1">
      <alignment vertical="center"/>
    </xf>
    <xf numFmtId="0" fontId="41" fillId="0" borderId="30" xfId="0" applyFont="1" applyFill="1" applyBorder="1" applyAlignment="1">
      <alignment wrapText="1"/>
    </xf>
    <xf numFmtId="3" fontId="41" fillId="0" borderId="32" xfId="0" applyNumberFormat="1" applyFont="1" applyFill="1" applyBorder="1"/>
    <xf numFmtId="9" fontId="28" fillId="0" borderId="100" xfId="0" applyNumberFormat="1" applyFont="1" applyBorder="1" applyAlignment="1">
      <alignment horizontal="center" vertical="center" wrapText="1"/>
    </xf>
    <xf numFmtId="0" fontId="28" fillId="27" borderId="100" xfId="0" applyFont="1" applyFill="1" applyBorder="1" applyAlignment="1">
      <alignment horizontal="center"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0" fontId="36" fillId="0" borderId="194" xfId="75" applyFont="1" applyFill="1" applyBorder="1" applyAlignment="1">
      <alignment horizontal="left" vertical="center"/>
    </xf>
    <xf numFmtId="0" fontId="36" fillId="0" borderId="193" xfId="75" applyFont="1" applyFill="1" applyBorder="1" applyAlignment="1">
      <alignment vertical="center" wrapText="1"/>
    </xf>
    <xf numFmtId="3" fontId="28" fillId="0" borderId="195" xfId="0" applyNumberFormat="1" applyFont="1" applyFill="1" applyBorder="1" applyAlignment="1">
      <alignment vertical="center" wrapText="1"/>
    </xf>
    <xf numFmtId="3" fontId="28" fillId="0" borderId="123" xfId="0" applyNumberFormat="1" applyFont="1" applyFill="1" applyBorder="1" applyAlignment="1">
      <alignment vertical="center" wrapText="1"/>
    </xf>
    <xf numFmtId="3" fontId="28" fillId="0" borderId="125" xfId="0" applyNumberFormat="1" applyFont="1" applyFill="1" applyBorder="1" applyAlignment="1">
      <alignment vertical="center" wrapText="1"/>
    </xf>
    <xf numFmtId="3" fontId="28" fillId="0" borderId="196" xfId="0" applyNumberFormat="1" applyFont="1" applyFill="1" applyBorder="1" applyAlignment="1">
      <alignment vertical="center" wrapText="1"/>
    </xf>
    <xf numFmtId="3" fontId="28" fillId="0" borderId="197" xfId="0" applyNumberFormat="1" applyFont="1" applyFill="1" applyBorder="1" applyAlignment="1">
      <alignment vertical="center" wrapText="1"/>
    </xf>
    <xf numFmtId="3" fontId="28" fillId="0" borderId="198" xfId="0" applyNumberFormat="1" applyFont="1" applyFill="1" applyBorder="1" applyAlignment="1">
      <alignment vertical="center" wrapText="1"/>
    </xf>
    <xf numFmtId="0" fontId="35" fillId="0" borderId="59" xfId="75" applyFont="1" applyFill="1" applyBorder="1" applyAlignment="1">
      <alignment horizontal="left" vertical="center"/>
    </xf>
    <xf numFmtId="0" fontId="35" fillId="0" borderId="44" xfId="75" applyFont="1" applyFill="1" applyBorder="1" applyAlignment="1">
      <alignment vertical="center" wrapText="1"/>
    </xf>
    <xf numFmtId="3" fontId="21" fillId="0" borderId="195" xfId="0" applyNumberFormat="1" applyFont="1" applyFill="1" applyBorder="1" applyAlignment="1">
      <alignment vertical="center" wrapText="1"/>
    </xf>
    <xf numFmtId="0" fontId="21" fillId="0" borderId="199" xfId="0" applyFont="1" applyFill="1" applyBorder="1" applyAlignment="1">
      <alignment vertical="center" wrapText="1"/>
    </xf>
    <xf numFmtId="3" fontId="30" fillId="0" borderId="69" xfId="0" applyNumberFormat="1" applyFont="1" applyFill="1" applyBorder="1"/>
    <xf numFmtId="3" fontId="28" fillId="0" borderId="39" xfId="54" applyNumberFormat="1" applyFont="1" applyFill="1" applyBorder="1" applyAlignment="1">
      <alignment horizontal="center" vertical="center" wrapText="1"/>
    </xf>
    <xf numFmtId="3" fontId="28" fillId="0" borderId="198" xfId="54" applyNumberFormat="1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3" fontId="28" fillId="0" borderId="75" xfId="0" applyNumberFormat="1" applyFont="1" applyFill="1" applyBorder="1" applyAlignment="1">
      <alignment horizontal="center" vertical="center" wrapText="1"/>
    </xf>
    <xf numFmtId="3" fontId="28" fillId="0" borderId="96" xfId="0" applyNumberFormat="1" applyFont="1" applyFill="1" applyBorder="1" applyAlignment="1">
      <alignment horizontal="center" vertical="center" wrapText="1"/>
    </xf>
    <xf numFmtId="3" fontId="28" fillId="0" borderId="84" xfId="0" applyNumberFormat="1" applyFont="1" applyFill="1" applyBorder="1" applyAlignment="1">
      <alignment horizontal="center" vertical="center" wrapText="1"/>
    </xf>
    <xf numFmtId="3" fontId="28" fillId="0" borderId="167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84" xfId="54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37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1" xfId="0" applyFont="1" applyFill="1" applyBorder="1" applyAlignment="1">
      <alignment horizontal="center" wrapText="1"/>
    </xf>
    <xf numFmtId="0" fontId="28" fillId="0" borderId="107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92" xfId="0" applyFont="1" applyFill="1" applyBorder="1" applyAlignment="1">
      <alignment horizontal="center" vertical="center"/>
    </xf>
    <xf numFmtId="0" fontId="28" fillId="0" borderId="193" xfId="0" applyFont="1" applyFill="1" applyBorder="1" applyAlignment="1">
      <alignment horizontal="center" vertical="center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41" xfId="54" applyNumberFormat="1" applyFont="1" applyFill="1" applyBorder="1" applyAlignment="1">
      <alignment horizontal="center" vertical="center" wrapText="1"/>
    </xf>
    <xf numFmtId="3" fontId="28" fillId="0" borderId="163" xfId="54" applyNumberFormat="1" applyFont="1" applyFill="1" applyBorder="1" applyAlignment="1">
      <alignment horizontal="center" vertical="center" wrapText="1"/>
    </xf>
    <xf numFmtId="3" fontId="28" fillId="0" borderId="124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08" xfId="54" applyNumberFormat="1" applyFont="1" applyFill="1" applyBorder="1" applyAlignment="1">
      <alignment horizontal="center" vertical="center" wrapText="1"/>
    </xf>
    <xf numFmtId="165" fontId="28" fillId="0" borderId="164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166" fontId="28" fillId="0" borderId="118" xfId="0" applyNumberFormat="1" applyFont="1" applyFill="1" applyBorder="1" applyAlignment="1">
      <alignment horizontal="center" vertical="center" wrapText="1"/>
    </xf>
    <xf numFmtId="166" fontId="28" fillId="0" borderId="119" xfId="0" applyNumberFormat="1" applyFont="1" applyFill="1" applyBorder="1" applyAlignment="1">
      <alignment horizontal="center" vertical="center" wrapText="1"/>
    </xf>
    <xf numFmtId="166" fontId="28" fillId="0" borderId="121" xfId="0" applyNumberFormat="1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18" xfId="0" applyNumberFormat="1" applyFont="1" applyFill="1" applyBorder="1" applyAlignment="1">
      <alignment horizontal="center" vertical="center" wrapText="1"/>
    </xf>
    <xf numFmtId="3" fontId="28" fillId="0" borderId="119" xfId="0" applyNumberFormat="1" applyFont="1" applyFill="1" applyBorder="1" applyAlignment="1">
      <alignment horizontal="center" vertical="center" wrapText="1"/>
    </xf>
    <xf numFmtId="3" fontId="28" fillId="0" borderId="121" xfId="0" applyNumberFormat="1" applyFont="1" applyFill="1" applyBorder="1" applyAlignment="1">
      <alignment horizontal="center" vertical="center" wrapText="1"/>
    </xf>
    <xf numFmtId="166" fontId="28" fillId="0" borderId="122" xfId="0" applyNumberFormat="1" applyFont="1" applyFill="1" applyBorder="1" applyAlignment="1">
      <alignment horizontal="center" vertical="center" wrapText="1"/>
    </xf>
    <xf numFmtId="166" fontId="28" fillId="0" borderId="120" xfId="0" applyNumberFormat="1" applyFont="1" applyFill="1" applyBorder="1" applyAlignment="1">
      <alignment horizontal="center" vertical="center" wrapText="1"/>
    </xf>
    <xf numFmtId="166" fontId="28" fillId="0" borderId="104" xfId="0" applyNumberFormat="1" applyFont="1" applyFill="1" applyBorder="1" applyAlignment="1">
      <alignment horizontal="center" vertical="center" wrapText="1"/>
    </xf>
    <xf numFmtId="166" fontId="28" fillId="0" borderId="101" xfId="0" applyNumberFormat="1" applyFont="1" applyFill="1" applyBorder="1" applyAlignment="1">
      <alignment horizontal="center" vertical="center" wrapText="1"/>
    </xf>
    <xf numFmtId="166" fontId="28" fillId="0" borderId="103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left" vertical="center" wrapText="1"/>
    </xf>
    <xf numFmtId="0" fontId="26" fillId="0" borderId="88" xfId="0" applyFont="1" applyFill="1" applyBorder="1" applyAlignment="1">
      <alignment horizontal="lef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32" fillId="0" borderId="101" xfId="0" applyFont="1" applyFill="1" applyBorder="1" applyAlignment="1">
      <alignment horizontal="center" vertical="center" wrapText="1"/>
    </xf>
    <xf numFmtId="0" fontId="32" fillId="0" borderId="103" xfId="0" applyFont="1" applyFill="1" applyBorder="1" applyAlignment="1">
      <alignment horizontal="center" vertical="center" wrapText="1"/>
    </xf>
  </cellXfs>
  <cellStyles count="93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 4 2" xfId="92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3.&#233;vi%20koncepci&#243;\III.m&#243;dos&#237;t&#225;s%202023.09.30-ig\Ei.%20m&#243;d.%202023.09.30-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2021.%20&#233;vi%20koncepci&#24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19.&#233;vi%20kv\2019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és"/>
      <sheetName val="Társulás"/>
      <sheetName val="Seg.Szolgálat"/>
    </sheetNames>
    <sheetDataSet>
      <sheetData sheetId="0"/>
      <sheetData sheetId="1">
        <row r="4">
          <cell r="Q4">
            <v>29</v>
          </cell>
        </row>
        <row r="5">
          <cell r="Q5">
            <v>8</v>
          </cell>
        </row>
        <row r="6">
          <cell r="W6">
            <v>372</v>
          </cell>
        </row>
        <row r="7">
          <cell r="X7">
            <v>100</v>
          </cell>
        </row>
        <row r="8">
          <cell r="I8">
            <v>62</v>
          </cell>
        </row>
        <row r="9">
          <cell r="I9">
            <v>209</v>
          </cell>
        </row>
        <row r="10">
          <cell r="G10">
            <v>101</v>
          </cell>
        </row>
        <row r="11">
          <cell r="J11">
            <v>63</v>
          </cell>
        </row>
        <row r="12">
          <cell r="I12">
            <v>210</v>
          </cell>
        </row>
        <row r="13">
          <cell r="G13">
            <v>95</v>
          </cell>
        </row>
        <row r="14">
          <cell r="J14">
            <v>60</v>
          </cell>
        </row>
        <row r="15">
          <cell r="W15">
            <v>339</v>
          </cell>
        </row>
        <row r="16">
          <cell r="X16">
            <v>92</v>
          </cell>
        </row>
        <row r="17">
          <cell r="I17">
            <v>66</v>
          </cell>
        </row>
        <row r="32">
          <cell r="R32">
            <v>-1971</v>
          </cell>
        </row>
        <row r="35">
          <cell r="W35">
            <v>-11</v>
          </cell>
        </row>
        <row r="36">
          <cell r="X36">
            <v>-3</v>
          </cell>
        </row>
        <row r="37">
          <cell r="I37">
            <v>-14</v>
          </cell>
        </row>
      </sheetData>
      <sheetData sheetId="2">
        <row r="5">
          <cell r="E5">
            <v>534</v>
          </cell>
          <cell r="F5">
            <v>70</v>
          </cell>
        </row>
        <row r="6">
          <cell r="E6">
            <v>46</v>
          </cell>
          <cell r="F6">
            <v>6</v>
          </cell>
        </row>
        <row r="7">
          <cell r="E7">
            <v>117</v>
          </cell>
          <cell r="F7">
            <v>15</v>
          </cell>
        </row>
        <row r="8">
          <cell r="E8">
            <v>866</v>
          </cell>
          <cell r="F8">
            <v>113</v>
          </cell>
        </row>
        <row r="9">
          <cell r="E9">
            <v>424</v>
          </cell>
          <cell r="F9">
            <v>55</v>
          </cell>
        </row>
        <row r="10">
          <cell r="E10">
            <v>439</v>
          </cell>
          <cell r="F10">
            <v>57</v>
          </cell>
        </row>
        <row r="11">
          <cell r="K11">
            <v>1</v>
          </cell>
        </row>
        <row r="12">
          <cell r="I12">
            <v>-1</v>
          </cell>
        </row>
        <row r="13">
          <cell r="E13">
            <v>218</v>
          </cell>
        </row>
        <row r="14">
          <cell r="E14">
            <v>139</v>
          </cell>
        </row>
        <row r="15">
          <cell r="E15">
            <v>-357</v>
          </cell>
        </row>
        <row r="16">
          <cell r="E16">
            <v>335</v>
          </cell>
        </row>
        <row r="17">
          <cell r="E17">
            <v>-335</v>
          </cell>
        </row>
        <row r="18">
          <cell r="K18">
            <v>35</v>
          </cell>
        </row>
        <row r="19">
          <cell r="W19">
            <v>27</v>
          </cell>
        </row>
        <row r="20">
          <cell r="X20">
            <v>8</v>
          </cell>
        </row>
        <row r="21">
          <cell r="K21">
            <v>218</v>
          </cell>
        </row>
        <row r="22">
          <cell r="W22">
            <v>172</v>
          </cell>
        </row>
        <row r="23">
          <cell r="X23">
            <v>46</v>
          </cell>
        </row>
        <row r="24">
          <cell r="E24">
            <v>62</v>
          </cell>
        </row>
        <row r="25">
          <cell r="E25">
            <v>111</v>
          </cell>
        </row>
        <row r="26">
          <cell r="E26">
            <v>-173</v>
          </cell>
        </row>
        <row r="27">
          <cell r="I27">
            <v>147</v>
          </cell>
        </row>
        <row r="28">
          <cell r="W28">
            <v>116</v>
          </cell>
        </row>
        <row r="29">
          <cell r="X29">
            <v>31</v>
          </cell>
        </row>
        <row r="30">
          <cell r="I30">
            <v>175</v>
          </cell>
        </row>
        <row r="31">
          <cell r="E31">
            <v>2039</v>
          </cell>
        </row>
        <row r="33">
          <cell r="E33">
            <v>-2119</v>
          </cell>
        </row>
        <row r="35">
          <cell r="E35">
            <v>499</v>
          </cell>
          <cell r="F35">
            <v>65</v>
          </cell>
        </row>
        <row r="36">
          <cell r="E36">
            <v>46</v>
          </cell>
          <cell r="F36">
            <v>6</v>
          </cell>
        </row>
        <row r="37">
          <cell r="E37">
            <v>117</v>
          </cell>
          <cell r="F37">
            <v>15</v>
          </cell>
        </row>
        <row r="38">
          <cell r="E38">
            <v>863</v>
          </cell>
          <cell r="F38">
            <v>112</v>
          </cell>
        </row>
        <row r="39">
          <cell r="E39">
            <v>444</v>
          </cell>
          <cell r="F39">
            <v>58</v>
          </cell>
        </row>
        <row r="40">
          <cell r="E40">
            <v>385</v>
          </cell>
          <cell r="F40">
            <v>50</v>
          </cell>
        </row>
        <row r="41">
          <cell r="G41">
            <v>93</v>
          </cell>
        </row>
        <row r="42">
          <cell r="G42">
            <v>-93</v>
          </cell>
        </row>
        <row r="43">
          <cell r="E43">
            <v>110</v>
          </cell>
        </row>
        <row r="44">
          <cell r="E44">
            <v>-110</v>
          </cell>
        </row>
        <row r="45">
          <cell r="E45">
            <v>60</v>
          </cell>
        </row>
        <row r="46">
          <cell r="E46">
            <v>139</v>
          </cell>
        </row>
        <row r="47">
          <cell r="E47">
            <v>-199</v>
          </cell>
        </row>
        <row r="48">
          <cell r="E48">
            <v>28</v>
          </cell>
        </row>
        <row r="49">
          <cell r="K49">
            <v>-28</v>
          </cell>
        </row>
        <row r="50">
          <cell r="E50">
            <v>335</v>
          </cell>
        </row>
        <row r="51">
          <cell r="E51">
            <v>-335</v>
          </cell>
        </row>
        <row r="52">
          <cell r="K52">
            <v>49</v>
          </cell>
        </row>
        <row r="53">
          <cell r="W53">
            <v>39</v>
          </cell>
        </row>
        <row r="54">
          <cell r="X54">
            <v>10</v>
          </cell>
        </row>
        <row r="55">
          <cell r="K55">
            <v>295</v>
          </cell>
        </row>
        <row r="56">
          <cell r="W56">
            <v>232</v>
          </cell>
        </row>
        <row r="57">
          <cell r="X57">
            <v>63</v>
          </cell>
        </row>
        <row r="58">
          <cell r="E58">
            <v>8</v>
          </cell>
        </row>
        <row r="59">
          <cell r="E59">
            <v>11</v>
          </cell>
        </row>
        <row r="60">
          <cell r="E60">
            <v>306</v>
          </cell>
        </row>
        <row r="61">
          <cell r="E61">
            <v>1000</v>
          </cell>
        </row>
        <row r="62">
          <cell r="E62">
            <v>-325</v>
          </cell>
        </row>
        <row r="63">
          <cell r="K63">
            <v>-1000</v>
          </cell>
        </row>
        <row r="64">
          <cell r="I64">
            <v>271</v>
          </cell>
        </row>
        <row r="65">
          <cell r="W65">
            <v>213</v>
          </cell>
        </row>
        <row r="66">
          <cell r="X66">
            <v>58</v>
          </cell>
        </row>
        <row r="68">
          <cell r="E68">
            <v>459</v>
          </cell>
        </row>
        <row r="69">
          <cell r="E69">
            <v>505</v>
          </cell>
        </row>
        <row r="70">
          <cell r="E70">
            <v>332</v>
          </cell>
        </row>
        <row r="71">
          <cell r="E71">
            <v>78</v>
          </cell>
        </row>
        <row r="72">
          <cell r="E72">
            <v>156</v>
          </cell>
        </row>
        <row r="73">
          <cell r="E73">
            <v>469</v>
          </cell>
        </row>
        <row r="74">
          <cell r="E74">
            <v>-588</v>
          </cell>
        </row>
        <row r="75">
          <cell r="F75">
            <v>129</v>
          </cell>
        </row>
        <row r="76">
          <cell r="F76">
            <v>141</v>
          </cell>
        </row>
        <row r="77">
          <cell r="F77">
            <v>22</v>
          </cell>
        </row>
        <row r="78">
          <cell r="F78">
            <v>44</v>
          </cell>
        </row>
        <row r="79">
          <cell r="F79">
            <v>131</v>
          </cell>
        </row>
        <row r="80">
          <cell r="F80">
            <v>93</v>
          </cell>
        </row>
        <row r="82">
          <cell r="E82">
            <v>499</v>
          </cell>
          <cell r="F82">
            <v>65</v>
          </cell>
        </row>
        <row r="83">
          <cell r="E83">
            <v>46</v>
          </cell>
          <cell r="F83">
            <v>6</v>
          </cell>
        </row>
        <row r="84">
          <cell r="E84">
            <v>117</v>
          </cell>
          <cell r="F84">
            <v>15</v>
          </cell>
        </row>
        <row r="85">
          <cell r="E85">
            <v>889</v>
          </cell>
          <cell r="F85">
            <v>116</v>
          </cell>
        </row>
        <row r="86">
          <cell r="E86">
            <v>466</v>
          </cell>
          <cell r="F86">
            <v>60</v>
          </cell>
        </row>
        <row r="87">
          <cell r="E87">
            <v>411</v>
          </cell>
          <cell r="F87">
            <v>53</v>
          </cell>
        </row>
        <row r="88">
          <cell r="G88">
            <v>29</v>
          </cell>
        </row>
        <row r="89">
          <cell r="G89">
            <v>-29</v>
          </cell>
        </row>
        <row r="90">
          <cell r="K90">
            <v>1</v>
          </cell>
        </row>
        <row r="91">
          <cell r="I91">
            <v>-1</v>
          </cell>
        </row>
        <row r="92">
          <cell r="E92">
            <v>17</v>
          </cell>
        </row>
        <row r="93">
          <cell r="E93">
            <v>-17</v>
          </cell>
        </row>
        <row r="94">
          <cell r="G94">
            <v>8</v>
          </cell>
        </row>
        <row r="95">
          <cell r="I95">
            <v>-8</v>
          </cell>
        </row>
        <row r="96">
          <cell r="E96">
            <v>282</v>
          </cell>
        </row>
        <row r="97">
          <cell r="E97">
            <v>-282</v>
          </cell>
        </row>
        <row r="98">
          <cell r="K98">
            <v>8</v>
          </cell>
        </row>
        <row r="99">
          <cell r="I99">
            <v>-8</v>
          </cell>
        </row>
        <row r="100">
          <cell r="E100">
            <v>152</v>
          </cell>
        </row>
        <row r="101">
          <cell r="W101">
            <v>152</v>
          </cell>
        </row>
        <row r="102">
          <cell r="E102">
            <v>5</v>
          </cell>
        </row>
        <row r="103">
          <cell r="G103">
            <v>-5</v>
          </cell>
        </row>
        <row r="104">
          <cell r="H104">
            <v>1</v>
          </cell>
        </row>
        <row r="105">
          <cell r="H105">
            <v>-1</v>
          </cell>
        </row>
        <row r="106">
          <cell r="E106">
            <v>335</v>
          </cell>
        </row>
        <row r="107">
          <cell r="E107">
            <v>-335</v>
          </cell>
        </row>
        <row r="108">
          <cell r="K108">
            <v>46</v>
          </cell>
        </row>
        <row r="109">
          <cell r="W109">
            <v>36</v>
          </cell>
        </row>
        <row r="110">
          <cell r="X110">
            <v>10</v>
          </cell>
        </row>
        <row r="111">
          <cell r="K111">
            <v>398</v>
          </cell>
        </row>
        <row r="112">
          <cell r="W112">
            <v>313</v>
          </cell>
        </row>
        <row r="113">
          <cell r="X113">
            <v>85</v>
          </cell>
        </row>
        <row r="114">
          <cell r="E114">
            <v>19</v>
          </cell>
        </row>
        <row r="115">
          <cell r="E115">
            <v>-19</v>
          </cell>
        </row>
        <row r="116">
          <cell r="E116">
            <v>6</v>
          </cell>
        </row>
        <row r="117">
          <cell r="E117">
            <v>-6</v>
          </cell>
        </row>
        <row r="118">
          <cell r="E118">
            <v>203</v>
          </cell>
        </row>
        <row r="119">
          <cell r="E119">
            <v>-203</v>
          </cell>
        </row>
        <row r="120">
          <cell r="I120">
            <v>280</v>
          </cell>
        </row>
        <row r="121">
          <cell r="W121">
            <v>220</v>
          </cell>
        </row>
        <row r="122">
          <cell r="X122">
            <v>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/>
      <sheetData sheetId="2"/>
      <sheetData sheetId="3"/>
      <sheetData sheetId="4">
        <row r="7">
          <cell r="E7">
            <v>25</v>
          </cell>
        </row>
        <row r="9">
          <cell r="E9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I2">
            <v>86605</v>
          </cell>
        </row>
        <row r="11">
          <cell r="C11">
            <v>0</v>
          </cell>
        </row>
      </sheetData>
      <sheetData sheetId="1">
        <row r="7">
          <cell r="L7">
            <v>147398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tabSelected="1" zoomScaleNormal="100" workbookViewId="0">
      <selection activeCell="A25" sqref="A25"/>
    </sheetView>
  </sheetViews>
  <sheetFormatPr defaultColWidth="9.140625" defaultRowHeight="12.75" x14ac:dyDescent="0.2"/>
  <cols>
    <col min="1" max="1" width="37.7109375" style="566" customWidth="1"/>
    <col min="2" max="2" width="13.7109375" style="644" customWidth="1"/>
    <col min="3" max="3" width="11.28515625" style="566" customWidth="1"/>
    <col min="4" max="4" width="13.7109375" style="566" customWidth="1"/>
    <col min="5" max="5" width="8" style="566" customWidth="1"/>
    <col min="6" max="6" width="37.7109375" style="566" customWidth="1"/>
    <col min="7" max="7" width="12.7109375" style="644" customWidth="1"/>
    <col min="8" max="8" width="11.28515625" style="566" customWidth="1"/>
    <col min="9" max="9" width="13" style="566" customWidth="1"/>
    <col min="10" max="10" width="7.85546875" style="566" customWidth="1"/>
    <col min="11" max="16384" width="9.140625" style="566"/>
  </cols>
  <sheetData>
    <row r="1" spans="1:11" ht="52.9" customHeight="1" x14ac:dyDescent="0.2">
      <c r="A1" s="107" t="s">
        <v>20</v>
      </c>
      <c r="B1" s="783" t="s">
        <v>401</v>
      </c>
      <c r="C1" s="784" t="s">
        <v>379</v>
      </c>
      <c r="D1" s="463" t="s">
        <v>402</v>
      </c>
      <c r="E1" s="463" t="s">
        <v>273</v>
      </c>
      <c r="F1" s="464" t="s">
        <v>47</v>
      </c>
      <c r="G1" s="783" t="s">
        <v>401</v>
      </c>
      <c r="H1" s="784" t="s">
        <v>379</v>
      </c>
      <c r="I1" s="463" t="s">
        <v>402</v>
      </c>
      <c r="J1" s="110" t="s">
        <v>273</v>
      </c>
    </row>
    <row r="2" spans="1:11" ht="16.149999999999999" customHeight="1" x14ac:dyDescent="0.2">
      <c r="A2" s="567" t="s">
        <v>354</v>
      </c>
      <c r="B2" s="648">
        <f>+'1.1.SZ.TÁBL. BEV - KIAD'!I7</f>
        <v>277825</v>
      </c>
      <c r="C2" s="568">
        <f>+'1.1.SZ.TÁBL. BEV - KIAD'!J7</f>
        <v>8240</v>
      </c>
      <c r="D2" s="569">
        <f>+'1.1.SZ.TÁBL. BEV - KIAD'!K7</f>
        <v>286065</v>
      </c>
      <c r="E2" s="570">
        <f>+D2/B2</f>
        <v>1.0296589579771438</v>
      </c>
      <c r="F2" s="571" t="s">
        <v>33</v>
      </c>
      <c r="G2" s="648">
        <f>+'1.1.SZ.TÁBL. BEV - KIAD'!I52</f>
        <v>156045</v>
      </c>
      <c r="H2" s="568">
        <f>+'1.1.SZ.TÁBL. BEV - KIAD'!J52</f>
        <v>9724</v>
      </c>
      <c r="I2" s="569">
        <f>+'1.1.SZ.TÁBL. BEV - KIAD'!K52</f>
        <v>165769</v>
      </c>
      <c r="J2" s="572">
        <f>+I2/G2</f>
        <v>1.0623153577493671</v>
      </c>
    </row>
    <row r="3" spans="1:11" ht="27" customHeight="1" x14ac:dyDescent="0.2">
      <c r="A3" s="573" t="s">
        <v>51</v>
      </c>
      <c r="B3" s="574">
        <f>+'1.1.SZ.TÁBL. BEV - KIAD'!I22</f>
        <v>20691</v>
      </c>
      <c r="C3" s="575">
        <f>+'1.1.SZ.TÁBL. BEV - KIAD'!J22</f>
        <v>2780</v>
      </c>
      <c r="D3" s="576">
        <f>+'1.1.SZ.TÁBL. BEV - KIAD'!K22</f>
        <v>23471</v>
      </c>
      <c r="E3" s="570">
        <f>+D3/B3</f>
        <v>1.1343579334009957</v>
      </c>
      <c r="F3" s="688" t="s">
        <v>344</v>
      </c>
      <c r="G3" s="654">
        <f>+'1.1.SZ.TÁBL. BEV - KIAD'!I53</f>
        <v>23785</v>
      </c>
      <c r="H3" s="578">
        <f>+'1.1.SZ.TÁBL. BEV - KIAD'!J53</f>
        <v>1497</v>
      </c>
      <c r="I3" s="576">
        <f>+'1.1.SZ.TÁBL. BEV - KIAD'!K53</f>
        <v>25282</v>
      </c>
      <c r="J3" s="572">
        <f t="shared" ref="J3:J7" si="0">+I3/G3</f>
        <v>1.0629388269918016</v>
      </c>
    </row>
    <row r="4" spans="1:11" ht="16.149999999999999" customHeight="1" x14ac:dyDescent="0.2">
      <c r="A4" s="573" t="s">
        <v>342</v>
      </c>
      <c r="B4" s="579"/>
      <c r="C4" s="580"/>
      <c r="D4" s="576"/>
      <c r="E4" s="570"/>
      <c r="F4" s="577" t="s">
        <v>52</v>
      </c>
      <c r="G4" s="574">
        <f>+'1.1.SZ.TÁBL. BEV - KIAD'!I88</f>
        <v>103039</v>
      </c>
      <c r="H4" s="575">
        <f>+'1.1.SZ.TÁBL. BEV - KIAD'!J88</f>
        <v>1733</v>
      </c>
      <c r="I4" s="576">
        <f>+'1.1.SZ.TÁBL. BEV - KIAD'!K88</f>
        <v>104772</v>
      </c>
      <c r="J4" s="572">
        <f t="shared" si="0"/>
        <v>1.0168188744067781</v>
      </c>
    </row>
    <row r="5" spans="1:11" ht="16.149999999999999" customHeight="1" x14ac:dyDescent="0.2">
      <c r="A5" s="573" t="s">
        <v>343</v>
      </c>
      <c r="B5" s="579">
        <f>+'1.1.SZ.TÁBL. BEV - KIAD'!I29</f>
        <v>45544</v>
      </c>
      <c r="C5" s="580">
        <f>+'1.1.SZ.TÁBL. BEV - KIAD'!J29</f>
        <v>0</v>
      </c>
      <c r="D5" s="576">
        <f>+'1.1.SZ.TÁBL. BEV - KIAD'!K29</f>
        <v>45544</v>
      </c>
      <c r="E5" s="570">
        <f>+D5/B5</f>
        <v>1</v>
      </c>
      <c r="F5" s="581" t="s">
        <v>345</v>
      </c>
      <c r="G5" s="579"/>
      <c r="H5" s="580"/>
      <c r="I5" s="576"/>
      <c r="J5" s="572"/>
    </row>
    <row r="6" spans="1:11" ht="16.149999999999999" customHeight="1" x14ac:dyDescent="0.2">
      <c r="A6" s="573"/>
      <c r="B6" s="579"/>
      <c r="C6" s="580"/>
      <c r="D6" s="576"/>
      <c r="E6" s="582"/>
      <c r="F6" s="577" t="s">
        <v>91</v>
      </c>
      <c r="G6" s="574">
        <f>+'1.1.SZ.TÁBL. BEV - KIAD'!I89+'1.1.SZ.TÁBL. BEV - KIAD'!I91</f>
        <v>25134</v>
      </c>
      <c r="H6" s="574">
        <f>+'1.1.SZ.TÁBL. BEV - KIAD'!J89+'1.1.SZ.TÁBL. BEV - KIAD'!J91</f>
        <v>0</v>
      </c>
      <c r="I6" s="574">
        <f>+'1.1.SZ.TÁBL. BEV - KIAD'!K89+'1.1.SZ.TÁBL. BEV - KIAD'!K91</f>
        <v>25134</v>
      </c>
      <c r="J6" s="572">
        <f t="shared" si="0"/>
        <v>1</v>
      </c>
    </row>
    <row r="7" spans="1:11" ht="16.149999999999999" customHeight="1" x14ac:dyDescent="0.2">
      <c r="A7" s="573"/>
      <c r="B7" s="579"/>
      <c r="C7" s="580"/>
      <c r="D7" s="576"/>
      <c r="E7" s="582"/>
      <c r="F7" s="581" t="s">
        <v>241</v>
      </c>
      <c r="G7" s="574">
        <f>+'1.1.SZ.TÁBL. BEV - KIAD'!I92</f>
        <v>34657</v>
      </c>
      <c r="H7" s="575">
        <f>+'1.1.SZ.TÁBL. BEV - KIAD'!J92</f>
        <v>-1971</v>
      </c>
      <c r="I7" s="576">
        <f>+'1.1.SZ.TÁBL. BEV - KIAD'!K92</f>
        <v>32686</v>
      </c>
      <c r="J7" s="572">
        <f t="shared" si="0"/>
        <v>0.94312837233459335</v>
      </c>
    </row>
    <row r="8" spans="1:11" ht="16.149999999999999" customHeight="1" x14ac:dyDescent="0.2">
      <c r="A8" s="583"/>
      <c r="B8" s="649"/>
      <c r="C8" s="584"/>
      <c r="D8" s="585"/>
      <c r="E8" s="586"/>
      <c r="F8" s="587"/>
      <c r="G8" s="655"/>
      <c r="H8" s="588"/>
      <c r="I8" s="585"/>
      <c r="J8" s="572"/>
    </row>
    <row r="9" spans="1:11" ht="16.149999999999999" customHeight="1" x14ac:dyDescent="0.2">
      <c r="A9" s="111" t="s">
        <v>56</v>
      </c>
      <c r="B9" s="650">
        <f t="shared" ref="B9" si="1">SUM(B2:B8)</f>
        <v>344060</v>
      </c>
      <c r="C9" s="112">
        <f t="shared" ref="C9:D9" si="2">SUM(C2:C8)</f>
        <v>11020</v>
      </c>
      <c r="D9" s="589">
        <f t="shared" si="2"/>
        <v>355080</v>
      </c>
      <c r="E9" s="590">
        <f>+D9/B9</f>
        <v>1.032029297215602</v>
      </c>
      <c r="F9" s="465" t="s">
        <v>58</v>
      </c>
      <c r="G9" s="650">
        <f>SUM(G2:G8)</f>
        <v>342660</v>
      </c>
      <c r="H9" s="112">
        <f>SUM(H2:H8)</f>
        <v>10983</v>
      </c>
      <c r="I9" s="589">
        <f>SUM(I2:I8)</f>
        <v>353643</v>
      </c>
      <c r="J9" s="591">
        <f>+I9/G9</f>
        <v>1.0320521800035021</v>
      </c>
    </row>
    <row r="10" spans="1:11" ht="16.149999999999999" customHeight="1" x14ac:dyDescent="0.2">
      <c r="A10" s="114"/>
      <c r="B10" s="651"/>
      <c r="C10" s="115"/>
      <c r="D10" s="592"/>
      <c r="E10" s="593"/>
      <c r="F10" s="466"/>
      <c r="G10" s="651"/>
      <c r="H10" s="115"/>
      <c r="I10" s="592"/>
      <c r="J10" s="594"/>
    </row>
    <row r="11" spans="1:11" ht="16.149999999999999" customHeight="1" x14ac:dyDescent="0.2">
      <c r="A11" s="567" t="s">
        <v>355</v>
      </c>
      <c r="B11" s="648"/>
      <c r="C11" s="568"/>
      <c r="D11" s="569"/>
      <c r="E11" s="570"/>
      <c r="F11" s="571" t="s">
        <v>53</v>
      </c>
      <c r="G11" s="656">
        <f>+'1.1.SZ.TÁBL. BEV - KIAD'!I104</f>
        <v>1400</v>
      </c>
      <c r="H11" s="595">
        <f>+'1.1.SZ.TÁBL. BEV - KIAD'!J100+'1.1.SZ.TÁBL. BEV - KIAD'!J103</f>
        <v>37</v>
      </c>
      <c r="I11" s="569">
        <f>+'1.1.SZ.TÁBL. BEV - KIAD'!K104</f>
        <v>1437</v>
      </c>
      <c r="J11" s="572">
        <f t="shared" ref="J11" si="3">+I11/G11</f>
        <v>1.0264285714285715</v>
      </c>
      <c r="K11" s="596"/>
    </row>
    <row r="12" spans="1:11" ht="16.149999999999999" customHeight="1" x14ac:dyDescent="0.2">
      <c r="A12" s="597" t="s">
        <v>356</v>
      </c>
      <c r="B12" s="574"/>
      <c r="C12" s="575"/>
      <c r="D12" s="576"/>
      <c r="E12" s="570"/>
      <c r="F12" s="577" t="s">
        <v>54</v>
      </c>
      <c r="G12" s="657"/>
      <c r="H12" s="598"/>
      <c r="I12" s="576"/>
      <c r="J12" s="599"/>
      <c r="K12" s="596"/>
    </row>
    <row r="13" spans="1:11" ht="16.149999999999999" customHeight="1" x14ac:dyDescent="0.2">
      <c r="A13" s="573" t="s">
        <v>357</v>
      </c>
      <c r="B13" s="574"/>
      <c r="C13" s="575"/>
      <c r="D13" s="576"/>
      <c r="E13" s="582"/>
      <c r="F13" s="577" t="s">
        <v>93</v>
      </c>
      <c r="G13" s="657"/>
      <c r="H13" s="598"/>
      <c r="I13" s="576"/>
      <c r="J13" s="599"/>
      <c r="K13" s="596"/>
    </row>
    <row r="14" spans="1:11" ht="16.149999999999999" customHeight="1" x14ac:dyDescent="0.2">
      <c r="A14" s="573"/>
      <c r="B14" s="579"/>
      <c r="C14" s="580"/>
      <c r="D14" s="576"/>
      <c r="E14" s="582"/>
      <c r="F14" s="577"/>
      <c r="G14" s="657"/>
      <c r="H14" s="598"/>
      <c r="I14" s="576"/>
      <c r="J14" s="599"/>
      <c r="K14" s="596"/>
    </row>
    <row r="15" spans="1:11" ht="16.149999999999999" customHeight="1" x14ac:dyDescent="0.2">
      <c r="A15" s="600"/>
      <c r="B15" s="601"/>
      <c r="C15" s="602"/>
      <c r="D15" s="585"/>
      <c r="E15" s="586"/>
      <c r="F15" s="603"/>
      <c r="G15" s="658"/>
      <c r="H15" s="604"/>
      <c r="I15" s="585"/>
      <c r="J15" s="605"/>
    </row>
    <row r="16" spans="1:11" ht="16.149999999999999" customHeight="1" thickBot="1" x14ac:dyDescent="0.25">
      <c r="A16" s="108" t="s">
        <v>57</v>
      </c>
      <c r="B16" s="652">
        <f t="shared" ref="B16" si="4">SUM(B11:B15)</f>
        <v>0</v>
      </c>
      <c r="C16" s="109">
        <f t="shared" ref="C16:D16" si="5">SUM(C11:C15)</f>
        <v>0</v>
      </c>
      <c r="D16" s="606">
        <f t="shared" si="5"/>
        <v>0</v>
      </c>
      <c r="E16" s="590"/>
      <c r="F16" s="467" t="s">
        <v>59</v>
      </c>
      <c r="G16" s="659">
        <f t="shared" ref="G16" si="6">SUM(G11:G15)</f>
        <v>1400</v>
      </c>
      <c r="H16" s="492">
        <f t="shared" ref="H16:I16" si="7">SUM(H11:H15)</f>
        <v>37</v>
      </c>
      <c r="I16" s="606">
        <f t="shared" si="7"/>
        <v>1437</v>
      </c>
      <c r="J16" s="607">
        <f t="shared" ref="J16" si="8">+I16/G16</f>
        <v>1.0264285714285715</v>
      </c>
    </row>
    <row r="17" spans="1:11" ht="16.149999999999999" customHeight="1" thickBot="1" x14ac:dyDescent="0.25">
      <c r="A17" s="113" t="s">
        <v>55</v>
      </c>
      <c r="B17" s="653">
        <f t="shared" ref="B17" si="9">B9+B16</f>
        <v>344060</v>
      </c>
      <c r="C17" s="106">
        <f t="shared" ref="C17:D17" si="10">C9+C16</f>
        <v>11020</v>
      </c>
      <c r="D17" s="608">
        <f t="shared" si="10"/>
        <v>355080</v>
      </c>
      <c r="E17" s="609">
        <f>+D17/B17</f>
        <v>1.032029297215602</v>
      </c>
      <c r="F17" s="468" t="s">
        <v>55</v>
      </c>
      <c r="G17" s="660">
        <f t="shared" ref="G17" si="11">G9+G16</f>
        <v>344060</v>
      </c>
      <c r="H17" s="493">
        <f t="shared" ref="H17:I17" si="12">H9+H16</f>
        <v>11020</v>
      </c>
      <c r="I17" s="608">
        <f t="shared" si="12"/>
        <v>355080</v>
      </c>
      <c r="J17" s="610">
        <f>+I17/G17</f>
        <v>1.032029297215602</v>
      </c>
      <c r="K17" s="596"/>
    </row>
    <row r="18" spans="1:11" ht="16.149999999999999" customHeight="1" x14ac:dyDescent="0.2"/>
    <row r="19" spans="1:11" ht="16.149999999999999" customHeight="1" x14ac:dyDescent="0.2"/>
    <row r="20" spans="1:11" ht="16.149999999999999" customHeight="1" x14ac:dyDescent="0.2"/>
    <row r="21" spans="1:11" ht="16.149999999999999" customHeight="1" x14ac:dyDescent="0.2"/>
    <row r="22" spans="1:11" ht="16.149999999999999" customHeight="1" x14ac:dyDescent="0.2"/>
    <row r="23" spans="1:11" ht="16.149999999999999" customHeight="1" x14ac:dyDescent="0.2"/>
    <row r="24" spans="1:11" ht="16.149999999999999" customHeight="1" x14ac:dyDescent="0.2"/>
    <row r="25" spans="1:11" ht="16.149999999999999" customHeight="1" x14ac:dyDescent="0.2"/>
    <row r="26" spans="1:11" ht="16.149999999999999" customHeight="1" x14ac:dyDescent="0.2"/>
  </sheetData>
  <phoneticPr fontId="33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8" orientation="landscape" r:id="rId1"/>
  <headerFooter>
    <oddHeader>&amp;L&amp;"Times New Roman,Félkövér"&amp;13Szent László Völgye TKT&amp;C&amp;"Times New Roman,Félkövér"&amp;16 2023.ÉVI III. KÖLTSÉGVETÉS MÓDOSÍTÁS&amp;R
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7"/>
  <sheetViews>
    <sheetView zoomScaleNormal="100" workbookViewId="0">
      <selection activeCell="J76" sqref="J76"/>
    </sheetView>
  </sheetViews>
  <sheetFormatPr defaultColWidth="8.85546875" defaultRowHeight="12.75" x14ac:dyDescent="0.2"/>
  <cols>
    <col min="1" max="1" width="6.28515625" style="1" customWidth="1"/>
    <col min="2" max="2" width="55.7109375" style="27" customWidth="1"/>
    <col min="3" max="3" width="12.28515625" style="28" customWidth="1"/>
    <col min="4" max="4" width="10.42578125" style="28" customWidth="1"/>
    <col min="5" max="5" width="12.42578125" style="28" customWidth="1"/>
    <col min="6" max="6" width="12.28515625" style="14" customWidth="1"/>
    <col min="7" max="7" width="10.42578125" style="14" customWidth="1"/>
    <col min="8" max="8" width="13.140625" style="14" customWidth="1"/>
    <col min="9" max="9" width="12.85546875" style="14" customWidth="1"/>
    <col min="10" max="10" width="10.42578125" style="14" customWidth="1"/>
    <col min="11" max="11" width="12.28515625" style="27" customWidth="1"/>
    <col min="12" max="12" width="8.85546875" style="1"/>
    <col min="13" max="13" width="10.85546875" style="2" bestFit="1" customWidth="1"/>
    <col min="14" max="16384" width="8.85546875" style="1"/>
  </cols>
  <sheetData>
    <row r="1" spans="1:13" s="118" customFormat="1" ht="45.75" customHeight="1" x14ac:dyDescent="0.2">
      <c r="A1" s="814" t="s">
        <v>97</v>
      </c>
      <c r="B1" s="816" t="s">
        <v>119</v>
      </c>
      <c r="C1" s="805" t="s">
        <v>49</v>
      </c>
      <c r="D1" s="806"/>
      <c r="E1" s="807"/>
      <c r="F1" s="802" t="s">
        <v>50</v>
      </c>
      <c r="G1" s="803"/>
      <c r="H1" s="804"/>
      <c r="I1" s="802" t="s">
        <v>307</v>
      </c>
      <c r="J1" s="803"/>
      <c r="K1" s="804"/>
      <c r="M1" s="119"/>
    </row>
    <row r="2" spans="1:13" s="120" customFormat="1" ht="40.9" customHeight="1" x14ac:dyDescent="0.15">
      <c r="A2" s="815"/>
      <c r="B2" s="817"/>
      <c r="C2" s="785" t="s">
        <v>397</v>
      </c>
      <c r="D2" s="128" t="s">
        <v>380</v>
      </c>
      <c r="E2" s="124" t="s">
        <v>403</v>
      </c>
      <c r="F2" s="785" t="s">
        <v>397</v>
      </c>
      <c r="G2" s="128" t="s">
        <v>380</v>
      </c>
      <c r="H2" s="124" t="s">
        <v>403</v>
      </c>
      <c r="I2" s="785" t="s">
        <v>397</v>
      </c>
      <c r="J2" s="128" t="s">
        <v>380</v>
      </c>
      <c r="K2" s="124" t="s">
        <v>403</v>
      </c>
      <c r="M2" s="121"/>
    </row>
    <row r="3" spans="1:13" ht="13.5" customHeight="1" x14ac:dyDescent="0.2">
      <c r="A3" s="129" t="s">
        <v>98</v>
      </c>
      <c r="B3" s="150" t="s">
        <v>60</v>
      </c>
      <c r="C3" s="49"/>
      <c r="D3" s="61"/>
      <c r="E3" s="104"/>
      <c r="F3" s="49"/>
      <c r="G3" s="61"/>
      <c r="H3" s="104"/>
      <c r="I3" s="49">
        <f>+C3+F3</f>
        <v>0</v>
      </c>
      <c r="J3" s="61">
        <f>+D3+G3</f>
        <v>0</v>
      </c>
      <c r="K3" s="104">
        <f>+E3+H3</f>
        <v>0</v>
      </c>
    </row>
    <row r="4" spans="1:13" ht="13.5" customHeight="1" x14ac:dyDescent="0.2">
      <c r="A4" s="130" t="s">
        <v>99</v>
      </c>
      <c r="B4" s="151" t="s">
        <v>61</v>
      </c>
      <c r="C4" s="51"/>
      <c r="D4" s="57"/>
      <c r="E4" s="104"/>
      <c r="F4" s="51">
        <f t="shared" ref="F4:K4" si="0">+SUM(F5:F6)</f>
        <v>277825</v>
      </c>
      <c r="G4" s="57">
        <f t="shared" si="0"/>
        <v>8240</v>
      </c>
      <c r="H4" s="25">
        <f t="shared" si="0"/>
        <v>286065</v>
      </c>
      <c r="I4" s="49">
        <f t="shared" si="0"/>
        <v>277825</v>
      </c>
      <c r="J4" s="57">
        <f>+SUM(J5:J6)</f>
        <v>8240</v>
      </c>
      <c r="K4" s="25">
        <f t="shared" si="0"/>
        <v>286065</v>
      </c>
    </row>
    <row r="5" spans="1:13" s="238" customFormat="1" ht="13.5" customHeight="1" x14ac:dyDescent="0.2">
      <c r="A5" s="132"/>
      <c r="B5" s="133"/>
      <c r="C5" s="317"/>
      <c r="D5" s="318"/>
      <c r="E5" s="104"/>
      <c r="F5" s="317"/>
      <c r="G5" s="318"/>
      <c r="H5" s="319"/>
      <c r="I5" s="320"/>
      <c r="J5" s="318"/>
      <c r="K5" s="319"/>
      <c r="M5" s="321"/>
    </row>
    <row r="6" spans="1:13" s="231" customFormat="1" ht="13.5" customHeight="1" x14ac:dyDescent="0.2">
      <c r="A6" s="140"/>
      <c r="B6" s="152" t="s">
        <v>62</v>
      </c>
      <c r="C6" s="322"/>
      <c r="D6" s="323"/>
      <c r="E6" s="324"/>
      <c r="F6" s="322">
        <f>+'2.SZ.TÁBL. BEVÉTELEK'!C97</f>
        <v>277825</v>
      </c>
      <c r="G6" s="323">
        <f>+'2.SZ.TÁBL. BEVÉTELEK'!D97</f>
        <v>8240</v>
      </c>
      <c r="H6" s="324">
        <f>SUM(F6:G6)</f>
        <v>286065</v>
      </c>
      <c r="I6" s="320">
        <f t="shared" ref="I6:K6" si="1">+C6+F6</f>
        <v>277825</v>
      </c>
      <c r="J6" s="323">
        <f t="shared" si="1"/>
        <v>8240</v>
      </c>
      <c r="K6" s="324">
        <f t="shared" si="1"/>
        <v>286065</v>
      </c>
      <c r="L6" s="325"/>
      <c r="M6" s="325"/>
    </row>
    <row r="7" spans="1:13" s="3" customFormat="1" ht="13.5" customHeight="1" x14ac:dyDescent="0.2">
      <c r="A7" s="122" t="s">
        <v>100</v>
      </c>
      <c r="B7" s="117" t="s">
        <v>63</v>
      </c>
      <c r="C7" s="341">
        <f t="shared" ref="C7:K7" si="2">+C3+C4</f>
        <v>0</v>
      </c>
      <c r="D7" s="342">
        <f t="shared" si="2"/>
        <v>0</v>
      </c>
      <c r="E7" s="343">
        <f t="shared" si="2"/>
        <v>0</v>
      </c>
      <c r="F7" s="344">
        <f t="shared" si="2"/>
        <v>277825</v>
      </c>
      <c r="G7" s="345">
        <f t="shared" si="2"/>
        <v>8240</v>
      </c>
      <c r="H7" s="346">
        <f t="shared" si="2"/>
        <v>286065</v>
      </c>
      <c r="I7" s="341">
        <f t="shared" si="2"/>
        <v>277825</v>
      </c>
      <c r="J7" s="342">
        <f t="shared" si="2"/>
        <v>8240</v>
      </c>
      <c r="K7" s="343">
        <f t="shared" si="2"/>
        <v>286065</v>
      </c>
      <c r="M7" s="4"/>
    </row>
    <row r="8" spans="1:13" ht="13.5" customHeight="1" x14ac:dyDescent="0.2">
      <c r="A8" s="141" t="s">
        <v>101</v>
      </c>
      <c r="B8" s="153" t="s">
        <v>96</v>
      </c>
      <c r="C8" s="49"/>
      <c r="D8" s="61"/>
      <c r="E8" s="104"/>
      <c r="F8" s="6"/>
      <c r="G8" s="59"/>
      <c r="H8" s="60"/>
      <c r="I8" s="49"/>
      <c r="J8" s="61"/>
      <c r="K8" s="104"/>
    </row>
    <row r="9" spans="1:13" ht="23.45" customHeight="1" x14ac:dyDescent="0.2">
      <c r="A9" s="130" t="s">
        <v>102</v>
      </c>
      <c r="B9" s="151" t="s">
        <v>64</v>
      </c>
      <c r="C9" s="51"/>
      <c r="D9" s="57"/>
      <c r="E9" s="25"/>
      <c r="F9" s="7"/>
      <c r="G9" s="116"/>
      <c r="H9" s="5"/>
      <c r="I9" s="49"/>
      <c r="J9" s="57"/>
      <c r="K9" s="25"/>
    </row>
    <row r="10" spans="1:13" s="238" customFormat="1" ht="13.5" customHeight="1" x14ac:dyDescent="0.2">
      <c r="A10" s="140"/>
      <c r="B10" s="152" t="s">
        <v>62</v>
      </c>
      <c r="C10" s="322"/>
      <c r="D10" s="323"/>
      <c r="E10" s="324"/>
      <c r="F10" s="326"/>
      <c r="G10" s="327"/>
      <c r="H10" s="328"/>
      <c r="I10" s="320"/>
      <c r="J10" s="323"/>
      <c r="K10" s="324"/>
      <c r="M10" s="321"/>
    </row>
    <row r="11" spans="1:13" s="3" customFormat="1" ht="13.5" customHeight="1" x14ac:dyDescent="0.2">
      <c r="A11" s="122" t="s">
        <v>103</v>
      </c>
      <c r="B11" s="117" t="s">
        <v>65</v>
      </c>
      <c r="C11" s="341">
        <v>0</v>
      </c>
      <c r="D11" s="342">
        <v>0</v>
      </c>
      <c r="E11" s="343">
        <v>0</v>
      </c>
      <c r="F11" s="344">
        <f t="shared" ref="F11:K11" si="3">+F8+F9</f>
        <v>0</v>
      </c>
      <c r="G11" s="345">
        <f t="shared" si="3"/>
        <v>0</v>
      </c>
      <c r="H11" s="346">
        <f t="shared" si="3"/>
        <v>0</v>
      </c>
      <c r="I11" s="341">
        <f t="shared" si="3"/>
        <v>0</v>
      </c>
      <c r="J11" s="342">
        <f t="shared" si="3"/>
        <v>0</v>
      </c>
      <c r="K11" s="343">
        <f t="shared" si="3"/>
        <v>0</v>
      </c>
      <c r="M11" s="4"/>
    </row>
    <row r="12" spans="1:13" ht="13.5" customHeight="1" x14ac:dyDescent="0.2">
      <c r="A12" s="141" t="s">
        <v>104</v>
      </c>
      <c r="B12" s="153" t="s">
        <v>66</v>
      </c>
      <c r="C12" s="49"/>
      <c r="D12" s="61"/>
      <c r="E12" s="104"/>
      <c r="F12" s="6"/>
      <c r="G12" s="61"/>
      <c r="H12" s="104">
        <f>SUM(F12:G12)</f>
        <v>0</v>
      </c>
      <c r="I12" s="49"/>
      <c r="J12" s="61"/>
      <c r="K12" s="104"/>
    </row>
    <row r="13" spans="1:13" ht="13.5" customHeight="1" x14ac:dyDescent="0.2">
      <c r="A13" s="130" t="s">
        <v>105</v>
      </c>
      <c r="B13" s="151" t="s">
        <v>67</v>
      </c>
      <c r="C13" s="51">
        <f>+'3.SZ.TÁBL. SEGÍTŐ SZOLGÁLAT'!AD12</f>
        <v>1746</v>
      </c>
      <c r="D13" s="57">
        <f>+'3.SZ.TÁBL. SEGÍTŐ SZOLGÁLAT'!AE12</f>
        <v>819</v>
      </c>
      <c r="E13" s="25">
        <f>+'3.SZ.TÁBL. SEGÍTŐ SZOLGÁLAT'!AF12</f>
        <v>2565</v>
      </c>
      <c r="F13" s="7">
        <v>216</v>
      </c>
      <c r="G13" s="116">
        <f>+[3]Társulás!$W$6+[3]Társulás!$W$15+[3]Társulás!$W$35</f>
        <v>700</v>
      </c>
      <c r="H13" s="5">
        <f>SUM(F13:G13)</f>
        <v>916</v>
      </c>
      <c r="I13" s="51">
        <f t="shared" ref="I13:I18" si="4">+C13+F13</f>
        <v>1962</v>
      </c>
      <c r="J13" s="57">
        <f t="shared" ref="J13:J18" si="5">+D13+G13</f>
        <v>1519</v>
      </c>
      <c r="K13" s="25">
        <f t="shared" ref="K13:K18" si="6">+E13+H13</f>
        <v>3481</v>
      </c>
    </row>
    <row r="14" spans="1:13" ht="13.5" customHeight="1" x14ac:dyDescent="0.2">
      <c r="A14" s="130" t="s">
        <v>106</v>
      </c>
      <c r="B14" s="151" t="s">
        <v>68</v>
      </c>
      <c r="C14" s="51"/>
      <c r="D14" s="57"/>
      <c r="E14" s="25"/>
      <c r="F14" s="7"/>
      <c r="G14" s="57"/>
      <c r="H14" s="25"/>
      <c r="I14" s="51"/>
      <c r="J14" s="57"/>
      <c r="K14" s="25"/>
    </row>
    <row r="15" spans="1:13" ht="13.5" customHeight="1" x14ac:dyDescent="0.2">
      <c r="A15" s="130" t="s">
        <v>107</v>
      </c>
      <c r="B15" s="151" t="s">
        <v>69</v>
      </c>
      <c r="C15" s="51"/>
      <c r="D15" s="57"/>
      <c r="E15" s="25"/>
      <c r="F15" s="7"/>
      <c r="G15" s="116"/>
      <c r="H15" s="5"/>
      <c r="I15" s="51"/>
      <c r="J15" s="116"/>
      <c r="K15" s="5"/>
    </row>
    <row r="16" spans="1:13" ht="40.9" customHeight="1" x14ac:dyDescent="0.2">
      <c r="A16" s="130" t="s">
        <v>108</v>
      </c>
      <c r="B16" s="151" t="s">
        <v>374</v>
      </c>
      <c r="C16" s="51">
        <f>+'3.SZ.TÁBL. SEGÍTŐ SZOLGÁLAT'!AD15</f>
        <v>13300</v>
      </c>
      <c r="D16" s="57">
        <f>+'3.SZ.TÁBL. SEGÍTŐ SZOLGÁLAT'!AE15</f>
        <v>701</v>
      </c>
      <c r="E16" s="25">
        <f>+'3.SZ.TÁBL. SEGÍTŐ SZOLGÁLAT'!AF15</f>
        <v>14001</v>
      </c>
      <c r="F16" s="7"/>
      <c r="G16" s="116"/>
      <c r="H16" s="5"/>
      <c r="I16" s="51">
        <f t="shared" si="4"/>
        <v>13300</v>
      </c>
      <c r="J16" s="116">
        <f t="shared" si="5"/>
        <v>701</v>
      </c>
      <c r="K16" s="5">
        <f t="shared" si="6"/>
        <v>14001</v>
      </c>
    </row>
    <row r="17" spans="1:13" ht="13.5" customHeight="1" x14ac:dyDescent="0.2">
      <c r="A17" s="130" t="s">
        <v>108</v>
      </c>
      <c r="B17" s="151" t="s">
        <v>370</v>
      </c>
      <c r="C17" s="51">
        <f>+'3.SZ.TÁBL. SEGÍTŐ SZOLGÁLAT'!AF16</f>
        <v>3538</v>
      </c>
      <c r="D17" s="57"/>
      <c r="E17" s="25">
        <f>+'3.SZ.TÁBL. SEGÍTŐ SZOLGÁLAT'!AF16</f>
        <v>3538</v>
      </c>
      <c r="F17" s="7"/>
      <c r="G17" s="116"/>
      <c r="H17" s="5"/>
      <c r="I17" s="51">
        <f t="shared" si="4"/>
        <v>3538</v>
      </c>
      <c r="J17" s="116">
        <f t="shared" si="5"/>
        <v>0</v>
      </c>
      <c r="K17" s="5">
        <f t="shared" si="6"/>
        <v>3538</v>
      </c>
    </row>
    <row r="18" spans="1:13" ht="36" customHeight="1" x14ac:dyDescent="0.2">
      <c r="A18" s="130" t="s">
        <v>109</v>
      </c>
      <c r="B18" s="151" t="s">
        <v>371</v>
      </c>
      <c r="C18" s="51">
        <f>+'3.SZ.TÁBL. SEGÍTŐ SZOLGÁLAT'!AD17</f>
        <v>1832</v>
      </c>
      <c r="D18" s="57">
        <f>+'3.SZ.TÁBL. SEGÍTŐ SZOLGÁLAT'!AE17</f>
        <v>371</v>
      </c>
      <c r="E18" s="25">
        <f>+'3.SZ.TÁBL. SEGÍTŐ SZOLGÁLAT'!AF17</f>
        <v>2203</v>
      </c>
      <c r="F18" s="7">
        <v>58</v>
      </c>
      <c r="G18" s="116">
        <f>+[3]Társulás!$X$7+[3]Társulás!$X$16+[3]Társulás!$X$36</f>
        <v>189</v>
      </c>
      <c r="H18" s="5">
        <f>SUM(F18:G18)</f>
        <v>247</v>
      </c>
      <c r="I18" s="51">
        <f t="shared" si="4"/>
        <v>1890</v>
      </c>
      <c r="J18" s="116">
        <f t="shared" si="5"/>
        <v>560</v>
      </c>
      <c r="K18" s="5">
        <f t="shared" si="6"/>
        <v>2450</v>
      </c>
    </row>
    <row r="19" spans="1:13" ht="43.9" customHeight="1" x14ac:dyDescent="0.2">
      <c r="A19" s="130" t="s">
        <v>110</v>
      </c>
      <c r="B19" s="151" t="s">
        <v>372</v>
      </c>
      <c r="C19" s="51">
        <f>+'3.SZ.TÁBL. SEGÍTŐ SZOLGÁLAT'!AF18</f>
        <v>0</v>
      </c>
      <c r="D19" s="57"/>
      <c r="E19" s="25">
        <f>+'3.SZ.TÁBL. SEGÍTŐ SZOLGÁLAT'!AF18</f>
        <v>0</v>
      </c>
      <c r="F19" s="7"/>
      <c r="G19" s="116"/>
      <c r="H19" s="5"/>
      <c r="I19" s="51"/>
      <c r="J19" s="116"/>
      <c r="K19" s="5"/>
    </row>
    <row r="20" spans="1:13" ht="13.5" customHeight="1" x14ac:dyDescent="0.2">
      <c r="A20" s="130" t="s">
        <v>111</v>
      </c>
      <c r="B20" s="151" t="s">
        <v>337</v>
      </c>
      <c r="C20" s="51"/>
      <c r="D20" s="57"/>
      <c r="E20" s="25"/>
      <c r="F20" s="7"/>
      <c r="G20" s="116"/>
      <c r="H20" s="5">
        <f>SUM(F20:G20)</f>
        <v>0</v>
      </c>
      <c r="I20" s="51"/>
      <c r="J20" s="116"/>
      <c r="K20" s="5"/>
    </row>
    <row r="21" spans="1:13" ht="13.5" customHeight="1" x14ac:dyDescent="0.2">
      <c r="A21" s="143" t="s">
        <v>346</v>
      </c>
      <c r="B21" s="154" t="s">
        <v>73</v>
      </c>
      <c r="C21" s="52">
        <f>+'3.SZ.TÁBL. SEGÍTŐ SZOLGÁLAT'!AD20</f>
        <v>1</v>
      </c>
      <c r="D21" s="58">
        <f>+'3.SZ.TÁBL. SEGÍTŐ SZOLGÁLAT'!AE20</f>
        <v>0</v>
      </c>
      <c r="E21" s="26">
        <f>+'3.SZ.TÁBL. SEGÍTŐ SZOLGÁLAT'!AF20</f>
        <v>1</v>
      </c>
      <c r="F21" s="142"/>
      <c r="G21" s="157"/>
      <c r="H21" s="144"/>
      <c r="I21" s="51">
        <f t="shared" ref="I21" si="7">+C21+F21</f>
        <v>1</v>
      </c>
      <c r="J21" s="157">
        <f t="shared" ref="J21:K21" si="8">+D21+G21</f>
        <v>0</v>
      </c>
      <c r="K21" s="144">
        <f t="shared" si="8"/>
        <v>1</v>
      </c>
    </row>
    <row r="22" spans="1:13" s="3" customFormat="1" ht="13.5" customHeight="1" x14ac:dyDescent="0.2">
      <c r="A22" s="122" t="s">
        <v>112</v>
      </c>
      <c r="B22" s="117" t="s">
        <v>74</v>
      </c>
      <c r="C22" s="239">
        <f t="shared" ref="C22:K22" si="9">SUM(C12:C21)</f>
        <v>20417</v>
      </c>
      <c r="D22" s="342">
        <f t="shared" si="9"/>
        <v>1891</v>
      </c>
      <c r="E22" s="343">
        <f t="shared" si="9"/>
        <v>22308</v>
      </c>
      <c r="F22" s="239">
        <f t="shared" si="9"/>
        <v>274</v>
      </c>
      <c r="G22" s="345">
        <f t="shared" si="9"/>
        <v>889</v>
      </c>
      <c r="H22" s="346">
        <f t="shared" si="9"/>
        <v>1163</v>
      </c>
      <c r="I22" s="341">
        <f t="shared" si="9"/>
        <v>20691</v>
      </c>
      <c r="J22" s="345">
        <f>SUM(J12:J21)</f>
        <v>2780</v>
      </c>
      <c r="K22" s="346">
        <f t="shared" si="9"/>
        <v>23471</v>
      </c>
      <c r="M22" s="4"/>
    </row>
    <row r="23" spans="1:13" s="3" customFormat="1" ht="13.5" customHeight="1" x14ac:dyDescent="0.2">
      <c r="A23" s="122" t="s">
        <v>113</v>
      </c>
      <c r="B23" s="117" t="s">
        <v>75</v>
      </c>
      <c r="C23" s="239">
        <v>0</v>
      </c>
      <c r="D23" s="342">
        <v>0</v>
      </c>
      <c r="E23" s="343">
        <v>0</v>
      </c>
      <c r="F23" s="344">
        <v>0</v>
      </c>
      <c r="G23" s="345">
        <v>0</v>
      </c>
      <c r="H23" s="346">
        <v>0</v>
      </c>
      <c r="I23" s="341">
        <f t="shared" ref="I23:K23" si="10">+C23+F23</f>
        <v>0</v>
      </c>
      <c r="J23" s="345">
        <f t="shared" si="10"/>
        <v>0</v>
      </c>
      <c r="K23" s="346">
        <f t="shared" si="10"/>
        <v>0</v>
      </c>
      <c r="M23" s="4"/>
    </row>
    <row r="24" spans="1:13" ht="13.5" customHeight="1" x14ac:dyDescent="0.2">
      <c r="A24" s="145" t="s">
        <v>338</v>
      </c>
      <c r="B24" s="155" t="s">
        <v>76</v>
      </c>
      <c r="C24" s="204"/>
      <c r="D24" s="103"/>
      <c r="E24" s="146"/>
      <c r="F24" s="8"/>
      <c r="G24" s="158"/>
      <c r="H24" s="105"/>
      <c r="I24" s="50"/>
      <c r="J24" s="158"/>
      <c r="K24" s="105"/>
    </row>
    <row r="25" spans="1:13" s="3" customFormat="1" ht="13.5" customHeight="1" x14ac:dyDescent="0.2">
      <c r="A25" s="122" t="s">
        <v>114</v>
      </c>
      <c r="B25" s="117" t="s">
        <v>339</v>
      </c>
      <c r="C25" s="239">
        <f t="shared" ref="C25:K25" si="11">+C24</f>
        <v>0</v>
      </c>
      <c r="D25" s="342">
        <f t="shared" si="11"/>
        <v>0</v>
      </c>
      <c r="E25" s="343">
        <f t="shared" si="11"/>
        <v>0</v>
      </c>
      <c r="F25" s="239">
        <f t="shared" si="11"/>
        <v>0</v>
      </c>
      <c r="G25" s="345">
        <f t="shared" si="11"/>
        <v>0</v>
      </c>
      <c r="H25" s="343">
        <f t="shared" si="11"/>
        <v>0</v>
      </c>
      <c r="I25" s="341">
        <f t="shared" si="11"/>
        <v>0</v>
      </c>
      <c r="J25" s="342">
        <f t="shared" si="11"/>
        <v>0</v>
      </c>
      <c r="K25" s="343">
        <f t="shared" si="11"/>
        <v>0</v>
      </c>
      <c r="M25" s="4"/>
    </row>
    <row r="26" spans="1:13" ht="13.5" customHeight="1" x14ac:dyDescent="0.2">
      <c r="A26" s="145" t="s">
        <v>340</v>
      </c>
      <c r="B26" s="155" t="s">
        <v>77</v>
      </c>
      <c r="C26" s="204"/>
      <c r="D26" s="103"/>
      <c r="E26" s="146"/>
      <c r="F26" s="8"/>
      <c r="G26" s="158"/>
      <c r="H26" s="105">
        <f>SUM(F26:G26)</f>
        <v>0</v>
      </c>
      <c r="I26" s="50">
        <f>+C26+F26</f>
        <v>0</v>
      </c>
      <c r="J26" s="158">
        <f>+D26+G26</f>
        <v>0</v>
      </c>
      <c r="K26" s="105">
        <f>+E26+H26</f>
        <v>0</v>
      </c>
    </row>
    <row r="27" spans="1:13" s="3" customFormat="1" ht="13.5" customHeight="1" x14ac:dyDescent="0.2">
      <c r="A27" s="122" t="s">
        <v>115</v>
      </c>
      <c r="B27" s="117" t="s">
        <v>341</v>
      </c>
      <c r="C27" s="239">
        <f t="shared" ref="C27:K27" si="12">+C26</f>
        <v>0</v>
      </c>
      <c r="D27" s="342">
        <f t="shared" si="12"/>
        <v>0</v>
      </c>
      <c r="E27" s="343">
        <f t="shared" si="12"/>
        <v>0</v>
      </c>
      <c r="F27" s="239">
        <f t="shared" si="12"/>
        <v>0</v>
      </c>
      <c r="G27" s="345">
        <f t="shared" si="12"/>
        <v>0</v>
      </c>
      <c r="H27" s="346">
        <f t="shared" si="12"/>
        <v>0</v>
      </c>
      <c r="I27" s="341">
        <f t="shared" si="12"/>
        <v>0</v>
      </c>
      <c r="J27" s="345">
        <f t="shared" si="12"/>
        <v>0</v>
      </c>
      <c r="K27" s="346">
        <f t="shared" si="12"/>
        <v>0</v>
      </c>
      <c r="M27" s="4"/>
    </row>
    <row r="28" spans="1:13" s="3" customFormat="1" ht="13.5" customHeight="1" x14ac:dyDescent="0.2">
      <c r="A28" s="122" t="s">
        <v>116</v>
      </c>
      <c r="B28" s="117" t="s">
        <v>78</v>
      </c>
      <c r="C28" s="239">
        <f t="shared" ref="C28:K28" si="13">+C7+C11+C22+C23+C25+C27</f>
        <v>20417</v>
      </c>
      <c r="D28" s="342">
        <f t="shared" si="13"/>
        <v>1891</v>
      </c>
      <c r="E28" s="343">
        <f t="shared" si="13"/>
        <v>22308</v>
      </c>
      <c r="F28" s="239">
        <f t="shared" si="13"/>
        <v>278099</v>
      </c>
      <c r="G28" s="345">
        <f t="shared" si="13"/>
        <v>9129</v>
      </c>
      <c r="H28" s="346">
        <f t="shared" si="13"/>
        <v>287228</v>
      </c>
      <c r="I28" s="341">
        <f t="shared" si="13"/>
        <v>298516</v>
      </c>
      <c r="J28" s="345">
        <f t="shared" si="13"/>
        <v>11020</v>
      </c>
      <c r="K28" s="346">
        <f t="shared" si="13"/>
        <v>309536</v>
      </c>
      <c r="M28" s="4"/>
    </row>
    <row r="29" spans="1:13" s="3" customFormat="1" ht="13.5" customHeight="1" x14ac:dyDescent="0.2">
      <c r="A29" s="123" t="s">
        <v>117</v>
      </c>
      <c r="B29" s="117" t="s">
        <v>79</v>
      </c>
      <c r="C29" s="239">
        <f>+'3.SZ.TÁBL. SEGÍTŐ SZOLGÁLAT'!AD28</f>
        <v>14233</v>
      </c>
      <c r="D29" s="342">
        <f>+'3.SZ.TÁBL. SEGÍTŐ SZOLGÁLAT'!AE28</f>
        <v>0</v>
      </c>
      <c r="E29" s="343">
        <f>+'3.SZ.TÁBL. SEGÍTŐ SZOLGÁLAT'!AF28</f>
        <v>14233</v>
      </c>
      <c r="F29" s="344">
        <v>31311</v>
      </c>
      <c r="G29" s="345"/>
      <c r="H29" s="346">
        <f>SUM(F29:G29)</f>
        <v>31311</v>
      </c>
      <c r="I29" s="341">
        <f>+C29+F29</f>
        <v>45544</v>
      </c>
      <c r="J29" s="345">
        <f>+D29+G29</f>
        <v>0</v>
      </c>
      <c r="K29" s="346">
        <f>+E29+H29</f>
        <v>45544</v>
      </c>
      <c r="M29" s="4"/>
    </row>
    <row r="30" spans="1:13" s="3" customFormat="1" ht="13.5" customHeight="1" x14ac:dyDescent="0.2">
      <c r="A30" s="369" t="s">
        <v>230</v>
      </c>
      <c r="B30" s="370" t="s">
        <v>231</v>
      </c>
      <c r="C30" s="371">
        <f>+'3.SZ.TÁBL. SEGÍTŐ SZOLGÁLAT'!AD29</f>
        <v>198636</v>
      </c>
      <c r="D30" s="372">
        <f>+'3.SZ.TÁBL. SEGÍTŐ SZOLGÁLAT'!AE29</f>
        <v>10211</v>
      </c>
      <c r="E30" s="373">
        <f>+'3.SZ.TÁBL. SEGÍTŐ SZOLGÁLAT'!AF29</f>
        <v>208847</v>
      </c>
      <c r="F30" s="375"/>
      <c r="G30" s="376"/>
      <c r="H30" s="377"/>
      <c r="I30" s="374"/>
      <c r="J30" s="376"/>
      <c r="K30" s="377"/>
      <c r="M30" s="4"/>
    </row>
    <row r="31" spans="1:13" s="3" customFormat="1" ht="13.5" customHeight="1" thickBot="1" x14ac:dyDescent="0.25">
      <c r="A31" s="125" t="s">
        <v>118</v>
      </c>
      <c r="B31" s="159" t="s">
        <v>80</v>
      </c>
      <c r="C31" s="296">
        <f t="shared" ref="C31:H31" si="14">SUM(C29:C30)</f>
        <v>212869</v>
      </c>
      <c r="D31" s="297">
        <f t="shared" si="14"/>
        <v>10211</v>
      </c>
      <c r="E31" s="298">
        <f t="shared" si="14"/>
        <v>223080</v>
      </c>
      <c r="F31" s="296">
        <f t="shared" si="14"/>
        <v>31311</v>
      </c>
      <c r="G31" s="299">
        <f t="shared" si="14"/>
        <v>0</v>
      </c>
      <c r="H31" s="300">
        <f t="shared" si="14"/>
        <v>31311</v>
      </c>
      <c r="I31" s="296">
        <f>+I29+I30</f>
        <v>45544</v>
      </c>
      <c r="J31" s="299">
        <f>+J29+J30</f>
        <v>0</v>
      </c>
      <c r="K31" s="300">
        <f>+K29+K30</f>
        <v>45544</v>
      </c>
      <c r="M31" s="4"/>
    </row>
    <row r="32" spans="1:13" s="3" customFormat="1" ht="13.5" customHeight="1" thickBot="1" x14ac:dyDescent="0.25">
      <c r="A32" s="810" t="s">
        <v>0</v>
      </c>
      <c r="B32" s="811"/>
      <c r="C32" s="301">
        <f t="shared" ref="C32:K32" si="15">+C28+C31</f>
        <v>233286</v>
      </c>
      <c r="D32" s="302">
        <f t="shared" si="15"/>
        <v>12102</v>
      </c>
      <c r="E32" s="303">
        <f t="shared" si="15"/>
        <v>245388</v>
      </c>
      <c r="F32" s="301">
        <f t="shared" si="15"/>
        <v>309410</v>
      </c>
      <c r="G32" s="169">
        <f t="shared" si="15"/>
        <v>9129</v>
      </c>
      <c r="H32" s="170">
        <f t="shared" si="15"/>
        <v>318539</v>
      </c>
      <c r="I32" s="301">
        <f t="shared" si="15"/>
        <v>344060</v>
      </c>
      <c r="J32" s="169">
        <f t="shared" si="15"/>
        <v>11020</v>
      </c>
      <c r="K32" s="170">
        <f t="shared" si="15"/>
        <v>355080</v>
      </c>
      <c r="M32" s="4"/>
    </row>
    <row r="33" spans="1:13" ht="13.5" customHeight="1" x14ac:dyDescent="0.2">
      <c r="A33" s="171" t="s">
        <v>136</v>
      </c>
      <c r="B33" s="147" t="s">
        <v>137</v>
      </c>
      <c r="C33" s="190">
        <f>+'3.SZ.TÁBL. SEGÍTŐ SZOLGÁLAT'!AD42</f>
        <v>136344</v>
      </c>
      <c r="D33" s="61">
        <f>+'3.SZ.TÁBL. SEGÍTŐ SZOLGÁLAT'!AE42</f>
        <v>4996</v>
      </c>
      <c r="E33" s="104">
        <f>+'3.SZ.TÁBL. SEGÍTŐ SZOLGÁLAT'!AF42</f>
        <v>141340</v>
      </c>
      <c r="F33" s="6"/>
      <c r="G33" s="59"/>
      <c r="H33" s="60"/>
      <c r="I33" s="49">
        <f t="shared" ref="I33:I41" si="16">+C33+F33</f>
        <v>136344</v>
      </c>
      <c r="J33" s="59">
        <f t="shared" ref="J33:J45" si="17">+D33+G33</f>
        <v>4996</v>
      </c>
      <c r="K33" s="60">
        <f t="shared" ref="K33:K45" si="18">+E33+H33</f>
        <v>141340</v>
      </c>
    </row>
    <row r="34" spans="1:13" ht="13.5" customHeight="1" x14ac:dyDescent="0.2">
      <c r="A34" s="172" t="s">
        <v>138</v>
      </c>
      <c r="B34" s="134" t="s">
        <v>139</v>
      </c>
      <c r="C34" s="185"/>
      <c r="D34" s="57"/>
      <c r="E34" s="25"/>
      <c r="F34" s="7"/>
      <c r="G34" s="116"/>
      <c r="H34" s="5"/>
      <c r="I34" s="51"/>
      <c r="J34" s="116"/>
      <c r="K34" s="5"/>
    </row>
    <row r="35" spans="1:13" ht="13.5" customHeight="1" x14ac:dyDescent="0.2">
      <c r="A35" s="172" t="s">
        <v>140</v>
      </c>
      <c r="B35" s="134" t="s">
        <v>141</v>
      </c>
      <c r="C35" s="185"/>
      <c r="D35" s="57"/>
      <c r="E35" s="25"/>
      <c r="F35" s="7"/>
      <c r="G35" s="116"/>
      <c r="H35" s="5"/>
      <c r="I35" s="51"/>
      <c r="J35" s="116"/>
      <c r="K35" s="5"/>
    </row>
    <row r="36" spans="1:13" ht="13.5" customHeight="1" x14ac:dyDescent="0.2">
      <c r="A36" s="172" t="s">
        <v>142</v>
      </c>
      <c r="B36" s="134" t="s">
        <v>143</v>
      </c>
      <c r="C36" s="185">
        <f>+'3.SZ.TÁBL. SEGÍTŐ SZOLGÁLAT'!AD45</f>
        <v>1550</v>
      </c>
      <c r="D36" s="57"/>
      <c r="E36" s="25">
        <f>+'3.SZ.TÁBL. SEGÍTŐ SZOLGÁLAT'!AF45</f>
        <v>1550</v>
      </c>
      <c r="F36" s="7"/>
      <c r="G36" s="116"/>
      <c r="H36" s="5"/>
      <c r="I36" s="51">
        <f t="shared" si="16"/>
        <v>1550</v>
      </c>
      <c r="J36" s="116"/>
      <c r="K36" s="5">
        <f t="shared" si="18"/>
        <v>1550</v>
      </c>
    </row>
    <row r="37" spans="1:13" ht="13.5" customHeight="1" x14ac:dyDescent="0.2">
      <c r="A37" s="172" t="s">
        <v>144</v>
      </c>
      <c r="B37" s="134" t="s">
        <v>145</v>
      </c>
      <c r="C37" s="185"/>
      <c r="D37" s="57"/>
      <c r="E37" s="25"/>
      <c r="F37" s="7"/>
      <c r="G37" s="57"/>
      <c r="H37" s="25"/>
      <c r="I37" s="51"/>
      <c r="J37" s="116"/>
      <c r="K37" s="5"/>
    </row>
    <row r="38" spans="1:13" ht="13.5" customHeight="1" x14ac:dyDescent="0.2">
      <c r="A38" s="172" t="s">
        <v>146</v>
      </c>
      <c r="B38" s="134" t="s">
        <v>1</v>
      </c>
      <c r="C38" s="185">
        <f>+'3.SZ.TÁBL. SEGÍTŐ SZOLGÁLAT'!AD47</f>
        <v>1803</v>
      </c>
      <c r="D38" s="57"/>
      <c r="E38" s="25">
        <f>+'3.SZ.TÁBL. SEGÍTŐ SZOLGÁLAT'!AF47</f>
        <v>1803</v>
      </c>
      <c r="F38" s="7"/>
      <c r="G38" s="116"/>
      <c r="H38" s="5"/>
      <c r="I38" s="51">
        <f t="shared" si="16"/>
        <v>1803</v>
      </c>
      <c r="J38" s="116"/>
      <c r="K38" s="5">
        <f t="shared" si="18"/>
        <v>1803</v>
      </c>
    </row>
    <row r="39" spans="1:13" ht="13.5" customHeight="1" x14ac:dyDescent="0.2">
      <c r="A39" s="172" t="s">
        <v>147</v>
      </c>
      <c r="B39" s="134" t="s">
        <v>148</v>
      </c>
      <c r="C39" s="185">
        <f>+'3.SZ.TÁBL. SEGÍTŐ SZOLGÁLAT'!AD48</f>
        <v>2040</v>
      </c>
      <c r="D39" s="57">
        <f>+'3.SZ.TÁBL. SEGÍTŐ SZOLGÁLAT'!AE48</f>
        <v>1999</v>
      </c>
      <c r="E39" s="25">
        <f>+'3.SZ.TÁBL. SEGÍTŐ SZOLGÁLAT'!AF48</f>
        <v>4039</v>
      </c>
      <c r="F39" s="7"/>
      <c r="G39" s="116"/>
      <c r="H39" s="5"/>
      <c r="I39" s="51">
        <f t="shared" si="16"/>
        <v>2040</v>
      </c>
      <c r="J39" s="116">
        <f t="shared" si="17"/>
        <v>1999</v>
      </c>
      <c r="K39" s="5">
        <f t="shared" si="18"/>
        <v>4039</v>
      </c>
    </row>
    <row r="40" spans="1:13" ht="13.5" customHeight="1" x14ac:dyDescent="0.2">
      <c r="A40" s="172" t="s">
        <v>149</v>
      </c>
      <c r="B40" s="134" t="s">
        <v>150</v>
      </c>
      <c r="C40" s="185"/>
      <c r="D40" s="57"/>
      <c r="E40" s="25"/>
      <c r="F40" s="7"/>
      <c r="G40" s="116"/>
      <c r="H40" s="5"/>
      <c r="I40" s="51">
        <f t="shared" si="16"/>
        <v>0</v>
      </c>
      <c r="J40" s="116"/>
      <c r="K40" s="5"/>
    </row>
    <row r="41" spans="1:13" ht="13.5" customHeight="1" x14ac:dyDescent="0.2">
      <c r="A41" s="172" t="s">
        <v>151</v>
      </c>
      <c r="B41" s="134" t="s">
        <v>2</v>
      </c>
      <c r="C41" s="185">
        <f>+'3.SZ.TÁBL. SEGÍTŐ SZOLGÁLAT'!AD50</f>
        <v>2785</v>
      </c>
      <c r="D41" s="57">
        <f>+'3.SZ.TÁBL. SEGÍTŐ SZOLGÁLAT'!AE50</f>
        <v>14</v>
      </c>
      <c r="E41" s="25">
        <f>+'3.SZ.TÁBL. SEGÍTŐ SZOLGÁLAT'!AF50</f>
        <v>2799</v>
      </c>
      <c r="F41" s="7"/>
      <c r="G41" s="57"/>
      <c r="H41" s="25"/>
      <c r="I41" s="51">
        <f t="shared" si="16"/>
        <v>2785</v>
      </c>
      <c r="J41" s="57">
        <f t="shared" si="17"/>
        <v>14</v>
      </c>
      <c r="K41" s="25">
        <f t="shared" si="18"/>
        <v>2799</v>
      </c>
    </row>
    <row r="42" spans="1:13" ht="13.5" customHeight="1" x14ac:dyDescent="0.2">
      <c r="A42" s="172" t="s">
        <v>152</v>
      </c>
      <c r="B42" s="134" t="s">
        <v>153</v>
      </c>
      <c r="C42" s="185"/>
      <c r="D42" s="57"/>
      <c r="E42" s="25"/>
      <c r="F42" s="7"/>
      <c r="G42" s="57"/>
      <c r="H42" s="25"/>
      <c r="I42" s="51"/>
      <c r="J42" s="116"/>
      <c r="K42" s="5"/>
    </row>
    <row r="43" spans="1:13" ht="13.5" customHeight="1" x14ac:dyDescent="0.2">
      <c r="A43" s="172" t="s">
        <v>154</v>
      </c>
      <c r="B43" s="134" t="s">
        <v>155</v>
      </c>
      <c r="C43" s="185"/>
      <c r="D43" s="57"/>
      <c r="E43" s="25"/>
      <c r="F43" s="7"/>
      <c r="G43" s="116"/>
      <c r="H43" s="5"/>
      <c r="I43" s="51"/>
      <c r="J43" s="116"/>
      <c r="K43" s="5"/>
    </row>
    <row r="44" spans="1:13" ht="13.5" customHeight="1" x14ac:dyDescent="0.2">
      <c r="A44" s="172" t="s">
        <v>156</v>
      </c>
      <c r="B44" s="134" t="s">
        <v>157</v>
      </c>
      <c r="C44" s="185"/>
      <c r="D44" s="57"/>
      <c r="E44" s="25"/>
      <c r="F44" s="7"/>
      <c r="G44" s="116"/>
      <c r="H44" s="5"/>
      <c r="I44" s="51"/>
      <c r="J44" s="116"/>
      <c r="K44" s="5"/>
    </row>
    <row r="45" spans="1:13" ht="13.5" customHeight="1" x14ac:dyDescent="0.2">
      <c r="A45" s="172" t="s">
        <v>158</v>
      </c>
      <c r="B45" s="134" t="s">
        <v>159</v>
      </c>
      <c r="C45" s="185">
        <f>+'3.SZ.TÁBL. SEGÍTŐ SZOLGÁLAT'!AD54</f>
        <v>1415</v>
      </c>
      <c r="D45" s="57">
        <f>+'3.SZ.TÁBL. SEGÍTŐ SZOLGÁLAT'!AE54</f>
        <v>370</v>
      </c>
      <c r="E45" s="25">
        <f>+'3.SZ.TÁBL. SEGÍTŐ SZOLGÁLAT'!AF54</f>
        <v>1785</v>
      </c>
      <c r="F45" s="7"/>
      <c r="G45" s="116"/>
      <c r="H45" s="5"/>
      <c r="I45" s="51">
        <f t="shared" ref="I45" si="19">+C45+F45</f>
        <v>1415</v>
      </c>
      <c r="J45" s="116">
        <f t="shared" si="17"/>
        <v>370</v>
      </c>
      <c r="K45" s="5">
        <f t="shared" si="18"/>
        <v>1785</v>
      </c>
    </row>
    <row r="46" spans="1:13" ht="13.5" customHeight="1" x14ac:dyDescent="0.2">
      <c r="A46" s="173" t="s">
        <v>158</v>
      </c>
      <c r="B46" s="148" t="s">
        <v>160</v>
      </c>
      <c r="C46" s="197"/>
      <c r="D46" s="58"/>
      <c r="E46" s="26"/>
      <c r="F46" s="142"/>
      <c r="G46" s="58"/>
      <c r="H46" s="26"/>
      <c r="I46" s="52"/>
      <c r="J46" s="58"/>
      <c r="K46" s="26"/>
    </row>
    <row r="47" spans="1:13" s="3" customFormat="1" ht="13.5" customHeight="1" x14ac:dyDescent="0.2">
      <c r="A47" s="174" t="s">
        <v>120</v>
      </c>
      <c r="B47" s="149" t="s">
        <v>81</v>
      </c>
      <c r="C47" s="239">
        <f t="shared" ref="C47:E47" si="20">+SUM(C33:C45)</f>
        <v>145937</v>
      </c>
      <c r="D47" s="342">
        <f t="shared" si="20"/>
        <v>7379</v>
      </c>
      <c r="E47" s="343">
        <f t="shared" si="20"/>
        <v>153316</v>
      </c>
      <c r="F47" s="344"/>
      <c r="G47" s="345"/>
      <c r="H47" s="346"/>
      <c r="I47" s="341">
        <f>SUM(I33:I46)</f>
        <v>145937</v>
      </c>
      <c r="J47" s="345">
        <f>SUM(J33:J46)</f>
        <v>7379</v>
      </c>
      <c r="K47" s="346">
        <f>SUM(K33:K46)</f>
        <v>153316</v>
      </c>
      <c r="M47" s="4"/>
    </row>
    <row r="48" spans="1:13" ht="13.5" customHeight="1" x14ac:dyDescent="0.2">
      <c r="A48" s="171" t="s">
        <v>161</v>
      </c>
      <c r="B48" s="147" t="s">
        <v>162</v>
      </c>
      <c r="C48" s="190"/>
      <c r="D48" s="61"/>
      <c r="E48" s="104"/>
      <c r="F48" s="6"/>
      <c r="G48" s="61"/>
      <c r="H48" s="104"/>
      <c r="I48" s="49"/>
      <c r="J48" s="61"/>
      <c r="K48" s="104"/>
    </row>
    <row r="49" spans="1:23" ht="26.45" customHeight="1" x14ac:dyDescent="0.2">
      <c r="A49" s="172" t="s">
        <v>163</v>
      </c>
      <c r="B49" s="134" t="s">
        <v>164</v>
      </c>
      <c r="C49" s="185">
        <f>+'3.SZ.TÁBL. SEGÍTŐ SZOLGÁLAT'!AD58</f>
        <v>9958</v>
      </c>
      <c r="D49" s="736">
        <f>+'3.SZ.TÁBL. SEGÍTŐ SZOLGÁLAT'!AE58</f>
        <v>2312</v>
      </c>
      <c r="E49" s="737">
        <f>+'3.SZ.TÁBL. SEGÍTŐ SZOLGÁLAT'!AF58</f>
        <v>12270</v>
      </c>
      <c r="F49" s="7"/>
      <c r="G49" s="116"/>
      <c r="H49" s="5"/>
      <c r="I49" s="51">
        <f t="shared" ref="I49:K50" si="21">+C49+F49</f>
        <v>9958</v>
      </c>
      <c r="J49" s="116">
        <f t="shared" si="21"/>
        <v>2312</v>
      </c>
      <c r="K49" s="5">
        <f t="shared" si="21"/>
        <v>12270</v>
      </c>
    </row>
    <row r="50" spans="1:23" ht="13.5" customHeight="1" x14ac:dyDescent="0.2">
      <c r="A50" s="173" t="s">
        <v>165</v>
      </c>
      <c r="B50" s="148" t="s">
        <v>166</v>
      </c>
      <c r="C50" s="197">
        <f>+'3.SZ.TÁBL. SEGÍTŐ SZOLGÁLAT'!AD59</f>
        <v>150</v>
      </c>
      <c r="D50" s="58">
        <f>+'3.SZ.TÁBL. SEGÍTŐ SZOLGÁLAT'!AE59</f>
        <v>33</v>
      </c>
      <c r="E50" s="26">
        <f>+'3.SZ.TÁBL. SEGÍTŐ SZOLGÁLAT'!AF59</f>
        <v>183</v>
      </c>
      <c r="F50" s="142"/>
      <c r="G50" s="160"/>
      <c r="H50" s="161"/>
      <c r="I50" s="52">
        <f t="shared" si="21"/>
        <v>150</v>
      </c>
      <c r="J50" s="157">
        <f t="shared" si="21"/>
        <v>33</v>
      </c>
      <c r="K50" s="144">
        <f t="shared" si="21"/>
        <v>183</v>
      </c>
      <c r="L50" s="2"/>
      <c r="N50" s="2"/>
      <c r="O50" s="2"/>
      <c r="P50" s="2"/>
      <c r="Q50" s="2"/>
      <c r="S50" s="2"/>
      <c r="T50" s="2"/>
      <c r="U50" s="2"/>
      <c r="V50" s="2"/>
      <c r="W50" s="2"/>
    </row>
    <row r="51" spans="1:23" s="3" customFormat="1" ht="13.5" customHeight="1" x14ac:dyDescent="0.2">
      <c r="A51" s="174" t="s">
        <v>121</v>
      </c>
      <c r="B51" s="149" t="s">
        <v>82</v>
      </c>
      <c r="C51" s="239">
        <f t="shared" ref="C51:E51" si="22">SUM(C48:C50)</f>
        <v>10108</v>
      </c>
      <c r="D51" s="342">
        <f t="shared" si="22"/>
        <v>2345</v>
      </c>
      <c r="E51" s="343">
        <f t="shared" si="22"/>
        <v>12453</v>
      </c>
      <c r="F51" s="239">
        <f t="shared" ref="F51:G51" si="23">SUM(F48:F50)</f>
        <v>0</v>
      </c>
      <c r="G51" s="347">
        <f t="shared" si="23"/>
        <v>0</v>
      </c>
      <c r="H51" s="348">
        <f t="shared" ref="H51" si="24">SUM(H48:H50)</f>
        <v>0</v>
      </c>
      <c r="I51" s="341">
        <f>SUM(I48:I50)</f>
        <v>10108</v>
      </c>
      <c r="J51" s="345">
        <f>SUM(J48:J50)</f>
        <v>2345</v>
      </c>
      <c r="K51" s="346">
        <f>SUM(K48:K50)</f>
        <v>12453</v>
      </c>
      <c r="L51" s="4"/>
      <c r="M51" s="4"/>
      <c r="N51" s="4"/>
      <c r="O51" s="4"/>
      <c r="P51" s="4"/>
      <c r="Q51" s="4"/>
      <c r="S51" s="4"/>
      <c r="T51" s="4"/>
      <c r="U51" s="4"/>
      <c r="V51" s="4"/>
      <c r="W51" s="4"/>
    </row>
    <row r="52" spans="1:23" s="3" customFormat="1" ht="13.5" customHeight="1" x14ac:dyDescent="0.2">
      <c r="A52" s="174" t="s">
        <v>122</v>
      </c>
      <c r="B52" s="149" t="s">
        <v>83</v>
      </c>
      <c r="C52" s="239">
        <f t="shared" ref="C52:K52" si="25">+C47+C51</f>
        <v>156045</v>
      </c>
      <c r="D52" s="342">
        <f t="shared" si="25"/>
        <v>9724</v>
      </c>
      <c r="E52" s="343">
        <f t="shared" si="25"/>
        <v>165769</v>
      </c>
      <c r="F52" s="239">
        <f t="shared" si="25"/>
        <v>0</v>
      </c>
      <c r="G52" s="345">
        <f t="shared" si="25"/>
        <v>0</v>
      </c>
      <c r="H52" s="346">
        <f t="shared" si="25"/>
        <v>0</v>
      </c>
      <c r="I52" s="341">
        <f t="shared" si="25"/>
        <v>156045</v>
      </c>
      <c r="J52" s="345">
        <f t="shared" si="25"/>
        <v>9724</v>
      </c>
      <c r="K52" s="346">
        <f t="shared" si="25"/>
        <v>165769</v>
      </c>
      <c r="L52" s="4"/>
      <c r="M52" s="4"/>
      <c r="N52" s="4"/>
      <c r="O52" s="4"/>
      <c r="P52" s="4"/>
      <c r="Q52" s="4"/>
      <c r="S52" s="4"/>
      <c r="T52" s="4"/>
      <c r="U52" s="4"/>
      <c r="V52" s="4"/>
      <c r="W52" s="4"/>
    </row>
    <row r="53" spans="1:23" s="3" customFormat="1" ht="13.5" customHeight="1" x14ac:dyDescent="0.2">
      <c r="A53" s="174" t="s">
        <v>123</v>
      </c>
      <c r="B53" s="149" t="s">
        <v>84</v>
      </c>
      <c r="C53" s="239">
        <f t="shared" ref="C53:K53" si="26">+SUM(C54:C58)</f>
        <v>23785</v>
      </c>
      <c r="D53" s="342">
        <f t="shared" si="26"/>
        <v>1497</v>
      </c>
      <c r="E53" s="343">
        <f t="shared" si="26"/>
        <v>25282</v>
      </c>
      <c r="F53" s="239">
        <f t="shared" si="26"/>
        <v>0</v>
      </c>
      <c r="G53" s="345">
        <f t="shared" si="26"/>
        <v>0</v>
      </c>
      <c r="H53" s="346">
        <f t="shared" si="26"/>
        <v>0</v>
      </c>
      <c r="I53" s="341">
        <f t="shared" si="26"/>
        <v>23785</v>
      </c>
      <c r="J53" s="345">
        <f t="shared" si="26"/>
        <v>1497</v>
      </c>
      <c r="K53" s="346">
        <f t="shared" si="26"/>
        <v>25282</v>
      </c>
      <c r="M53" s="4"/>
    </row>
    <row r="54" spans="1:23" s="238" customFormat="1" ht="13.5" customHeight="1" x14ac:dyDescent="0.2">
      <c r="A54" s="175" t="s">
        <v>123</v>
      </c>
      <c r="B54" s="162" t="s">
        <v>224</v>
      </c>
      <c r="C54" s="247">
        <f>+'3.SZ.TÁBL. SEGÍTŐ SZOLGÁLAT'!AD63</f>
        <v>19349</v>
      </c>
      <c r="D54" s="329">
        <f>+'3.SZ.TÁBL. SEGÍTŐ SZOLGÁLAT'!AE63</f>
        <v>1497</v>
      </c>
      <c r="E54" s="330">
        <f>+'3.SZ.TÁBL. SEGÍTŐ SZOLGÁLAT'!AF63</f>
        <v>20846</v>
      </c>
      <c r="F54" s="331"/>
      <c r="G54" s="332"/>
      <c r="H54" s="333"/>
      <c r="I54" s="320">
        <f t="shared" ref="I54:K60" si="27">+C54+F54</f>
        <v>19349</v>
      </c>
      <c r="J54" s="332">
        <f t="shared" si="27"/>
        <v>1497</v>
      </c>
      <c r="K54" s="333">
        <f t="shared" si="27"/>
        <v>20846</v>
      </c>
      <c r="M54" s="321"/>
    </row>
    <row r="55" spans="1:23" s="238" customFormat="1" ht="13.5" customHeight="1" x14ac:dyDescent="0.2">
      <c r="A55" s="176" t="s">
        <v>123</v>
      </c>
      <c r="B55" s="136" t="s">
        <v>225</v>
      </c>
      <c r="C55" s="229">
        <f>+'3.SZ.TÁBL. SEGÍTŐ SZOLGÁLAT'!AD64</f>
        <v>4106</v>
      </c>
      <c r="D55" s="318"/>
      <c r="E55" s="319">
        <f>+'3.SZ.TÁBL. SEGÍTŐ SZOLGÁLAT'!AF64</f>
        <v>4106</v>
      </c>
      <c r="F55" s="334"/>
      <c r="G55" s="335"/>
      <c r="H55" s="336"/>
      <c r="I55" s="317">
        <f t="shared" si="27"/>
        <v>4106</v>
      </c>
      <c r="J55" s="335"/>
      <c r="K55" s="336">
        <f t="shared" si="27"/>
        <v>4106</v>
      </c>
      <c r="M55" s="321"/>
    </row>
    <row r="56" spans="1:23" s="238" customFormat="1" ht="13.5" customHeight="1" x14ac:dyDescent="0.2">
      <c r="A56" s="176" t="s">
        <v>123</v>
      </c>
      <c r="B56" s="136" t="s">
        <v>226</v>
      </c>
      <c r="C56" s="229"/>
      <c r="D56" s="318"/>
      <c r="E56" s="319"/>
      <c r="F56" s="334"/>
      <c r="G56" s="335"/>
      <c r="H56" s="336"/>
      <c r="I56" s="317"/>
      <c r="J56" s="335"/>
      <c r="K56" s="336"/>
      <c r="M56" s="321"/>
    </row>
    <row r="57" spans="1:23" s="238" customFormat="1" ht="13.5" customHeight="1" x14ac:dyDescent="0.2">
      <c r="A57" s="176" t="s">
        <v>123</v>
      </c>
      <c r="B57" s="136" t="s">
        <v>288</v>
      </c>
      <c r="C57" s="229"/>
      <c r="D57" s="318"/>
      <c r="E57" s="319"/>
      <c r="F57" s="334"/>
      <c r="G57" s="335"/>
      <c r="H57" s="336"/>
      <c r="I57" s="317"/>
      <c r="J57" s="335"/>
      <c r="K57" s="336"/>
      <c r="M57" s="321"/>
    </row>
    <row r="58" spans="1:23" s="238" customFormat="1" ht="13.5" customHeight="1" x14ac:dyDescent="0.2">
      <c r="A58" s="176" t="s">
        <v>123</v>
      </c>
      <c r="B58" s="136" t="s">
        <v>227</v>
      </c>
      <c r="C58" s="229">
        <f>+'3.SZ.TÁBL. SEGÍTŐ SZOLGÁLAT'!AD67</f>
        <v>330</v>
      </c>
      <c r="D58" s="318"/>
      <c r="E58" s="319">
        <f>+'3.SZ.TÁBL. SEGÍTŐ SZOLGÁLAT'!AF67</f>
        <v>330</v>
      </c>
      <c r="F58" s="334"/>
      <c r="G58" s="335"/>
      <c r="H58" s="336"/>
      <c r="I58" s="317">
        <f t="shared" si="27"/>
        <v>330</v>
      </c>
      <c r="J58" s="335"/>
      <c r="K58" s="336">
        <f t="shared" si="27"/>
        <v>330</v>
      </c>
      <c r="M58" s="321"/>
    </row>
    <row r="59" spans="1:23" ht="13.5" customHeight="1" x14ac:dyDescent="0.2">
      <c r="A59" s="172" t="s">
        <v>167</v>
      </c>
      <c r="B59" s="134" t="s">
        <v>168</v>
      </c>
      <c r="C59" s="190">
        <f>+'3.SZ.TÁBL. SEGÍTŐ SZOLGÁLAT'!AD68</f>
        <v>1253</v>
      </c>
      <c r="D59" s="57">
        <f>+'3.SZ.TÁBL. SEGÍTŐ SZOLGÁLAT'!AE68</f>
        <v>-127</v>
      </c>
      <c r="E59" s="25">
        <f>+'3.SZ.TÁBL. SEGÍTŐ SZOLGÁLAT'!AF68</f>
        <v>1126</v>
      </c>
      <c r="F59" s="7"/>
      <c r="G59" s="116">
        <f>+[3]Társulás!$G$10+[3]Társulás!$G$13</f>
        <v>196</v>
      </c>
      <c r="H59" s="5">
        <f>SUM(F59:G59)</f>
        <v>196</v>
      </c>
      <c r="I59" s="51">
        <f t="shared" si="27"/>
        <v>1253</v>
      </c>
      <c r="J59" s="116">
        <f t="shared" si="27"/>
        <v>69</v>
      </c>
      <c r="K59" s="5">
        <f t="shared" si="27"/>
        <v>1322</v>
      </c>
    </row>
    <row r="60" spans="1:23" ht="13.5" customHeight="1" x14ac:dyDescent="0.2">
      <c r="A60" s="172" t="s">
        <v>169</v>
      </c>
      <c r="B60" s="134" t="s">
        <v>170</v>
      </c>
      <c r="C60" s="185">
        <f>+'3.SZ.TÁBL. SEGÍTŐ SZOLGÁLAT'!AD69</f>
        <v>6979</v>
      </c>
      <c r="D60" s="57">
        <f>+'3.SZ.TÁBL. SEGÍTŐ SZOLGÁLAT'!AE69</f>
        <v>130</v>
      </c>
      <c r="E60" s="25">
        <f>+'3.SZ.TÁBL. SEGÍTŐ SZOLGÁLAT'!AF69</f>
        <v>7109</v>
      </c>
      <c r="F60" s="7"/>
      <c r="G60" s="116"/>
      <c r="H60" s="5"/>
      <c r="I60" s="51">
        <f t="shared" si="27"/>
        <v>6979</v>
      </c>
      <c r="J60" s="116">
        <f t="shared" si="27"/>
        <v>130</v>
      </c>
      <c r="K60" s="5">
        <f t="shared" si="27"/>
        <v>7109</v>
      </c>
    </row>
    <row r="61" spans="1:23" ht="13.5" customHeight="1" x14ac:dyDescent="0.2">
      <c r="A61" s="173" t="s">
        <v>171</v>
      </c>
      <c r="B61" s="148" t="s">
        <v>172</v>
      </c>
      <c r="C61" s="197"/>
      <c r="D61" s="58"/>
      <c r="E61" s="26"/>
      <c r="F61" s="142"/>
      <c r="G61" s="157"/>
      <c r="H61" s="144"/>
      <c r="I61" s="52"/>
      <c r="J61" s="157"/>
      <c r="K61" s="144"/>
    </row>
    <row r="62" spans="1:23" s="3" customFormat="1" ht="13.5" customHeight="1" x14ac:dyDescent="0.2">
      <c r="A62" s="174" t="s">
        <v>124</v>
      </c>
      <c r="B62" s="149" t="s">
        <v>85</v>
      </c>
      <c r="C62" s="239">
        <f t="shared" ref="C62:H62" si="28">SUM(C59:C61)</f>
        <v>8232</v>
      </c>
      <c r="D62" s="347">
        <f t="shared" si="28"/>
        <v>3</v>
      </c>
      <c r="E62" s="348">
        <f t="shared" si="28"/>
        <v>8235</v>
      </c>
      <c r="F62" s="239">
        <f t="shared" si="28"/>
        <v>0</v>
      </c>
      <c r="G62" s="345">
        <f t="shared" si="28"/>
        <v>196</v>
      </c>
      <c r="H62" s="346">
        <f t="shared" si="28"/>
        <v>196</v>
      </c>
      <c r="I62" s="341">
        <f>+SUM(I59:I61)</f>
        <v>8232</v>
      </c>
      <c r="J62" s="345">
        <f>+SUM(J59:J61)</f>
        <v>199</v>
      </c>
      <c r="K62" s="346">
        <f>+SUM(K59:K61)</f>
        <v>8431</v>
      </c>
      <c r="M62" s="4"/>
    </row>
    <row r="63" spans="1:23" ht="13.5" customHeight="1" x14ac:dyDescent="0.2">
      <c r="A63" s="171" t="s">
        <v>173</v>
      </c>
      <c r="B63" s="147" t="s">
        <v>174</v>
      </c>
      <c r="C63" s="190">
        <f>+'3.SZ.TÁBL. SEGÍTŐ SZOLGÁLAT'!AD72</f>
        <v>1102</v>
      </c>
      <c r="D63" s="163"/>
      <c r="E63" s="164">
        <f>+'3.SZ.TÁBL. SEGÍTŐ SZOLGÁLAT'!AF72</f>
        <v>1103</v>
      </c>
      <c r="F63" s="6"/>
      <c r="G63" s="59"/>
      <c r="H63" s="60"/>
      <c r="I63" s="49">
        <f t="shared" ref="I63:K64" si="29">+C63+F63</f>
        <v>1102</v>
      </c>
      <c r="J63" s="59"/>
      <c r="K63" s="60">
        <f t="shared" si="29"/>
        <v>1103</v>
      </c>
    </row>
    <row r="64" spans="1:23" ht="13.5" customHeight="1" x14ac:dyDescent="0.2">
      <c r="A64" s="173" t="s">
        <v>175</v>
      </c>
      <c r="B64" s="148" t="s">
        <v>176</v>
      </c>
      <c r="C64" s="197">
        <f>+'3.SZ.TÁBL. SEGÍTŐ SZOLGÁLAT'!AD73</f>
        <v>371</v>
      </c>
      <c r="D64" s="160"/>
      <c r="E64" s="161">
        <f>+'3.SZ.TÁBL. SEGÍTŐ SZOLGÁLAT'!AF73</f>
        <v>370</v>
      </c>
      <c r="F64" s="142"/>
      <c r="G64" s="157"/>
      <c r="H64" s="144"/>
      <c r="I64" s="52">
        <f t="shared" si="29"/>
        <v>371</v>
      </c>
      <c r="J64" s="157"/>
      <c r="K64" s="144">
        <f t="shared" si="29"/>
        <v>370</v>
      </c>
    </row>
    <row r="65" spans="1:13" s="3" customFormat="1" ht="13.5" customHeight="1" x14ac:dyDescent="0.2">
      <c r="A65" s="174" t="s">
        <v>125</v>
      </c>
      <c r="B65" s="149" t="s">
        <v>86</v>
      </c>
      <c r="C65" s="239">
        <f t="shared" ref="C65:H65" si="30">SUM(C63:C64)</f>
        <v>1473</v>
      </c>
      <c r="D65" s="347">
        <f t="shared" si="30"/>
        <v>0</v>
      </c>
      <c r="E65" s="348">
        <f t="shared" si="30"/>
        <v>1473</v>
      </c>
      <c r="F65" s="239">
        <f t="shared" si="30"/>
        <v>0</v>
      </c>
      <c r="G65" s="345">
        <f t="shared" si="30"/>
        <v>0</v>
      </c>
      <c r="H65" s="346">
        <f t="shared" si="30"/>
        <v>0</v>
      </c>
      <c r="I65" s="341">
        <f>+SUM(I63:I64)</f>
        <v>1473</v>
      </c>
      <c r="J65" s="345">
        <f>+SUM(J63:J64)</f>
        <v>0</v>
      </c>
      <c r="K65" s="346">
        <f>+SUM(K63:K64)</f>
        <v>1473</v>
      </c>
      <c r="M65" s="4"/>
    </row>
    <row r="66" spans="1:13" ht="13.5" customHeight="1" x14ac:dyDescent="0.2">
      <c r="A66" s="171" t="s">
        <v>177</v>
      </c>
      <c r="B66" s="147" t="s">
        <v>178</v>
      </c>
      <c r="C66" s="221">
        <f>C67+C68+C69</f>
        <v>4032</v>
      </c>
      <c r="D66" s="219"/>
      <c r="E66" s="222">
        <f t="shared" ref="E66" si="31">E67+E68+E69</f>
        <v>4032</v>
      </c>
      <c r="F66" s="6"/>
      <c r="G66" s="59"/>
      <c r="H66" s="768"/>
      <c r="I66" s="769">
        <f>I67+I68+I69</f>
        <v>4032</v>
      </c>
      <c r="J66" s="767"/>
      <c r="K66" s="770">
        <f t="shared" ref="K66" si="32">K67+K68+K69</f>
        <v>4032</v>
      </c>
    </row>
    <row r="67" spans="1:13" ht="13.5" customHeight="1" x14ac:dyDescent="0.2">
      <c r="A67" s="175" t="s">
        <v>381</v>
      </c>
      <c r="B67" s="766" t="s">
        <v>385</v>
      </c>
      <c r="C67" s="190">
        <f>+'3.SZ.TÁBL. SEGÍTŐ SZOLGÁLAT'!AD76</f>
        <v>415</v>
      </c>
      <c r="D67" s="163"/>
      <c r="E67" s="164">
        <f>+'3.SZ.TÁBL. SEGÍTŐ SZOLGÁLAT'!AF76</f>
        <v>415</v>
      </c>
      <c r="F67" s="6"/>
      <c r="G67" s="59"/>
      <c r="H67" s="60"/>
      <c r="I67" s="49">
        <f>+C67+F67</f>
        <v>415</v>
      </c>
      <c r="J67" s="59"/>
      <c r="K67" s="60">
        <f t="shared" ref="K67:K77" si="33">+E67+H67</f>
        <v>415</v>
      </c>
    </row>
    <row r="68" spans="1:13" ht="13.5" customHeight="1" x14ac:dyDescent="0.2">
      <c r="A68" s="175" t="s">
        <v>382</v>
      </c>
      <c r="B68" s="766" t="s">
        <v>384</v>
      </c>
      <c r="C68" s="190">
        <f>+'3.SZ.TÁBL. SEGÍTŐ SZOLGÁLAT'!AD77</f>
        <v>3287</v>
      </c>
      <c r="D68" s="163"/>
      <c r="E68" s="164">
        <f>+'3.SZ.TÁBL. SEGÍTŐ SZOLGÁLAT'!AF77</f>
        <v>3287</v>
      </c>
      <c r="F68" s="6"/>
      <c r="G68" s="59"/>
      <c r="H68" s="60"/>
      <c r="I68" s="49">
        <f t="shared" ref="I68" si="34">+C68+F68</f>
        <v>3287</v>
      </c>
      <c r="J68" s="59"/>
      <c r="K68" s="60">
        <f t="shared" si="33"/>
        <v>3287</v>
      </c>
    </row>
    <row r="69" spans="1:13" ht="13.5" customHeight="1" x14ac:dyDescent="0.2">
      <c r="A69" s="175" t="s">
        <v>383</v>
      </c>
      <c r="B69" s="766" t="s">
        <v>386</v>
      </c>
      <c r="C69" s="190">
        <f>+'3.SZ.TÁBL. SEGÍTŐ SZOLGÁLAT'!AD78</f>
        <v>330</v>
      </c>
      <c r="D69" s="163"/>
      <c r="E69" s="164">
        <f>+'3.SZ.TÁBL. SEGÍTŐ SZOLGÁLAT'!AF78</f>
        <v>330</v>
      </c>
      <c r="F69" s="6"/>
      <c r="G69" s="59"/>
      <c r="H69" s="60"/>
      <c r="I69" s="49">
        <f>+C69+F69</f>
        <v>330</v>
      </c>
      <c r="J69" s="59"/>
      <c r="K69" s="60">
        <f t="shared" si="33"/>
        <v>330</v>
      </c>
    </row>
    <row r="70" spans="1:13" ht="13.5" customHeight="1" x14ac:dyDescent="0.2">
      <c r="A70" s="172" t="s">
        <v>179</v>
      </c>
      <c r="B70" s="134" t="s">
        <v>3</v>
      </c>
      <c r="C70" s="185">
        <f>+'3.SZ.TÁBL. SEGÍTŐ SZOLGÁLAT'!AD79</f>
        <v>9084</v>
      </c>
      <c r="D70" s="135">
        <f>+'3.SZ.TÁBL. SEGÍTŐ SZOLGÁLAT'!AE79</f>
        <v>873</v>
      </c>
      <c r="E70" s="156">
        <f>+'3.SZ.TÁBL. SEGÍTŐ SZOLGÁLAT'!AF79</f>
        <v>9957</v>
      </c>
      <c r="F70" s="7"/>
      <c r="G70" s="116">
        <f>+[3]Társulás!$I$9+[3]Társulás!$I$12</f>
        <v>419</v>
      </c>
      <c r="H70" s="5">
        <f>SUM(F70:G70)</f>
        <v>419</v>
      </c>
      <c r="I70" s="51">
        <f t="shared" ref="I70:J77" si="35">+C70+F70</f>
        <v>9084</v>
      </c>
      <c r="J70" s="116">
        <f t="shared" si="35"/>
        <v>1292</v>
      </c>
      <c r="K70" s="5">
        <f t="shared" si="33"/>
        <v>10376</v>
      </c>
    </row>
    <row r="71" spans="1:13" ht="13.5" customHeight="1" x14ac:dyDescent="0.2">
      <c r="A71" s="172" t="s">
        <v>180</v>
      </c>
      <c r="B71" s="134" t="s">
        <v>181</v>
      </c>
      <c r="C71" s="185"/>
      <c r="D71" s="135"/>
      <c r="E71" s="156"/>
      <c r="F71" s="7">
        <v>4000</v>
      </c>
      <c r="G71" s="116"/>
      <c r="H71" s="5">
        <f>SUM(F71:G71)</f>
        <v>4000</v>
      </c>
      <c r="I71" s="51">
        <f t="shared" si="35"/>
        <v>4000</v>
      </c>
      <c r="J71" s="116"/>
      <c r="K71" s="5">
        <f t="shared" si="33"/>
        <v>4000</v>
      </c>
    </row>
    <row r="72" spans="1:13" ht="13.5" customHeight="1" x14ac:dyDescent="0.2">
      <c r="A72" s="172" t="s">
        <v>182</v>
      </c>
      <c r="B72" s="134" t="s">
        <v>183</v>
      </c>
      <c r="C72" s="185">
        <f>+'3.SZ.TÁBL. SEGÍTŐ SZOLGÁLAT'!AD81</f>
        <v>6679</v>
      </c>
      <c r="D72" s="135"/>
      <c r="E72" s="156">
        <f>+'3.SZ.TÁBL. SEGÍTŐ SZOLGÁLAT'!AF81</f>
        <v>6679</v>
      </c>
      <c r="F72" s="7"/>
      <c r="G72" s="116"/>
      <c r="H72" s="5"/>
      <c r="I72" s="51">
        <f t="shared" si="35"/>
        <v>6679</v>
      </c>
      <c r="J72" s="116"/>
      <c r="K72" s="5">
        <f t="shared" si="33"/>
        <v>6679</v>
      </c>
    </row>
    <row r="73" spans="1:13" ht="13.5" customHeight="1" x14ac:dyDescent="0.2">
      <c r="A73" s="172" t="s">
        <v>184</v>
      </c>
      <c r="B73" s="134" t="s">
        <v>185</v>
      </c>
      <c r="C73" s="185"/>
      <c r="D73" s="135"/>
      <c r="E73" s="156"/>
      <c r="F73" s="7"/>
      <c r="G73" s="116"/>
      <c r="H73" s="5"/>
      <c r="I73" s="51"/>
      <c r="J73" s="116"/>
      <c r="K73" s="5"/>
    </row>
    <row r="74" spans="1:13" s="238" customFormat="1" ht="13.5" customHeight="1" x14ac:dyDescent="0.2">
      <c r="A74" s="176" t="s">
        <v>184</v>
      </c>
      <c r="B74" s="136" t="s">
        <v>228</v>
      </c>
      <c r="C74" s="229"/>
      <c r="D74" s="337"/>
      <c r="E74" s="338"/>
      <c r="F74" s="334"/>
      <c r="G74" s="335"/>
      <c r="H74" s="336"/>
      <c r="I74" s="317"/>
      <c r="J74" s="335"/>
      <c r="K74" s="336"/>
      <c r="M74" s="321"/>
    </row>
    <row r="75" spans="1:13" s="238" customFormat="1" ht="13.5" customHeight="1" x14ac:dyDescent="0.2">
      <c r="A75" s="176" t="s">
        <v>184</v>
      </c>
      <c r="B75" s="136" t="s">
        <v>229</v>
      </c>
      <c r="C75" s="229"/>
      <c r="D75" s="337"/>
      <c r="E75" s="338"/>
      <c r="F75" s="334"/>
      <c r="G75" s="335"/>
      <c r="H75" s="336"/>
      <c r="I75" s="317"/>
      <c r="J75" s="335"/>
      <c r="K75" s="336"/>
      <c r="M75" s="321"/>
    </row>
    <row r="76" spans="1:13" ht="13.5" customHeight="1" x14ac:dyDescent="0.2">
      <c r="A76" s="172" t="s">
        <v>186</v>
      </c>
      <c r="B76" s="134" t="s">
        <v>187</v>
      </c>
      <c r="C76" s="185">
        <f>+'3.SZ.TÁBL. SEGÍTŐ SZOLGÁLAT'!AD85</f>
        <v>979</v>
      </c>
      <c r="D76" s="135"/>
      <c r="E76" s="156">
        <f>+'3.SZ.TÁBL. SEGÍTŐ SZOLGÁLAT'!AF85</f>
        <v>979</v>
      </c>
      <c r="F76" s="7">
        <v>45149</v>
      </c>
      <c r="G76" s="116"/>
      <c r="H76" s="5">
        <f>SUM(F76:G76)</f>
        <v>45149</v>
      </c>
      <c r="I76" s="51">
        <f t="shared" si="35"/>
        <v>46128</v>
      </c>
      <c r="J76" s="116"/>
      <c r="K76" s="5">
        <f t="shared" si="33"/>
        <v>46128</v>
      </c>
    </row>
    <row r="77" spans="1:13" ht="29.25" customHeight="1" x14ac:dyDescent="0.2">
      <c r="A77" s="173" t="s">
        <v>188</v>
      </c>
      <c r="B77" s="148" t="s">
        <v>376</v>
      </c>
      <c r="C77" s="142">
        <f>+'3.SZ.TÁBL. SEGÍTŐ SZOLGÁLAT'!AD86</f>
        <v>8011</v>
      </c>
      <c r="D77" s="160">
        <f>+'3.SZ.TÁBL. SEGÍTŐ SZOLGÁLAT'!AE86</f>
        <v>-18</v>
      </c>
      <c r="E77" s="161">
        <f>+'3.SZ.TÁBL. SEGÍTŐ SZOLGÁLAT'!AF86</f>
        <v>7993</v>
      </c>
      <c r="F77" s="7">
        <v>662</v>
      </c>
      <c r="G77" s="157">
        <f>+[3]Társulás!$I$8+[3]Társulás!$I$17+[3]Társulás!$I$37</f>
        <v>114</v>
      </c>
      <c r="H77" s="144">
        <f>SUM(F77:G77)</f>
        <v>776</v>
      </c>
      <c r="I77" s="52">
        <f t="shared" si="35"/>
        <v>8673</v>
      </c>
      <c r="J77" s="157">
        <f t="shared" ref="J77" si="36">+D77+G77</f>
        <v>96</v>
      </c>
      <c r="K77" s="144">
        <f t="shared" si="33"/>
        <v>8769</v>
      </c>
    </row>
    <row r="78" spans="1:13" s="3" customFormat="1" ht="13.5" customHeight="1" x14ac:dyDescent="0.2">
      <c r="A78" s="174" t="s">
        <v>126</v>
      </c>
      <c r="B78" s="149" t="s">
        <v>87</v>
      </c>
      <c r="C78" s="239">
        <f>C66+C70+C72+C76+C77</f>
        <v>28785</v>
      </c>
      <c r="D78" s="771">
        <f t="shared" ref="D78:E78" si="37">D66+D70+D72+D76+D77</f>
        <v>855</v>
      </c>
      <c r="E78" s="243">
        <f t="shared" si="37"/>
        <v>29640</v>
      </c>
      <c r="F78" s="239">
        <f>F66+F70+F72+F76+F77+F71</f>
        <v>49811</v>
      </c>
      <c r="G78" s="241">
        <f t="shared" ref="G78:I78" si="38">G66+G70+G72+G76+G77+G71</f>
        <v>533</v>
      </c>
      <c r="H78" s="243">
        <f t="shared" si="38"/>
        <v>50344</v>
      </c>
      <c r="I78" s="239">
        <f t="shared" si="38"/>
        <v>78596</v>
      </c>
      <c r="J78" s="241">
        <f t="shared" ref="J78" si="39">J66+J70+J72+J76+J77+J71</f>
        <v>1388</v>
      </c>
      <c r="K78" s="772">
        <f t="shared" ref="K78" si="40">K66+K70+K72+K76+K77+K71</f>
        <v>79984</v>
      </c>
      <c r="M78" s="4"/>
    </row>
    <row r="79" spans="1:13" ht="13.5" customHeight="1" x14ac:dyDescent="0.2">
      <c r="A79" s="171" t="s">
        <v>189</v>
      </c>
      <c r="B79" s="147" t="s">
        <v>190</v>
      </c>
      <c r="C79" s="190">
        <f>+'3.SZ.TÁBL. SEGÍTŐ SZOLGÁLAT'!AD88</f>
        <v>1218</v>
      </c>
      <c r="D79" s="163">
        <f>+'3.SZ.TÁBL. SEGÍTŐ SZOLGÁLAT'!AE88</f>
        <v>10</v>
      </c>
      <c r="E79" s="164">
        <f>+'3.SZ.TÁBL. SEGÍTŐ SZOLGÁLAT'!AF88</f>
        <v>1228</v>
      </c>
      <c r="F79" s="6"/>
      <c r="G79" s="59"/>
      <c r="H79" s="60"/>
      <c r="I79" s="49">
        <f t="shared" ref="I79:K79" si="41">+C79+F79</f>
        <v>1218</v>
      </c>
      <c r="J79" s="59">
        <f t="shared" si="41"/>
        <v>10</v>
      </c>
      <c r="K79" s="60">
        <f t="shared" si="41"/>
        <v>1228</v>
      </c>
    </row>
    <row r="80" spans="1:13" ht="13.5" customHeight="1" x14ac:dyDescent="0.2">
      <c r="A80" s="173" t="s">
        <v>191</v>
      </c>
      <c r="B80" s="148" t="s">
        <v>192</v>
      </c>
      <c r="C80" s="197"/>
      <c r="D80" s="160"/>
      <c r="E80" s="161"/>
      <c r="F80" s="142"/>
      <c r="G80" s="157"/>
      <c r="H80" s="144"/>
      <c r="I80" s="52"/>
      <c r="J80" s="157"/>
      <c r="K80" s="144"/>
    </row>
    <row r="81" spans="1:13" s="3" customFormat="1" ht="13.5" customHeight="1" x14ac:dyDescent="0.2">
      <c r="A81" s="174" t="s">
        <v>127</v>
      </c>
      <c r="B81" s="149" t="s">
        <v>88</v>
      </c>
      <c r="C81" s="239">
        <f t="shared" ref="C81:K81" si="42">+SUM(C79:C80)</f>
        <v>1218</v>
      </c>
      <c r="D81" s="347">
        <f t="shared" si="42"/>
        <v>10</v>
      </c>
      <c r="E81" s="348">
        <f t="shared" si="42"/>
        <v>1228</v>
      </c>
      <c r="F81" s="239">
        <f t="shared" si="42"/>
        <v>0</v>
      </c>
      <c r="G81" s="345">
        <f t="shared" si="42"/>
        <v>0</v>
      </c>
      <c r="H81" s="346">
        <f t="shared" si="42"/>
        <v>0</v>
      </c>
      <c r="I81" s="341">
        <f t="shared" si="42"/>
        <v>1218</v>
      </c>
      <c r="J81" s="345">
        <f t="shared" si="42"/>
        <v>10</v>
      </c>
      <c r="K81" s="346">
        <f t="shared" si="42"/>
        <v>1228</v>
      </c>
      <c r="M81" s="4"/>
    </row>
    <row r="82" spans="1:13" ht="13.5" customHeight="1" x14ac:dyDescent="0.2">
      <c r="A82" s="171" t="s">
        <v>193</v>
      </c>
      <c r="B82" s="147" t="s">
        <v>194</v>
      </c>
      <c r="C82" s="190">
        <f>+'3.SZ.TÁBL. SEGÍTŐ SZOLGÁLAT'!AD91</f>
        <v>10264</v>
      </c>
      <c r="D82" s="163"/>
      <c r="E82" s="164">
        <f>+'3.SZ.TÁBL. SEGÍTŐ SZOLGÁLAT'!AF91</f>
        <v>10264</v>
      </c>
      <c r="F82" s="7">
        <v>1117</v>
      </c>
      <c r="G82" s="59">
        <f>+[3]Társulás!$J$11+[3]Társulás!$J$14</f>
        <v>123</v>
      </c>
      <c r="H82" s="60">
        <f>SUM(F82:G82)</f>
        <v>1240</v>
      </c>
      <c r="I82" s="49">
        <f t="shared" ref="I82:K86" si="43">+C82+F82</f>
        <v>11381</v>
      </c>
      <c r="J82" s="59">
        <f t="shared" si="43"/>
        <v>123</v>
      </c>
      <c r="K82" s="60">
        <f t="shared" si="43"/>
        <v>11504</v>
      </c>
    </row>
    <row r="83" spans="1:13" ht="13.5" customHeight="1" x14ac:dyDescent="0.2">
      <c r="A83" s="172" t="s">
        <v>195</v>
      </c>
      <c r="B83" s="134" t="s">
        <v>196</v>
      </c>
      <c r="C83" s="185">
        <f>+'3.SZ.TÁBL. SEGÍTŐ SZOLGÁLAT'!AD92</f>
        <v>636</v>
      </c>
      <c r="D83" s="135"/>
      <c r="E83" s="156">
        <f>+'3.SZ.TÁBL. SEGÍTŐ SZOLGÁLAT'!AF92</f>
        <v>636</v>
      </c>
      <c r="F83" s="7">
        <v>55</v>
      </c>
      <c r="G83" s="116"/>
      <c r="H83" s="5">
        <f>SUM(F83:G83)</f>
        <v>55</v>
      </c>
      <c r="I83" s="51">
        <f t="shared" si="43"/>
        <v>691</v>
      </c>
      <c r="J83" s="116"/>
      <c r="K83" s="5">
        <f t="shared" si="43"/>
        <v>691</v>
      </c>
    </row>
    <row r="84" spans="1:13" ht="13.5" customHeight="1" x14ac:dyDescent="0.2">
      <c r="A84" s="172" t="s">
        <v>197</v>
      </c>
      <c r="B84" s="134" t="s">
        <v>198</v>
      </c>
      <c r="C84" s="185"/>
      <c r="D84" s="135"/>
      <c r="E84" s="156"/>
      <c r="F84" s="7"/>
      <c r="G84" s="116"/>
      <c r="H84" s="5"/>
      <c r="I84" s="51"/>
      <c r="J84" s="116"/>
      <c r="K84" s="5"/>
    </row>
    <row r="85" spans="1:13" ht="13.5" customHeight="1" x14ac:dyDescent="0.2">
      <c r="A85" s="172" t="s">
        <v>199</v>
      </c>
      <c r="B85" s="134" t="s">
        <v>200</v>
      </c>
      <c r="C85" s="185"/>
      <c r="D85" s="135"/>
      <c r="E85" s="156"/>
      <c r="F85" s="7"/>
      <c r="G85" s="116"/>
      <c r="H85" s="5"/>
      <c r="I85" s="51"/>
      <c r="J85" s="116"/>
      <c r="K85" s="5"/>
    </row>
    <row r="86" spans="1:13" ht="13.5" customHeight="1" x14ac:dyDescent="0.2">
      <c r="A86" s="173" t="s">
        <v>201</v>
      </c>
      <c r="B86" s="148" t="s">
        <v>274</v>
      </c>
      <c r="C86" s="197">
        <f>+'3.SZ.TÁBL. SEGÍTŐ SZOLGÁLAT'!AD95</f>
        <v>1448</v>
      </c>
      <c r="D86" s="160">
        <f>+'3.SZ.TÁBL. SEGÍTŐ SZOLGÁLAT'!AE95</f>
        <v>13</v>
      </c>
      <c r="E86" s="161">
        <f>+'3.SZ.TÁBL. SEGÍTŐ SZOLGÁLAT'!AF95</f>
        <v>1461</v>
      </c>
      <c r="F86" s="142"/>
      <c r="G86" s="157"/>
      <c r="H86" s="144">
        <f>SUM(F86:G86)</f>
        <v>0</v>
      </c>
      <c r="I86" s="52">
        <f t="shared" si="43"/>
        <v>1448</v>
      </c>
      <c r="J86" s="157">
        <f t="shared" si="43"/>
        <v>13</v>
      </c>
      <c r="K86" s="144">
        <f t="shared" si="43"/>
        <v>1461</v>
      </c>
    </row>
    <row r="87" spans="1:13" s="3" customFormat="1" ht="13.5" customHeight="1" x14ac:dyDescent="0.2">
      <c r="A87" s="174" t="s">
        <v>128</v>
      </c>
      <c r="B87" s="149" t="s">
        <v>89</v>
      </c>
      <c r="C87" s="239">
        <f t="shared" ref="C87:H87" si="44">SUM(C82:C86)</f>
        <v>12348</v>
      </c>
      <c r="D87" s="347">
        <f t="shared" si="44"/>
        <v>13</v>
      </c>
      <c r="E87" s="348">
        <f t="shared" si="44"/>
        <v>12361</v>
      </c>
      <c r="F87" s="239">
        <f t="shared" si="44"/>
        <v>1172</v>
      </c>
      <c r="G87" s="345">
        <f t="shared" si="44"/>
        <v>123</v>
      </c>
      <c r="H87" s="346">
        <f t="shared" si="44"/>
        <v>1295</v>
      </c>
      <c r="I87" s="341">
        <f>+SUM(I82:I86)</f>
        <v>13520</v>
      </c>
      <c r="J87" s="345">
        <f>+SUM(J82:J86)</f>
        <v>136</v>
      </c>
      <c r="K87" s="346">
        <f>+SUM(K82:K86)</f>
        <v>13656</v>
      </c>
      <c r="M87" s="4"/>
    </row>
    <row r="88" spans="1:13" s="3" customFormat="1" ht="13.5" customHeight="1" x14ac:dyDescent="0.2">
      <c r="A88" s="174" t="s">
        <v>129</v>
      </c>
      <c r="B88" s="149" t="s">
        <v>90</v>
      </c>
      <c r="C88" s="239">
        <f t="shared" ref="C88:K88" si="45">+C62+C65+C78+C81+C87</f>
        <v>52056</v>
      </c>
      <c r="D88" s="347">
        <f t="shared" si="45"/>
        <v>881</v>
      </c>
      <c r="E88" s="348">
        <f t="shared" si="45"/>
        <v>52937</v>
      </c>
      <c r="F88" s="239">
        <f t="shared" si="45"/>
        <v>50983</v>
      </c>
      <c r="G88" s="345">
        <f t="shared" si="45"/>
        <v>852</v>
      </c>
      <c r="H88" s="346">
        <f t="shared" si="45"/>
        <v>51835</v>
      </c>
      <c r="I88" s="341">
        <f t="shared" si="45"/>
        <v>103039</v>
      </c>
      <c r="J88" s="345">
        <f t="shared" si="45"/>
        <v>1733</v>
      </c>
      <c r="K88" s="346">
        <f t="shared" si="45"/>
        <v>104772</v>
      </c>
      <c r="M88" s="4"/>
    </row>
    <row r="89" spans="1:13" ht="13.5" customHeight="1" x14ac:dyDescent="0.2">
      <c r="A89" s="171" t="s">
        <v>238</v>
      </c>
      <c r="B89" s="165" t="s">
        <v>239</v>
      </c>
      <c r="C89" s="190"/>
      <c r="D89" s="163"/>
      <c r="E89" s="164"/>
      <c r="F89" s="497">
        <f>+SUM(F90:F90)</f>
        <v>22506</v>
      </c>
      <c r="G89" s="59">
        <f>SUM(G90:G90)</f>
        <v>0</v>
      </c>
      <c r="H89" s="59">
        <f t="shared" ref="H89:H91" si="46">SUM(F89:G89)</f>
        <v>22506</v>
      </c>
      <c r="I89" s="49">
        <f>SUM(I90:I90)</f>
        <v>22506</v>
      </c>
      <c r="J89" s="59"/>
      <c r="K89" s="60">
        <f>SUM(K90:K90)</f>
        <v>22506</v>
      </c>
    </row>
    <row r="90" spans="1:13" s="238" customFormat="1" x14ac:dyDescent="0.2">
      <c r="A90" s="177" t="s">
        <v>238</v>
      </c>
      <c r="B90" s="166" t="s">
        <v>275</v>
      </c>
      <c r="C90" s="190"/>
      <c r="D90" s="163"/>
      <c r="E90" s="164"/>
      <c r="F90" s="7">
        <v>22506</v>
      </c>
      <c r="G90" s="327"/>
      <c r="H90" s="328">
        <f t="shared" si="46"/>
        <v>22506</v>
      </c>
      <c r="I90" s="322">
        <f t="shared" ref="I90:K90" si="47">+C90+F90</f>
        <v>22506</v>
      </c>
      <c r="J90" s="327"/>
      <c r="K90" s="328">
        <f t="shared" si="47"/>
        <v>22506</v>
      </c>
      <c r="M90" s="321"/>
    </row>
    <row r="91" spans="1:13" s="238" customFormat="1" ht="25.5" x14ac:dyDescent="0.2">
      <c r="A91" s="635" t="s">
        <v>240</v>
      </c>
      <c r="B91" s="636" t="s">
        <v>375</v>
      </c>
      <c r="C91" s="240"/>
      <c r="D91" s="339"/>
      <c r="E91" s="340"/>
      <c r="F91" s="7">
        <v>2628</v>
      </c>
      <c r="G91" s="327"/>
      <c r="H91" s="144">
        <f t="shared" si="46"/>
        <v>2628</v>
      </c>
      <c r="I91" s="52">
        <f t="shared" ref="I91" si="48">+C91+F91</f>
        <v>2628</v>
      </c>
      <c r="J91" s="157"/>
      <c r="K91" s="144">
        <f t="shared" ref="K91" si="49">+E91+H91</f>
        <v>2628</v>
      </c>
      <c r="M91" s="321"/>
    </row>
    <row r="92" spans="1:13" ht="13.5" customHeight="1" x14ac:dyDescent="0.2">
      <c r="A92" s="365" t="s">
        <v>281</v>
      </c>
      <c r="B92" s="366" t="s">
        <v>241</v>
      </c>
      <c r="C92" s="185"/>
      <c r="D92" s="135"/>
      <c r="E92" s="156"/>
      <c r="F92" s="185">
        <f t="shared" ref="F92:K92" si="50">+SUM(F93:F95)</f>
        <v>34657</v>
      </c>
      <c r="G92" s="116">
        <f t="shared" si="50"/>
        <v>-1971</v>
      </c>
      <c r="H92" s="5">
        <f t="shared" si="50"/>
        <v>32686</v>
      </c>
      <c r="I92" s="185">
        <f t="shared" si="50"/>
        <v>34657</v>
      </c>
      <c r="J92" s="116">
        <f t="shared" si="50"/>
        <v>-1971</v>
      </c>
      <c r="K92" s="5">
        <f t="shared" si="50"/>
        <v>32686</v>
      </c>
    </row>
    <row r="93" spans="1:13" s="238" customFormat="1" ht="13.5" customHeight="1" x14ac:dyDescent="0.2">
      <c r="A93" s="367"/>
      <c r="B93" s="689" t="s">
        <v>317</v>
      </c>
      <c r="C93" s="229"/>
      <c r="D93" s="337"/>
      <c r="E93" s="338"/>
      <c r="F93" s="7">
        <v>5760</v>
      </c>
      <c r="G93" s="335">
        <f>+[3]Társulás!$R$32</f>
        <v>-1971</v>
      </c>
      <c r="H93" s="336">
        <f>SUM(F93:G93)</f>
        <v>3789</v>
      </c>
      <c r="I93" s="322">
        <f>+C93+F93</f>
        <v>5760</v>
      </c>
      <c r="J93" s="335">
        <f t="shared" ref="J93" si="51">+D93+G93</f>
        <v>-1971</v>
      </c>
      <c r="K93" s="336">
        <f t="shared" ref="K93" si="52">+E93+H93</f>
        <v>3789</v>
      </c>
      <c r="M93" s="321"/>
    </row>
    <row r="94" spans="1:13" s="238" customFormat="1" ht="13.5" customHeight="1" x14ac:dyDescent="0.2">
      <c r="A94" s="177"/>
      <c r="B94" s="689" t="s">
        <v>359</v>
      </c>
      <c r="C94" s="240"/>
      <c r="D94" s="339"/>
      <c r="E94" s="340"/>
      <c r="F94" s="142">
        <v>21296</v>
      </c>
      <c r="G94" s="327"/>
      <c r="H94" s="336">
        <f t="shared" ref="H94:H95" si="53">SUM(F94:G94)</f>
        <v>21296</v>
      </c>
      <c r="I94" s="322">
        <f t="shared" ref="I94:I95" si="54">+C94+F94</f>
        <v>21296</v>
      </c>
      <c r="J94" s="335"/>
      <c r="K94" s="336">
        <f t="shared" ref="K94:K95" si="55">+E94+H94</f>
        <v>21296</v>
      </c>
      <c r="M94" s="321"/>
    </row>
    <row r="95" spans="1:13" s="238" customFormat="1" ht="13.5" customHeight="1" x14ac:dyDescent="0.2">
      <c r="A95" s="177"/>
      <c r="B95" s="689" t="s">
        <v>257</v>
      </c>
      <c r="C95" s="240"/>
      <c r="D95" s="339"/>
      <c r="E95" s="340"/>
      <c r="F95" s="142">
        <v>7601</v>
      </c>
      <c r="G95" s="327"/>
      <c r="H95" s="336">
        <f t="shared" si="53"/>
        <v>7601</v>
      </c>
      <c r="I95" s="322">
        <f t="shared" si="54"/>
        <v>7601</v>
      </c>
      <c r="J95" s="335"/>
      <c r="K95" s="336">
        <f t="shared" si="55"/>
        <v>7601</v>
      </c>
      <c r="M95" s="321"/>
    </row>
    <row r="96" spans="1:13" s="3" customFormat="1" ht="13.5" customHeight="1" x14ac:dyDescent="0.2">
      <c r="A96" s="174" t="s">
        <v>130</v>
      </c>
      <c r="B96" s="149" t="s">
        <v>91</v>
      </c>
      <c r="C96" s="239">
        <f>+C89+C92</f>
        <v>0</v>
      </c>
      <c r="D96" s="241">
        <f>+D89+D92</f>
        <v>0</v>
      </c>
      <c r="E96" s="242">
        <f>+E89+E92</f>
        <v>0</v>
      </c>
      <c r="F96" s="637">
        <f t="shared" ref="F96:K96" si="56">+F89+F92+F91</f>
        <v>59791</v>
      </c>
      <c r="G96" s="241">
        <f t="shared" si="56"/>
        <v>-1971</v>
      </c>
      <c r="H96" s="243">
        <f t="shared" si="56"/>
        <v>57820</v>
      </c>
      <c r="I96" s="637">
        <f t="shared" si="56"/>
        <v>59791</v>
      </c>
      <c r="J96" s="241">
        <f t="shared" si="56"/>
        <v>-1971</v>
      </c>
      <c r="K96" s="243">
        <f t="shared" si="56"/>
        <v>57820</v>
      </c>
      <c r="M96" s="4"/>
    </row>
    <row r="97" spans="1:13" ht="13.5" customHeight="1" x14ac:dyDescent="0.2">
      <c r="A97" s="171" t="s">
        <v>202</v>
      </c>
      <c r="B97" s="147" t="s">
        <v>203</v>
      </c>
      <c r="C97" s="190"/>
      <c r="D97" s="163"/>
      <c r="E97" s="164"/>
      <c r="F97" s="6"/>
      <c r="G97" s="59"/>
      <c r="H97" s="60"/>
      <c r="I97" s="49"/>
      <c r="J97" s="59"/>
      <c r="K97" s="60"/>
    </row>
    <row r="98" spans="1:13" ht="13.5" customHeight="1" x14ac:dyDescent="0.2">
      <c r="A98" s="172" t="s">
        <v>204</v>
      </c>
      <c r="B98" s="134" t="s">
        <v>205</v>
      </c>
      <c r="C98" s="185"/>
      <c r="D98" s="135"/>
      <c r="E98" s="156"/>
      <c r="F98" s="7"/>
      <c r="G98" s="116"/>
      <c r="H98" s="5"/>
      <c r="I98" s="51"/>
      <c r="J98" s="116"/>
      <c r="K98" s="5"/>
    </row>
    <row r="99" spans="1:13" ht="13.5" customHeight="1" x14ac:dyDescent="0.2">
      <c r="A99" s="172" t="s">
        <v>206</v>
      </c>
      <c r="B99" s="134" t="s">
        <v>207</v>
      </c>
      <c r="C99" s="185">
        <f>+'3.SZ.TÁBL. SEGÍTŐ SZOLGÁLAT'!AD104</f>
        <v>473</v>
      </c>
      <c r="D99" s="135"/>
      <c r="E99" s="156">
        <f>+'3.SZ.TÁBL. SEGÍTŐ SZOLGÁLAT'!AF104</f>
        <v>473</v>
      </c>
      <c r="F99" s="7"/>
      <c r="G99" s="116"/>
      <c r="H99" s="5"/>
      <c r="I99" s="51">
        <f t="shared" ref="I99:K103" si="57">+C99+F99</f>
        <v>473</v>
      </c>
      <c r="J99" s="116"/>
      <c r="K99" s="5">
        <f t="shared" si="57"/>
        <v>473</v>
      </c>
    </row>
    <row r="100" spans="1:13" ht="13.5" customHeight="1" x14ac:dyDescent="0.2">
      <c r="A100" s="172" t="s">
        <v>208</v>
      </c>
      <c r="B100" s="134" t="s">
        <v>209</v>
      </c>
      <c r="C100" s="185">
        <f>+'3.SZ.TÁBL. SEGÍTŐ SZOLGÁLAT'!AD105</f>
        <v>631</v>
      </c>
      <c r="D100" s="135"/>
      <c r="E100" s="156">
        <f>+'3.SZ.TÁBL. SEGÍTŐ SZOLGÁLAT'!AF105</f>
        <v>631</v>
      </c>
      <c r="F100" s="7"/>
      <c r="G100" s="116">
        <f>+[3]Társulás!$Q$4</f>
        <v>29</v>
      </c>
      <c r="H100" s="5">
        <f>SUM(F100:G100)</f>
        <v>29</v>
      </c>
      <c r="I100" s="51">
        <f t="shared" si="57"/>
        <v>631</v>
      </c>
      <c r="J100" s="116">
        <f t="shared" si="57"/>
        <v>29</v>
      </c>
      <c r="K100" s="5">
        <f t="shared" si="57"/>
        <v>660</v>
      </c>
    </row>
    <row r="101" spans="1:13" ht="13.5" customHeight="1" x14ac:dyDescent="0.2">
      <c r="A101" s="172" t="s">
        <v>210</v>
      </c>
      <c r="B101" s="134" t="s">
        <v>211</v>
      </c>
      <c r="C101" s="185"/>
      <c r="D101" s="135"/>
      <c r="E101" s="156"/>
      <c r="F101" s="7"/>
      <c r="G101" s="116"/>
      <c r="H101" s="5"/>
      <c r="I101" s="51"/>
      <c r="J101" s="116"/>
      <c r="K101" s="5">
        <f t="shared" si="57"/>
        <v>0</v>
      </c>
    </row>
    <row r="102" spans="1:13" ht="13.5" customHeight="1" x14ac:dyDescent="0.2">
      <c r="A102" s="172" t="s">
        <v>212</v>
      </c>
      <c r="B102" s="134" t="s">
        <v>213</v>
      </c>
      <c r="C102" s="185"/>
      <c r="D102" s="135"/>
      <c r="E102" s="156"/>
      <c r="F102" s="7"/>
      <c r="G102" s="116"/>
      <c r="H102" s="5"/>
      <c r="I102" s="51"/>
      <c r="J102" s="116"/>
      <c r="K102" s="5">
        <f t="shared" si="57"/>
        <v>0</v>
      </c>
    </row>
    <row r="103" spans="1:13" ht="13.5" customHeight="1" x14ac:dyDescent="0.2">
      <c r="A103" s="173" t="s">
        <v>214</v>
      </c>
      <c r="B103" s="148" t="s">
        <v>215</v>
      </c>
      <c r="C103" s="197">
        <f>+'3.SZ.TÁBL. SEGÍTŐ SZOLGÁLAT'!AD108</f>
        <v>296</v>
      </c>
      <c r="D103" s="160"/>
      <c r="E103" s="161">
        <f>+'3.SZ.TÁBL. SEGÍTŐ SZOLGÁLAT'!AF108</f>
        <v>296</v>
      </c>
      <c r="F103" s="7"/>
      <c r="G103" s="157">
        <f>+[3]Társulás!$Q$5</f>
        <v>8</v>
      </c>
      <c r="H103" s="5">
        <f t="shared" ref="H103" si="58">SUM(F103:G103)</f>
        <v>8</v>
      </c>
      <c r="I103" s="52">
        <f t="shared" si="57"/>
        <v>296</v>
      </c>
      <c r="J103" s="157">
        <f t="shared" si="57"/>
        <v>8</v>
      </c>
      <c r="K103" s="144">
        <f t="shared" si="57"/>
        <v>304</v>
      </c>
    </row>
    <row r="104" spans="1:13" s="3" customFormat="1" ht="13.5" customHeight="1" x14ac:dyDescent="0.2">
      <c r="A104" s="174" t="s">
        <v>131</v>
      </c>
      <c r="B104" s="149" t="s">
        <v>53</v>
      </c>
      <c r="C104" s="239">
        <f t="shared" ref="C104:H104" si="59">SUM(C97:C103)</f>
        <v>1400</v>
      </c>
      <c r="D104" s="347">
        <f t="shared" si="59"/>
        <v>0</v>
      </c>
      <c r="E104" s="348">
        <f t="shared" si="59"/>
        <v>1400</v>
      </c>
      <c r="F104" s="239">
        <f t="shared" si="59"/>
        <v>0</v>
      </c>
      <c r="G104" s="345">
        <f t="shared" si="59"/>
        <v>37</v>
      </c>
      <c r="H104" s="346">
        <f t="shared" si="59"/>
        <v>37</v>
      </c>
      <c r="I104" s="341">
        <f>+SUM(I97:I103)</f>
        <v>1400</v>
      </c>
      <c r="J104" s="345">
        <f>+SUM(J97:J103)</f>
        <v>37</v>
      </c>
      <c r="K104" s="346">
        <f>+SUM(K97:K103)</f>
        <v>1437</v>
      </c>
      <c r="M104" s="4"/>
    </row>
    <row r="105" spans="1:13" ht="13.5" customHeight="1" x14ac:dyDescent="0.2">
      <c r="A105" s="171" t="s">
        <v>216</v>
      </c>
      <c r="B105" s="147" t="s">
        <v>217</v>
      </c>
      <c r="C105" s="190"/>
      <c r="D105" s="163"/>
      <c r="E105" s="164"/>
      <c r="F105" s="6"/>
      <c r="G105" s="59"/>
      <c r="H105" s="60"/>
      <c r="I105" s="49"/>
      <c r="J105" s="59"/>
      <c r="K105" s="60"/>
    </row>
    <row r="106" spans="1:13" ht="13.5" customHeight="1" x14ac:dyDescent="0.2">
      <c r="A106" s="172" t="s">
        <v>218</v>
      </c>
      <c r="B106" s="134" t="s">
        <v>219</v>
      </c>
      <c r="C106" s="185"/>
      <c r="D106" s="135"/>
      <c r="E106" s="156"/>
      <c r="F106" s="7"/>
      <c r="G106" s="116"/>
      <c r="H106" s="5"/>
      <c r="I106" s="51"/>
      <c r="J106" s="116"/>
      <c r="K106" s="5"/>
    </row>
    <row r="107" spans="1:13" ht="13.5" customHeight="1" x14ac:dyDescent="0.2">
      <c r="A107" s="172" t="s">
        <v>220</v>
      </c>
      <c r="B107" s="134" t="s">
        <v>221</v>
      </c>
      <c r="C107" s="185"/>
      <c r="D107" s="135"/>
      <c r="E107" s="156"/>
      <c r="F107" s="7"/>
      <c r="G107" s="116"/>
      <c r="H107" s="5"/>
      <c r="I107" s="51"/>
      <c r="J107" s="116"/>
      <c r="K107" s="5"/>
    </row>
    <row r="108" spans="1:13" ht="13.5" customHeight="1" x14ac:dyDescent="0.2">
      <c r="A108" s="173" t="s">
        <v>222</v>
      </c>
      <c r="B108" s="148" t="s">
        <v>223</v>
      </c>
      <c r="C108" s="197"/>
      <c r="D108" s="160"/>
      <c r="E108" s="161"/>
      <c r="F108" s="142"/>
      <c r="G108" s="157"/>
      <c r="H108" s="144"/>
      <c r="I108" s="52"/>
      <c r="J108" s="157"/>
      <c r="K108" s="144"/>
    </row>
    <row r="109" spans="1:13" s="3" customFormat="1" ht="13.5" customHeight="1" x14ac:dyDescent="0.2">
      <c r="A109" s="174" t="s">
        <v>132</v>
      </c>
      <c r="B109" s="149" t="s">
        <v>92</v>
      </c>
      <c r="C109" s="239">
        <f t="shared" ref="C109:H109" si="60">SUM(C105:C108)</f>
        <v>0</v>
      </c>
      <c r="D109" s="347">
        <f t="shared" si="60"/>
        <v>0</v>
      </c>
      <c r="E109" s="348">
        <f t="shared" si="60"/>
        <v>0</v>
      </c>
      <c r="F109" s="239">
        <f t="shared" si="60"/>
        <v>0</v>
      </c>
      <c r="G109" s="345">
        <f t="shared" si="60"/>
        <v>0</v>
      </c>
      <c r="H109" s="346">
        <f t="shared" si="60"/>
        <v>0</v>
      </c>
      <c r="I109" s="341">
        <f>+SUM(I105:I108)</f>
        <v>0</v>
      </c>
      <c r="J109" s="345">
        <f>+SUM(J105:J108)</f>
        <v>0</v>
      </c>
      <c r="K109" s="346">
        <f>+SUM(K105:K108)</f>
        <v>0</v>
      </c>
      <c r="M109" s="4"/>
    </row>
    <row r="110" spans="1:13" s="3" customFormat="1" ht="13.5" customHeight="1" x14ac:dyDescent="0.2">
      <c r="A110" s="174" t="s">
        <v>133</v>
      </c>
      <c r="B110" s="149" t="s">
        <v>93</v>
      </c>
      <c r="C110" s="239">
        <f>+'3.SZ.TÁBL. SEGÍTŐ SZOLGÁLAT'!AD115</f>
        <v>0</v>
      </c>
      <c r="D110" s="347">
        <f>+'3.SZ.TÁBL. SEGÍTŐ SZOLGÁLAT'!AE115</f>
        <v>0</v>
      </c>
      <c r="E110" s="348">
        <f>+'3.SZ.TÁBL. SEGÍTŐ SZOLGÁLAT'!AF115</f>
        <v>0</v>
      </c>
      <c r="F110" s="344"/>
      <c r="G110" s="345"/>
      <c r="H110" s="346"/>
      <c r="I110" s="341">
        <f>+C110+F110</f>
        <v>0</v>
      </c>
      <c r="J110" s="345">
        <f>+D110+G110</f>
        <v>0</v>
      </c>
      <c r="K110" s="346">
        <f>+E110+H110</f>
        <v>0</v>
      </c>
      <c r="M110" s="4"/>
    </row>
    <row r="111" spans="1:13" s="3" customFormat="1" ht="13.5" customHeight="1" x14ac:dyDescent="0.2">
      <c r="A111" s="178" t="s">
        <v>134</v>
      </c>
      <c r="B111" s="149" t="s">
        <v>94</v>
      </c>
      <c r="C111" s="239">
        <f t="shared" ref="C111:K111" si="61">+C52+C53+C88+C96+C104+C109+C110</f>
        <v>233286</v>
      </c>
      <c r="D111" s="347">
        <f t="shared" si="61"/>
        <v>12102</v>
      </c>
      <c r="E111" s="348">
        <f t="shared" si="61"/>
        <v>245388</v>
      </c>
      <c r="F111" s="239">
        <f t="shared" si="61"/>
        <v>110774</v>
      </c>
      <c r="G111" s="345">
        <f t="shared" si="61"/>
        <v>-1082</v>
      </c>
      <c r="H111" s="346">
        <f t="shared" si="61"/>
        <v>109692</v>
      </c>
      <c r="I111" s="341">
        <f t="shared" si="61"/>
        <v>344060</v>
      </c>
      <c r="J111" s="345">
        <f t="shared" si="61"/>
        <v>11020</v>
      </c>
      <c r="K111" s="346">
        <f t="shared" si="61"/>
        <v>355080</v>
      </c>
      <c r="M111" s="4"/>
    </row>
    <row r="112" spans="1:13" s="3" customFormat="1" ht="13.5" customHeight="1" thickBot="1" x14ac:dyDescent="0.25">
      <c r="A112" s="378" t="s">
        <v>258</v>
      </c>
      <c r="B112" s="379" t="s">
        <v>95</v>
      </c>
      <c r="C112" s="380">
        <f>+'3.SZ.TÁBL. SEGÍTŐ SZOLGÁLAT'!AD117</f>
        <v>0</v>
      </c>
      <c r="D112" s="381">
        <f>+'3.SZ.TÁBL. SEGÍTŐ SZOLGÁLAT'!AE117</f>
        <v>0</v>
      </c>
      <c r="E112" s="382">
        <f>+'3.SZ.TÁBL. SEGÍTŐ SZOLGÁLAT'!AF117</f>
        <v>0</v>
      </c>
      <c r="F112" s="383">
        <f>+C30</f>
        <v>198636</v>
      </c>
      <c r="G112" s="384">
        <f>+D30</f>
        <v>10211</v>
      </c>
      <c r="H112" s="382">
        <f>+E30</f>
        <v>208847</v>
      </c>
      <c r="I112" s="385"/>
      <c r="J112" s="384"/>
      <c r="K112" s="382"/>
      <c r="L112" s="4"/>
    </row>
    <row r="113" spans="1:20" s="3" customFormat="1" ht="13.5" customHeight="1" thickBot="1" x14ac:dyDescent="0.25">
      <c r="A113" s="812" t="s">
        <v>232</v>
      </c>
      <c r="B113" s="813"/>
      <c r="C113" s="244">
        <f t="shared" ref="C113:H113" si="62">+SUM(C111:C112)</f>
        <v>233286</v>
      </c>
      <c r="D113" s="167">
        <f t="shared" si="62"/>
        <v>12102</v>
      </c>
      <c r="E113" s="168">
        <f t="shared" si="62"/>
        <v>245388</v>
      </c>
      <c r="F113" s="244">
        <f t="shared" si="62"/>
        <v>309410</v>
      </c>
      <c r="G113" s="169">
        <f t="shared" si="62"/>
        <v>9129</v>
      </c>
      <c r="H113" s="170">
        <f t="shared" si="62"/>
        <v>318539</v>
      </c>
      <c r="I113" s="11">
        <f>+I111+I112</f>
        <v>344060</v>
      </c>
      <c r="J113" s="169">
        <f>+J111+J112</f>
        <v>11020</v>
      </c>
      <c r="K113" s="170">
        <f>+K111+K112</f>
        <v>355080</v>
      </c>
      <c r="M113" s="4"/>
    </row>
    <row r="114" spans="1:20" s="3" customFormat="1" ht="13.5" customHeight="1" thickBot="1" x14ac:dyDescent="0.25">
      <c r="B114" s="349"/>
      <c r="C114" s="350"/>
      <c r="D114" s="350"/>
      <c r="E114" s="350"/>
      <c r="F114" s="351"/>
      <c r="G114" s="351"/>
      <c r="H114" s="351"/>
      <c r="I114" s="351"/>
      <c r="J114" s="351"/>
      <c r="K114" s="351"/>
      <c r="M114" s="4"/>
    </row>
    <row r="115" spans="1:20" s="255" customFormat="1" ht="13.5" customHeight="1" thickBot="1" x14ac:dyDescent="0.25">
      <c r="A115" s="808" t="s">
        <v>242</v>
      </c>
      <c r="B115" s="809"/>
      <c r="C115" s="258">
        <f t="shared" ref="C115:K115" si="63">+C32-C113</f>
        <v>0</v>
      </c>
      <c r="D115" s="245">
        <f t="shared" si="63"/>
        <v>0</v>
      </c>
      <c r="E115" s="259">
        <f t="shared" si="63"/>
        <v>0</v>
      </c>
      <c r="F115" s="258">
        <f t="shared" si="63"/>
        <v>0</v>
      </c>
      <c r="G115" s="245">
        <f t="shared" si="63"/>
        <v>0</v>
      </c>
      <c r="H115" s="259">
        <f t="shared" si="63"/>
        <v>0</v>
      </c>
      <c r="I115" s="258">
        <f t="shared" si="63"/>
        <v>0</v>
      </c>
      <c r="J115" s="245">
        <f t="shared" si="63"/>
        <v>0</v>
      </c>
      <c r="K115" s="246">
        <f t="shared" si="63"/>
        <v>0</v>
      </c>
      <c r="L115" s="357"/>
      <c r="M115" s="358"/>
      <c r="N115" s="358"/>
      <c r="O115" s="358"/>
      <c r="P115" s="358"/>
      <c r="Q115" s="358"/>
      <c r="R115" s="358"/>
      <c r="S115" s="358"/>
      <c r="T115" s="358"/>
    </row>
    <row r="116" spans="1:20" ht="13.5" customHeight="1" x14ac:dyDescent="0.2"/>
    <row r="117" spans="1:20" ht="13.5" customHeight="1" x14ac:dyDescent="0.2"/>
  </sheetData>
  <mergeCells count="8">
    <mergeCell ref="I1:K1"/>
    <mergeCell ref="C1:E1"/>
    <mergeCell ref="F1:H1"/>
    <mergeCell ref="A115:B115"/>
    <mergeCell ref="A32:B32"/>
    <mergeCell ref="A113:B113"/>
    <mergeCell ref="A1:A2"/>
    <mergeCell ref="B1:B2"/>
  </mergeCells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8" scale="80" orientation="landscape" r:id="rId1"/>
  <headerFooter alignWithMargins="0">
    <oddHeader>&amp;L&amp;"Times New Roman,Félkövér"&amp;13Szent László Völgye TKT&amp;C&amp;"Times New Roman,Félkövér"&amp;16 2023.ÉVI III. KÖLTSÉGVETÉS MÓDOSÍTÁS&amp;R1/1. sz. táblázat
TÁRSULÁS ÉS INTÉZMÉNYEK BEVÉTELEK - KIADÁSOK
Adatok: eFt</oddHeader>
    <oddFooter>&amp;L&amp;F&amp;R&amp;P</oddFooter>
  </headerFooter>
  <rowBreaks count="1" manualBreakCount="1"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29"/>
  <sheetViews>
    <sheetView topLeftCell="A64" zoomScaleNormal="100" workbookViewId="0">
      <selection activeCell="C74" sqref="C74"/>
    </sheetView>
  </sheetViews>
  <sheetFormatPr defaultColWidth="8.85546875" defaultRowHeight="12.95" customHeight="1" x14ac:dyDescent="0.2"/>
  <cols>
    <col min="1" max="1" width="11" style="12" customWidth="1"/>
    <col min="2" max="2" width="62.5703125" style="1" customWidth="1"/>
    <col min="3" max="3" width="12.5703125" style="43" customWidth="1"/>
    <col min="4" max="4" width="10.42578125" style="43" customWidth="1"/>
    <col min="5" max="5" width="12.85546875" style="43" customWidth="1"/>
    <col min="6" max="6" width="11.28515625" style="480" customWidth="1"/>
    <col min="7" max="7" width="10.42578125" style="43" customWidth="1"/>
    <col min="8" max="8" width="11.7109375" style="18" customWidth="1"/>
    <col min="9" max="9" width="10.42578125" style="20" customWidth="1"/>
    <col min="10" max="10" width="24.85546875" style="20" customWidth="1"/>
    <col min="11" max="11" width="10.140625" style="20" customWidth="1"/>
    <col min="12" max="12" width="8.85546875" style="20"/>
    <col min="13" max="13" width="9.28515625" style="20" customWidth="1"/>
    <col min="14" max="16384" width="8.85546875" style="20"/>
  </cols>
  <sheetData>
    <row r="1" spans="1:14" ht="12.75" customHeight="1" x14ac:dyDescent="0.2">
      <c r="A1" s="825" t="s">
        <v>97</v>
      </c>
      <c r="B1" s="827" t="s">
        <v>119</v>
      </c>
      <c r="C1" s="820" t="s">
        <v>398</v>
      </c>
      <c r="D1" s="818" t="s">
        <v>380</v>
      </c>
      <c r="E1" s="820" t="s">
        <v>404</v>
      </c>
      <c r="F1" s="823" t="s">
        <v>273</v>
      </c>
      <c r="G1" s="353"/>
    </row>
    <row r="2" spans="1:14" ht="31.5" customHeight="1" x14ac:dyDescent="0.2">
      <c r="A2" s="826"/>
      <c r="B2" s="828"/>
      <c r="C2" s="821" t="s">
        <v>316</v>
      </c>
      <c r="D2" s="819" t="s">
        <v>280</v>
      </c>
      <c r="E2" s="821" t="s">
        <v>316</v>
      </c>
      <c r="F2" s="824"/>
      <c r="G2" s="353"/>
    </row>
    <row r="3" spans="1:14" s="42" customFormat="1" ht="14.25" customHeight="1" x14ac:dyDescent="0.2">
      <c r="A3" s="132"/>
      <c r="B3" s="316"/>
      <c r="C3" s="270"/>
      <c r="D3" s="127"/>
      <c r="E3" s="469"/>
      <c r="F3" s="481"/>
      <c r="G3" s="44"/>
      <c r="H3" s="44"/>
      <c r="I3" s="487"/>
      <c r="J3" s="20"/>
      <c r="K3" s="20"/>
      <c r="M3" s="20"/>
      <c r="N3" s="20"/>
    </row>
    <row r="4" spans="1:14" s="42" customFormat="1" ht="14.25" customHeight="1" x14ac:dyDescent="0.2">
      <c r="A4" s="140"/>
      <c r="B4" s="293" t="s">
        <v>252</v>
      </c>
      <c r="C4" s="271">
        <f>SUM(C5:C11)</f>
        <v>37987</v>
      </c>
      <c r="D4" s="272">
        <f>SUM(D5:D11)</f>
        <v>0</v>
      </c>
      <c r="E4" s="472">
        <f>SUM(E5:E11)</f>
        <v>37987</v>
      </c>
      <c r="F4" s="481">
        <f t="shared" ref="F4:F72" si="0">+E4/C4</f>
        <v>1</v>
      </c>
      <c r="G4" s="44"/>
      <c r="H4" s="18"/>
      <c r="I4" s="20"/>
      <c r="J4" s="20"/>
      <c r="K4" s="682"/>
      <c r="M4" s="20"/>
      <c r="N4" s="20"/>
    </row>
    <row r="5" spans="1:14" s="274" customFormat="1" ht="14.25" customHeight="1" x14ac:dyDescent="0.2">
      <c r="A5" s="140"/>
      <c r="B5" s="294" t="s">
        <v>244</v>
      </c>
      <c r="C5" s="271">
        <v>4284</v>
      </c>
      <c r="D5" s="272"/>
      <c r="E5" s="472">
        <f>SUM(C5:D5)</f>
        <v>4284</v>
      </c>
      <c r="F5" s="481">
        <f t="shared" si="0"/>
        <v>1</v>
      </c>
      <c r="G5" s="44"/>
      <c r="H5" s="273"/>
      <c r="I5" s="291"/>
      <c r="J5" s="292"/>
      <c r="K5" s="306"/>
      <c r="L5" s="308"/>
      <c r="M5" s="20"/>
      <c r="N5" s="48"/>
    </row>
    <row r="6" spans="1:14" ht="14.25" customHeight="1" x14ac:dyDescent="0.2">
      <c r="A6" s="140"/>
      <c r="B6" s="294" t="s">
        <v>245</v>
      </c>
      <c r="C6" s="271">
        <v>12536</v>
      </c>
      <c r="D6" s="272"/>
      <c r="E6" s="472">
        <f t="shared" ref="E6:E11" si="1">SUM(C6:D6)</f>
        <v>12536</v>
      </c>
      <c r="F6" s="481">
        <f t="shared" si="0"/>
        <v>1</v>
      </c>
      <c r="G6" s="44"/>
      <c r="I6" s="291"/>
      <c r="J6" s="292"/>
      <c r="K6" s="306"/>
      <c r="L6" s="308"/>
    </row>
    <row r="7" spans="1:14" ht="14.25" customHeight="1" x14ac:dyDescent="0.2">
      <c r="A7" s="140"/>
      <c r="B7" s="294" t="s">
        <v>250</v>
      </c>
      <c r="C7" s="271">
        <v>2191</v>
      </c>
      <c r="D7" s="272"/>
      <c r="E7" s="472">
        <f t="shared" si="1"/>
        <v>2191</v>
      </c>
      <c r="F7" s="481">
        <f t="shared" si="0"/>
        <v>1</v>
      </c>
      <c r="G7" s="44"/>
      <c r="I7" s="291"/>
      <c r="J7" s="292"/>
      <c r="K7" s="306"/>
      <c r="L7" s="308"/>
    </row>
    <row r="8" spans="1:14" ht="14.25" customHeight="1" x14ac:dyDescent="0.2">
      <c r="A8" s="140"/>
      <c r="B8" s="294" t="s">
        <v>246</v>
      </c>
      <c r="C8" s="271">
        <v>1774</v>
      </c>
      <c r="D8" s="272"/>
      <c r="E8" s="472">
        <f t="shared" si="1"/>
        <v>1774</v>
      </c>
      <c r="F8" s="481">
        <f t="shared" si="0"/>
        <v>1</v>
      </c>
      <c r="G8" s="44"/>
      <c r="I8" s="291"/>
      <c r="J8" s="292"/>
      <c r="K8" s="306"/>
      <c r="L8" s="308"/>
    </row>
    <row r="9" spans="1:14" ht="14.25" customHeight="1" x14ac:dyDescent="0.2">
      <c r="A9" s="140"/>
      <c r="B9" s="294" t="s">
        <v>247</v>
      </c>
      <c r="C9" s="271">
        <v>8614</v>
      </c>
      <c r="D9" s="272"/>
      <c r="E9" s="472">
        <f t="shared" si="1"/>
        <v>8614</v>
      </c>
      <c r="F9" s="481">
        <f t="shared" si="0"/>
        <v>1</v>
      </c>
      <c r="G9" s="44"/>
      <c r="I9" s="291"/>
      <c r="J9" s="292"/>
      <c r="K9" s="306"/>
      <c r="L9" s="308"/>
    </row>
    <row r="10" spans="1:14" ht="14.25" customHeight="1" x14ac:dyDescent="0.2">
      <c r="A10" s="140"/>
      <c r="B10" s="294" t="s">
        <v>248</v>
      </c>
      <c r="C10" s="271">
        <v>5299</v>
      </c>
      <c r="D10" s="272"/>
      <c r="E10" s="472">
        <f t="shared" si="1"/>
        <v>5299</v>
      </c>
      <c r="F10" s="481">
        <f t="shared" si="0"/>
        <v>1</v>
      </c>
      <c r="G10" s="44"/>
      <c r="I10" s="291"/>
      <c r="J10" s="292"/>
      <c r="K10" s="306"/>
      <c r="L10" s="308"/>
    </row>
    <row r="11" spans="1:14" ht="14.25" customHeight="1" x14ac:dyDescent="0.2">
      <c r="A11" s="140"/>
      <c r="B11" s="294" t="s">
        <v>249</v>
      </c>
      <c r="C11" s="271">
        <v>3289</v>
      </c>
      <c r="D11" s="272"/>
      <c r="E11" s="472">
        <f t="shared" si="1"/>
        <v>3289</v>
      </c>
      <c r="F11" s="481">
        <f t="shared" si="0"/>
        <v>1</v>
      </c>
      <c r="G11" s="44"/>
      <c r="I11" s="291"/>
      <c r="J11" s="292"/>
      <c r="K11" s="306"/>
      <c r="L11" s="308"/>
    </row>
    <row r="12" spans="1:14" s="42" customFormat="1" ht="14.25" customHeight="1" x14ac:dyDescent="0.2">
      <c r="A12" s="140"/>
      <c r="B12" s="738">
        <f>+'2.SZ.TÁBL. BEVÉTELEK'!C113902</f>
        <v>0</v>
      </c>
      <c r="C12" s="275"/>
      <c r="D12" s="276"/>
      <c r="E12" s="471"/>
      <c r="F12" s="481"/>
      <c r="G12" s="44"/>
      <c r="H12" s="44"/>
      <c r="I12" s="291"/>
      <c r="K12" s="307"/>
      <c r="L12" s="309"/>
      <c r="M12" s="310"/>
      <c r="N12" s="20"/>
    </row>
    <row r="13" spans="1:14" ht="14.25" customHeight="1" x14ac:dyDescent="0.2">
      <c r="A13" s="143"/>
      <c r="B13" s="293" t="s">
        <v>308</v>
      </c>
      <c r="C13" s="271">
        <f>SUM(C14:C19)</f>
        <v>3225</v>
      </c>
      <c r="D13" s="272"/>
      <c r="E13" s="472">
        <f>SUM(E14:E19)</f>
        <v>3225</v>
      </c>
      <c r="F13" s="481">
        <f t="shared" si="0"/>
        <v>1</v>
      </c>
      <c r="G13" s="18"/>
      <c r="I13" s="291"/>
    </row>
    <row r="14" spans="1:14" ht="14.25" customHeight="1" x14ac:dyDescent="0.2">
      <c r="A14" s="143"/>
      <c r="B14" s="621" t="s">
        <v>244</v>
      </c>
      <c r="C14" s="271">
        <v>578</v>
      </c>
      <c r="D14" s="272"/>
      <c r="E14" s="472">
        <f>SUM(C14:D14)</f>
        <v>578</v>
      </c>
      <c r="F14" s="481">
        <f t="shared" si="0"/>
        <v>1</v>
      </c>
      <c r="G14" s="18"/>
      <c r="I14" s="291"/>
    </row>
    <row r="15" spans="1:14" ht="14.25" customHeight="1" x14ac:dyDescent="0.2">
      <c r="A15" s="143"/>
      <c r="B15" s="621" t="s">
        <v>250</v>
      </c>
      <c r="C15" s="271">
        <v>268</v>
      </c>
      <c r="D15" s="272"/>
      <c r="E15" s="472">
        <f t="shared" ref="E15:E19" si="2">SUM(C15:D15)</f>
        <v>268</v>
      </c>
      <c r="F15" s="481">
        <f t="shared" si="0"/>
        <v>1</v>
      </c>
      <c r="G15" s="18"/>
    </row>
    <row r="16" spans="1:14" ht="14.25" customHeight="1" x14ac:dyDescent="0.2">
      <c r="A16" s="143"/>
      <c r="B16" s="621" t="s">
        <v>246</v>
      </c>
      <c r="C16" s="271">
        <v>239</v>
      </c>
      <c r="D16" s="272"/>
      <c r="E16" s="472">
        <f t="shared" si="2"/>
        <v>239</v>
      </c>
      <c r="F16" s="481">
        <f t="shared" si="0"/>
        <v>1</v>
      </c>
      <c r="G16" s="18"/>
    </row>
    <row r="17" spans="1:14" ht="14.25" customHeight="1" x14ac:dyDescent="0.2">
      <c r="A17" s="143"/>
      <c r="B17" s="621" t="s">
        <v>247</v>
      </c>
      <c r="C17" s="271">
        <v>1161</v>
      </c>
      <c r="D17" s="272"/>
      <c r="E17" s="472">
        <f t="shared" si="2"/>
        <v>1161</v>
      </c>
      <c r="F17" s="481">
        <f t="shared" si="0"/>
        <v>1</v>
      </c>
      <c r="G17" s="18"/>
    </row>
    <row r="18" spans="1:14" ht="14.25" customHeight="1" x14ac:dyDescent="0.2">
      <c r="A18" s="143"/>
      <c r="B18" s="621" t="s">
        <v>10</v>
      </c>
      <c r="C18" s="271">
        <v>443</v>
      </c>
      <c r="D18" s="272"/>
      <c r="E18" s="472">
        <f t="shared" si="2"/>
        <v>443</v>
      </c>
      <c r="F18" s="481">
        <f t="shared" si="0"/>
        <v>1</v>
      </c>
      <c r="G18" s="18"/>
    </row>
    <row r="19" spans="1:14" ht="14.25" customHeight="1" x14ac:dyDescent="0.2">
      <c r="A19" s="143"/>
      <c r="B19" s="621" t="s">
        <v>235</v>
      </c>
      <c r="C19" s="271">
        <v>536</v>
      </c>
      <c r="D19" s="272"/>
      <c r="E19" s="472">
        <f t="shared" si="2"/>
        <v>536</v>
      </c>
      <c r="F19" s="481">
        <f t="shared" si="0"/>
        <v>1</v>
      </c>
      <c r="G19" s="18"/>
    </row>
    <row r="20" spans="1:14" ht="14.25" customHeight="1" x14ac:dyDescent="0.2">
      <c r="A20" s="143"/>
      <c r="B20" s="305"/>
      <c r="C20" s="271"/>
      <c r="D20" s="272"/>
      <c r="E20" s="472"/>
      <c r="F20" s="481"/>
      <c r="G20" s="18"/>
    </row>
    <row r="21" spans="1:14" ht="14.25" customHeight="1" x14ac:dyDescent="0.2">
      <c r="A21" s="143"/>
      <c r="B21" s="293" t="s">
        <v>251</v>
      </c>
      <c r="C21" s="271">
        <f>+SUM(C22:C28)</f>
        <v>39087</v>
      </c>
      <c r="D21" s="272">
        <f>+SUM(D22:D28)</f>
        <v>0</v>
      </c>
      <c r="E21" s="472">
        <f>+SUM(E22:E28)</f>
        <v>39087</v>
      </c>
      <c r="F21" s="481">
        <f t="shared" si="0"/>
        <v>1</v>
      </c>
      <c r="G21" s="18"/>
    </row>
    <row r="22" spans="1:14" ht="14.25" customHeight="1" x14ac:dyDescent="0.2">
      <c r="A22" s="143"/>
      <c r="B22" s="294" t="s">
        <v>244</v>
      </c>
      <c r="C22" s="271">
        <f>+'3.SZ.TÁBL. SEGÍTŐ SZOLGÁLAT'!AD33</f>
        <v>14061</v>
      </c>
      <c r="D22" s="272"/>
      <c r="E22" s="472">
        <f>SUM(C22:D22)</f>
        <v>14061</v>
      </c>
      <c r="F22" s="481">
        <f t="shared" si="0"/>
        <v>1</v>
      </c>
      <c r="G22" s="18"/>
    </row>
    <row r="23" spans="1:14" ht="14.25" customHeight="1" x14ac:dyDescent="0.2">
      <c r="A23" s="143"/>
      <c r="B23" s="294" t="s">
        <v>250</v>
      </c>
      <c r="C23" s="271">
        <f>+'3.SZ.TÁBL. SEGÍTŐ SZOLGÁLAT'!AD34</f>
        <v>1984</v>
      </c>
      <c r="D23" s="272"/>
      <c r="E23" s="472">
        <f t="shared" ref="E23:E28" si="3">SUM(C23:D23)</f>
        <v>1984</v>
      </c>
      <c r="F23" s="481">
        <f t="shared" si="0"/>
        <v>1</v>
      </c>
      <c r="G23" s="18"/>
    </row>
    <row r="24" spans="1:14" ht="14.25" customHeight="1" x14ac:dyDescent="0.2">
      <c r="A24" s="143"/>
      <c r="B24" s="294" t="s">
        <v>246</v>
      </c>
      <c r="C24" s="271">
        <f>+'3.SZ.TÁBL. SEGÍTŐ SZOLGÁLAT'!AD35</f>
        <v>1770</v>
      </c>
      <c r="D24" s="272"/>
      <c r="E24" s="472">
        <f t="shared" si="3"/>
        <v>1770</v>
      </c>
      <c r="F24" s="481">
        <f t="shared" si="0"/>
        <v>1</v>
      </c>
      <c r="G24" s="18"/>
      <c r="J24" s="304"/>
      <c r="K24" s="304"/>
    </row>
    <row r="25" spans="1:14" ht="14.25" customHeight="1" x14ac:dyDescent="0.2">
      <c r="A25" s="143"/>
      <c r="B25" s="294" t="s">
        <v>247</v>
      </c>
      <c r="C25" s="271">
        <f>+'3.SZ.TÁBL. SEGÍTŐ SZOLGÁLAT'!AD36</f>
        <v>10422</v>
      </c>
      <c r="D25" s="272"/>
      <c r="E25" s="472">
        <f t="shared" si="3"/>
        <v>10422</v>
      </c>
      <c r="F25" s="481">
        <f t="shared" si="0"/>
        <v>1</v>
      </c>
      <c r="G25" s="18"/>
      <c r="I25" s="304"/>
      <c r="L25" s="304"/>
    </row>
    <row r="26" spans="1:14" ht="14.25" customHeight="1" x14ac:dyDescent="0.2">
      <c r="A26" s="143"/>
      <c r="B26" s="294" t="s">
        <v>248</v>
      </c>
      <c r="C26" s="271">
        <f>+'3.SZ.TÁBL. SEGÍTŐ SZOLGÁLAT'!AD37</f>
        <v>5287</v>
      </c>
      <c r="D26" s="272"/>
      <c r="E26" s="472">
        <f t="shared" si="3"/>
        <v>5287</v>
      </c>
      <c r="F26" s="481">
        <f t="shared" si="0"/>
        <v>1</v>
      </c>
      <c r="G26" s="18"/>
    </row>
    <row r="27" spans="1:14" s="304" customFormat="1" ht="14.25" customHeight="1" x14ac:dyDescent="0.2">
      <c r="A27" s="143"/>
      <c r="B27" s="294" t="s">
        <v>249</v>
      </c>
      <c r="C27" s="271">
        <f>+'3.SZ.TÁBL. SEGÍTŐ SZOLGÁLAT'!AD38</f>
        <v>3281</v>
      </c>
      <c r="D27" s="272"/>
      <c r="E27" s="472">
        <f t="shared" si="3"/>
        <v>3281</v>
      </c>
      <c r="F27" s="481">
        <f t="shared" si="0"/>
        <v>1</v>
      </c>
      <c r="G27" s="18"/>
      <c r="H27" s="19"/>
      <c r="I27" s="20"/>
      <c r="J27" s="20"/>
      <c r="K27" s="20"/>
      <c r="L27" s="20"/>
      <c r="M27" s="20"/>
      <c r="N27" s="20"/>
    </row>
    <row r="28" spans="1:14" s="304" customFormat="1" ht="14.25" customHeight="1" x14ac:dyDescent="0.2">
      <c r="A28" s="143"/>
      <c r="B28" s="295" t="s">
        <v>235</v>
      </c>
      <c r="C28" s="271">
        <f>+'3.SZ.TÁBL. SEGÍTŐ SZOLGÁLAT'!AD39</f>
        <v>2282</v>
      </c>
      <c r="D28" s="272"/>
      <c r="E28" s="472">
        <f t="shared" si="3"/>
        <v>2282</v>
      </c>
      <c r="F28" s="481">
        <f t="shared" si="0"/>
        <v>1</v>
      </c>
      <c r="G28" s="18"/>
      <c r="H28" s="19"/>
      <c r="I28" s="20"/>
      <c r="J28" s="20"/>
      <c r="K28" s="20"/>
      <c r="L28" s="20"/>
      <c r="M28" s="20"/>
      <c r="N28" s="20"/>
    </row>
    <row r="29" spans="1:14" s="290" customFormat="1" ht="14.25" customHeight="1" x14ac:dyDescent="0.25">
      <c r="A29" s="140"/>
      <c r="B29" s="295"/>
      <c r="C29" s="275"/>
      <c r="D29" s="276"/>
      <c r="E29" s="471"/>
      <c r="F29" s="481"/>
      <c r="G29" s="44"/>
      <c r="H29" s="19"/>
      <c r="I29" s="20"/>
      <c r="J29" s="20"/>
      <c r="K29" s="822"/>
      <c r="L29" s="20"/>
      <c r="M29" s="20"/>
      <c r="N29" s="20"/>
    </row>
    <row r="30" spans="1:14" s="290" customFormat="1" ht="14.25" customHeight="1" x14ac:dyDescent="0.25">
      <c r="A30" s="140"/>
      <c r="B30" s="293" t="s">
        <v>325</v>
      </c>
      <c r="C30" s="271">
        <f>SUM(C31:C38)</f>
        <v>2824</v>
      </c>
      <c r="D30" s="272"/>
      <c r="E30" s="472">
        <f>SUM(E31:E38)</f>
        <v>2824</v>
      </c>
      <c r="F30" s="481">
        <f t="shared" si="0"/>
        <v>1</v>
      </c>
      <c r="G30" s="44"/>
      <c r="H30" s="289"/>
      <c r="I30" s="20"/>
      <c r="J30" s="20"/>
      <c r="K30" s="822"/>
      <c r="L30" s="20"/>
      <c r="M30" s="20"/>
      <c r="N30" s="20"/>
    </row>
    <row r="31" spans="1:14" s="290" customFormat="1" ht="14.25" customHeight="1" x14ac:dyDescent="0.25">
      <c r="A31" s="140"/>
      <c r="B31" s="621" t="s">
        <v>4</v>
      </c>
      <c r="C31" s="271">
        <v>290</v>
      </c>
      <c r="D31" s="272"/>
      <c r="E31" s="472">
        <f>SUM(C31:D31)</f>
        <v>290</v>
      </c>
      <c r="F31" s="481">
        <f t="shared" si="0"/>
        <v>1</v>
      </c>
      <c r="G31" s="44"/>
      <c r="H31" s="18"/>
      <c r="I31" s="20"/>
      <c r="J31" s="20"/>
      <c r="K31" s="306"/>
      <c r="L31" s="18"/>
      <c r="M31" s="20"/>
      <c r="N31" s="20"/>
    </row>
    <row r="32" spans="1:14" s="290" customFormat="1" ht="14.25" customHeight="1" x14ac:dyDescent="0.25">
      <c r="A32" s="140"/>
      <c r="B32" s="621" t="s">
        <v>318</v>
      </c>
      <c r="C32" s="271">
        <v>848</v>
      </c>
      <c r="D32" s="272"/>
      <c r="E32" s="472">
        <f t="shared" ref="E32:E38" si="4">SUM(C32:D32)</f>
        <v>848</v>
      </c>
      <c r="F32" s="481">
        <f t="shared" si="0"/>
        <v>1</v>
      </c>
      <c r="G32" s="44"/>
      <c r="H32" s="18"/>
      <c r="I32" s="20"/>
      <c r="J32" s="20"/>
      <c r="K32" s="306"/>
      <c r="L32" s="18"/>
      <c r="M32" s="20"/>
      <c r="N32" s="20"/>
    </row>
    <row r="33" spans="1:14" s="290" customFormat="1" ht="14.25" customHeight="1" x14ac:dyDescent="0.25">
      <c r="A33" s="140"/>
      <c r="B33" s="621" t="s">
        <v>319</v>
      </c>
      <c r="C33" s="271">
        <v>134</v>
      </c>
      <c r="D33" s="272"/>
      <c r="E33" s="472">
        <f t="shared" si="4"/>
        <v>134</v>
      </c>
      <c r="F33" s="481">
        <f t="shared" si="0"/>
        <v>1</v>
      </c>
      <c r="G33" s="44"/>
      <c r="H33" s="18"/>
      <c r="I33" s="20"/>
      <c r="J33" s="20"/>
      <c r="K33" s="306"/>
      <c r="L33" s="18"/>
      <c r="M33" s="20"/>
      <c r="N33" s="20"/>
    </row>
    <row r="34" spans="1:14" s="290" customFormat="1" ht="14.25" customHeight="1" x14ac:dyDescent="0.25">
      <c r="A34" s="140"/>
      <c r="B34" s="621" t="s">
        <v>320</v>
      </c>
      <c r="C34" s="271">
        <v>120</v>
      </c>
      <c r="D34" s="272"/>
      <c r="E34" s="472">
        <f t="shared" si="4"/>
        <v>120</v>
      </c>
      <c r="F34" s="481">
        <f t="shared" si="0"/>
        <v>1</v>
      </c>
      <c r="G34" s="44"/>
      <c r="H34" s="18"/>
      <c r="I34" s="20"/>
      <c r="J34" s="20"/>
      <c r="K34" s="306"/>
      <c r="L34" s="18"/>
      <c r="M34" s="20"/>
      <c r="N34" s="20"/>
    </row>
    <row r="35" spans="1:14" s="290" customFormat="1" ht="14.25" customHeight="1" x14ac:dyDescent="0.25">
      <c r="A35" s="140"/>
      <c r="B35" s="621" t="s">
        <v>321</v>
      </c>
      <c r="C35" s="271">
        <v>583</v>
      </c>
      <c r="D35" s="272"/>
      <c r="E35" s="472">
        <f t="shared" si="4"/>
        <v>583</v>
      </c>
      <c r="F35" s="481">
        <f t="shared" si="0"/>
        <v>1</v>
      </c>
      <c r="G35" s="44"/>
      <c r="H35" s="18"/>
      <c r="I35" s="20"/>
      <c r="J35" s="20"/>
      <c r="K35" s="306"/>
      <c r="L35" s="18"/>
      <c r="M35" s="20"/>
      <c r="N35" s="20"/>
    </row>
    <row r="36" spans="1:14" s="290" customFormat="1" ht="14.25" customHeight="1" x14ac:dyDescent="0.25">
      <c r="A36" s="140"/>
      <c r="B36" s="621" t="s">
        <v>322</v>
      </c>
      <c r="C36" s="271">
        <v>358</v>
      </c>
      <c r="D36" s="272"/>
      <c r="E36" s="472">
        <f t="shared" si="4"/>
        <v>358</v>
      </c>
      <c r="F36" s="481">
        <f t="shared" si="0"/>
        <v>1</v>
      </c>
      <c r="G36" s="44"/>
      <c r="H36" s="18"/>
      <c r="I36" s="20"/>
      <c r="J36" s="20"/>
      <c r="K36" s="306"/>
      <c r="L36" s="18"/>
      <c r="M36" s="20"/>
      <c r="N36" s="20"/>
    </row>
    <row r="37" spans="1:14" s="290" customFormat="1" ht="14.25" customHeight="1" x14ac:dyDescent="0.25">
      <c r="A37" s="140"/>
      <c r="B37" s="621" t="s">
        <v>323</v>
      </c>
      <c r="C37" s="271">
        <v>222</v>
      </c>
      <c r="D37" s="272"/>
      <c r="E37" s="472">
        <f t="shared" si="4"/>
        <v>222</v>
      </c>
      <c r="F37" s="481">
        <f t="shared" si="0"/>
        <v>1</v>
      </c>
      <c r="G37" s="44"/>
      <c r="H37" s="18"/>
      <c r="I37" s="20"/>
      <c r="J37" s="20"/>
      <c r="K37" s="306"/>
      <c r="L37" s="18"/>
      <c r="M37" s="20"/>
      <c r="N37" s="20"/>
    </row>
    <row r="38" spans="1:14" s="290" customFormat="1" ht="14.25" customHeight="1" x14ac:dyDescent="0.25">
      <c r="A38" s="140"/>
      <c r="B38" s="690" t="s">
        <v>324</v>
      </c>
      <c r="C38" s="271">
        <v>269</v>
      </c>
      <c r="D38" s="272"/>
      <c r="E38" s="472">
        <f t="shared" si="4"/>
        <v>269</v>
      </c>
      <c r="F38" s="481">
        <f t="shared" si="0"/>
        <v>1</v>
      </c>
      <c r="G38" s="44"/>
      <c r="H38" s="289"/>
      <c r="I38" s="20"/>
      <c r="J38" s="48"/>
      <c r="K38" s="265"/>
      <c r="L38" s="18"/>
      <c r="M38" s="265"/>
      <c r="N38" s="20"/>
    </row>
    <row r="39" spans="1:14" s="290" customFormat="1" ht="14.25" customHeight="1" x14ac:dyDescent="0.25">
      <c r="A39" s="140"/>
      <c r="B39" s="691"/>
      <c r="C39" s="271"/>
      <c r="D39" s="272"/>
      <c r="E39" s="472"/>
      <c r="F39" s="481"/>
      <c r="G39" s="44"/>
      <c r="H39" s="289"/>
      <c r="I39" s="20"/>
      <c r="J39" s="48"/>
      <c r="K39" s="265"/>
      <c r="L39" s="18"/>
      <c r="M39" s="265"/>
      <c r="N39" s="20"/>
    </row>
    <row r="40" spans="1:14" s="290" customFormat="1" ht="14.25" customHeight="1" x14ac:dyDescent="0.25">
      <c r="A40" s="140"/>
      <c r="B40" s="293" t="s">
        <v>326</v>
      </c>
      <c r="C40" s="271">
        <f>SUM(C41:C45)</f>
        <v>1825</v>
      </c>
      <c r="D40" s="272"/>
      <c r="E40" s="472">
        <f>SUM(E41:E45)</f>
        <v>1825</v>
      </c>
      <c r="F40" s="481">
        <f t="shared" ref="F40:F45" si="5">+E40/C40</f>
        <v>1</v>
      </c>
      <c r="G40" s="44"/>
      <c r="H40" s="289"/>
      <c r="I40" s="20"/>
      <c r="J40" s="20"/>
      <c r="K40" s="265"/>
      <c r="L40" s="20"/>
      <c r="M40" s="20"/>
      <c r="N40" s="20"/>
    </row>
    <row r="41" spans="1:14" s="290" customFormat="1" ht="14.25" customHeight="1" x14ac:dyDescent="0.25">
      <c r="A41" s="140"/>
      <c r="B41" s="621" t="s">
        <v>4</v>
      </c>
      <c r="C41" s="271">
        <v>257</v>
      </c>
      <c r="D41" s="272"/>
      <c r="E41" s="472">
        <f>SUM(C41:D41)</f>
        <v>257</v>
      </c>
      <c r="F41" s="481">
        <f t="shared" si="5"/>
        <v>1</v>
      </c>
      <c r="G41" s="44"/>
      <c r="H41" s="18"/>
      <c r="I41" s="20"/>
      <c r="J41" s="20"/>
      <c r="K41" s="306"/>
      <c r="L41" s="18"/>
      <c r="M41" s="20"/>
      <c r="N41" s="20"/>
    </row>
    <row r="42" spans="1:14" s="290" customFormat="1" ht="14.25" customHeight="1" x14ac:dyDescent="0.25">
      <c r="A42" s="140"/>
      <c r="B42" s="621" t="s">
        <v>319</v>
      </c>
      <c r="C42" s="271">
        <v>119</v>
      </c>
      <c r="D42" s="272"/>
      <c r="E42" s="472">
        <f t="shared" ref="E42:E45" si="6">SUM(C42:D42)</f>
        <v>119</v>
      </c>
      <c r="F42" s="481">
        <f t="shared" si="5"/>
        <v>1</v>
      </c>
      <c r="G42" s="44"/>
      <c r="H42" s="18"/>
      <c r="I42" s="20"/>
      <c r="J42" s="20"/>
      <c r="K42" s="306"/>
      <c r="L42" s="18"/>
      <c r="M42" s="20"/>
      <c r="N42" s="20"/>
    </row>
    <row r="43" spans="1:14" s="290" customFormat="1" ht="14.25" customHeight="1" x14ac:dyDescent="0.25">
      <c r="A43" s="140"/>
      <c r="B43" s="621" t="s">
        <v>321</v>
      </c>
      <c r="C43" s="271">
        <v>775</v>
      </c>
      <c r="D43" s="272"/>
      <c r="E43" s="472">
        <f t="shared" si="6"/>
        <v>775</v>
      </c>
      <c r="F43" s="481">
        <f t="shared" si="5"/>
        <v>1</v>
      </c>
      <c r="G43" s="44"/>
      <c r="H43" s="18"/>
      <c r="I43" s="20"/>
      <c r="J43" s="20"/>
      <c r="K43" s="306"/>
      <c r="L43" s="18"/>
      <c r="M43" s="20"/>
      <c r="N43" s="20"/>
    </row>
    <row r="44" spans="1:14" s="290" customFormat="1" ht="14.25" customHeight="1" x14ac:dyDescent="0.25">
      <c r="A44" s="140"/>
      <c r="B44" s="621" t="s">
        <v>322</v>
      </c>
      <c r="C44" s="271">
        <v>477</v>
      </c>
      <c r="D44" s="272"/>
      <c r="E44" s="472">
        <f t="shared" si="6"/>
        <v>477</v>
      </c>
      <c r="F44" s="481">
        <f t="shared" si="5"/>
        <v>1</v>
      </c>
      <c r="G44" s="44"/>
      <c r="H44" s="18"/>
      <c r="I44" s="20"/>
      <c r="J44" s="20"/>
      <c r="K44" s="306"/>
      <c r="L44" s="18"/>
      <c r="M44" s="20"/>
      <c r="N44" s="20"/>
    </row>
    <row r="45" spans="1:14" s="290" customFormat="1" ht="14.25" customHeight="1" x14ac:dyDescent="0.25">
      <c r="A45" s="140"/>
      <c r="B45" s="621" t="s">
        <v>323</v>
      </c>
      <c r="C45" s="271">
        <v>197</v>
      </c>
      <c r="D45" s="272"/>
      <c r="E45" s="472">
        <f t="shared" si="6"/>
        <v>197</v>
      </c>
      <c r="F45" s="481">
        <f t="shared" si="5"/>
        <v>1</v>
      </c>
      <c r="G45" s="44"/>
      <c r="H45" s="18"/>
      <c r="I45" s="20"/>
      <c r="J45" s="20"/>
      <c r="K45" s="306"/>
      <c r="L45" s="18"/>
      <c r="M45" s="20"/>
      <c r="N45" s="20"/>
    </row>
    <row r="46" spans="1:14" s="290" customFormat="1" ht="14.25" customHeight="1" x14ac:dyDescent="0.25">
      <c r="A46" s="140"/>
      <c r="B46" s="691"/>
      <c r="C46" s="271"/>
      <c r="D46" s="272"/>
      <c r="E46" s="472"/>
      <c r="F46" s="481"/>
      <c r="G46" s="44"/>
      <c r="H46" s="289"/>
      <c r="I46" s="20"/>
      <c r="J46" s="48"/>
      <c r="K46" s="265"/>
      <c r="L46" s="18"/>
      <c r="M46" s="265"/>
      <c r="N46" s="20"/>
    </row>
    <row r="47" spans="1:14" s="290" customFormat="1" ht="14.25" customHeight="1" x14ac:dyDescent="0.25">
      <c r="A47" s="140"/>
      <c r="B47" s="293" t="s">
        <v>327</v>
      </c>
      <c r="C47" s="271">
        <f>SUM(C48:C52)</f>
        <v>803</v>
      </c>
      <c r="D47" s="272"/>
      <c r="E47" s="472">
        <f>SUM(E48:E52)</f>
        <v>803</v>
      </c>
      <c r="F47" s="481">
        <f t="shared" ref="F47:F52" si="7">+E47/C47</f>
        <v>1</v>
      </c>
      <c r="G47" s="44"/>
      <c r="H47" s="289"/>
      <c r="I47" s="20"/>
      <c r="J47" s="20"/>
      <c r="K47" s="265"/>
      <c r="L47" s="20"/>
      <c r="M47" s="20"/>
      <c r="N47" s="20"/>
    </row>
    <row r="48" spans="1:14" s="290" customFormat="1" ht="14.25" customHeight="1" x14ac:dyDescent="0.25">
      <c r="A48" s="140"/>
      <c r="B48" s="621" t="s">
        <v>4</v>
      </c>
      <c r="C48" s="271">
        <v>128</v>
      </c>
      <c r="D48" s="272"/>
      <c r="E48" s="472">
        <f>SUM(C48:D48)</f>
        <v>128</v>
      </c>
      <c r="F48" s="481">
        <f t="shared" si="7"/>
        <v>1</v>
      </c>
      <c r="G48" s="44"/>
      <c r="H48" s="18"/>
      <c r="I48" s="20"/>
      <c r="J48" s="20"/>
      <c r="K48" s="306"/>
      <c r="L48" s="18"/>
      <c r="M48" s="20"/>
      <c r="N48" s="20"/>
    </row>
    <row r="49" spans="1:16" s="290" customFormat="1" ht="14.25" customHeight="1" x14ac:dyDescent="0.25">
      <c r="A49" s="140"/>
      <c r="B49" s="621" t="s">
        <v>319</v>
      </c>
      <c r="C49" s="271">
        <v>60</v>
      </c>
      <c r="D49" s="272"/>
      <c r="E49" s="472">
        <f t="shared" ref="E49:E52" si="8">SUM(C49:D49)</f>
        <v>60</v>
      </c>
      <c r="F49" s="481">
        <f t="shared" si="7"/>
        <v>1</v>
      </c>
      <c r="G49" s="44"/>
      <c r="H49" s="18"/>
      <c r="I49" s="20"/>
      <c r="J49" s="20"/>
      <c r="K49" s="306"/>
      <c r="L49" s="18"/>
      <c r="M49" s="20"/>
      <c r="N49" s="20"/>
    </row>
    <row r="50" spans="1:16" s="290" customFormat="1" ht="14.25" customHeight="1" x14ac:dyDescent="0.25">
      <c r="A50" s="140"/>
      <c r="B50" s="621" t="s">
        <v>320</v>
      </c>
      <c r="C50" s="271">
        <v>160</v>
      </c>
      <c r="D50" s="272"/>
      <c r="E50" s="472">
        <f t="shared" si="8"/>
        <v>160</v>
      </c>
      <c r="F50" s="481">
        <f t="shared" si="7"/>
        <v>1</v>
      </c>
      <c r="G50" s="44"/>
      <c r="H50" s="18"/>
      <c r="I50" s="20"/>
      <c r="J50" s="20"/>
      <c r="K50" s="306"/>
      <c r="L50" s="18"/>
      <c r="M50" s="20"/>
      <c r="N50" s="20"/>
    </row>
    <row r="51" spans="1:16" s="290" customFormat="1" ht="14.25" customHeight="1" x14ac:dyDescent="0.25">
      <c r="A51" s="140"/>
      <c r="B51" s="621" t="s">
        <v>323</v>
      </c>
      <c r="C51" s="271">
        <v>98</v>
      </c>
      <c r="D51" s="272"/>
      <c r="E51" s="472">
        <f t="shared" si="8"/>
        <v>98</v>
      </c>
      <c r="F51" s="481">
        <f t="shared" si="7"/>
        <v>1</v>
      </c>
      <c r="G51" s="44"/>
      <c r="H51" s="18"/>
      <c r="I51" s="20"/>
      <c r="J51" s="20"/>
      <c r="K51" s="306"/>
      <c r="L51" s="18"/>
      <c r="M51" s="20"/>
      <c r="N51" s="20"/>
    </row>
    <row r="52" spans="1:16" s="290" customFormat="1" ht="14.25" customHeight="1" x14ac:dyDescent="0.25">
      <c r="A52" s="140"/>
      <c r="B52" s="690" t="s">
        <v>324</v>
      </c>
      <c r="C52" s="271">
        <v>357</v>
      </c>
      <c r="D52" s="272"/>
      <c r="E52" s="472">
        <f t="shared" si="8"/>
        <v>357</v>
      </c>
      <c r="F52" s="481">
        <f t="shared" si="7"/>
        <v>1</v>
      </c>
      <c r="G52" s="44"/>
      <c r="H52" s="289"/>
      <c r="I52" s="20"/>
      <c r="J52" s="48"/>
      <c r="K52" s="265"/>
      <c r="L52" s="18"/>
      <c r="M52" s="265"/>
      <c r="N52" s="20"/>
    </row>
    <row r="53" spans="1:16" s="290" customFormat="1" ht="14.25" customHeight="1" x14ac:dyDescent="0.25">
      <c r="A53" s="140"/>
      <c r="B53" s="295"/>
      <c r="C53" s="275"/>
      <c r="D53" s="272"/>
      <c r="E53" s="472"/>
      <c r="F53" s="481"/>
      <c r="G53" s="44"/>
      <c r="H53" s="289"/>
      <c r="I53" s="20"/>
      <c r="J53" s="20"/>
      <c r="K53" s="307"/>
      <c r="L53" s="18"/>
      <c r="M53" s="18"/>
      <c r="N53" s="20"/>
    </row>
    <row r="54" spans="1:16" s="290" customFormat="1" ht="14.25" customHeight="1" x14ac:dyDescent="0.25">
      <c r="A54" s="140"/>
      <c r="B54" s="293" t="s">
        <v>255</v>
      </c>
      <c r="C54" s="271">
        <f>+SUM(C55:C61)</f>
        <v>2880</v>
      </c>
      <c r="D54" s="272"/>
      <c r="E54" s="472">
        <f>+SUM(E55:E61)</f>
        <v>2880</v>
      </c>
      <c r="F54" s="481">
        <f t="shared" si="0"/>
        <v>1</v>
      </c>
      <c r="G54" s="44"/>
      <c r="H54" s="289"/>
      <c r="I54" s="20"/>
      <c r="J54" s="20"/>
      <c r="K54" s="307"/>
      <c r="L54" s="18"/>
      <c r="M54" s="18"/>
      <c r="N54" s="20"/>
    </row>
    <row r="55" spans="1:16" s="290" customFormat="1" ht="14.25" customHeight="1" x14ac:dyDescent="0.25">
      <c r="A55" s="140"/>
      <c r="B55" s="294" t="s">
        <v>244</v>
      </c>
      <c r="C55" s="271">
        <v>228</v>
      </c>
      <c r="D55" s="272"/>
      <c r="E55" s="472">
        <f>SUM(C55:D55)</f>
        <v>228</v>
      </c>
      <c r="F55" s="481">
        <f t="shared" si="0"/>
        <v>1</v>
      </c>
      <c r="G55" s="44"/>
      <c r="H55" s="18"/>
      <c r="I55" s="20"/>
      <c r="J55" s="20"/>
      <c r="K55" s="307"/>
      <c r="L55" s="18"/>
      <c r="M55" s="18"/>
      <c r="N55" s="20"/>
    </row>
    <row r="56" spans="1:16" s="290" customFormat="1" ht="14.25" customHeight="1" x14ac:dyDescent="0.25">
      <c r="A56" s="140"/>
      <c r="B56" s="294" t="s">
        <v>250</v>
      </c>
      <c r="C56" s="271">
        <v>343</v>
      </c>
      <c r="D56" s="272"/>
      <c r="E56" s="472">
        <f t="shared" ref="E56:E61" si="9">SUM(C56:D56)</f>
        <v>343</v>
      </c>
      <c r="F56" s="481">
        <f t="shared" si="0"/>
        <v>1</v>
      </c>
      <c r="G56" s="44"/>
      <c r="H56" s="18"/>
      <c r="I56" s="20"/>
      <c r="J56" s="20"/>
      <c r="K56" s="307"/>
      <c r="L56" s="18"/>
      <c r="M56" s="18"/>
      <c r="N56" s="20"/>
      <c r="O56" s="20"/>
      <c r="P56" s="20"/>
    </row>
    <row r="57" spans="1:16" s="290" customFormat="1" ht="14.25" customHeight="1" x14ac:dyDescent="0.25">
      <c r="A57" s="140"/>
      <c r="B57" s="294" t="s">
        <v>246</v>
      </c>
      <c r="C57" s="271">
        <v>228</v>
      </c>
      <c r="D57" s="272"/>
      <c r="E57" s="472">
        <f t="shared" si="9"/>
        <v>228</v>
      </c>
      <c r="F57" s="481">
        <f t="shared" si="0"/>
        <v>1</v>
      </c>
      <c r="G57" s="44"/>
      <c r="H57" s="18"/>
      <c r="I57" s="20"/>
      <c r="J57" s="20"/>
      <c r="K57" s="307"/>
      <c r="L57" s="18"/>
      <c r="M57" s="18"/>
      <c r="N57" s="20"/>
      <c r="O57" s="20"/>
      <c r="P57" s="20"/>
    </row>
    <row r="58" spans="1:16" s="290" customFormat="1" ht="14.25" customHeight="1" x14ac:dyDescent="0.25">
      <c r="A58" s="140"/>
      <c r="B58" s="294" t="s">
        <v>247</v>
      </c>
      <c r="C58" s="271">
        <v>983</v>
      </c>
      <c r="D58" s="272"/>
      <c r="E58" s="472">
        <f t="shared" si="9"/>
        <v>983</v>
      </c>
      <c r="F58" s="481">
        <f t="shared" si="0"/>
        <v>1</v>
      </c>
      <c r="G58" s="44"/>
      <c r="H58" s="18"/>
      <c r="I58" s="20"/>
      <c r="J58" s="20"/>
      <c r="K58" s="307"/>
      <c r="L58" s="18"/>
      <c r="M58" s="18"/>
      <c r="N58" s="20"/>
      <c r="O58" s="20"/>
      <c r="P58" s="20"/>
    </row>
    <row r="59" spans="1:16" s="290" customFormat="1" ht="14.25" customHeight="1" x14ac:dyDescent="0.25">
      <c r="A59" s="140"/>
      <c r="B59" s="294" t="s">
        <v>248</v>
      </c>
      <c r="C59" s="271">
        <v>229</v>
      </c>
      <c r="D59" s="272"/>
      <c r="E59" s="472">
        <f t="shared" si="9"/>
        <v>229</v>
      </c>
      <c r="F59" s="481">
        <f t="shared" si="0"/>
        <v>1</v>
      </c>
      <c r="G59" s="44"/>
      <c r="H59" s="18"/>
      <c r="I59" s="20"/>
      <c r="J59" s="20"/>
      <c r="K59" s="307"/>
      <c r="L59" s="18"/>
      <c r="M59" s="18"/>
      <c r="N59" s="20"/>
    </row>
    <row r="60" spans="1:16" s="290" customFormat="1" ht="14.25" customHeight="1" x14ac:dyDescent="0.25">
      <c r="A60" s="140"/>
      <c r="B60" s="294" t="s">
        <v>249</v>
      </c>
      <c r="C60" s="271">
        <v>526</v>
      </c>
      <c r="D60" s="272"/>
      <c r="E60" s="472">
        <f t="shared" si="9"/>
        <v>526</v>
      </c>
      <c r="F60" s="481">
        <f t="shared" si="0"/>
        <v>1</v>
      </c>
      <c r="G60" s="44"/>
      <c r="H60" s="18"/>
      <c r="I60" s="20"/>
      <c r="J60" s="20"/>
      <c r="K60" s="307"/>
      <c r="L60" s="18"/>
      <c r="M60" s="18"/>
      <c r="N60" s="20"/>
    </row>
    <row r="61" spans="1:16" s="290" customFormat="1" ht="14.25" customHeight="1" x14ac:dyDescent="0.25">
      <c r="A61" s="140"/>
      <c r="B61" s="295" t="s">
        <v>235</v>
      </c>
      <c r="C61" s="271">
        <v>343</v>
      </c>
      <c r="D61" s="272"/>
      <c r="E61" s="472">
        <f t="shared" si="9"/>
        <v>343</v>
      </c>
      <c r="F61" s="481">
        <f t="shared" si="0"/>
        <v>1</v>
      </c>
      <c r="G61" s="44"/>
      <c r="H61" s="18"/>
      <c r="I61" s="20"/>
      <c r="J61" s="20"/>
      <c r="K61" s="307"/>
      <c r="L61" s="18"/>
      <c r="M61" s="18"/>
      <c r="N61" s="20"/>
    </row>
    <row r="62" spans="1:16" s="290" customFormat="1" ht="14.25" customHeight="1" x14ac:dyDescent="0.25">
      <c r="A62" s="140"/>
      <c r="B62" s="352"/>
      <c r="C62" s="275"/>
      <c r="D62" s="272"/>
      <c r="E62" s="472"/>
      <c r="F62" s="481"/>
      <c r="G62" s="44"/>
      <c r="H62" s="18"/>
      <c r="I62" s="20"/>
      <c r="J62" s="48"/>
      <c r="K62" s="307"/>
      <c r="L62" s="18"/>
      <c r="M62" s="18"/>
      <c r="N62" s="20"/>
    </row>
    <row r="63" spans="1:16" s="290" customFormat="1" ht="14.25" customHeight="1" x14ac:dyDescent="0.25">
      <c r="A63" s="140"/>
      <c r="B63" s="293" t="s">
        <v>256</v>
      </c>
      <c r="C63" s="271">
        <f>+SUM(C64:C70)</f>
        <v>7000</v>
      </c>
      <c r="D63" s="272"/>
      <c r="E63" s="472">
        <f>+SUM(E64:E70)</f>
        <v>7000</v>
      </c>
      <c r="F63" s="481">
        <f t="shared" si="0"/>
        <v>1</v>
      </c>
      <c r="G63" s="44"/>
      <c r="H63" s="18"/>
      <c r="I63" s="20"/>
      <c r="J63" s="48"/>
      <c r="K63" s="307"/>
      <c r="L63" s="18"/>
      <c r="M63" s="18"/>
      <c r="N63" s="20"/>
    </row>
    <row r="64" spans="1:16" s="290" customFormat="1" ht="14.25" customHeight="1" x14ac:dyDescent="0.25">
      <c r="A64" s="140"/>
      <c r="B64" s="294" t="s">
        <v>244</v>
      </c>
      <c r="C64" s="271">
        <v>905</v>
      </c>
      <c r="D64" s="272"/>
      <c r="E64" s="472">
        <f>SUM(C64:D64)</f>
        <v>905</v>
      </c>
      <c r="F64" s="481">
        <f t="shared" si="0"/>
        <v>1</v>
      </c>
      <c r="G64" s="44"/>
      <c r="H64" s="18"/>
      <c r="I64" s="20"/>
      <c r="J64" s="20"/>
      <c r="K64" s="307"/>
      <c r="L64" s="18"/>
      <c r="M64" s="18"/>
      <c r="N64" s="20"/>
      <c r="O64" s="20"/>
    </row>
    <row r="65" spans="1:15" s="290" customFormat="1" ht="14.25" customHeight="1" x14ac:dyDescent="0.25">
      <c r="A65" s="140"/>
      <c r="B65" s="294" t="s">
        <v>245</v>
      </c>
      <c r="C65" s="271">
        <v>2647</v>
      </c>
      <c r="D65" s="272"/>
      <c r="E65" s="472">
        <f t="shared" ref="E65:E70" si="10">SUM(C65:D65)</f>
        <v>2647</v>
      </c>
      <c r="F65" s="481">
        <f t="shared" si="0"/>
        <v>1</v>
      </c>
      <c r="G65" s="44"/>
      <c r="H65" s="18"/>
      <c r="I65" s="20"/>
      <c r="J65" s="20"/>
      <c r="K65" s="20"/>
      <c r="L65" s="18"/>
      <c r="M65" s="20"/>
      <c r="N65" s="20"/>
      <c r="O65" s="20"/>
    </row>
    <row r="66" spans="1:15" ht="12.75" x14ac:dyDescent="0.2">
      <c r="A66" s="140"/>
      <c r="B66" s="294" t="s">
        <v>250</v>
      </c>
      <c r="C66" s="271">
        <v>420</v>
      </c>
      <c r="D66" s="272"/>
      <c r="E66" s="472">
        <f t="shared" si="10"/>
        <v>420</v>
      </c>
      <c r="F66" s="481">
        <f t="shared" si="0"/>
        <v>1</v>
      </c>
      <c r="G66" s="44"/>
      <c r="K66" s="311"/>
      <c r="L66" s="63"/>
    </row>
    <row r="67" spans="1:15" ht="12.95" customHeight="1" x14ac:dyDescent="0.2">
      <c r="A67" s="140"/>
      <c r="B67" s="294" t="s">
        <v>246</v>
      </c>
      <c r="C67" s="271">
        <v>375</v>
      </c>
      <c r="D67" s="272"/>
      <c r="E67" s="472">
        <f t="shared" si="10"/>
        <v>375</v>
      </c>
      <c r="F67" s="481">
        <f t="shared" si="0"/>
        <v>1</v>
      </c>
      <c r="G67" s="44"/>
      <c r="K67" s="311"/>
      <c r="L67" s="63"/>
    </row>
    <row r="68" spans="1:15" ht="12.95" customHeight="1" x14ac:dyDescent="0.2">
      <c r="A68" s="140"/>
      <c r="B68" s="294" t="s">
        <v>248</v>
      </c>
      <c r="C68" s="271">
        <v>1119</v>
      </c>
      <c r="D68" s="272"/>
      <c r="E68" s="472">
        <f t="shared" si="10"/>
        <v>1119</v>
      </c>
      <c r="F68" s="481">
        <f t="shared" si="0"/>
        <v>1</v>
      </c>
      <c r="G68" s="44"/>
      <c r="K68" s="311"/>
      <c r="L68" s="63"/>
    </row>
    <row r="69" spans="1:15" ht="12.95" customHeight="1" x14ac:dyDescent="0.2">
      <c r="A69" s="140"/>
      <c r="B69" s="294" t="s">
        <v>249</v>
      </c>
      <c r="C69" s="271">
        <v>695</v>
      </c>
      <c r="D69" s="272"/>
      <c r="E69" s="472">
        <f t="shared" si="10"/>
        <v>695</v>
      </c>
      <c r="F69" s="481">
        <f t="shared" si="0"/>
        <v>1</v>
      </c>
      <c r="G69" s="44"/>
      <c r="K69" s="311"/>
      <c r="L69" s="63"/>
    </row>
    <row r="70" spans="1:15" ht="12.95" customHeight="1" x14ac:dyDescent="0.2">
      <c r="A70" s="140"/>
      <c r="B70" s="295" t="s">
        <v>235</v>
      </c>
      <c r="C70" s="271">
        <v>839</v>
      </c>
      <c r="D70" s="272"/>
      <c r="E70" s="472">
        <f t="shared" si="10"/>
        <v>839</v>
      </c>
      <c r="F70" s="481">
        <f t="shared" si="0"/>
        <v>1</v>
      </c>
      <c r="G70" s="44"/>
      <c r="L70" s="18"/>
    </row>
    <row r="71" spans="1:15" ht="12.95" customHeight="1" x14ac:dyDescent="0.2">
      <c r="A71" s="140"/>
      <c r="B71" s="295"/>
      <c r="C71" s="275"/>
      <c r="D71" s="272"/>
      <c r="E71" s="472"/>
      <c r="F71" s="481"/>
      <c r="G71" s="44"/>
      <c r="L71" s="18"/>
    </row>
    <row r="72" spans="1:15" ht="12.95" customHeight="1" x14ac:dyDescent="0.2">
      <c r="A72" s="140"/>
      <c r="B72" s="293" t="s">
        <v>309</v>
      </c>
      <c r="C72" s="271">
        <f>+SUM(C73:C76)</f>
        <v>177659</v>
      </c>
      <c r="D72" s="272">
        <f>+SUM(D73:D76)</f>
        <v>8240</v>
      </c>
      <c r="E72" s="472">
        <f>+SUM(E73:E76)</f>
        <v>185899</v>
      </c>
      <c r="F72" s="481">
        <f t="shared" si="0"/>
        <v>1.0463809882978066</v>
      </c>
      <c r="G72" s="44"/>
      <c r="J72" s="312"/>
      <c r="K72" s="306"/>
      <c r="L72" s="308"/>
      <c r="M72" s="63"/>
      <c r="N72" s="307"/>
    </row>
    <row r="73" spans="1:15" ht="12.95" customHeight="1" x14ac:dyDescent="0.2">
      <c r="A73" s="140"/>
      <c r="B73" s="295" t="s">
        <v>253</v>
      </c>
      <c r="C73" s="271">
        <f>141139-1808</f>
        <v>139331</v>
      </c>
      <c r="D73" s="272">
        <f>+'4.SZ.TÁBL. SZOCIÁLIS NORMATÍVA'!G13</f>
        <v>140</v>
      </c>
      <c r="E73" s="472">
        <f>SUM(C73:D73)</f>
        <v>139471</v>
      </c>
      <c r="F73" s="481">
        <f>+E73/C73</f>
        <v>1.0010048015158148</v>
      </c>
      <c r="G73" s="44"/>
      <c r="J73" s="312"/>
      <c r="K73" s="265"/>
      <c r="L73" s="308"/>
      <c r="M73" s="63"/>
      <c r="N73" s="307"/>
    </row>
    <row r="74" spans="1:15" ht="12.95" customHeight="1" x14ac:dyDescent="0.2">
      <c r="A74" s="140"/>
      <c r="B74" s="295" t="s">
        <v>388</v>
      </c>
      <c r="C74" s="271">
        <v>1808</v>
      </c>
      <c r="D74" s="272"/>
      <c r="E74" s="472">
        <f t="shared" ref="E74:E76" si="11">SUM(C74:D74)</f>
        <v>1808</v>
      </c>
      <c r="F74" s="481">
        <f>+E74/C74</f>
        <v>1</v>
      </c>
      <c r="G74" s="44"/>
      <c r="J74" s="313"/>
      <c r="K74" s="265"/>
      <c r="L74" s="311"/>
      <c r="M74" s="63"/>
      <c r="N74" s="307"/>
    </row>
    <row r="75" spans="1:15" ht="12.95" customHeight="1" x14ac:dyDescent="0.2">
      <c r="A75" s="140"/>
      <c r="B75" s="295" t="s">
        <v>287</v>
      </c>
      <c r="C75" s="271">
        <v>16244</v>
      </c>
      <c r="D75" s="272">
        <f>+'4.SZ.TÁBL. SZOCIÁLIS NORMATÍVA'!G31</f>
        <v>8145</v>
      </c>
      <c r="E75" s="472">
        <f t="shared" si="11"/>
        <v>24389</v>
      </c>
      <c r="F75" s="481">
        <f t="shared" ref="F75:F76" si="12">+E75/C75</f>
        <v>1.5014159074119675</v>
      </c>
      <c r="G75" s="44"/>
    </row>
    <row r="76" spans="1:15" ht="12.95" customHeight="1" x14ac:dyDescent="0.2">
      <c r="A76" s="140"/>
      <c r="B76" s="295" t="s">
        <v>394</v>
      </c>
      <c r="C76" s="271">
        <v>20276</v>
      </c>
      <c r="D76" s="272">
        <f>+'4.SZ.TÁBL. SZOCIÁLIS NORMATÍVA'!G22</f>
        <v>-45</v>
      </c>
      <c r="E76" s="472">
        <f t="shared" si="11"/>
        <v>20231</v>
      </c>
      <c r="F76" s="499">
        <f t="shared" si="12"/>
        <v>0.99778062734267114</v>
      </c>
      <c r="G76" s="44"/>
    </row>
    <row r="77" spans="1:15" ht="12.95" customHeight="1" x14ac:dyDescent="0.2">
      <c r="A77" s="140"/>
      <c r="B77" s="295"/>
      <c r="C77" s="271"/>
      <c r="D77" s="272"/>
      <c r="E77" s="472"/>
      <c r="F77" s="499"/>
      <c r="G77" s="44"/>
    </row>
    <row r="78" spans="1:15" ht="12.95" customHeight="1" x14ac:dyDescent="0.2">
      <c r="A78" s="140"/>
      <c r="B78" s="293" t="s">
        <v>368</v>
      </c>
      <c r="C78" s="271">
        <f>SUM(C79:C86)</f>
        <v>535</v>
      </c>
      <c r="D78" s="271"/>
      <c r="E78" s="271">
        <f t="shared" ref="E78" si="13">SUM(E79:E86)</f>
        <v>535</v>
      </c>
      <c r="F78" s="499">
        <f t="shared" ref="F78" si="14">+E78/C78</f>
        <v>1</v>
      </c>
      <c r="G78" s="44"/>
    </row>
    <row r="79" spans="1:15" ht="12.95" customHeight="1" x14ac:dyDescent="0.2">
      <c r="A79" s="140"/>
      <c r="B79" s="698" t="s">
        <v>362</v>
      </c>
      <c r="C79" s="271">
        <v>55</v>
      </c>
      <c r="D79" s="272"/>
      <c r="E79" s="472">
        <f>SUM(C79:D79)</f>
        <v>55</v>
      </c>
      <c r="F79" s="499">
        <f t="shared" ref="F79:F94" si="15">+E79/C79</f>
        <v>1</v>
      </c>
      <c r="G79" s="44"/>
    </row>
    <row r="80" spans="1:15" ht="12.95" customHeight="1" x14ac:dyDescent="0.2">
      <c r="A80" s="140"/>
      <c r="B80" s="698" t="s">
        <v>363</v>
      </c>
      <c r="C80" s="271">
        <v>161</v>
      </c>
      <c r="D80" s="272"/>
      <c r="E80" s="472">
        <f t="shared" ref="E80:E86" si="16">SUM(C80:D80)</f>
        <v>161</v>
      </c>
      <c r="F80" s="499">
        <f t="shared" si="15"/>
        <v>1</v>
      </c>
      <c r="G80" s="44"/>
    </row>
    <row r="81" spans="1:7" ht="12.95" customHeight="1" x14ac:dyDescent="0.2">
      <c r="A81" s="140"/>
      <c r="B81" s="698" t="s">
        <v>364</v>
      </c>
      <c r="C81" s="271">
        <v>25</v>
      </c>
      <c r="D81" s="272"/>
      <c r="E81" s="472">
        <f t="shared" si="16"/>
        <v>25</v>
      </c>
      <c r="F81" s="499">
        <f t="shared" si="15"/>
        <v>1</v>
      </c>
      <c r="G81" s="44"/>
    </row>
    <row r="82" spans="1:7" ht="12.95" customHeight="1" x14ac:dyDescent="0.2">
      <c r="A82" s="140"/>
      <c r="B82" s="698" t="s">
        <v>365</v>
      </c>
      <c r="C82" s="271">
        <v>23</v>
      </c>
      <c r="D82" s="272"/>
      <c r="E82" s="472">
        <f t="shared" si="16"/>
        <v>23</v>
      </c>
      <c r="F82" s="499">
        <f t="shared" si="15"/>
        <v>1</v>
      </c>
      <c r="G82" s="44"/>
    </row>
    <row r="83" spans="1:7" ht="12.95" customHeight="1" x14ac:dyDescent="0.2">
      <c r="A83" s="140"/>
      <c r="B83" s="698" t="s">
        <v>366</v>
      </c>
      <c r="C83" s="271">
        <v>110</v>
      </c>
      <c r="D83" s="272"/>
      <c r="E83" s="472">
        <f t="shared" si="16"/>
        <v>110</v>
      </c>
      <c r="F83" s="499">
        <f t="shared" si="15"/>
        <v>1</v>
      </c>
      <c r="G83" s="44"/>
    </row>
    <row r="84" spans="1:7" ht="12.95" customHeight="1" x14ac:dyDescent="0.2">
      <c r="A84" s="140"/>
      <c r="B84" s="698" t="s">
        <v>367</v>
      </c>
      <c r="C84" s="271">
        <v>68</v>
      </c>
      <c r="D84" s="272"/>
      <c r="E84" s="472">
        <f t="shared" si="16"/>
        <v>68</v>
      </c>
      <c r="F84" s="499">
        <f t="shared" si="15"/>
        <v>1</v>
      </c>
      <c r="G84" s="44"/>
    </row>
    <row r="85" spans="1:7" ht="12.95" customHeight="1" x14ac:dyDescent="0.2">
      <c r="A85" s="140"/>
      <c r="B85" s="295" t="s">
        <v>323</v>
      </c>
      <c r="C85" s="271">
        <v>42</v>
      </c>
      <c r="D85" s="272"/>
      <c r="E85" s="472">
        <f t="shared" si="16"/>
        <v>42</v>
      </c>
      <c r="F85" s="499">
        <f t="shared" si="15"/>
        <v>1</v>
      </c>
      <c r="G85" s="44"/>
    </row>
    <row r="86" spans="1:7" ht="12.6" customHeight="1" x14ac:dyDescent="0.2">
      <c r="A86" s="140"/>
      <c r="B86" s="295" t="s">
        <v>324</v>
      </c>
      <c r="C86" s="271">
        <v>51</v>
      </c>
      <c r="D86" s="272"/>
      <c r="E86" s="472">
        <f t="shared" si="16"/>
        <v>51</v>
      </c>
      <c r="F86" s="499">
        <f t="shared" si="15"/>
        <v>1</v>
      </c>
      <c r="G86" s="44"/>
    </row>
    <row r="87" spans="1:7" ht="12.6" customHeight="1" x14ac:dyDescent="0.2">
      <c r="A87" s="140"/>
      <c r="B87" s="295"/>
      <c r="C87" s="271"/>
      <c r="D87" s="272"/>
      <c r="E87" s="472"/>
      <c r="F87" s="499"/>
      <c r="G87" s="44"/>
    </row>
    <row r="88" spans="1:7" ht="12.6" customHeight="1" x14ac:dyDescent="0.2">
      <c r="A88" s="140"/>
      <c r="B88" s="295" t="s">
        <v>378</v>
      </c>
      <c r="C88" s="271">
        <f>SUM(C89:C94)</f>
        <v>4000</v>
      </c>
      <c r="D88" s="272"/>
      <c r="E88" s="472">
        <f>SUM(E89:E94)</f>
        <v>4000</v>
      </c>
      <c r="F88" s="499">
        <f t="shared" si="15"/>
        <v>1</v>
      </c>
      <c r="G88" s="44"/>
    </row>
    <row r="89" spans="1:7" ht="12.6" customHeight="1" x14ac:dyDescent="0.2">
      <c r="A89" s="140"/>
      <c r="B89" s="295" t="s">
        <v>4</v>
      </c>
      <c r="C89" s="271">
        <v>832</v>
      </c>
      <c r="D89" s="272"/>
      <c r="E89" s="472">
        <f>SUM(C89:D89)</f>
        <v>832</v>
      </c>
      <c r="F89" s="499">
        <f t="shared" si="15"/>
        <v>1</v>
      </c>
      <c r="G89" s="44"/>
    </row>
    <row r="90" spans="1:7" ht="12.6" customHeight="1" x14ac:dyDescent="0.2">
      <c r="A90" s="140"/>
      <c r="B90" s="295" t="s">
        <v>319</v>
      </c>
      <c r="C90" s="271">
        <v>386</v>
      </c>
      <c r="D90" s="272"/>
      <c r="E90" s="472">
        <f t="shared" ref="E90:E94" si="17">SUM(C90:D90)</f>
        <v>386</v>
      </c>
      <c r="F90" s="499">
        <f t="shared" si="15"/>
        <v>1</v>
      </c>
      <c r="G90" s="44"/>
    </row>
    <row r="91" spans="1:7" ht="12.6" customHeight="1" x14ac:dyDescent="0.2">
      <c r="A91" s="140"/>
      <c r="B91" s="295" t="s">
        <v>320</v>
      </c>
      <c r="C91" s="271">
        <v>344</v>
      </c>
      <c r="D91" s="272"/>
      <c r="E91" s="472">
        <f t="shared" si="17"/>
        <v>344</v>
      </c>
      <c r="F91" s="499">
        <f t="shared" si="15"/>
        <v>1</v>
      </c>
      <c r="G91" s="44"/>
    </row>
    <row r="92" spans="1:7" ht="12.6" customHeight="1" x14ac:dyDescent="0.2">
      <c r="A92" s="140"/>
      <c r="B92" s="295" t="s">
        <v>322</v>
      </c>
      <c r="C92" s="271">
        <v>1029</v>
      </c>
      <c r="D92" s="272"/>
      <c r="E92" s="472">
        <f t="shared" si="17"/>
        <v>1029</v>
      </c>
      <c r="F92" s="499">
        <f t="shared" si="15"/>
        <v>1</v>
      </c>
      <c r="G92" s="44"/>
    </row>
    <row r="93" spans="1:7" ht="12.6" customHeight="1" x14ac:dyDescent="0.2">
      <c r="A93" s="140"/>
      <c r="B93" s="295" t="s">
        <v>323</v>
      </c>
      <c r="C93" s="271">
        <v>638</v>
      </c>
      <c r="D93" s="272"/>
      <c r="E93" s="472">
        <f t="shared" si="17"/>
        <v>638</v>
      </c>
      <c r="F93" s="499">
        <f t="shared" si="15"/>
        <v>1</v>
      </c>
      <c r="G93" s="44"/>
    </row>
    <row r="94" spans="1:7" ht="12.6" customHeight="1" x14ac:dyDescent="0.2">
      <c r="A94" s="140"/>
      <c r="B94" s="295" t="s">
        <v>324</v>
      </c>
      <c r="C94" s="271">
        <v>771</v>
      </c>
      <c r="D94" s="272"/>
      <c r="E94" s="472">
        <f t="shared" si="17"/>
        <v>771</v>
      </c>
      <c r="F94" s="499">
        <f t="shared" si="15"/>
        <v>1</v>
      </c>
      <c r="G94" s="44"/>
    </row>
    <row r="95" spans="1:7" ht="12.95" customHeight="1" x14ac:dyDescent="0.2">
      <c r="A95" s="140"/>
      <c r="B95" s="295"/>
      <c r="C95" s="271"/>
      <c r="D95" s="272"/>
      <c r="E95" s="472"/>
      <c r="F95" s="499"/>
      <c r="G95" s="44"/>
    </row>
    <row r="96" spans="1:7" ht="12.95" customHeight="1" x14ac:dyDescent="0.2">
      <c r="A96" s="140"/>
      <c r="B96" s="295"/>
      <c r="C96" s="271"/>
      <c r="D96" s="272"/>
      <c r="E96" s="472"/>
      <c r="F96" s="499"/>
      <c r="G96" s="44"/>
    </row>
    <row r="97" spans="1:14" ht="12.95" customHeight="1" x14ac:dyDescent="0.2">
      <c r="A97" s="683" t="s">
        <v>336</v>
      </c>
      <c r="B97" s="684" t="s">
        <v>254</v>
      </c>
      <c r="C97" s="647">
        <f>+C4+C13+C21+C30+C54+C63+C72+C78+C40+C47+C88</f>
        <v>277825</v>
      </c>
      <c r="D97" s="685">
        <f>+D4+D13+D21+D30+D54+D63+D72+D78+D40+D47</f>
        <v>8240</v>
      </c>
      <c r="E97" s="686">
        <f>+E4+E13+E21+E30+E54+E63+E72+E78+E40+E47+E88</f>
        <v>286065</v>
      </c>
      <c r="F97" s="687">
        <f t="shared" ref="F97:F129" si="18">+E97/C97</f>
        <v>1.0296589579771438</v>
      </c>
      <c r="G97" s="18"/>
      <c r="H97" s="314"/>
      <c r="J97" s="312"/>
      <c r="K97" s="265"/>
      <c r="L97" s="308"/>
      <c r="M97" s="63"/>
      <c r="N97" s="307"/>
    </row>
    <row r="98" spans="1:14" ht="12.95" customHeight="1" x14ac:dyDescent="0.2">
      <c r="A98" s="140"/>
      <c r="B98" s="315"/>
      <c r="C98" s="271"/>
      <c r="D98" s="272"/>
      <c r="E98" s="472"/>
      <c r="F98" s="499"/>
      <c r="G98" s="18"/>
      <c r="H98" s="314"/>
      <c r="J98" s="312"/>
      <c r="K98" s="265"/>
      <c r="L98" s="308"/>
      <c r="M98" s="63"/>
      <c r="N98" s="307"/>
    </row>
    <row r="99" spans="1:14" ht="12.95" customHeight="1" x14ac:dyDescent="0.2">
      <c r="A99" s="683"/>
      <c r="B99" s="684"/>
      <c r="C99" s="647"/>
      <c r="D99" s="685"/>
      <c r="E99" s="686"/>
      <c r="F99" s="687"/>
      <c r="G99" s="18"/>
      <c r="H99" s="314"/>
      <c r="J99" s="312"/>
      <c r="K99" s="265"/>
      <c r="L99" s="308"/>
      <c r="M99" s="63"/>
      <c r="N99" s="307"/>
    </row>
    <row r="100" spans="1:14" ht="12.95" customHeight="1" x14ac:dyDescent="0.2">
      <c r="A100" s="140"/>
      <c r="B100" s="315"/>
      <c r="C100" s="271"/>
      <c r="D100" s="272"/>
      <c r="E100" s="472"/>
      <c r="F100" s="499"/>
      <c r="G100" s="18"/>
      <c r="H100" s="314"/>
      <c r="J100" s="312"/>
      <c r="K100" s="265"/>
      <c r="L100" s="308"/>
      <c r="M100" s="63"/>
      <c r="N100" s="307"/>
    </row>
    <row r="101" spans="1:14" ht="12.95" customHeight="1" x14ac:dyDescent="0.2">
      <c r="A101" s="140"/>
      <c r="B101" s="194"/>
      <c r="C101" s="275"/>
      <c r="D101" s="276"/>
      <c r="E101" s="471"/>
      <c r="F101" s="499"/>
      <c r="G101" s="18"/>
      <c r="H101" s="314"/>
      <c r="I101" s="313"/>
      <c r="L101" s="308"/>
      <c r="M101" s="63"/>
      <c r="N101" s="307"/>
    </row>
    <row r="102" spans="1:14" ht="12.95" customHeight="1" x14ac:dyDescent="0.2">
      <c r="A102" s="122" t="s">
        <v>100</v>
      </c>
      <c r="B102" s="199" t="s">
        <v>63</v>
      </c>
      <c r="C102" s="278">
        <f>+C3+C97+C99</f>
        <v>277825</v>
      </c>
      <c r="D102" s="279">
        <f>+D3+D97+D99</f>
        <v>8240</v>
      </c>
      <c r="E102" s="473">
        <f>+E3+E97+E99</f>
        <v>286065</v>
      </c>
      <c r="F102" s="504">
        <f t="shared" si="18"/>
        <v>1.0296589579771438</v>
      </c>
      <c r="G102" s="18"/>
      <c r="H102" s="314"/>
    </row>
    <row r="103" spans="1:14" ht="12.95" customHeight="1" x14ac:dyDescent="0.2">
      <c r="A103" s="141" t="s">
        <v>101</v>
      </c>
      <c r="B103" s="186" t="s">
        <v>96</v>
      </c>
      <c r="C103" s="268"/>
      <c r="D103" s="277"/>
      <c r="E103" s="474"/>
      <c r="F103" s="501"/>
      <c r="G103" s="354"/>
      <c r="H103" s="314"/>
    </row>
    <row r="104" spans="1:14" ht="27" customHeight="1" x14ac:dyDescent="0.2">
      <c r="A104" s="130" t="s">
        <v>102</v>
      </c>
      <c r="B104" s="131" t="s">
        <v>64</v>
      </c>
      <c r="C104" s="269"/>
      <c r="D104" s="33"/>
      <c r="E104" s="102"/>
      <c r="F104" s="481"/>
      <c r="G104" s="44"/>
    </row>
    <row r="105" spans="1:14" ht="12.95" customHeight="1" x14ac:dyDescent="0.2">
      <c r="A105" s="140"/>
      <c r="B105" s="194" t="s">
        <v>62</v>
      </c>
      <c r="C105" s="271"/>
      <c r="D105" s="272"/>
      <c r="E105" s="472"/>
      <c r="F105" s="499"/>
      <c r="G105" s="18"/>
    </row>
    <row r="106" spans="1:14" ht="12.95" customHeight="1" x14ac:dyDescent="0.2">
      <c r="A106" s="122" t="s">
        <v>103</v>
      </c>
      <c r="B106" s="199" t="s">
        <v>65</v>
      </c>
      <c r="C106" s="280">
        <f>+C103+C104</f>
        <v>0</v>
      </c>
      <c r="D106" s="281">
        <f>+D103+D104</f>
        <v>0</v>
      </c>
      <c r="E106" s="475">
        <f>+E103+E104</f>
        <v>0</v>
      </c>
      <c r="F106" s="500"/>
      <c r="G106" s="18"/>
    </row>
    <row r="107" spans="1:14" ht="12.95" customHeight="1" x14ac:dyDescent="0.2">
      <c r="A107" s="141" t="s">
        <v>104</v>
      </c>
      <c r="B107" s="186" t="s">
        <v>66</v>
      </c>
      <c r="C107" s="268"/>
      <c r="D107" s="277"/>
      <c r="E107" s="474"/>
      <c r="F107" s="501"/>
      <c r="G107" s="18"/>
    </row>
    <row r="108" spans="1:14" ht="12.95" customHeight="1" x14ac:dyDescent="0.2">
      <c r="A108" s="130" t="s">
        <v>105</v>
      </c>
      <c r="B108" s="131" t="s">
        <v>67</v>
      </c>
      <c r="C108" s="269">
        <v>1962</v>
      </c>
      <c r="D108" s="33">
        <f>+'1.1.SZ.TÁBL. BEV - KIAD'!J13</f>
        <v>1519</v>
      </c>
      <c r="E108" s="102">
        <f>SUM(C108:D108)</f>
        <v>3481</v>
      </c>
      <c r="F108" s="481">
        <f t="shared" si="18"/>
        <v>1.7742099898063202</v>
      </c>
      <c r="G108" s="19"/>
    </row>
    <row r="109" spans="1:14" ht="12.95" customHeight="1" x14ac:dyDescent="0.2">
      <c r="A109" s="130" t="s">
        <v>106</v>
      </c>
      <c r="B109" s="131" t="s">
        <v>68</v>
      </c>
      <c r="C109" s="269"/>
      <c r="D109" s="33"/>
      <c r="E109" s="102"/>
      <c r="F109" s="481"/>
      <c r="G109" s="19"/>
    </row>
    <row r="110" spans="1:14" ht="12.95" customHeight="1" x14ac:dyDescent="0.2">
      <c r="A110" s="130" t="s">
        <v>107</v>
      </c>
      <c r="B110" s="131" t="s">
        <v>69</v>
      </c>
      <c r="C110" s="269"/>
      <c r="D110" s="33"/>
      <c r="E110" s="102"/>
      <c r="F110" s="481"/>
      <c r="G110" s="18"/>
    </row>
    <row r="111" spans="1:14" ht="12.95" customHeight="1" x14ac:dyDescent="0.2">
      <c r="A111" s="130" t="s">
        <v>108</v>
      </c>
      <c r="B111" s="131" t="s">
        <v>70</v>
      </c>
      <c r="C111" s="269">
        <v>13300</v>
      </c>
      <c r="D111" s="126">
        <f>+'1.1.SZ.TÁBL. BEV - KIAD'!J16</f>
        <v>701</v>
      </c>
      <c r="E111" s="102">
        <f>SUM(C111:D111)</f>
        <v>14001</v>
      </c>
      <c r="F111" s="481">
        <f t="shared" si="18"/>
        <v>1.0527067669172931</v>
      </c>
      <c r="G111" s="19"/>
    </row>
    <row r="112" spans="1:14" ht="12.95" customHeight="1" x14ac:dyDescent="0.2">
      <c r="A112" s="130" t="s">
        <v>108</v>
      </c>
      <c r="B112" s="131" t="s">
        <v>370</v>
      </c>
      <c r="C112" s="269">
        <v>3538</v>
      </c>
      <c r="D112" s="126"/>
      <c r="E112" s="102">
        <f t="shared" ref="E112:E113" si="19">SUM(C112:D112)</f>
        <v>3538</v>
      </c>
      <c r="F112" s="481">
        <f t="shared" si="18"/>
        <v>1</v>
      </c>
      <c r="G112" s="19"/>
    </row>
    <row r="113" spans="1:7" ht="29.45" customHeight="1" x14ac:dyDescent="0.2">
      <c r="A113" s="130" t="s">
        <v>109</v>
      </c>
      <c r="B113" s="131" t="s">
        <v>371</v>
      </c>
      <c r="C113" s="269">
        <v>1890</v>
      </c>
      <c r="D113" s="126">
        <f>+'1.1.SZ.TÁBL. BEV - KIAD'!J18</f>
        <v>560</v>
      </c>
      <c r="E113" s="102">
        <f t="shared" si="19"/>
        <v>2450</v>
      </c>
      <c r="F113" s="481">
        <f>+E113/C113</f>
        <v>1.2962962962962963</v>
      </c>
      <c r="G113" s="19"/>
    </row>
    <row r="114" spans="1:7" ht="29.45" customHeight="1" x14ac:dyDescent="0.2">
      <c r="A114" s="130" t="s">
        <v>110</v>
      </c>
      <c r="B114" s="131" t="s">
        <v>372</v>
      </c>
      <c r="C114" s="269"/>
      <c r="D114" s="126"/>
      <c r="E114" s="102"/>
      <c r="F114" s="481"/>
      <c r="G114" s="19"/>
    </row>
    <row r="115" spans="1:7" ht="12.95" customHeight="1" x14ac:dyDescent="0.2">
      <c r="A115" s="130" t="s">
        <v>109</v>
      </c>
      <c r="B115" s="131" t="s">
        <v>71</v>
      </c>
      <c r="C115" s="270"/>
      <c r="D115" s="127"/>
      <c r="E115" s="470"/>
      <c r="F115" s="481"/>
      <c r="G115" s="18"/>
    </row>
    <row r="116" spans="1:7" ht="12.95" customHeight="1" x14ac:dyDescent="0.25">
      <c r="A116" s="130" t="s">
        <v>110</v>
      </c>
      <c r="B116" s="131" t="s">
        <v>72</v>
      </c>
      <c r="C116" s="269"/>
      <c r="D116" s="33"/>
      <c r="E116" s="102"/>
      <c r="F116" s="481"/>
      <c r="G116" s="355"/>
    </row>
    <row r="117" spans="1:7" ht="12.95" customHeight="1" x14ac:dyDescent="0.2">
      <c r="A117" s="130" t="s">
        <v>111</v>
      </c>
      <c r="B117" s="131" t="s">
        <v>337</v>
      </c>
      <c r="C117" s="269"/>
      <c r="D117" s="33"/>
      <c r="E117" s="102"/>
      <c r="F117" s="481"/>
      <c r="G117" s="356"/>
    </row>
    <row r="118" spans="1:7" ht="12.95" customHeight="1" x14ac:dyDescent="0.2">
      <c r="A118" s="143" t="s">
        <v>346</v>
      </c>
      <c r="B118" s="200" t="s">
        <v>73</v>
      </c>
      <c r="C118" s="271">
        <v>1</v>
      </c>
      <c r="D118" s="272"/>
      <c r="E118" s="102">
        <f t="shared" ref="E118" si="20">SUM(C118:D118)</f>
        <v>1</v>
      </c>
      <c r="F118" s="499"/>
      <c r="G118" s="19"/>
    </row>
    <row r="119" spans="1:7" ht="12.95" customHeight="1" x14ac:dyDescent="0.2">
      <c r="A119" s="122" t="s">
        <v>112</v>
      </c>
      <c r="B119" s="199" t="s">
        <v>74</v>
      </c>
      <c r="C119" s="280">
        <f>SUM(C107:C118)</f>
        <v>20691</v>
      </c>
      <c r="D119" s="281">
        <f>SUM(D107:D118)</f>
        <v>2780</v>
      </c>
      <c r="E119" s="475">
        <f>SUM(E107:E118)</f>
        <v>23471</v>
      </c>
      <c r="F119" s="504">
        <f t="shared" si="18"/>
        <v>1.1343579334009957</v>
      </c>
      <c r="G119" s="19"/>
    </row>
    <row r="120" spans="1:7" ht="12.95" customHeight="1" x14ac:dyDescent="0.2">
      <c r="A120" s="122" t="s">
        <v>113</v>
      </c>
      <c r="B120" s="199" t="s">
        <v>75</v>
      </c>
      <c r="C120" s="280"/>
      <c r="D120" s="281"/>
      <c r="E120" s="475"/>
      <c r="F120" s="500"/>
      <c r="G120" s="19"/>
    </row>
    <row r="121" spans="1:7" ht="12.95" customHeight="1" x14ac:dyDescent="0.2">
      <c r="A121" s="145" t="s">
        <v>338</v>
      </c>
      <c r="B121" s="201" t="s">
        <v>76</v>
      </c>
      <c r="C121" s="282"/>
      <c r="D121" s="283"/>
      <c r="E121" s="476"/>
      <c r="F121" s="502"/>
      <c r="G121" s="19"/>
    </row>
    <row r="122" spans="1:7" ht="12.95" customHeight="1" x14ac:dyDescent="0.2">
      <c r="A122" s="122" t="s">
        <v>114</v>
      </c>
      <c r="B122" s="199" t="s">
        <v>347</v>
      </c>
      <c r="C122" s="280">
        <f>+C121</f>
        <v>0</v>
      </c>
      <c r="D122" s="281">
        <f>+D121</f>
        <v>0</v>
      </c>
      <c r="E122" s="475">
        <f>+E121</f>
        <v>0</v>
      </c>
      <c r="F122" s="500"/>
    </row>
    <row r="123" spans="1:7" ht="12.95" customHeight="1" x14ac:dyDescent="0.2">
      <c r="A123" s="145" t="s">
        <v>340</v>
      </c>
      <c r="B123" s="201" t="s">
        <v>77</v>
      </c>
      <c r="C123" s="282"/>
      <c r="D123" s="283"/>
      <c r="E123" s="476"/>
      <c r="F123" s="502"/>
    </row>
    <row r="124" spans="1:7" ht="12.95" customHeight="1" x14ac:dyDescent="0.2">
      <c r="A124" s="122" t="s">
        <v>115</v>
      </c>
      <c r="B124" s="199" t="s">
        <v>341</v>
      </c>
      <c r="C124" s="280">
        <f>+C123</f>
        <v>0</v>
      </c>
      <c r="D124" s="285">
        <f>+D123</f>
        <v>0</v>
      </c>
      <c r="E124" s="477">
        <f>+E123</f>
        <v>0</v>
      </c>
      <c r="F124" s="500"/>
    </row>
    <row r="125" spans="1:7" ht="12.95" customHeight="1" x14ac:dyDescent="0.2">
      <c r="A125" s="122" t="s">
        <v>116</v>
      </c>
      <c r="B125" s="199" t="s">
        <v>78</v>
      </c>
      <c r="C125" s="280">
        <f>+C102+C106+C119+C120+C122+C124</f>
        <v>298516</v>
      </c>
      <c r="D125" s="285">
        <f>+D102+D106+D119+D120+D122+D124</f>
        <v>11020</v>
      </c>
      <c r="E125" s="477">
        <f>+E102+E106+E119+E120+E122+E124</f>
        <v>309536</v>
      </c>
      <c r="F125" s="504">
        <f>+E125/C125</f>
        <v>1.0369159442039957</v>
      </c>
    </row>
    <row r="126" spans="1:7" ht="12.95" customHeight="1" x14ac:dyDescent="0.2">
      <c r="A126" s="206" t="s">
        <v>117</v>
      </c>
      <c r="B126" s="199" t="s">
        <v>79</v>
      </c>
      <c r="C126" s="647">
        <v>45544</v>
      </c>
      <c r="D126" s="281"/>
      <c r="E126" s="475">
        <f>SUM(C126:D126)</f>
        <v>45544</v>
      </c>
      <c r="F126" s="504">
        <f>+E126/C126</f>
        <v>1</v>
      </c>
    </row>
    <row r="127" spans="1:7" ht="12.95" customHeight="1" x14ac:dyDescent="0.2">
      <c r="A127" s="206" t="s">
        <v>230</v>
      </c>
      <c r="B127" s="199" t="s">
        <v>231</v>
      </c>
      <c r="C127" s="280"/>
      <c r="D127" s="281"/>
      <c r="E127" s="475"/>
      <c r="F127" s="504"/>
    </row>
    <row r="128" spans="1:7" ht="12.95" customHeight="1" thickBot="1" x14ac:dyDescent="0.25">
      <c r="A128" s="237" t="s">
        <v>118</v>
      </c>
      <c r="B128" s="284" t="s">
        <v>80</v>
      </c>
      <c r="C128" s="286">
        <f>+SUM(C126:C127)</f>
        <v>45544</v>
      </c>
      <c r="D128" s="287">
        <f>+SUM(D126:D127)</f>
        <v>0</v>
      </c>
      <c r="E128" s="478">
        <f>+SUM(E126:E127)</f>
        <v>45544</v>
      </c>
      <c r="F128" s="504">
        <f>+E128/C128</f>
        <v>1</v>
      </c>
    </row>
    <row r="129" spans="1:6" ht="12.95" customHeight="1" thickBot="1" x14ac:dyDescent="0.25">
      <c r="A129" s="808" t="s">
        <v>0</v>
      </c>
      <c r="B129" s="809"/>
      <c r="C129" s="288">
        <f>+C125+C128</f>
        <v>344060</v>
      </c>
      <c r="D129" s="34">
        <f>+D125+D128</f>
        <v>11020</v>
      </c>
      <c r="E129" s="479">
        <f>+E125+E128</f>
        <v>355080</v>
      </c>
      <c r="F129" s="503">
        <f t="shared" si="18"/>
        <v>1.032029297215602</v>
      </c>
    </row>
  </sheetData>
  <mergeCells count="8">
    <mergeCell ref="A129:B129"/>
    <mergeCell ref="D1:D2"/>
    <mergeCell ref="C1:C2"/>
    <mergeCell ref="K29:K30"/>
    <mergeCell ref="F1:F2"/>
    <mergeCell ref="E1:E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56" orientation="portrait" r:id="rId1"/>
  <headerFooter alignWithMargins="0">
    <oddHeader>&amp;L&amp;"Times New Roman,Félkövér"&amp;13Szent László Völgye TKT&amp;C&amp;"Times New Roman,Félkövér"&amp;16 2023.ÉVI III. KÖLTSÉGVETÉS MÓDOSÍTÁS&amp;R2. sz. táblázat 
BEVÉTELEK
 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64"/>
  <sheetViews>
    <sheetView topLeftCell="Q7" zoomScaleNormal="100" zoomScaleSheetLayoutView="50" workbookViewId="0">
      <selection activeCell="AB18" sqref="AB18"/>
    </sheetView>
  </sheetViews>
  <sheetFormatPr defaultColWidth="8.85546875" defaultRowHeight="15" customHeight="1" x14ac:dyDescent="0.2"/>
  <cols>
    <col min="1" max="1" width="8.85546875" style="9"/>
    <col min="2" max="2" width="72.28515625" style="45" customWidth="1"/>
    <col min="3" max="3" width="12.7109375" style="46" customWidth="1"/>
    <col min="4" max="4" width="10.42578125" style="46" customWidth="1"/>
    <col min="5" max="5" width="12.85546875" style="46" customWidth="1"/>
    <col min="6" max="6" width="12.28515625" style="46" customWidth="1"/>
    <col min="7" max="7" width="10.42578125" style="46" customWidth="1"/>
    <col min="8" max="8" width="12.5703125" style="46" customWidth="1"/>
    <col min="9" max="9" width="12.7109375" style="46" customWidth="1"/>
    <col min="10" max="10" width="10.42578125" style="46" customWidth="1"/>
    <col min="11" max="11" width="12.7109375" style="46" customWidth="1"/>
    <col min="12" max="12" width="12.28515625" style="46" customWidth="1"/>
    <col min="13" max="13" width="9.5703125" style="46" customWidth="1"/>
    <col min="14" max="14" width="12.7109375" style="47" customWidth="1"/>
    <col min="15" max="15" width="12.42578125" style="46" customWidth="1"/>
    <col min="16" max="16" width="10.42578125" style="46" customWidth="1"/>
    <col min="17" max="17" width="12.7109375" style="46" customWidth="1"/>
    <col min="18" max="18" width="12.42578125" style="46" customWidth="1"/>
    <col min="19" max="19" width="10.42578125" style="46" customWidth="1"/>
    <col min="20" max="20" width="12.7109375" style="47" customWidth="1"/>
    <col min="21" max="21" width="12.42578125" style="46" customWidth="1"/>
    <col min="22" max="22" width="10.42578125" style="46" customWidth="1"/>
    <col min="23" max="23" width="12.85546875" style="47" customWidth="1"/>
    <col min="24" max="24" width="12.5703125" style="46" customWidth="1"/>
    <col min="25" max="25" width="10.42578125" style="46" customWidth="1"/>
    <col min="26" max="26" width="12.7109375" style="725" customWidth="1"/>
    <col min="27" max="27" width="12.7109375" style="726" customWidth="1"/>
    <col min="28" max="29" width="12.7109375" style="47" customWidth="1"/>
    <col min="30" max="30" width="12.5703125" style="46" customWidth="1"/>
    <col min="31" max="31" width="10.42578125" style="46" customWidth="1"/>
    <col min="32" max="32" width="13.28515625" style="46" customWidth="1"/>
    <col min="33" max="34" width="11.5703125" style="9" bestFit="1" customWidth="1"/>
    <col min="35" max="16384" width="8.85546875" style="9"/>
  </cols>
  <sheetData>
    <row r="1" spans="1:33" s="10" customFormat="1" ht="30" customHeight="1" x14ac:dyDescent="0.2">
      <c r="A1" s="825" t="s">
        <v>97</v>
      </c>
      <c r="B1" s="838" t="s">
        <v>119</v>
      </c>
      <c r="C1" s="830" t="s">
        <v>360</v>
      </c>
      <c r="D1" s="831"/>
      <c r="E1" s="832"/>
      <c r="F1" s="840" t="s">
        <v>296</v>
      </c>
      <c r="G1" s="841"/>
      <c r="H1" s="842"/>
      <c r="I1" s="830" t="s">
        <v>11</v>
      </c>
      <c r="J1" s="831"/>
      <c r="K1" s="832"/>
      <c r="L1" s="830" t="s">
        <v>297</v>
      </c>
      <c r="M1" s="831"/>
      <c r="N1" s="832"/>
      <c r="O1" s="830" t="s">
        <v>361</v>
      </c>
      <c r="P1" s="831"/>
      <c r="Q1" s="832"/>
      <c r="R1" s="835" t="s">
        <v>392</v>
      </c>
      <c r="S1" s="836"/>
      <c r="T1" s="837"/>
      <c r="U1" s="835" t="s">
        <v>305</v>
      </c>
      <c r="V1" s="836"/>
      <c r="W1" s="837"/>
      <c r="X1" s="843" t="s">
        <v>291</v>
      </c>
      <c r="Y1" s="836"/>
      <c r="Z1" s="844"/>
      <c r="AA1" s="845" t="s">
        <v>369</v>
      </c>
      <c r="AB1" s="846"/>
      <c r="AC1" s="847"/>
      <c r="AD1" s="833" t="s">
        <v>12</v>
      </c>
      <c r="AE1" s="831"/>
      <c r="AF1" s="834"/>
    </row>
    <row r="2" spans="1:33" s="13" customFormat="1" ht="37.9" customHeight="1" x14ac:dyDescent="0.2">
      <c r="A2" s="826"/>
      <c r="B2" s="839"/>
      <c r="C2" s="193" t="s">
        <v>398</v>
      </c>
      <c r="D2" s="192" t="s">
        <v>380</v>
      </c>
      <c r="E2" s="193" t="s">
        <v>404</v>
      </c>
      <c r="F2" s="193" t="s">
        <v>398</v>
      </c>
      <c r="G2" s="192" t="s">
        <v>380</v>
      </c>
      <c r="H2" s="193" t="s">
        <v>404</v>
      </c>
      <c r="I2" s="193" t="s">
        <v>398</v>
      </c>
      <c r="J2" s="192" t="s">
        <v>380</v>
      </c>
      <c r="K2" s="193" t="s">
        <v>404</v>
      </c>
      <c r="L2" s="193" t="s">
        <v>398</v>
      </c>
      <c r="M2" s="192" t="s">
        <v>380</v>
      </c>
      <c r="N2" s="193" t="s">
        <v>404</v>
      </c>
      <c r="O2" s="193" t="s">
        <v>398</v>
      </c>
      <c r="P2" s="192" t="s">
        <v>380</v>
      </c>
      <c r="Q2" s="193" t="s">
        <v>404</v>
      </c>
      <c r="R2" s="193" t="s">
        <v>398</v>
      </c>
      <c r="S2" s="192" t="s">
        <v>380</v>
      </c>
      <c r="T2" s="193" t="s">
        <v>404</v>
      </c>
      <c r="U2" s="193" t="s">
        <v>398</v>
      </c>
      <c r="V2" s="192" t="s">
        <v>380</v>
      </c>
      <c r="W2" s="193" t="s">
        <v>404</v>
      </c>
      <c r="X2" s="193" t="s">
        <v>398</v>
      </c>
      <c r="Y2" s="192" t="s">
        <v>380</v>
      </c>
      <c r="Z2" s="193" t="s">
        <v>404</v>
      </c>
      <c r="AA2" s="193" t="s">
        <v>398</v>
      </c>
      <c r="AB2" s="192" t="s">
        <v>380</v>
      </c>
      <c r="AC2" s="124" t="s">
        <v>404</v>
      </c>
      <c r="AD2" s="799" t="s">
        <v>398</v>
      </c>
      <c r="AE2" s="192" t="s">
        <v>380</v>
      </c>
      <c r="AF2" s="800" t="s">
        <v>404</v>
      </c>
      <c r="AG2" s="801"/>
    </row>
    <row r="3" spans="1:33" ht="13.5" customHeight="1" x14ac:dyDescent="0.2">
      <c r="A3" s="141" t="s">
        <v>98</v>
      </c>
      <c r="B3" s="186" t="s">
        <v>60</v>
      </c>
      <c r="C3" s="188"/>
      <c r="D3" s="187"/>
      <c r="E3" s="189"/>
      <c r="F3" s="188"/>
      <c r="G3" s="187"/>
      <c r="H3" s="189"/>
      <c r="I3" s="188"/>
      <c r="J3" s="187"/>
      <c r="K3" s="189"/>
      <c r="L3" s="188"/>
      <c r="M3" s="187"/>
      <c r="N3" s="189"/>
      <c r="O3" s="188"/>
      <c r="P3" s="187"/>
      <c r="Q3" s="189"/>
      <c r="R3" s="188"/>
      <c r="S3" s="187"/>
      <c r="T3" s="189"/>
      <c r="U3" s="188"/>
      <c r="V3" s="187"/>
      <c r="W3" s="189"/>
      <c r="X3" s="188"/>
      <c r="Y3" s="187"/>
      <c r="Z3" s="189"/>
      <c r="AA3" s="711"/>
      <c r="AB3" s="699"/>
      <c r="AC3" s="699"/>
      <c r="AD3" s="190"/>
      <c r="AE3" s="187"/>
      <c r="AF3" s="191"/>
    </row>
    <row r="4" spans="1:33" ht="13.5" customHeight="1" x14ac:dyDescent="0.2">
      <c r="A4" s="130" t="s">
        <v>99</v>
      </c>
      <c r="B4" s="131" t="s">
        <v>61</v>
      </c>
      <c r="C4" s="188"/>
      <c r="D4" s="179"/>
      <c r="E4" s="189"/>
      <c r="F4" s="188"/>
      <c r="G4" s="179"/>
      <c r="H4" s="184"/>
      <c r="I4" s="188"/>
      <c r="J4" s="179"/>
      <c r="K4" s="184"/>
      <c r="L4" s="188"/>
      <c r="M4" s="179"/>
      <c r="N4" s="184"/>
      <c r="O4" s="188"/>
      <c r="P4" s="179"/>
      <c r="Q4" s="184"/>
      <c r="R4" s="188"/>
      <c r="S4" s="179"/>
      <c r="T4" s="184"/>
      <c r="U4" s="188"/>
      <c r="V4" s="179"/>
      <c r="W4" s="184"/>
      <c r="X4" s="188"/>
      <c r="Y4" s="179"/>
      <c r="Z4" s="184"/>
      <c r="AA4" s="712"/>
      <c r="AB4" s="700"/>
      <c r="AC4" s="700"/>
      <c r="AD4" s="185"/>
      <c r="AE4" s="179"/>
      <c r="AF4" s="180"/>
    </row>
    <row r="5" spans="1:33" ht="13.5" customHeight="1" x14ac:dyDescent="0.2">
      <c r="A5" s="140"/>
      <c r="B5" s="360" t="s">
        <v>62</v>
      </c>
      <c r="C5" s="188"/>
      <c r="D5" s="195"/>
      <c r="E5" s="196"/>
      <c r="F5" s="188"/>
      <c r="G5" s="195"/>
      <c r="H5" s="196"/>
      <c r="I5" s="188"/>
      <c r="J5" s="195"/>
      <c r="K5" s="196"/>
      <c r="L5" s="188"/>
      <c r="M5" s="195"/>
      <c r="N5" s="196"/>
      <c r="O5" s="188"/>
      <c r="P5" s="195"/>
      <c r="Q5" s="196"/>
      <c r="R5" s="188"/>
      <c r="S5" s="195"/>
      <c r="T5" s="196"/>
      <c r="U5" s="188"/>
      <c r="V5" s="195"/>
      <c r="W5" s="196"/>
      <c r="X5" s="188"/>
      <c r="Y5" s="195"/>
      <c r="Z5" s="196"/>
      <c r="AA5" s="713"/>
      <c r="AB5" s="701"/>
      <c r="AC5" s="701"/>
      <c r="AD5" s="197"/>
      <c r="AE5" s="195"/>
      <c r="AF5" s="198"/>
    </row>
    <row r="6" spans="1:33" s="255" customFormat="1" ht="13.5" customHeight="1" x14ac:dyDescent="0.2">
      <c r="A6" s="122" t="s">
        <v>100</v>
      </c>
      <c r="B6" s="199" t="s">
        <v>63</v>
      </c>
      <c r="C6" s="253">
        <f t="shared" ref="C6:AF6" si="0">SUM(C3:C4)</f>
        <v>0</v>
      </c>
      <c r="D6" s="241">
        <f t="shared" si="0"/>
        <v>0</v>
      </c>
      <c r="E6" s="254">
        <f t="shared" si="0"/>
        <v>0</v>
      </c>
      <c r="F6" s="253">
        <f t="shared" si="0"/>
        <v>0</v>
      </c>
      <c r="G6" s="241">
        <f t="shared" si="0"/>
        <v>0</v>
      </c>
      <c r="H6" s="254">
        <f t="shared" si="0"/>
        <v>0</v>
      </c>
      <c r="I6" s="253">
        <f t="shared" si="0"/>
        <v>0</v>
      </c>
      <c r="J6" s="241">
        <f t="shared" si="0"/>
        <v>0</v>
      </c>
      <c r="K6" s="254">
        <f t="shared" si="0"/>
        <v>0</v>
      </c>
      <c r="L6" s="253">
        <f t="shared" si="0"/>
        <v>0</v>
      </c>
      <c r="M6" s="241">
        <f t="shared" si="0"/>
        <v>0</v>
      </c>
      <c r="N6" s="254">
        <f t="shared" si="0"/>
        <v>0</v>
      </c>
      <c r="O6" s="253">
        <f t="shared" si="0"/>
        <v>0</v>
      </c>
      <c r="P6" s="241">
        <f t="shared" si="0"/>
        <v>0</v>
      </c>
      <c r="Q6" s="254">
        <f t="shared" si="0"/>
        <v>0</v>
      </c>
      <c r="R6" s="253">
        <f t="shared" si="0"/>
        <v>0</v>
      </c>
      <c r="S6" s="241">
        <f t="shared" si="0"/>
        <v>0</v>
      </c>
      <c r="T6" s="254">
        <f t="shared" si="0"/>
        <v>0</v>
      </c>
      <c r="U6" s="253">
        <f t="shared" si="0"/>
        <v>0</v>
      </c>
      <c r="V6" s="241">
        <f t="shared" si="0"/>
        <v>0</v>
      </c>
      <c r="W6" s="254">
        <f t="shared" si="0"/>
        <v>0</v>
      </c>
      <c r="X6" s="253">
        <f t="shared" si="0"/>
        <v>0</v>
      </c>
      <c r="Y6" s="241">
        <f t="shared" si="0"/>
        <v>0</v>
      </c>
      <c r="Z6" s="254">
        <f t="shared" si="0"/>
        <v>0</v>
      </c>
      <c r="AA6" s="714">
        <v>0</v>
      </c>
      <c r="AB6" s="702">
        <v>0</v>
      </c>
      <c r="AC6" s="702">
        <v>0</v>
      </c>
      <c r="AD6" s="239">
        <f t="shared" si="0"/>
        <v>0</v>
      </c>
      <c r="AE6" s="241">
        <f t="shared" si="0"/>
        <v>0</v>
      </c>
      <c r="AF6" s="242">
        <f t="shared" si="0"/>
        <v>0</v>
      </c>
    </row>
    <row r="7" spans="1:33" ht="13.5" customHeight="1" x14ac:dyDescent="0.2">
      <c r="A7" s="141" t="s">
        <v>101</v>
      </c>
      <c r="B7" s="186" t="s">
        <v>96</v>
      </c>
      <c r="C7" s="188"/>
      <c r="D7" s="187"/>
      <c r="E7" s="189"/>
      <c r="F7" s="188"/>
      <c r="G7" s="187"/>
      <c r="H7" s="189"/>
      <c r="I7" s="188"/>
      <c r="J7" s="187"/>
      <c r="K7" s="189"/>
      <c r="L7" s="188"/>
      <c r="M7" s="187"/>
      <c r="N7" s="189"/>
      <c r="O7" s="188"/>
      <c r="P7" s="187"/>
      <c r="Q7" s="189"/>
      <c r="R7" s="188"/>
      <c r="S7" s="187"/>
      <c r="T7" s="189"/>
      <c r="U7" s="188"/>
      <c r="V7" s="187"/>
      <c r="W7" s="189"/>
      <c r="X7" s="188"/>
      <c r="Y7" s="187"/>
      <c r="Z7" s="189"/>
      <c r="AA7" s="711"/>
      <c r="AB7" s="699"/>
      <c r="AC7" s="699"/>
      <c r="AD7" s="190"/>
      <c r="AE7" s="187"/>
      <c r="AF7" s="191"/>
    </row>
    <row r="8" spans="1:33" ht="13.5" customHeight="1" x14ac:dyDescent="0.2">
      <c r="A8" s="130" t="s">
        <v>102</v>
      </c>
      <c r="B8" s="131" t="s">
        <v>64</v>
      </c>
      <c r="C8" s="188"/>
      <c r="D8" s="179"/>
      <c r="E8" s="184"/>
      <c r="F8" s="188"/>
      <c r="G8" s="179"/>
      <c r="H8" s="184"/>
      <c r="I8" s="188"/>
      <c r="J8" s="179"/>
      <c r="K8" s="184"/>
      <c r="L8" s="188"/>
      <c r="M8" s="179"/>
      <c r="N8" s="184"/>
      <c r="O8" s="188"/>
      <c r="P8" s="179"/>
      <c r="Q8" s="184"/>
      <c r="R8" s="188"/>
      <c r="S8" s="179"/>
      <c r="T8" s="184"/>
      <c r="U8" s="188"/>
      <c r="V8" s="179"/>
      <c r="W8" s="184"/>
      <c r="X8" s="188"/>
      <c r="Y8" s="179"/>
      <c r="Z8" s="184"/>
      <c r="AA8" s="712"/>
      <c r="AB8" s="700"/>
      <c r="AC8" s="700"/>
      <c r="AD8" s="185"/>
      <c r="AE8" s="179"/>
      <c r="AF8" s="180"/>
    </row>
    <row r="9" spans="1:33" ht="13.5" customHeight="1" x14ac:dyDescent="0.2">
      <c r="A9" s="140"/>
      <c r="B9" s="360" t="s">
        <v>62</v>
      </c>
      <c r="C9" s="188"/>
      <c r="D9" s="195"/>
      <c r="E9" s="196"/>
      <c r="F9" s="188"/>
      <c r="G9" s="195"/>
      <c r="H9" s="196"/>
      <c r="I9" s="188"/>
      <c r="J9" s="195"/>
      <c r="K9" s="196"/>
      <c r="L9" s="188"/>
      <c r="M9" s="195"/>
      <c r="N9" s="196"/>
      <c r="O9" s="188"/>
      <c r="P9" s="195"/>
      <c r="Q9" s="196"/>
      <c r="R9" s="188"/>
      <c r="S9" s="195"/>
      <c r="T9" s="196"/>
      <c r="U9" s="188"/>
      <c r="V9" s="195"/>
      <c r="W9" s="196"/>
      <c r="X9" s="188"/>
      <c r="Y9" s="195"/>
      <c r="Z9" s="196"/>
      <c r="AA9" s="713"/>
      <c r="AB9" s="701"/>
      <c r="AC9" s="701"/>
      <c r="AD9" s="197"/>
      <c r="AE9" s="195"/>
      <c r="AF9" s="198"/>
    </row>
    <row r="10" spans="1:33" s="255" customFormat="1" ht="13.5" customHeight="1" x14ac:dyDescent="0.2">
      <c r="A10" s="122" t="s">
        <v>103</v>
      </c>
      <c r="B10" s="199" t="s">
        <v>65</v>
      </c>
      <c r="C10" s="253">
        <f t="shared" ref="C10:AF10" si="1">SUM(C7:C8)</f>
        <v>0</v>
      </c>
      <c r="D10" s="241">
        <f t="shared" si="1"/>
        <v>0</v>
      </c>
      <c r="E10" s="254">
        <f t="shared" si="1"/>
        <v>0</v>
      </c>
      <c r="F10" s="253">
        <f t="shared" ref="F10" si="2">SUM(F7:F8)</f>
        <v>0</v>
      </c>
      <c r="G10" s="241">
        <f t="shared" si="1"/>
        <v>0</v>
      </c>
      <c r="H10" s="254">
        <f t="shared" si="1"/>
        <v>0</v>
      </c>
      <c r="I10" s="253">
        <f t="shared" si="1"/>
        <v>0</v>
      </c>
      <c r="J10" s="241">
        <f t="shared" si="1"/>
        <v>0</v>
      </c>
      <c r="K10" s="254">
        <f t="shared" si="1"/>
        <v>0</v>
      </c>
      <c r="L10" s="253">
        <f t="shared" ref="L10" si="3">SUM(L7:L8)</f>
        <v>0</v>
      </c>
      <c r="M10" s="241">
        <f t="shared" si="1"/>
        <v>0</v>
      </c>
      <c r="N10" s="254">
        <f t="shared" si="1"/>
        <v>0</v>
      </c>
      <c r="O10" s="253">
        <f t="shared" si="1"/>
        <v>0</v>
      </c>
      <c r="P10" s="241">
        <f t="shared" si="1"/>
        <v>0</v>
      </c>
      <c r="Q10" s="254">
        <f t="shared" si="1"/>
        <v>0</v>
      </c>
      <c r="R10" s="253">
        <f t="shared" ref="R10" si="4">SUM(R7:R8)</f>
        <v>0</v>
      </c>
      <c r="S10" s="241">
        <f t="shared" si="1"/>
        <v>0</v>
      </c>
      <c r="T10" s="254">
        <f t="shared" si="1"/>
        <v>0</v>
      </c>
      <c r="U10" s="253">
        <f t="shared" si="1"/>
        <v>0</v>
      </c>
      <c r="V10" s="241">
        <f t="shared" si="1"/>
        <v>0</v>
      </c>
      <c r="W10" s="254">
        <f t="shared" si="1"/>
        <v>0</v>
      </c>
      <c r="X10" s="253">
        <f t="shared" ref="X10" si="5">SUM(X7:X8)</f>
        <v>0</v>
      </c>
      <c r="Y10" s="241">
        <f t="shared" ref="Y10:Z10" si="6">SUM(Y7:Y8)</f>
        <v>0</v>
      </c>
      <c r="Z10" s="254">
        <f t="shared" si="6"/>
        <v>0</v>
      </c>
      <c r="AA10" s="714">
        <v>0</v>
      </c>
      <c r="AB10" s="702">
        <v>0</v>
      </c>
      <c r="AC10" s="702">
        <v>0</v>
      </c>
      <c r="AD10" s="239">
        <f t="shared" si="1"/>
        <v>0</v>
      </c>
      <c r="AE10" s="241">
        <f t="shared" si="1"/>
        <v>0</v>
      </c>
      <c r="AF10" s="242">
        <f t="shared" si="1"/>
        <v>0</v>
      </c>
    </row>
    <row r="11" spans="1:33" ht="13.5" customHeight="1" x14ac:dyDescent="0.2">
      <c r="A11" s="141" t="s">
        <v>104</v>
      </c>
      <c r="B11" s="186" t="s">
        <v>66</v>
      </c>
      <c r="C11" s="188"/>
      <c r="D11" s="187"/>
      <c r="E11" s="189"/>
      <c r="F11" s="188"/>
      <c r="G11" s="187"/>
      <c r="H11" s="189"/>
      <c r="I11" s="188"/>
      <c r="J11" s="187"/>
      <c r="K11" s="189"/>
      <c r="L11" s="188"/>
      <c r="M11" s="187"/>
      <c r="N11" s="189"/>
      <c r="O11" s="188"/>
      <c r="P11" s="187"/>
      <c r="Q11" s="189"/>
      <c r="R11" s="188"/>
      <c r="S11" s="187"/>
      <c r="T11" s="189"/>
      <c r="U11" s="188"/>
      <c r="V11" s="187"/>
      <c r="W11" s="189"/>
      <c r="X11" s="188"/>
      <c r="Y11" s="187"/>
      <c r="Z11" s="189"/>
      <c r="AA11" s="711"/>
      <c r="AB11" s="699"/>
      <c r="AC11" s="699"/>
      <c r="AD11" s="190"/>
      <c r="AE11" s="187"/>
      <c r="AF11" s="191"/>
    </row>
    <row r="12" spans="1:33" ht="13.5" customHeight="1" x14ac:dyDescent="0.2">
      <c r="A12" s="130" t="s">
        <v>105</v>
      </c>
      <c r="B12" s="131" t="s">
        <v>67</v>
      </c>
      <c r="C12" s="188"/>
      <c r="D12" s="179"/>
      <c r="E12" s="184"/>
      <c r="F12" s="188">
        <v>13</v>
      </c>
      <c r="G12" s="179"/>
      <c r="H12" s="184">
        <f>SUM(F12:G12)</f>
        <v>13</v>
      </c>
      <c r="I12" s="188">
        <v>4</v>
      </c>
      <c r="J12" s="179"/>
      <c r="K12" s="184">
        <f>SUM(I12:J12)</f>
        <v>4</v>
      </c>
      <c r="L12" s="188"/>
      <c r="M12" s="179"/>
      <c r="N12" s="184"/>
      <c r="O12" s="188">
        <v>155</v>
      </c>
      <c r="P12" s="179">
        <f>+[3]Seg.Szolgálat!$W$19+[3]Seg.Szolgálat!$W$53+[3]Seg.Szolgálat!$W$109</f>
        <v>102</v>
      </c>
      <c r="Q12" s="184">
        <f t="shared" ref="Q12" si="7">SUM(O12:P12)</f>
        <v>257</v>
      </c>
      <c r="R12" s="188">
        <v>1574</v>
      </c>
      <c r="S12" s="179">
        <f>+[3]Seg.Szolgálat!$W$22+[3]Seg.Szolgálat!$W$56+[3]Seg.Szolgálat!$W$112</f>
        <v>717</v>
      </c>
      <c r="T12" s="184">
        <f>SUM(R12:S12)</f>
        <v>2291</v>
      </c>
      <c r="U12" s="188"/>
      <c r="V12" s="179"/>
      <c r="W12" s="184"/>
      <c r="X12" s="188"/>
      <c r="Y12" s="179"/>
      <c r="Z12" s="184"/>
      <c r="AA12" s="712"/>
      <c r="AB12" s="700"/>
      <c r="AC12" s="700"/>
      <c r="AD12" s="185">
        <f t="shared" ref="AD12:AE17" si="8">+C12+F12+I12+L12+O12+R12+U12+X12</f>
        <v>1746</v>
      </c>
      <c r="AE12" s="179">
        <f>+D12+G12+J12+M12+P12+S12+V12+Y12</f>
        <v>819</v>
      </c>
      <c r="AF12" s="180">
        <f>+E12+H12+K12+N12+Q12+T12+W12+Z12+AC12</f>
        <v>2565</v>
      </c>
    </row>
    <row r="13" spans="1:33" ht="13.5" customHeight="1" x14ac:dyDescent="0.2">
      <c r="A13" s="130" t="s">
        <v>106</v>
      </c>
      <c r="B13" s="131" t="s">
        <v>68</v>
      </c>
      <c r="C13" s="188"/>
      <c r="D13" s="179"/>
      <c r="E13" s="184"/>
      <c r="F13" s="188"/>
      <c r="G13" s="179"/>
      <c r="H13" s="184"/>
      <c r="I13" s="188"/>
      <c r="J13" s="179"/>
      <c r="K13" s="184"/>
      <c r="L13" s="188"/>
      <c r="M13" s="179"/>
      <c r="N13" s="184"/>
      <c r="O13" s="188"/>
      <c r="P13" s="179"/>
      <c r="Q13" s="184"/>
      <c r="R13" s="188"/>
      <c r="S13" s="179"/>
      <c r="T13" s="184"/>
      <c r="U13" s="188"/>
      <c r="V13" s="179"/>
      <c r="W13" s="184"/>
      <c r="X13" s="188"/>
      <c r="Y13" s="179"/>
      <c r="Z13" s="184"/>
      <c r="AA13" s="712"/>
      <c r="AB13" s="700"/>
      <c r="AC13" s="700"/>
      <c r="AD13" s="185"/>
      <c r="AE13" s="179"/>
      <c r="AF13" s="180"/>
    </row>
    <row r="14" spans="1:33" ht="13.5" customHeight="1" x14ac:dyDescent="0.2">
      <c r="A14" s="130" t="s">
        <v>107</v>
      </c>
      <c r="B14" s="131" t="s">
        <v>69</v>
      </c>
      <c r="C14" s="188"/>
      <c r="D14" s="179"/>
      <c r="E14" s="184"/>
      <c r="F14" s="188"/>
      <c r="G14" s="179"/>
      <c r="H14" s="184"/>
      <c r="I14" s="188"/>
      <c r="J14" s="179"/>
      <c r="K14" s="184"/>
      <c r="L14" s="188"/>
      <c r="M14" s="179"/>
      <c r="N14" s="184"/>
      <c r="O14" s="188"/>
      <c r="P14" s="179"/>
      <c r="Q14" s="184"/>
      <c r="R14" s="188"/>
      <c r="S14" s="179"/>
      <c r="T14" s="184"/>
      <c r="U14" s="188"/>
      <c r="V14" s="179"/>
      <c r="W14" s="184"/>
      <c r="X14" s="188"/>
      <c r="Y14" s="179"/>
      <c r="Z14" s="184"/>
      <c r="AA14" s="712"/>
      <c r="AB14" s="700"/>
      <c r="AC14" s="700"/>
      <c r="AD14" s="185"/>
      <c r="AE14" s="179"/>
      <c r="AF14" s="180"/>
    </row>
    <row r="15" spans="1:33" ht="27" customHeight="1" x14ac:dyDescent="0.2">
      <c r="A15" s="130" t="s">
        <v>108</v>
      </c>
      <c r="B15" s="131" t="s">
        <v>373</v>
      </c>
      <c r="C15" s="188"/>
      <c r="D15" s="179"/>
      <c r="E15" s="184"/>
      <c r="F15" s="188"/>
      <c r="G15" s="179"/>
      <c r="H15" s="184"/>
      <c r="I15" s="188">
        <v>2500</v>
      </c>
      <c r="J15" s="179">
        <f>+[3]Seg.Szolgálat!$W$101</f>
        <v>152</v>
      </c>
      <c r="K15" s="184">
        <f>SUM(I15:J15)</f>
        <v>2652</v>
      </c>
      <c r="L15" s="188"/>
      <c r="M15" s="179"/>
      <c r="N15" s="184"/>
      <c r="O15" s="188">
        <v>1800</v>
      </c>
      <c r="P15" s="179"/>
      <c r="Q15" s="184">
        <f t="shared" ref="Q15:Q17" si="9">SUM(O15:P15)</f>
        <v>1800</v>
      </c>
      <c r="R15" s="188"/>
      <c r="S15" s="179"/>
      <c r="T15" s="184"/>
      <c r="U15" s="188">
        <v>7500</v>
      </c>
      <c r="V15" s="179"/>
      <c r="W15" s="184">
        <f t="shared" ref="W15:W17" si="10">SUM(U15:V15)</f>
        <v>7500</v>
      </c>
      <c r="X15" s="188">
        <v>1500</v>
      </c>
      <c r="Y15" s="179">
        <f>+[3]Seg.Szolgálat!$W$28+[3]Seg.Szolgálat!$W$65+[3]Seg.Szolgálat!$W$121</f>
        <v>549</v>
      </c>
      <c r="Z15" s="184">
        <f t="shared" ref="Z15:Z17" si="11">SUM(X15:Y15)</f>
        <v>2049</v>
      </c>
      <c r="AA15" s="712"/>
      <c r="AB15" s="700"/>
      <c r="AC15" s="700"/>
      <c r="AD15" s="185">
        <f t="shared" si="8"/>
        <v>13300</v>
      </c>
      <c r="AE15" s="179">
        <f t="shared" si="8"/>
        <v>701</v>
      </c>
      <c r="AF15" s="180">
        <f t="shared" ref="AF15:AF17" si="12">+E15+H15+K15+N15+Q15+T15+W15+Z15+AC15</f>
        <v>14001</v>
      </c>
    </row>
    <row r="16" spans="1:33" ht="13.5" customHeight="1" x14ac:dyDescent="0.2">
      <c r="A16" s="130" t="s">
        <v>108</v>
      </c>
      <c r="B16" s="131" t="s">
        <v>370</v>
      </c>
      <c r="C16" s="188"/>
      <c r="D16" s="179"/>
      <c r="E16" s="184"/>
      <c r="F16" s="188"/>
      <c r="G16" s="179"/>
      <c r="H16" s="184"/>
      <c r="I16" s="188"/>
      <c r="J16" s="179"/>
      <c r="K16" s="184"/>
      <c r="L16" s="188"/>
      <c r="M16" s="179"/>
      <c r="N16" s="184"/>
      <c r="O16" s="188"/>
      <c r="P16" s="179"/>
      <c r="Q16" s="184"/>
      <c r="R16" s="188"/>
      <c r="S16" s="179"/>
      <c r="T16" s="184"/>
      <c r="U16" s="188">
        <v>3538</v>
      </c>
      <c r="V16" s="179"/>
      <c r="W16" s="184">
        <f t="shared" si="10"/>
        <v>3538</v>
      </c>
      <c r="X16" s="188"/>
      <c r="Y16" s="179"/>
      <c r="Z16" s="184"/>
      <c r="AA16" s="712"/>
      <c r="AB16" s="700"/>
      <c r="AC16" s="700"/>
      <c r="AD16" s="185">
        <f t="shared" si="8"/>
        <v>3538</v>
      </c>
      <c r="AE16" s="179">
        <f t="shared" si="8"/>
        <v>0</v>
      </c>
      <c r="AF16" s="180">
        <f t="shared" si="12"/>
        <v>3538</v>
      </c>
    </row>
    <row r="17" spans="1:32" ht="27" customHeight="1" x14ac:dyDescent="0.2">
      <c r="A17" s="130" t="s">
        <v>109</v>
      </c>
      <c r="B17" s="131" t="s">
        <v>371</v>
      </c>
      <c r="C17" s="188"/>
      <c r="D17" s="179"/>
      <c r="E17" s="184"/>
      <c r="F17" s="188">
        <v>3</v>
      </c>
      <c r="G17" s="179"/>
      <c r="H17" s="184">
        <f>SUM(F17:G17)</f>
        <v>3</v>
      </c>
      <c r="I17" s="188">
        <v>1</v>
      </c>
      <c r="J17" s="179"/>
      <c r="K17" s="184">
        <f>SUM(I17:J17)</f>
        <v>1</v>
      </c>
      <c r="L17" s="188"/>
      <c r="M17" s="179"/>
      <c r="N17" s="184"/>
      <c r="O17" s="188">
        <v>43</v>
      </c>
      <c r="P17" s="179">
        <f>+[3]Seg.Szolgálat!$X$20+[3]Seg.Szolgálat!$X$54+[3]Seg.Szolgálat!$X$110</f>
        <v>28</v>
      </c>
      <c r="Q17" s="184">
        <f t="shared" si="9"/>
        <v>71</v>
      </c>
      <c r="R17" s="188">
        <v>425</v>
      </c>
      <c r="S17" s="179">
        <f>+[3]Seg.Szolgálat!$X$57+[3]Seg.Szolgálat!$X$23+[3]Seg.Szolgálat!$X$113</f>
        <v>194</v>
      </c>
      <c r="T17" s="184">
        <f t="shared" ref="T17" si="13">SUM(R17:S17)</f>
        <v>619</v>
      </c>
      <c r="U17" s="188">
        <v>955</v>
      </c>
      <c r="V17" s="179"/>
      <c r="W17" s="184">
        <f t="shared" si="10"/>
        <v>955</v>
      </c>
      <c r="X17" s="188">
        <v>405</v>
      </c>
      <c r="Y17" s="179">
        <f>+[3]Seg.Szolgálat!$X$29+[3]Seg.Szolgálat!$X$66+[3]Seg.Szolgálat!$X$122</f>
        <v>149</v>
      </c>
      <c r="Z17" s="184">
        <f t="shared" si="11"/>
        <v>554</v>
      </c>
      <c r="AA17" s="712"/>
      <c r="AB17" s="700"/>
      <c r="AC17" s="700"/>
      <c r="AD17" s="185">
        <f t="shared" si="8"/>
        <v>1832</v>
      </c>
      <c r="AE17" s="179">
        <f t="shared" si="8"/>
        <v>371</v>
      </c>
      <c r="AF17" s="180">
        <f t="shared" si="12"/>
        <v>2203</v>
      </c>
    </row>
    <row r="18" spans="1:32" ht="27.6" customHeight="1" x14ac:dyDescent="0.2">
      <c r="A18" s="130" t="s">
        <v>110</v>
      </c>
      <c r="B18" s="131" t="s">
        <v>372</v>
      </c>
      <c r="C18" s="188"/>
      <c r="D18" s="179"/>
      <c r="E18" s="184"/>
      <c r="F18" s="188"/>
      <c r="G18" s="179"/>
      <c r="H18" s="184"/>
      <c r="I18" s="188"/>
      <c r="J18" s="179"/>
      <c r="K18" s="184"/>
      <c r="L18" s="188"/>
      <c r="M18" s="179"/>
      <c r="N18" s="184"/>
      <c r="O18" s="188"/>
      <c r="P18" s="179"/>
      <c r="Q18" s="184"/>
      <c r="R18" s="188"/>
      <c r="S18" s="179"/>
      <c r="T18" s="184"/>
      <c r="U18" s="188"/>
      <c r="V18" s="179"/>
      <c r="W18" s="184"/>
      <c r="X18" s="188"/>
      <c r="Y18" s="179"/>
      <c r="Z18" s="184"/>
      <c r="AA18" s="712"/>
      <c r="AB18" s="700"/>
      <c r="AC18" s="700"/>
      <c r="AD18" s="185"/>
      <c r="AE18" s="179"/>
      <c r="AF18" s="180"/>
    </row>
    <row r="19" spans="1:32" ht="13.5" customHeight="1" x14ac:dyDescent="0.2">
      <c r="A19" s="130" t="s">
        <v>111</v>
      </c>
      <c r="B19" s="131" t="s">
        <v>337</v>
      </c>
      <c r="C19" s="188"/>
      <c r="D19" s="179"/>
      <c r="E19" s="184"/>
      <c r="F19" s="188"/>
      <c r="G19" s="179"/>
      <c r="H19" s="184"/>
      <c r="I19" s="188"/>
      <c r="J19" s="179"/>
      <c r="K19" s="184"/>
      <c r="L19" s="188"/>
      <c r="M19" s="179"/>
      <c r="N19" s="184"/>
      <c r="O19" s="188"/>
      <c r="P19" s="179"/>
      <c r="Q19" s="184"/>
      <c r="R19" s="188"/>
      <c r="S19" s="179"/>
      <c r="T19" s="184"/>
      <c r="U19" s="188"/>
      <c r="V19" s="179"/>
      <c r="W19" s="184"/>
      <c r="X19" s="188"/>
      <c r="Y19" s="179"/>
      <c r="Z19" s="184"/>
      <c r="AA19" s="712"/>
      <c r="AB19" s="700"/>
      <c r="AC19" s="700"/>
      <c r="AD19" s="185"/>
      <c r="AE19" s="179"/>
      <c r="AF19" s="180"/>
    </row>
    <row r="20" spans="1:32" ht="13.5" customHeight="1" x14ac:dyDescent="0.2">
      <c r="A20" s="143" t="s">
        <v>346</v>
      </c>
      <c r="B20" s="200" t="s">
        <v>73</v>
      </c>
      <c r="C20" s="188"/>
      <c r="D20" s="195"/>
      <c r="E20" s="184"/>
      <c r="F20" s="188">
        <v>1</v>
      </c>
      <c r="G20" s="195"/>
      <c r="H20" s="184">
        <f>SUM(F20:G20)</f>
        <v>1</v>
      </c>
      <c r="I20" s="188"/>
      <c r="J20" s="195"/>
      <c r="K20" s="196"/>
      <c r="L20" s="188"/>
      <c r="M20" s="195"/>
      <c r="N20" s="196"/>
      <c r="O20" s="188"/>
      <c r="P20" s="195"/>
      <c r="Q20" s="196"/>
      <c r="R20" s="188"/>
      <c r="S20" s="195"/>
      <c r="T20" s="196"/>
      <c r="U20" s="188"/>
      <c r="V20" s="195"/>
      <c r="W20" s="196"/>
      <c r="X20" s="188"/>
      <c r="Y20" s="195"/>
      <c r="Z20" s="196"/>
      <c r="AA20" s="713"/>
      <c r="AB20" s="701"/>
      <c r="AC20" s="701"/>
      <c r="AD20" s="185">
        <f t="shared" ref="AD20" si="14">+C20+F20+I20+L20+O20+R20+U20+X20</f>
        <v>1</v>
      </c>
      <c r="AE20" s="179">
        <f t="shared" ref="AE20" si="15">+D20+G20+J20+M20+P20+S20+V20+Y20</f>
        <v>0</v>
      </c>
      <c r="AF20" s="180">
        <f t="shared" ref="AF20" si="16">+E20+H20+K20+N20+Q20+T20+W20+Z20+AC20</f>
        <v>1</v>
      </c>
    </row>
    <row r="21" spans="1:32" s="255" customFormat="1" ht="13.5" customHeight="1" x14ac:dyDescent="0.2">
      <c r="A21" s="122" t="s">
        <v>112</v>
      </c>
      <c r="B21" s="199" t="s">
        <v>74</v>
      </c>
      <c r="C21" s="253">
        <f t="shared" ref="C21:AD21" si="17">SUM(C11:C20)</f>
        <v>0</v>
      </c>
      <c r="D21" s="241">
        <f t="shared" si="17"/>
        <v>0</v>
      </c>
      <c r="E21" s="254">
        <f t="shared" si="17"/>
        <v>0</v>
      </c>
      <c r="F21" s="253">
        <f t="shared" ref="F21" si="18">SUM(F11:F20)</f>
        <v>17</v>
      </c>
      <c r="G21" s="241">
        <f t="shared" si="17"/>
        <v>0</v>
      </c>
      <c r="H21" s="254">
        <f t="shared" si="17"/>
        <v>17</v>
      </c>
      <c r="I21" s="253">
        <f t="shared" si="17"/>
        <v>2505</v>
      </c>
      <c r="J21" s="241">
        <f t="shared" si="17"/>
        <v>152</v>
      </c>
      <c r="K21" s="254">
        <f t="shared" si="17"/>
        <v>2657</v>
      </c>
      <c r="L21" s="253">
        <f t="shared" ref="L21" si="19">SUM(L11:L20)</f>
        <v>0</v>
      </c>
      <c r="M21" s="241">
        <f t="shared" si="17"/>
        <v>0</v>
      </c>
      <c r="N21" s="254">
        <f t="shared" si="17"/>
        <v>0</v>
      </c>
      <c r="O21" s="253">
        <f t="shared" si="17"/>
        <v>1998</v>
      </c>
      <c r="P21" s="241">
        <f t="shared" si="17"/>
        <v>130</v>
      </c>
      <c r="Q21" s="254">
        <f t="shared" si="17"/>
        <v>2128</v>
      </c>
      <c r="R21" s="253">
        <f t="shared" ref="R21" si="20">SUM(R11:R20)</f>
        <v>1999</v>
      </c>
      <c r="S21" s="241">
        <f t="shared" si="17"/>
        <v>911</v>
      </c>
      <c r="T21" s="254">
        <f t="shared" si="17"/>
        <v>2910</v>
      </c>
      <c r="U21" s="253">
        <f t="shared" si="17"/>
        <v>11993</v>
      </c>
      <c r="V21" s="241">
        <f t="shared" si="17"/>
        <v>0</v>
      </c>
      <c r="W21" s="254">
        <f t="shared" si="17"/>
        <v>11993</v>
      </c>
      <c r="X21" s="253">
        <f t="shared" ref="X21" si="21">SUM(X11:X20)</f>
        <v>1905</v>
      </c>
      <c r="Y21" s="241">
        <f t="shared" ref="Y21:Z21" si="22">SUM(Y11:Y20)</f>
        <v>698</v>
      </c>
      <c r="Z21" s="254">
        <f t="shared" si="22"/>
        <v>2603</v>
      </c>
      <c r="AA21" s="714">
        <v>0</v>
      </c>
      <c r="AB21" s="702">
        <v>0</v>
      </c>
      <c r="AC21" s="702">
        <v>0</v>
      </c>
      <c r="AD21" s="239">
        <f t="shared" si="17"/>
        <v>20417</v>
      </c>
      <c r="AE21" s="241">
        <f>SUM(AE11:AE20)</f>
        <v>1891</v>
      </c>
      <c r="AF21" s="242">
        <f>SUM(AF11:AF20)</f>
        <v>22308</v>
      </c>
    </row>
    <row r="22" spans="1:32" s="255" customFormat="1" ht="13.5" customHeight="1" x14ac:dyDescent="0.2">
      <c r="A22" s="122" t="s">
        <v>113</v>
      </c>
      <c r="B22" s="199" t="s">
        <v>75</v>
      </c>
      <c r="C22" s="692"/>
      <c r="D22" s="693"/>
      <c r="E22" s="694"/>
      <c r="F22" s="692"/>
      <c r="G22" s="693"/>
      <c r="H22" s="694"/>
      <c r="I22" s="692"/>
      <c r="J22" s="693"/>
      <c r="K22" s="694"/>
      <c r="L22" s="692"/>
      <c r="M22" s="693"/>
      <c r="N22" s="694"/>
      <c r="O22" s="692"/>
      <c r="P22" s="693"/>
      <c r="Q22" s="694"/>
      <c r="R22" s="692"/>
      <c r="S22" s="693"/>
      <c r="T22" s="694"/>
      <c r="U22" s="692"/>
      <c r="V22" s="693"/>
      <c r="W22" s="694"/>
      <c r="X22" s="692"/>
      <c r="Y22" s="693"/>
      <c r="Z22" s="694"/>
      <c r="AA22" s="715"/>
      <c r="AB22" s="703"/>
      <c r="AC22" s="703"/>
      <c r="AD22" s="695"/>
      <c r="AE22" s="693"/>
      <c r="AF22" s="696"/>
    </row>
    <row r="23" spans="1:32" ht="13.5" customHeight="1" x14ac:dyDescent="0.2">
      <c r="A23" s="145" t="s">
        <v>338</v>
      </c>
      <c r="B23" s="201" t="s">
        <v>76</v>
      </c>
      <c r="C23" s="697"/>
      <c r="D23" s="216"/>
      <c r="E23" s="218"/>
      <c r="F23" s="697"/>
      <c r="G23" s="216"/>
      <c r="H23" s="218"/>
      <c r="I23" s="697"/>
      <c r="J23" s="216"/>
      <c r="K23" s="218"/>
      <c r="L23" s="697"/>
      <c r="M23" s="216"/>
      <c r="N23" s="218"/>
      <c r="O23" s="697"/>
      <c r="P23" s="216"/>
      <c r="Q23" s="218"/>
      <c r="R23" s="697"/>
      <c r="S23" s="216"/>
      <c r="T23" s="218"/>
      <c r="U23" s="697"/>
      <c r="V23" s="216"/>
      <c r="W23" s="218"/>
      <c r="X23" s="697"/>
      <c r="Y23" s="216"/>
      <c r="Z23" s="218"/>
      <c r="AA23" s="716"/>
      <c r="AB23" s="704"/>
      <c r="AC23" s="704"/>
      <c r="AD23" s="215"/>
      <c r="AE23" s="216"/>
      <c r="AF23" s="217"/>
    </row>
    <row r="24" spans="1:32" s="255" customFormat="1" ht="13.5" customHeight="1" x14ac:dyDescent="0.2">
      <c r="A24" s="122" t="s">
        <v>114</v>
      </c>
      <c r="B24" s="199" t="s">
        <v>339</v>
      </c>
      <c r="C24" s="253">
        <f>+C23</f>
        <v>0</v>
      </c>
      <c r="D24" s="241">
        <f t="shared" ref="D24:AF24" si="23">+D23</f>
        <v>0</v>
      </c>
      <c r="E24" s="254">
        <f t="shared" si="23"/>
        <v>0</v>
      </c>
      <c r="F24" s="253">
        <f>+F23</f>
        <v>0</v>
      </c>
      <c r="G24" s="241">
        <f t="shared" si="23"/>
        <v>0</v>
      </c>
      <c r="H24" s="254">
        <f t="shared" si="23"/>
        <v>0</v>
      </c>
      <c r="I24" s="253">
        <f>+I23</f>
        <v>0</v>
      </c>
      <c r="J24" s="241">
        <f t="shared" si="23"/>
        <v>0</v>
      </c>
      <c r="K24" s="254">
        <f t="shared" si="23"/>
        <v>0</v>
      </c>
      <c r="L24" s="253">
        <f>+L23</f>
        <v>0</v>
      </c>
      <c r="M24" s="241">
        <f t="shared" si="23"/>
        <v>0</v>
      </c>
      <c r="N24" s="254">
        <f t="shared" si="23"/>
        <v>0</v>
      </c>
      <c r="O24" s="253">
        <f>+O23</f>
        <v>0</v>
      </c>
      <c r="P24" s="241">
        <f t="shared" si="23"/>
        <v>0</v>
      </c>
      <c r="Q24" s="254">
        <f t="shared" si="23"/>
        <v>0</v>
      </c>
      <c r="R24" s="253">
        <f>+R23</f>
        <v>0</v>
      </c>
      <c r="S24" s="241">
        <f t="shared" si="23"/>
        <v>0</v>
      </c>
      <c r="T24" s="254">
        <f t="shared" si="23"/>
        <v>0</v>
      </c>
      <c r="U24" s="253">
        <f>+U23</f>
        <v>0</v>
      </c>
      <c r="V24" s="241">
        <f t="shared" si="23"/>
        <v>0</v>
      </c>
      <c r="W24" s="254">
        <f t="shared" si="23"/>
        <v>0</v>
      </c>
      <c r="X24" s="253">
        <f>+X23</f>
        <v>0</v>
      </c>
      <c r="Y24" s="241">
        <f t="shared" ref="Y24:Z24" si="24">+Y23</f>
        <v>0</v>
      </c>
      <c r="Z24" s="254">
        <f t="shared" si="24"/>
        <v>0</v>
      </c>
      <c r="AA24" s="714">
        <v>0</v>
      </c>
      <c r="AB24" s="702">
        <v>0</v>
      </c>
      <c r="AC24" s="702">
        <v>0</v>
      </c>
      <c r="AD24" s="239">
        <f t="shared" si="23"/>
        <v>0</v>
      </c>
      <c r="AE24" s="241">
        <f t="shared" si="23"/>
        <v>0</v>
      </c>
      <c r="AF24" s="242">
        <f t="shared" si="23"/>
        <v>0</v>
      </c>
    </row>
    <row r="25" spans="1:32" ht="13.5" customHeight="1" x14ac:dyDescent="0.2">
      <c r="A25" s="145" t="s">
        <v>340</v>
      </c>
      <c r="B25" s="201" t="s">
        <v>77</v>
      </c>
      <c r="C25" s="188"/>
      <c r="D25" s="202"/>
      <c r="E25" s="203"/>
      <c r="F25" s="188"/>
      <c r="G25" s="202"/>
      <c r="H25" s="203"/>
      <c r="I25" s="188"/>
      <c r="J25" s="202"/>
      <c r="K25" s="203"/>
      <c r="L25" s="188"/>
      <c r="M25" s="202"/>
      <c r="N25" s="203"/>
      <c r="O25" s="188"/>
      <c r="P25" s="202"/>
      <c r="Q25" s="203"/>
      <c r="R25" s="188"/>
      <c r="S25" s="202"/>
      <c r="T25" s="203"/>
      <c r="U25" s="188"/>
      <c r="V25" s="202"/>
      <c r="W25" s="203"/>
      <c r="X25" s="188"/>
      <c r="Y25" s="202"/>
      <c r="Z25" s="203"/>
      <c r="AA25" s="717"/>
      <c r="AB25" s="705"/>
      <c r="AC25" s="705"/>
      <c r="AD25" s="204"/>
      <c r="AE25" s="202"/>
      <c r="AF25" s="205"/>
    </row>
    <row r="26" spans="1:32" s="255" customFormat="1" ht="13.5" customHeight="1" x14ac:dyDescent="0.2">
      <c r="A26" s="122" t="s">
        <v>115</v>
      </c>
      <c r="B26" s="199" t="s">
        <v>341</v>
      </c>
      <c r="C26" s="253">
        <f t="shared" ref="C26:AF26" si="25">+C25</f>
        <v>0</v>
      </c>
      <c r="D26" s="241">
        <f t="shared" si="25"/>
        <v>0</v>
      </c>
      <c r="E26" s="254">
        <f t="shared" si="25"/>
        <v>0</v>
      </c>
      <c r="F26" s="253">
        <f t="shared" ref="F26" si="26">+F25</f>
        <v>0</v>
      </c>
      <c r="G26" s="241">
        <f t="shared" si="25"/>
        <v>0</v>
      </c>
      <c r="H26" s="254">
        <f t="shared" si="25"/>
        <v>0</v>
      </c>
      <c r="I26" s="253">
        <f t="shared" si="25"/>
        <v>0</v>
      </c>
      <c r="J26" s="241">
        <f t="shared" si="25"/>
        <v>0</v>
      </c>
      <c r="K26" s="254">
        <f t="shared" si="25"/>
        <v>0</v>
      </c>
      <c r="L26" s="253">
        <f t="shared" ref="L26" si="27">+L25</f>
        <v>0</v>
      </c>
      <c r="M26" s="241">
        <f t="shared" si="25"/>
        <v>0</v>
      </c>
      <c r="N26" s="254">
        <f t="shared" si="25"/>
        <v>0</v>
      </c>
      <c r="O26" s="253">
        <f t="shared" si="25"/>
        <v>0</v>
      </c>
      <c r="P26" s="241">
        <f t="shared" si="25"/>
        <v>0</v>
      </c>
      <c r="Q26" s="254">
        <f t="shared" si="25"/>
        <v>0</v>
      </c>
      <c r="R26" s="253">
        <f t="shared" ref="R26" si="28">+R25</f>
        <v>0</v>
      </c>
      <c r="S26" s="241">
        <f t="shared" si="25"/>
        <v>0</v>
      </c>
      <c r="T26" s="254">
        <f t="shared" si="25"/>
        <v>0</v>
      </c>
      <c r="U26" s="253">
        <f t="shared" si="25"/>
        <v>0</v>
      </c>
      <c r="V26" s="241">
        <f t="shared" si="25"/>
        <v>0</v>
      </c>
      <c r="W26" s="254">
        <f t="shared" si="25"/>
        <v>0</v>
      </c>
      <c r="X26" s="253">
        <f t="shared" ref="X26" si="29">+X25</f>
        <v>0</v>
      </c>
      <c r="Y26" s="241">
        <f t="shared" ref="Y26:Z26" si="30">+Y25</f>
        <v>0</v>
      </c>
      <c r="Z26" s="254">
        <f t="shared" si="30"/>
        <v>0</v>
      </c>
      <c r="AA26" s="714">
        <v>0</v>
      </c>
      <c r="AB26" s="702">
        <v>0</v>
      </c>
      <c r="AC26" s="702">
        <v>0</v>
      </c>
      <c r="AD26" s="239">
        <f t="shared" si="25"/>
        <v>0</v>
      </c>
      <c r="AE26" s="241">
        <f t="shared" si="25"/>
        <v>0</v>
      </c>
      <c r="AF26" s="242">
        <f t="shared" si="25"/>
        <v>0</v>
      </c>
    </row>
    <row r="27" spans="1:32" s="255" customFormat="1" ht="13.5" customHeight="1" x14ac:dyDescent="0.2">
      <c r="A27" s="122" t="s">
        <v>116</v>
      </c>
      <c r="B27" s="199" t="s">
        <v>78</v>
      </c>
      <c r="C27" s="253">
        <f t="shared" ref="C27:AF27" si="31">+C6+C10+C21+C22+C24+C26</f>
        <v>0</v>
      </c>
      <c r="D27" s="241">
        <f t="shared" si="31"/>
        <v>0</v>
      </c>
      <c r="E27" s="254">
        <f t="shared" si="31"/>
        <v>0</v>
      </c>
      <c r="F27" s="253">
        <f t="shared" ref="F27" si="32">+F6+F10+F21+F22+F24+F26</f>
        <v>17</v>
      </c>
      <c r="G27" s="241"/>
      <c r="H27" s="254">
        <f t="shared" si="31"/>
        <v>17</v>
      </c>
      <c r="I27" s="253">
        <f t="shared" si="31"/>
        <v>2505</v>
      </c>
      <c r="J27" s="241">
        <f t="shared" si="31"/>
        <v>152</v>
      </c>
      <c r="K27" s="254">
        <f t="shared" si="31"/>
        <v>2657</v>
      </c>
      <c r="L27" s="253">
        <f t="shared" ref="L27" si="33">+L6+L10+L21+L22+L24+L26</f>
        <v>0</v>
      </c>
      <c r="M27" s="241">
        <f t="shared" si="31"/>
        <v>0</v>
      </c>
      <c r="N27" s="254">
        <f t="shared" si="31"/>
        <v>0</v>
      </c>
      <c r="O27" s="253">
        <f t="shared" si="31"/>
        <v>1998</v>
      </c>
      <c r="P27" s="241">
        <f t="shared" si="31"/>
        <v>130</v>
      </c>
      <c r="Q27" s="254">
        <f t="shared" si="31"/>
        <v>2128</v>
      </c>
      <c r="R27" s="253">
        <f t="shared" ref="R27" si="34">+R6+R10+R21+R22+R24+R26</f>
        <v>1999</v>
      </c>
      <c r="S27" s="241">
        <f t="shared" si="31"/>
        <v>911</v>
      </c>
      <c r="T27" s="254">
        <f t="shared" si="31"/>
        <v>2910</v>
      </c>
      <c r="U27" s="253">
        <f t="shared" si="31"/>
        <v>11993</v>
      </c>
      <c r="V27" s="241">
        <f t="shared" si="31"/>
        <v>0</v>
      </c>
      <c r="W27" s="254">
        <f t="shared" si="31"/>
        <v>11993</v>
      </c>
      <c r="X27" s="253">
        <f t="shared" ref="X27" si="35">+X6+X10+X21+X22+X24+X26</f>
        <v>1905</v>
      </c>
      <c r="Y27" s="241">
        <f t="shared" ref="Y27:Z27" si="36">+Y6+Y10+Y21+Y22+Y24+Y26</f>
        <v>698</v>
      </c>
      <c r="Z27" s="254">
        <f t="shared" si="36"/>
        <v>2603</v>
      </c>
      <c r="AA27" s="714">
        <v>0</v>
      </c>
      <c r="AB27" s="702">
        <v>0</v>
      </c>
      <c r="AC27" s="702">
        <v>0</v>
      </c>
      <c r="AD27" s="239">
        <f t="shared" si="31"/>
        <v>20417</v>
      </c>
      <c r="AE27" s="241">
        <f t="shared" si="31"/>
        <v>1891</v>
      </c>
      <c r="AF27" s="242">
        <f t="shared" si="31"/>
        <v>22308</v>
      </c>
    </row>
    <row r="28" spans="1:32" s="255" customFormat="1" ht="13.5" customHeight="1" x14ac:dyDescent="0.2">
      <c r="A28" s="206" t="s">
        <v>117</v>
      </c>
      <c r="B28" s="199" t="s">
        <v>79</v>
      </c>
      <c r="C28" s="646"/>
      <c r="D28" s="241"/>
      <c r="E28" s="254"/>
      <c r="F28" s="646">
        <v>13029</v>
      </c>
      <c r="G28" s="241"/>
      <c r="H28" s="254">
        <f>SUM(F28:G28)</f>
        <v>13029</v>
      </c>
      <c r="I28" s="646">
        <v>1204</v>
      </c>
      <c r="J28" s="241"/>
      <c r="K28" s="254">
        <f>SUM(I28:J28)</f>
        <v>1204</v>
      </c>
      <c r="L28" s="646"/>
      <c r="M28" s="241"/>
      <c r="N28" s="254"/>
      <c r="O28" s="646"/>
      <c r="P28" s="241"/>
      <c r="Q28" s="254"/>
      <c r="R28" s="646"/>
      <c r="S28" s="241"/>
      <c r="T28" s="254"/>
      <c r="U28" s="646"/>
      <c r="V28" s="241"/>
      <c r="W28" s="254">
        <f>SUM(U28:V28)</f>
        <v>0</v>
      </c>
      <c r="X28" s="646"/>
      <c r="Y28" s="241"/>
      <c r="Z28" s="254"/>
      <c r="AA28" s="714"/>
      <c r="AB28" s="702"/>
      <c r="AC28" s="702"/>
      <c r="AD28" s="239">
        <f>+C28+F28+I28+L28+O28+R28+U28+X28</f>
        <v>14233</v>
      </c>
      <c r="AE28" s="241">
        <f>+D28+G28+J28+M28+P28+S28+V28+Y28</f>
        <v>0</v>
      </c>
      <c r="AF28" s="242">
        <f>+E28+H28+K28+N28+Q28+T28+W28+Z28</f>
        <v>14233</v>
      </c>
    </row>
    <row r="29" spans="1:32" s="255" customFormat="1" ht="13.5" customHeight="1" x14ac:dyDescent="0.2">
      <c r="A29" s="206" t="s">
        <v>230</v>
      </c>
      <c r="B29" s="199" t="s">
        <v>231</v>
      </c>
      <c r="C29" s="253">
        <f t="shared" ref="C29:AF29" si="37">+SUM(C30:C32)</f>
        <v>0</v>
      </c>
      <c r="D29" s="241">
        <f t="shared" si="37"/>
        <v>0</v>
      </c>
      <c r="E29" s="254">
        <f t="shared" si="37"/>
        <v>0</v>
      </c>
      <c r="F29" s="253">
        <f t="shared" ref="F29" si="38">+SUM(F30:F32)</f>
        <v>42943</v>
      </c>
      <c r="G29" s="241">
        <f>+SUM(G30:G32)</f>
        <v>3559</v>
      </c>
      <c r="H29" s="254">
        <f t="shared" si="37"/>
        <v>46502</v>
      </c>
      <c r="I29" s="253">
        <f t="shared" si="37"/>
        <v>42115</v>
      </c>
      <c r="J29" s="241">
        <f t="shared" si="37"/>
        <v>-78</v>
      </c>
      <c r="K29" s="254">
        <f t="shared" si="37"/>
        <v>42037</v>
      </c>
      <c r="L29" s="253">
        <f t="shared" ref="L29" si="39">+SUM(L30:L32)</f>
        <v>35886</v>
      </c>
      <c r="M29" s="241">
        <f t="shared" si="37"/>
        <v>2157</v>
      </c>
      <c r="N29" s="254">
        <f t="shared" si="37"/>
        <v>38043</v>
      </c>
      <c r="O29" s="253">
        <f t="shared" si="37"/>
        <v>27083</v>
      </c>
      <c r="P29" s="241">
        <f t="shared" si="37"/>
        <v>596</v>
      </c>
      <c r="Q29" s="254">
        <f t="shared" si="37"/>
        <v>27679</v>
      </c>
      <c r="R29" s="253">
        <f t="shared" ref="R29" si="40">+SUM(R30:R32)</f>
        <v>14487</v>
      </c>
      <c r="S29" s="241">
        <f t="shared" si="37"/>
        <v>256</v>
      </c>
      <c r="T29" s="254">
        <f t="shared" si="37"/>
        <v>14743</v>
      </c>
      <c r="U29" s="253">
        <f t="shared" si="37"/>
        <v>31060</v>
      </c>
      <c r="V29" s="241">
        <f t="shared" si="37"/>
        <v>3546</v>
      </c>
      <c r="W29" s="254">
        <f t="shared" si="37"/>
        <v>34606</v>
      </c>
      <c r="X29" s="253">
        <f t="shared" ref="X29" si="41">+SUM(X30:X32)</f>
        <v>5062</v>
      </c>
      <c r="Y29" s="241">
        <f t="shared" ref="Y29:Z29" si="42">+SUM(Y30:Y32)</f>
        <v>175</v>
      </c>
      <c r="Z29" s="254">
        <f t="shared" si="42"/>
        <v>5237</v>
      </c>
      <c r="AA29" s="714">
        <v>0</v>
      </c>
      <c r="AB29" s="702">
        <v>0</v>
      </c>
      <c r="AC29" s="702">
        <v>0</v>
      </c>
      <c r="AD29" s="239">
        <f t="shared" si="37"/>
        <v>198636</v>
      </c>
      <c r="AE29" s="241">
        <f t="shared" si="37"/>
        <v>10211</v>
      </c>
      <c r="AF29" s="242">
        <f t="shared" si="37"/>
        <v>208847</v>
      </c>
    </row>
    <row r="30" spans="1:32" ht="13.5" customHeight="1" x14ac:dyDescent="0.2">
      <c r="A30" s="224"/>
      <c r="B30" s="361" t="s">
        <v>233</v>
      </c>
      <c r="C30" s="188"/>
      <c r="D30" s="219"/>
      <c r="E30" s="220"/>
      <c r="F30" s="188">
        <v>45755</v>
      </c>
      <c r="G30" s="219">
        <f>+'4.SZ.TÁBL. SZOCIÁLIS NORMATÍVA'!G26</f>
        <v>2959</v>
      </c>
      <c r="H30" s="220">
        <f>SUM(F30:G30)</f>
        <v>48714</v>
      </c>
      <c r="I30" s="188">
        <v>40000</v>
      </c>
      <c r="J30" s="219">
        <f>+'4.SZ.TÁBL. SZOCIÁLIS NORMATÍVA'!G7+'4.SZ.TÁBL. SZOCIÁLIS NORMATÍVA'!G8+'4.SZ.TÁBL. SZOCIÁLIS NORMATÍVA'!G17+'4.SZ.TÁBL. SZOCIÁLIS NORMATÍVA'!G27</f>
        <v>-724</v>
      </c>
      <c r="K30" s="220">
        <f>SUM(I30:J30)</f>
        <v>39276</v>
      </c>
      <c r="L30" s="188">
        <v>32636</v>
      </c>
      <c r="M30" s="219">
        <f>+'4.SZ.TÁBL. SZOCIÁLIS NORMATÍVA'!G28</f>
        <v>1732</v>
      </c>
      <c r="N30" s="220">
        <f>SUM(L30:M30)</f>
        <v>34368</v>
      </c>
      <c r="O30" s="188">
        <v>16399</v>
      </c>
      <c r="P30" s="219">
        <f>+'4.SZ.TÁBL. SZOCIÁLIS NORMATÍVA'!G29</f>
        <v>396</v>
      </c>
      <c r="Q30" s="220">
        <f>SUM(O30:P30)</f>
        <v>16795</v>
      </c>
      <c r="R30" s="188">
        <v>5918</v>
      </c>
      <c r="S30" s="219">
        <f>+'4.SZ.TÁBL. SZOCIÁLIS NORMATÍVA'!G30</f>
        <v>156</v>
      </c>
      <c r="T30" s="220">
        <f>SUM(R30:S30)</f>
        <v>6074</v>
      </c>
      <c r="U30" s="188">
        <v>34937</v>
      </c>
      <c r="V30" s="219">
        <f>+'4.SZ.TÁBL. SZOCIÁLIS NORMATÍVA'!G11+'4.SZ.TÁBL. SZOCIÁLIS NORMATÍVA'!G15+'4.SZ.TÁBL. SZOCIÁLIS NORMATÍVA'!G25</f>
        <v>3546</v>
      </c>
      <c r="W30" s="618">
        <f>SUM(U30:V30)</f>
        <v>38483</v>
      </c>
      <c r="X30" s="188">
        <v>2014</v>
      </c>
      <c r="Y30" s="219">
        <f>+'4.SZ.TÁBL. SZOCIÁLIS NORMATÍVA'!G6+'4.SZ.TÁBL. SZOCIÁLIS NORMATÍVA'!G21</f>
        <v>175</v>
      </c>
      <c r="Z30" s="220">
        <f>SUM(X30:Y30)</f>
        <v>2189</v>
      </c>
      <c r="AA30" s="718"/>
      <c r="AB30" s="706"/>
      <c r="AC30" s="706"/>
      <c r="AD30" s="221">
        <f t="shared" ref="AD30:AD31" si="43">+C30+F30+I30+L30+O30+R30+U30+X30</f>
        <v>177659</v>
      </c>
      <c r="AE30" s="219">
        <f>+D30+G30+J30+M30+P30+S30+V30+Y30</f>
        <v>8240</v>
      </c>
      <c r="AF30" s="222">
        <f t="shared" ref="AF30:AF31" si="44">+E30+H30+K30+N30+Q30+T30+W30+Z30</f>
        <v>185899</v>
      </c>
    </row>
    <row r="31" spans="1:32" ht="13.5" customHeight="1" x14ac:dyDescent="0.2">
      <c r="A31" s="565"/>
      <c r="B31" s="131" t="s">
        <v>313</v>
      </c>
      <c r="C31" s="188"/>
      <c r="D31" s="187"/>
      <c r="E31" s="189"/>
      <c r="F31" s="188">
        <v>-13029</v>
      </c>
      <c r="G31" s="187">
        <v>600</v>
      </c>
      <c r="H31" s="184">
        <f>SUM(F31:G31)</f>
        <v>-12429</v>
      </c>
      <c r="I31" s="188">
        <v>-1204</v>
      </c>
      <c r="J31" s="187">
        <v>646</v>
      </c>
      <c r="K31" s="184">
        <f>SUM(I31:J31)</f>
        <v>-558</v>
      </c>
      <c r="L31" s="188"/>
      <c r="M31" s="187">
        <v>425</v>
      </c>
      <c r="N31" s="184">
        <f>SUM(L31:M31)</f>
        <v>425</v>
      </c>
      <c r="O31" s="188"/>
      <c r="P31" s="187">
        <v>200</v>
      </c>
      <c r="Q31" s="184">
        <f>SUM(O31:P31)</f>
        <v>200</v>
      </c>
      <c r="R31" s="188"/>
      <c r="S31" s="187">
        <v>100</v>
      </c>
      <c r="T31" s="184">
        <f>SUM(R31:S31)</f>
        <v>100</v>
      </c>
      <c r="U31" s="188">
        <v>-3877</v>
      </c>
      <c r="V31" s="187"/>
      <c r="W31" s="184">
        <f>SUM(U31:V31)</f>
        <v>-3877</v>
      </c>
      <c r="X31" s="188"/>
      <c r="Y31" s="187"/>
      <c r="Z31" s="184">
        <f>SUM(X31:Y31)</f>
        <v>0</v>
      </c>
      <c r="AA31" s="711"/>
      <c r="AB31" s="699"/>
      <c r="AC31" s="699"/>
      <c r="AD31" s="185">
        <f t="shared" si="43"/>
        <v>-18110</v>
      </c>
      <c r="AE31" s="179">
        <f>+D31+G31+J31+M31+P31+S31+V31+Y31</f>
        <v>1971</v>
      </c>
      <c r="AF31" s="180">
        <f t="shared" si="44"/>
        <v>-16139</v>
      </c>
    </row>
    <row r="32" spans="1:32" ht="13.5" customHeight="1" x14ac:dyDescent="0.2">
      <c r="A32" s="225"/>
      <c r="B32" s="131" t="s">
        <v>234</v>
      </c>
      <c r="C32" s="183"/>
      <c r="D32" s="179"/>
      <c r="E32" s="184"/>
      <c r="F32" s="183">
        <f>+SUM(F33:F39)</f>
        <v>10217</v>
      </c>
      <c r="G32" s="179">
        <f>+SUM(G33:G39)</f>
        <v>0</v>
      </c>
      <c r="H32" s="184">
        <f t="shared" ref="H32:AF32" si="45">+SUM(H33:H39)</f>
        <v>10217</v>
      </c>
      <c r="I32" s="183">
        <f>+SUM(I33:I39)</f>
        <v>3319</v>
      </c>
      <c r="J32" s="179">
        <f>+SUM(J33:J39)</f>
        <v>0</v>
      </c>
      <c r="K32" s="184">
        <f t="shared" si="45"/>
        <v>3319</v>
      </c>
      <c r="L32" s="183">
        <f>+SUM(L33:L39)</f>
        <v>3250</v>
      </c>
      <c r="M32" s="179">
        <f>+SUM(M33:M39)</f>
        <v>0</v>
      </c>
      <c r="N32" s="184">
        <f t="shared" si="45"/>
        <v>3250</v>
      </c>
      <c r="O32" s="183">
        <f>+SUM(O33:O39)</f>
        <v>10684</v>
      </c>
      <c r="P32" s="179">
        <f>+SUM(P33:P39)</f>
        <v>0</v>
      </c>
      <c r="Q32" s="184">
        <f t="shared" si="45"/>
        <v>10684</v>
      </c>
      <c r="R32" s="183">
        <f>+SUM(R33:R39)</f>
        <v>8569</v>
      </c>
      <c r="S32" s="179">
        <f>+SUM(S33:S39)</f>
        <v>0</v>
      </c>
      <c r="T32" s="184">
        <f t="shared" si="45"/>
        <v>8569</v>
      </c>
      <c r="U32" s="183"/>
      <c r="V32" s="179"/>
      <c r="W32" s="184"/>
      <c r="X32" s="183">
        <f>+SUM(X33:X39)</f>
        <v>3048</v>
      </c>
      <c r="Y32" s="179">
        <f>+SUM(Y33:Y39)</f>
        <v>0</v>
      </c>
      <c r="Z32" s="184">
        <f t="shared" ref="Z32" si="46">+SUM(Z33:Z39)</f>
        <v>3048</v>
      </c>
      <c r="AA32" s="712"/>
      <c r="AB32" s="700"/>
      <c r="AC32" s="700"/>
      <c r="AD32" s="185">
        <f t="shared" si="45"/>
        <v>39087</v>
      </c>
      <c r="AE32" s="179">
        <f t="shared" si="45"/>
        <v>0</v>
      </c>
      <c r="AF32" s="180">
        <f t="shared" si="45"/>
        <v>39087</v>
      </c>
    </row>
    <row r="33" spans="1:32" s="231" customFormat="1" ht="13.5" customHeight="1" x14ac:dyDescent="0.2">
      <c r="A33" s="226"/>
      <c r="B33" s="359" t="s">
        <v>4</v>
      </c>
      <c r="C33" s="188"/>
      <c r="D33" s="227"/>
      <c r="E33" s="228"/>
      <c r="F33" s="188">
        <v>1498</v>
      </c>
      <c r="G33" s="227"/>
      <c r="H33" s="228">
        <f>SUM(F33:G33)</f>
        <v>1498</v>
      </c>
      <c r="I33" s="188">
        <v>486</v>
      </c>
      <c r="J33" s="227"/>
      <c r="K33" s="228">
        <f>SUM(I33:J33)</f>
        <v>486</v>
      </c>
      <c r="L33" s="188">
        <v>476</v>
      </c>
      <c r="M33" s="227"/>
      <c r="N33" s="228">
        <f>SUM(L33:M33)</f>
        <v>476</v>
      </c>
      <c r="O33" s="188">
        <v>1813</v>
      </c>
      <c r="P33" s="227"/>
      <c r="Q33" s="228">
        <f>SUM(O33:P33)</f>
        <v>1813</v>
      </c>
      <c r="R33" s="188">
        <v>8569</v>
      </c>
      <c r="S33" s="227"/>
      <c r="T33" s="228">
        <f>SUM(R33:S33)</f>
        <v>8569</v>
      </c>
      <c r="U33" s="188"/>
      <c r="V33" s="227"/>
      <c r="W33" s="228"/>
      <c r="X33" s="188">
        <v>1219</v>
      </c>
      <c r="Y33" s="227"/>
      <c r="Z33" s="228">
        <f t="shared" ref="Z33" si="47">SUM(X33:Y33)</f>
        <v>1219</v>
      </c>
      <c r="AA33" s="719"/>
      <c r="AB33" s="707"/>
      <c r="AC33" s="707"/>
      <c r="AD33" s="229">
        <f t="shared" ref="AD33:AD39" si="48">+C33+F33+I33+L33+O33+R33+U33+X33</f>
        <v>14061</v>
      </c>
      <c r="AE33" s="227"/>
      <c r="AF33" s="230">
        <f t="shared" ref="AF33:AF39" si="49">+E33+H33+K33+N33+Q33+T33+W33+Z33</f>
        <v>14061</v>
      </c>
    </row>
    <row r="34" spans="1:32" s="231" customFormat="1" ht="13.5" customHeight="1" x14ac:dyDescent="0.2">
      <c r="A34" s="226"/>
      <c r="B34" s="359" t="s">
        <v>6</v>
      </c>
      <c r="C34" s="188"/>
      <c r="D34" s="227"/>
      <c r="E34" s="228"/>
      <c r="F34" s="188">
        <v>695</v>
      </c>
      <c r="G34" s="227"/>
      <c r="H34" s="228">
        <f t="shared" ref="H34:H39" si="50">SUM(F34:G34)</f>
        <v>695</v>
      </c>
      <c r="I34" s="188">
        <v>226</v>
      </c>
      <c r="J34" s="227"/>
      <c r="K34" s="228">
        <f t="shared" ref="K34:K39" si="51">SUM(I34:J34)</f>
        <v>226</v>
      </c>
      <c r="L34" s="188">
        <v>221</v>
      </c>
      <c r="M34" s="227"/>
      <c r="N34" s="228">
        <f t="shared" ref="N34:N39" si="52">SUM(L34:M34)</f>
        <v>221</v>
      </c>
      <c r="O34" s="188">
        <v>842</v>
      </c>
      <c r="P34" s="227"/>
      <c r="Q34" s="228">
        <f t="shared" ref="Q34:Q38" si="53">SUM(O34:P34)</f>
        <v>842</v>
      </c>
      <c r="R34" s="188"/>
      <c r="S34" s="227"/>
      <c r="T34" s="228"/>
      <c r="U34" s="188"/>
      <c r="V34" s="227"/>
      <c r="W34" s="228"/>
      <c r="X34" s="188"/>
      <c r="Y34" s="227"/>
      <c r="Z34" s="228"/>
      <c r="AA34" s="719"/>
      <c r="AB34" s="707"/>
      <c r="AC34" s="707"/>
      <c r="AD34" s="229">
        <f t="shared" si="48"/>
        <v>1984</v>
      </c>
      <c r="AE34" s="227"/>
      <c r="AF34" s="230">
        <f t="shared" si="49"/>
        <v>1984</v>
      </c>
    </row>
    <row r="35" spans="1:32" s="231" customFormat="1" ht="13.5" customHeight="1" x14ac:dyDescent="0.2">
      <c r="A35" s="226"/>
      <c r="B35" s="359" t="s">
        <v>7</v>
      </c>
      <c r="C35" s="188"/>
      <c r="D35" s="227"/>
      <c r="E35" s="228"/>
      <c r="F35" s="188">
        <v>620</v>
      </c>
      <c r="G35" s="227"/>
      <c r="H35" s="228">
        <f t="shared" si="50"/>
        <v>620</v>
      </c>
      <c r="I35" s="188">
        <v>202</v>
      </c>
      <c r="J35" s="227"/>
      <c r="K35" s="228">
        <f t="shared" si="51"/>
        <v>202</v>
      </c>
      <c r="L35" s="188">
        <v>197</v>
      </c>
      <c r="M35" s="227"/>
      <c r="N35" s="228">
        <f t="shared" si="52"/>
        <v>197</v>
      </c>
      <c r="O35" s="188">
        <v>751</v>
      </c>
      <c r="P35" s="227"/>
      <c r="Q35" s="228">
        <f t="shared" si="53"/>
        <v>751</v>
      </c>
      <c r="R35" s="188"/>
      <c r="S35" s="227"/>
      <c r="T35" s="228"/>
      <c r="U35" s="188"/>
      <c r="V35" s="227"/>
      <c r="W35" s="228"/>
      <c r="X35" s="188"/>
      <c r="Y35" s="227"/>
      <c r="Z35" s="228"/>
      <c r="AA35" s="719"/>
      <c r="AB35" s="707"/>
      <c r="AC35" s="707"/>
      <c r="AD35" s="229">
        <f t="shared" si="48"/>
        <v>1770</v>
      </c>
      <c r="AE35" s="227"/>
      <c r="AF35" s="230">
        <f t="shared" si="49"/>
        <v>1770</v>
      </c>
    </row>
    <row r="36" spans="1:32" s="231" customFormat="1" ht="13.5" customHeight="1" x14ac:dyDescent="0.2">
      <c r="A36" s="226"/>
      <c r="B36" s="359" t="s">
        <v>8</v>
      </c>
      <c r="C36" s="188"/>
      <c r="D36" s="227"/>
      <c r="E36" s="228"/>
      <c r="F36" s="188">
        <v>3012</v>
      </c>
      <c r="G36" s="227"/>
      <c r="H36" s="228">
        <f t="shared" si="50"/>
        <v>3012</v>
      </c>
      <c r="I36" s="188">
        <v>978</v>
      </c>
      <c r="J36" s="227"/>
      <c r="K36" s="228">
        <f t="shared" si="51"/>
        <v>978</v>
      </c>
      <c r="L36" s="188">
        <v>959</v>
      </c>
      <c r="M36" s="227"/>
      <c r="N36" s="228">
        <f t="shared" si="52"/>
        <v>959</v>
      </c>
      <c r="O36" s="188">
        <v>3644</v>
      </c>
      <c r="P36" s="227"/>
      <c r="Q36" s="228">
        <f t="shared" si="53"/>
        <v>3644</v>
      </c>
      <c r="R36" s="188"/>
      <c r="S36" s="227"/>
      <c r="T36" s="228"/>
      <c r="U36" s="188"/>
      <c r="V36" s="227"/>
      <c r="W36" s="228"/>
      <c r="X36" s="188">
        <v>1829</v>
      </c>
      <c r="Y36" s="227"/>
      <c r="Z36" s="228">
        <f t="shared" ref="Z36" si="54">SUM(X36:Y36)</f>
        <v>1829</v>
      </c>
      <c r="AA36" s="719"/>
      <c r="AB36" s="707"/>
      <c r="AC36" s="707"/>
      <c r="AD36" s="229">
        <f t="shared" si="48"/>
        <v>10422</v>
      </c>
      <c r="AE36" s="227"/>
      <c r="AF36" s="230">
        <f t="shared" si="49"/>
        <v>10422</v>
      </c>
    </row>
    <row r="37" spans="1:32" s="231" customFormat="1" ht="13.5" customHeight="1" x14ac:dyDescent="0.2">
      <c r="A37" s="226"/>
      <c r="B37" s="359" t="s">
        <v>9</v>
      </c>
      <c r="C37" s="188"/>
      <c r="D37" s="227"/>
      <c r="E37" s="228"/>
      <c r="F37" s="188">
        <v>1853</v>
      </c>
      <c r="G37" s="227"/>
      <c r="H37" s="228">
        <f t="shared" si="50"/>
        <v>1853</v>
      </c>
      <c r="I37" s="188">
        <v>602</v>
      </c>
      <c r="J37" s="227"/>
      <c r="K37" s="228">
        <f t="shared" si="51"/>
        <v>602</v>
      </c>
      <c r="L37" s="188">
        <v>590</v>
      </c>
      <c r="M37" s="227"/>
      <c r="N37" s="228">
        <f t="shared" si="52"/>
        <v>590</v>
      </c>
      <c r="O37" s="188">
        <v>2242</v>
      </c>
      <c r="P37" s="227"/>
      <c r="Q37" s="228">
        <f t="shared" si="53"/>
        <v>2242</v>
      </c>
      <c r="R37" s="188"/>
      <c r="S37" s="227"/>
      <c r="T37" s="228"/>
      <c r="U37" s="188"/>
      <c r="V37" s="227"/>
      <c r="W37" s="228"/>
      <c r="X37" s="188"/>
      <c r="Y37" s="227"/>
      <c r="Z37" s="228"/>
      <c r="AA37" s="719"/>
      <c r="AB37" s="707"/>
      <c r="AC37" s="707"/>
      <c r="AD37" s="229">
        <f t="shared" si="48"/>
        <v>5287</v>
      </c>
      <c r="AE37" s="227"/>
      <c r="AF37" s="230">
        <f t="shared" si="49"/>
        <v>5287</v>
      </c>
    </row>
    <row r="38" spans="1:32" s="231" customFormat="1" ht="13.5" customHeight="1" x14ac:dyDescent="0.2">
      <c r="A38" s="226"/>
      <c r="B38" s="359" t="s">
        <v>10</v>
      </c>
      <c r="C38" s="188"/>
      <c r="D38" s="227"/>
      <c r="E38" s="228"/>
      <c r="F38" s="188">
        <v>1150</v>
      </c>
      <c r="G38" s="227"/>
      <c r="H38" s="228">
        <f t="shared" si="50"/>
        <v>1150</v>
      </c>
      <c r="I38" s="188">
        <v>374</v>
      </c>
      <c r="J38" s="227"/>
      <c r="K38" s="228">
        <f t="shared" si="51"/>
        <v>374</v>
      </c>
      <c r="L38" s="188">
        <v>365</v>
      </c>
      <c r="M38" s="227"/>
      <c r="N38" s="228">
        <f t="shared" si="52"/>
        <v>365</v>
      </c>
      <c r="O38" s="188">
        <v>1392</v>
      </c>
      <c r="P38" s="227"/>
      <c r="Q38" s="228">
        <f t="shared" si="53"/>
        <v>1392</v>
      </c>
      <c r="R38" s="188"/>
      <c r="S38" s="227"/>
      <c r="T38" s="228"/>
      <c r="U38" s="188"/>
      <c r="V38" s="227"/>
      <c r="W38" s="228"/>
      <c r="X38" s="188"/>
      <c r="Y38" s="227"/>
      <c r="Z38" s="228"/>
      <c r="AA38" s="719"/>
      <c r="AB38" s="707"/>
      <c r="AC38" s="707"/>
      <c r="AD38" s="229">
        <f t="shared" si="48"/>
        <v>3281</v>
      </c>
      <c r="AE38" s="227"/>
      <c r="AF38" s="230">
        <f t="shared" si="49"/>
        <v>3281</v>
      </c>
    </row>
    <row r="39" spans="1:32" s="231" customFormat="1" ht="13.5" customHeight="1" x14ac:dyDescent="0.2">
      <c r="A39" s="232"/>
      <c r="B39" s="360" t="s">
        <v>235</v>
      </c>
      <c r="C39" s="188"/>
      <c r="D39" s="233"/>
      <c r="E39" s="633"/>
      <c r="F39" s="188">
        <v>1389</v>
      </c>
      <c r="G39" s="233"/>
      <c r="H39" s="234">
        <f t="shared" si="50"/>
        <v>1389</v>
      </c>
      <c r="I39" s="188">
        <v>451</v>
      </c>
      <c r="J39" s="233"/>
      <c r="K39" s="234">
        <f t="shared" si="51"/>
        <v>451</v>
      </c>
      <c r="L39" s="188">
        <v>442</v>
      </c>
      <c r="M39" s="233"/>
      <c r="N39" s="234">
        <f t="shared" si="52"/>
        <v>442</v>
      </c>
      <c r="O39" s="188"/>
      <c r="P39" s="233"/>
      <c r="Q39" s="234"/>
      <c r="R39" s="188"/>
      <c r="S39" s="233"/>
      <c r="T39" s="234"/>
      <c r="U39" s="188"/>
      <c r="V39" s="233"/>
      <c r="W39" s="234"/>
      <c r="X39" s="188"/>
      <c r="Y39" s="233"/>
      <c r="Z39" s="234"/>
      <c r="AA39" s="720"/>
      <c r="AB39" s="708"/>
      <c r="AC39" s="708"/>
      <c r="AD39" s="235">
        <f t="shared" si="48"/>
        <v>2282</v>
      </c>
      <c r="AE39" s="227"/>
      <c r="AF39" s="236">
        <f t="shared" si="49"/>
        <v>2282</v>
      </c>
    </row>
    <row r="40" spans="1:32" s="255" customFormat="1" ht="13.5" customHeight="1" thickBot="1" x14ac:dyDescent="0.25">
      <c r="A40" s="207" t="s">
        <v>118</v>
      </c>
      <c r="B40" s="223" t="s">
        <v>80</v>
      </c>
      <c r="C40" s="267"/>
      <c r="D40" s="249">
        <f t="shared" ref="D40:AF40" si="55">SUM(D28:D29)</f>
        <v>0</v>
      </c>
      <c r="E40" s="634">
        <f t="shared" si="55"/>
        <v>0</v>
      </c>
      <c r="F40" s="267">
        <f t="shared" ref="F40" si="56">SUM(F28:F29)</f>
        <v>55972</v>
      </c>
      <c r="G40" s="249">
        <f t="shared" si="55"/>
        <v>3559</v>
      </c>
      <c r="H40" s="257">
        <f t="shared" si="55"/>
        <v>59531</v>
      </c>
      <c r="I40" s="267">
        <f t="shared" si="55"/>
        <v>43319</v>
      </c>
      <c r="J40" s="249">
        <f t="shared" si="55"/>
        <v>-78</v>
      </c>
      <c r="K40" s="257">
        <f t="shared" si="55"/>
        <v>43241</v>
      </c>
      <c r="L40" s="267">
        <f t="shared" ref="L40" si="57">SUM(L28:L29)</f>
        <v>35886</v>
      </c>
      <c r="M40" s="249">
        <f t="shared" si="55"/>
        <v>2157</v>
      </c>
      <c r="N40" s="257">
        <f t="shared" si="55"/>
        <v>38043</v>
      </c>
      <c r="O40" s="267">
        <f t="shared" si="55"/>
        <v>27083</v>
      </c>
      <c r="P40" s="249">
        <f t="shared" si="55"/>
        <v>596</v>
      </c>
      <c r="Q40" s="257">
        <f t="shared" si="55"/>
        <v>27679</v>
      </c>
      <c r="R40" s="267">
        <f t="shared" ref="R40" si="58">SUM(R28:R29)</f>
        <v>14487</v>
      </c>
      <c r="S40" s="249">
        <f t="shared" si="55"/>
        <v>256</v>
      </c>
      <c r="T40" s="257">
        <f t="shared" si="55"/>
        <v>14743</v>
      </c>
      <c r="U40" s="267">
        <f t="shared" si="55"/>
        <v>31060</v>
      </c>
      <c r="V40" s="249">
        <f t="shared" si="55"/>
        <v>3546</v>
      </c>
      <c r="W40" s="257">
        <f t="shared" si="55"/>
        <v>34606</v>
      </c>
      <c r="X40" s="267">
        <f t="shared" ref="X40" si="59">SUM(X28:X29)</f>
        <v>5062</v>
      </c>
      <c r="Y40" s="249">
        <f t="shared" ref="Y40:Z40" si="60">SUM(Y28:Y29)</f>
        <v>175</v>
      </c>
      <c r="Z40" s="257">
        <f t="shared" si="60"/>
        <v>5237</v>
      </c>
      <c r="AA40" s="721">
        <v>0</v>
      </c>
      <c r="AB40" s="358">
        <v>0</v>
      </c>
      <c r="AC40" s="358">
        <v>0</v>
      </c>
      <c r="AD40" s="248">
        <f t="shared" si="55"/>
        <v>212869</v>
      </c>
      <c r="AE40" s="249">
        <f t="shared" si="55"/>
        <v>10211</v>
      </c>
      <c r="AF40" s="250">
        <f t="shared" si="55"/>
        <v>223080</v>
      </c>
    </row>
    <row r="41" spans="1:32" s="255" customFormat="1" ht="13.5" customHeight="1" thickBot="1" x14ac:dyDescent="0.25">
      <c r="A41" s="808" t="s">
        <v>0</v>
      </c>
      <c r="B41" s="809"/>
      <c r="C41" s="258">
        <f t="shared" ref="C41:AF41" si="61">+C27+C40</f>
        <v>0</v>
      </c>
      <c r="D41" s="245">
        <f t="shared" si="61"/>
        <v>0</v>
      </c>
      <c r="E41" s="259">
        <f t="shared" si="61"/>
        <v>0</v>
      </c>
      <c r="F41" s="258">
        <f t="shared" ref="F41" si="62">+F27+F40</f>
        <v>55989</v>
      </c>
      <c r="G41" s="245">
        <f t="shared" si="61"/>
        <v>3559</v>
      </c>
      <c r="H41" s="259">
        <f t="shared" si="61"/>
        <v>59548</v>
      </c>
      <c r="I41" s="258">
        <f t="shared" si="61"/>
        <v>45824</v>
      </c>
      <c r="J41" s="245">
        <f t="shared" si="61"/>
        <v>74</v>
      </c>
      <c r="K41" s="259">
        <f t="shared" si="61"/>
        <v>45898</v>
      </c>
      <c r="L41" s="258">
        <f t="shared" ref="L41" si="63">+L27+L40</f>
        <v>35886</v>
      </c>
      <c r="M41" s="245">
        <f t="shared" si="61"/>
        <v>2157</v>
      </c>
      <c r="N41" s="259">
        <f t="shared" si="61"/>
        <v>38043</v>
      </c>
      <c r="O41" s="258">
        <f t="shared" si="61"/>
        <v>29081</v>
      </c>
      <c r="P41" s="245">
        <f t="shared" si="61"/>
        <v>726</v>
      </c>
      <c r="Q41" s="259">
        <f t="shared" si="61"/>
        <v>29807</v>
      </c>
      <c r="R41" s="258">
        <f t="shared" ref="R41" si="64">+R27+R40</f>
        <v>16486</v>
      </c>
      <c r="S41" s="245">
        <f t="shared" si="61"/>
        <v>1167</v>
      </c>
      <c r="T41" s="259">
        <f t="shared" si="61"/>
        <v>17653</v>
      </c>
      <c r="U41" s="258">
        <f t="shared" si="61"/>
        <v>43053</v>
      </c>
      <c r="V41" s="245">
        <f t="shared" si="61"/>
        <v>3546</v>
      </c>
      <c r="W41" s="259">
        <f t="shared" si="61"/>
        <v>46599</v>
      </c>
      <c r="X41" s="258">
        <f t="shared" ref="X41" si="65">+X27+X40</f>
        <v>6967</v>
      </c>
      <c r="Y41" s="245">
        <f t="shared" ref="Y41:Z41" si="66">+Y27+Y40</f>
        <v>873</v>
      </c>
      <c r="Z41" s="259">
        <f t="shared" si="66"/>
        <v>7840</v>
      </c>
      <c r="AA41" s="722">
        <v>0</v>
      </c>
      <c r="AB41" s="709">
        <v>0</v>
      </c>
      <c r="AC41" s="709">
        <v>0</v>
      </c>
      <c r="AD41" s="244">
        <f t="shared" si="61"/>
        <v>233286</v>
      </c>
      <c r="AE41" s="245">
        <f t="shared" si="61"/>
        <v>12102</v>
      </c>
      <c r="AF41" s="246">
        <f t="shared" si="61"/>
        <v>245388</v>
      </c>
    </row>
    <row r="42" spans="1:32" ht="13.5" customHeight="1" x14ac:dyDescent="0.2">
      <c r="A42" s="505" t="s">
        <v>136</v>
      </c>
      <c r="B42" s="506" t="s">
        <v>137</v>
      </c>
      <c r="C42" s="188"/>
      <c r="D42" s="507"/>
      <c r="E42" s="508"/>
      <c r="F42" s="188">
        <v>33646</v>
      </c>
      <c r="G42" s="507">
        <f>+[3]Seg.Szolgálat!$E$8+[3]Seg.Szolgálat!$E$38+[3]Seg.Szolgálat!$E$85</f>
        <v>2618</v>
      </c>
      <c r="H42" s="508">
        <f>SUM(F42:G42)</f>
        <v>36264</v>
      </c>
      <c r="I42" s="188">
        <v>33238</v>
      </c>
      <c r="J42" s="507">
        <f>+[3]Seg.Szolgálat!$E$10+[3]Seg.Szolgálat!$E$15+[3]Seg.Szolgálat!$E$33+[3]Seg.Szolgálat!$E$40+[3]Seg.Szolgálat!$E$47+[3]Seg.Szolgálat!$E$87+[3]Seg.Szolgálat!$E$97+[3]Seg.Szolgálat!$E$100</f>
        <v>-1570</v>
      </c>
      <c r="K42" s="508">
        <f>SUM(I42:J42)</f>
        <v>31668</v>
      </c>
      <c r="L42" s="188">
        <v>24324</v>
      </c>
      <c r="M42" s="507">
        <f>+[3]Seg.Szolgálat!$E$5+[3]Seg.Szolgálat!$E$35+[3]Seg.Szolgálat!$E$44+[3]Seg.Szolgálat!$E$82+[3]Seg.Szolgálat!$E$93</f>
        <v>1405</v>
      </c>
      <c r="N42" s="508">
        <f>SUM(L42:M42)</f>
        <v>25729</v>
      </c>
      <c r="O42" s="188">
        <v>12956</v>
      </c>
      <c r="P42" s="507">
        <f>+[3]Seg.Szolgálat!$E$7+[3]Seg.Szolgálat!$E$17+[3]Seg.Szolgálat!$E$37+[3]Seg.Szolgálat!$E$51+[3]Seg.Szolgálat!$E$84+[3]Seg.Szolgálat!$E$107</f>
        <v>-654</v>
      </c>
      <c r="Q42" s="508">
        <f>SUM(O42:P42)</f>
        <v>12302</v>
      </c>
      <c r="R42" s="188">
        <v>3636</v>
      </c>
      <c r="S42" s="507">
        <f>+[3]Seg.Szolgálat!$E$6+[3]Seg.Szolgálat!$E$26+[3]Seg.Szolgálat!$E$36+[3]Seg.Szolgálat!$E$61+[3]Seg.Szolgálat!$E$62+[3]Seg.Szolgálat!$E$83+[3]Seg.Szolgálat!$E$115+[3]Seg.Szolgálat!$E$117+[3]Seg.Szolgálat!$E$119</f>
        <v>412</v>
      </c>
      <c r="T42" s="508">
        <f>SUM(R42:S42)</f>
        <v>4048</v>
      </c>
      <c r="U42" s="188">
        <v>28544</v>
      </c>
      <c r="V42" s="507">
        <f>+[3]Seg.Szolgálat!$E$9+[3]Seg.Szolgálat!$E$31+[3]Seg.Szolgálat!$E$39+[3]Seg.Szolgálat!$E$74+[3]Seg.Szolgálat!$E$86</f>
        <v>2785</v>
      </c>
      <c r="W42" s="508">
        <f>SUM(U42:V42)</f>
        <v>31329</v>
      </c>
      <c r="X42" s="188"/>
      <c r="Y42" s="507"/>
      <c r="Z42" s="508"/>
      <c r="AA42" s="723"/>
      <c r="AB42" s="710"/>
      <c r="AC42" s="710"/>
      <c r="AD42" s="509">
        <f t="shared" ref="AD42:AD50" si="67">+C42+F42+I42+L42+O42+R42+U42+X42</f>
        <v>136344</v>
      </c>
      <c r="AE42" s="507">
        <f>+D42+G42+J42+M42+P42+S42+V42+Y42+AB42</f>
        <v>4996</v>
      </c>
      <c r="AF42" s="510">
        <f>+E42+H42+K42+N42+Q42+T42+W42+Z42</f>
        <v>141340</v>
      </c>
    </row>
    <row r="43" spans="1:32" ht="13.5" customHeight="1" x14ac:dyDescent="0.2">
      <c r="A43" s="172" t="s">
        <v>138</v>
      </c>
      <c r="B43" s="181" t="s">
        <v>139</v>
      </c>
      <c r="C43" s="188"/>
      <c r="D43" s="179"/>
      <c r="E43" s="184"/>
      <c r="F43" s="188"/>
      <c r="G43" s="179"/>
      <c r="H43" s="184"/>
      <c r="I43" s="188"/>
      <c r="J43" s="179"/>
      <c r="K43" s="184"/>
      <c r="L43" s="188"/>
      <c r="M43" s="179"/>
      <c r="N43" s="184"/>
      <c r="O43" s="188"/>
      <c r="P43" s="179"/>
      <c r="Q43" s="184"/>
      <c r="R43" s="188"/>
      <c r="S43" s="179"/>
      <c r="T43" s="184"/>
      <c r="U43" s="188"/>
      <c r="V43" s="179"/>
      <c r="W43" s="184"/>
      <c r="X43" s="188"/>
      <c r="Y43" s="179"/>
      <c r="Z43" s="184"/>
      <c r="AA43" s="712"/>
      <c r="AB43" s="700"/>
      <c r="AC43" s="700"/>
      <c r="AD43" s="185"/>
      <c r="AE43" s="179"/>
      <c r="AF43" s="180"/>
    </row>
    <row r="44" spans="1:32" ht="13.5" customHeight="1" x14ac:dyDescent="0.2">
      <c r="A44" s="172" t="s">
        <v>140</v>
      </c>
      <c r="B44" s="181" t="s">
        <v>141</v>
      </c>
      <c r="C44" s="188"/>
      <c r="D44" s="179"/>
      <c r="E44" s="184"/>
      <c r="F44" s="188"/>
      <c r="G44" s="179"/>
      <c r="H44" s="184"/>
      <c r="I44" s="188"/>
      <c r="J44" s="179"/>
      <c r="K44" s="184"/>
      <c r="L44" s="188"/>
      <c r="M44" s="179"/>
      <c r="N44" s="184"/>
      <c r="O44" s="188"/>
      <c r="P44" s="179"/>
      <c r="Q44" s="184"/>
      <c r="R44" s="188"/>
      <c r="S44" s="179"/>
      <c r="T44" s="184"/>
      <c r="U44" s="188"/>
      <c r="V44" s="179"/>
      <c r="W44" s="184"/>
      <c r="X44" s="188"/>
      <c r="Y44" s="179"/>
      <c r="Z44" s="184"/>
      <c r="AA44" s="712"/>
      <c r="AB44" s="700"/>
      <c r="AC44" s="700"/>
      <c r="AD44" s="185"/>
      <c r="AE44" s="179"/>
      <c r="AF44" s="180"/>
    </row>
    <row r="45" spans="1:32" ht="13.5" customHeight="1" x14ac:dyDescent="0.2">
      <c r="A45" s="172" t="s">
        <v>142</v>
      </c>
      <c r="B45" s="181" t="s">
        <v>143</v>
      </c>
      <c r="C45" s="188"/>
      <c r="D45" s="179"/>
      <c r="E45" s="184"/>
      <c r="F45" s="188">
        <v>1000</v>
      </c>
      <c r="G45" s="179"/>
      <c r="H45" s="184">
        <f t="shared" ref="H45:H59" si="68">SUM(F45:G45)</f>
        <v>1000</v>
      </c>
      <c r="I45" s="188">
        <v>300</v>
      </c>
      <c r="J45" s="179"/>
      <c r="K45" s="184">
        <f t="shared" ref="K45:K59" si="69">SUM(I45:J45)</f>
        <v>300</v>
      </c>
      <c r="L45" s="188">
        <v>150</v>
      </c>
      <c r="M45" s="179"/>
      <c r="N45" s="184">
        <f t="shared" ref="N45:N54" si="70">SUM(L45:M45)</f>
        <v>150</v>
      </c>
      <c r="O45" s="188"/>
      <c r="P45" s="179"/>
      <c r="Q45" s="184"/>
      <c r="R45" s="188"/>
      <c r="S45" s="179"/>
      <c r="T45" s="184"/>
      <c r="U45" s="188">
        <v>100</v>
      </c>
      <c r="V45" s="179"/>
      <c r="W45" s="184">
        <f t="shared" ref="W45:W54" si="71">SUM(U45:V45)</f>
        <v>100</v>
      </c>
      <c r="X45" s="188"/>
      <c r="Y45" s="179"/>
      <c r="Z45" s="184"/>
      <c r="AA45" s="712"/>
      <c r="AB45" s="700"/>
      <c r="AC45" s="700"/>
      <c r="AD45" s="185">
        <f t="shared" si="67"/>
        <v>1550</v>
      </c>
      <c r="AE45" s="179"/>
      <c r="AF45" s="180">
        <f t="shared" ref="AF45:AF48" si="72">+E45+H45+K45+N45+Q45+T45+W45+Z45</f>
        <v>1550</v>
      </c>
    </row>
    <row r="46" spans="1:32" ht="13.5" customHeight="1" x14ac:dyDescent="0.2">
      <c r="A46" s="172" t="s">
        <v>144</v>
      </c>
      <c r="B46" s="181" t="s">
        <v>145</v>
      </c>
      <c r="C46" s="188"/>
      <c r="D46" s="179"/>
      <c r="E46" s="184"/>
      <c r="F46" s="188"/>
      <c r="G46" s="179"/>
      <c r="H46" s="184"/>
      <c r="I46" s="188"/>
      <c r="J46" s="179"/>
      <c r="K46" s="184"/>
      <c r="L46" s="188"/>
      <c r="M46" s="179"/>
      <c r="N46" s="184"/>
      <c r="O46" s="188"/>
      <c r="P46" s="179"/>
      <c r="Q46" s="184"/>
      <c r="R46" s="188"/>
      <c r="S46" s="179"/>
      <c r="T46" s="184"/>
      <c r="U46" s="188"/>
      <c r="V46" s="179"/>
      <c r="W46" s="184"/>
      <c r="X46" s="188"/>
      <c r="Y46" s="179"/>
      <c r="Z46" s="184"/>
      <c r="AA46" s="712"/>
      <c r="AB46" s="700"/>
      <c r="AC46" s="700"/>
      <c r="AD46" s="185">
        <f t="shared" si="67"/>
        <v>0</v>
      </c>
      <c r="AE46" s="179"/>
      <c r="AF46" s="180">
        <f t="shared" si="72"/>
        <v>0</v>
      </c>
    </row>
    <row r="47" spans="1:32" ht="13.5" customHeight="1" x14ac:dyDescent="0.2">
      <c r="A47" s="172" t="s">
        <v>146</v>
      </c>
      <c r="B47" s="181" t="s">
        <v>1</v>
      </c>
      <c r="C47" s="188"/>
      <c r="D47" s="179"/>
      <c r="E47" s="184"/>
      <c r="F47" s="188">
        <v>998</v>
      </c>
      <c r="G47" s="179"/>
      <c r="H47" s="184">
        <f t="shared" si="68"/>
        <v>998</v>
      </c>
      <c r="I47" s="188"/>
      <c r="J47" s="179"/>
      <c r="K47" s="184"/>
      <c r="L47" s="188"/>
      <c r="M47" s="179"/>
      <c r="N47" s="184"/>
      <c r="O47" s="188"/>
      <c r="P47" s="179"/>
      <c r="Q47" s="184"/>
      <c r="R47" s="188">
        <v>805</v>
      </c>
      <c r="S47" s="179"/>
      <c r="T47" s="184">
        <f>SUM(R47:S47)</f>
        <v>805</v>
      </c>
      <c r="U47" s="188"/>
      <c r="V47" s="179"/>
      <c r="W47" s="184"/>
      <c r="X47" s="188"/>
      <c r="Y47" s="179"/>
      <c r="Z47" s="184"/>
      <c r="AA47" s="712"/>
      <c r="AB47" s="700"/>
      <c r="AC47" s="700"/>
      <c r="AD47" s="185">
        <f t="shared" si="67"/>
        <v>1803</v>
      </c>
      <c r="AE47" s="179"/>
      <c r="AF47" s="180">
        <f t="shared" si="72"/>
        <v>1803</v>
      </c>
    </row>
    <row r="48" spans="1:32" ht="13.5" customHeight="1" x14ac:dyDescent="0.2">
      <c r="A48" s="172" t="s">
        <v>147</v>
      </c>
      <c r="B48" s="181" t="s">
        <v>148</v>
      </c>
      <c r="C48" s="188"/>
      <c r="D48" s="179"/>
      <c r="E48" s="184"/>
      <c r="F48" s="188">
        <v>420</v>
      </c>
      <c r="G48" s="179">
        <f>+[3]Seg.Szolgálat!$E$73</f>
        <v>469</v>
      </c>
      <c r="H48" s="184">
        <f t="shared" si="68"/>
        <v>889</v>
      </c>
      <c r="I48" s="188">
        <v>540</v>
      </c>
      <c r="J48" s="179">
        <f>+[3]Seg.Szolgálat!$E$69</f>
        <v>505</v>
      </c>
      <c r="K48" s="184">
        <f t="shared" si="69"/>
        <v>1045</v>
      </c>
      <c r="L48" s="188">
        <v>390</v>
      </c>
      <c r="M48" s="179">
        <f>+[3]Seg.Szolgálat!$E$70</f>
        <v>332</v>
      </c>
      <c r="N48" s="184">
        <f t="shared" si="70"/>
        <v>722</v>
      </c>
      <c r="O48" s="188">
        <v>240</v>
      </c>
      <c r="P48" s="179">
        <f>+[3]Seg.Szolgálat!$E$72</f>
        <v>156</v>
      </c>
      <c r="Q48" s="184">
        <f t="shared" ref="Q48:Q59" si="73">SUM(O48:P48)</f>
        <v>396</v>
      </c>
      <c r="R48" s="188">
        <v>60</v>
      </c>
      <c r="S48" s="179">
        <f>+[3]Seg.Szolgálat!$E$71</f>
        <v>78</v>
      </c>
      <c r="T48" s="184">
        <f t="shared" ref="T48:T58" si="74">SUM(R48:S48)</f>
        <v>138</v>
      </c>
      <c r="U48" s="188">
        <v>390</v>
      </c>
      <c r="V48" s="179">
        <f>+[3]Seg.Szolgálat!$E$68</f>
        <v>459</v>
      </c>
      <c r="W48" s="184">
        <f t="shared" si="71"/>
        <v>849</v>
      </c>
      <c r="X48" s="188"/>
      <c r="Y48" s="179"/>
      <c r="Z48" s="184"/>
      <c r="AA48" s="712"/>
      <c r="AB48" s="700"/>
      <c r="AC48" s="700"/>
      <c r="AD48" s="185">
        <f t="shared" si="67"/>
        <v>2040</v>
      </c>
      <c r="AE48" s="179">
        <f t="shared" ref="AE48:AE50" si="75">+D48+G48+J48+M48+P48+S48+V48+Y48+AB48</f>
        <v>1999</v>
      </c>
      <c r="AF48" s="180">
        <f t="shared" si="72"/>
        <v>4039</v>
      </c>
    </row>
    <row r="49" spans="1:32" ht="13.5" customHeight="1" x14ac:dyDescent="0.2">
      <c r="A49" s="172" t="s">
        <v>149</v>
      </c>
      <c r="B49" s="181" t="s">
        <v>150</v>
      </c>
      <c r="C49" s="188"/>
      <c r="D49" s="179"/>
      <c r="E49" s="184"/>
      <c r="F49" s="188"/>
      <c r="G49" s="179"/>
      <c r="H49" s="184"/>
      <c r="I49" s="188"/>
      <c r="J49" s="179"/>
      <c r="K49" s="184"/>
      <c r="L49" s="188"/>
      <c r="M49" s="179"/>
      <c r="N49" s="184"/>
      <c r="O49" s="188"/>
      <c r="P49" s="179"/>
      <c r="Q49" s="184"/>
      <c r="R49" s="188"/>
      <c r="S49" s="179"/>
      <c r="T49" s="184"/>
      <c r="U49" s="188"/>
      <c r="V49" s="179"/>
      <c r="W49" s="184"/>
      <c r="X49" s="188"/>
      <c r="Y49" s="179"/>
      <c r="Z49" s="184"/>
      <c r="AA49" s="712"/>
      <c r="AB49" s="700"/>
      <c r="AC49" s="700"/>
      <c r="AD49" s="185"/>
      <c r="AE49" s="179"/>
      <c r="AF49" s="180"/>
    </row>
    <row r="50" spans="1:32" ht="13.5" customHeight="1" x14ac:dyDescent="0.2">
      <c r="A50" s="172" t="s">
        <v>151</v>
      </c>
      <c r="B50" s="181" t="s">
        <v>2</v>
      </c>
      <c r="C50" s="188"/>
      <c r="D50" s="179"/>
      <c r="E50" s="184"/>
      <c r="F50" s="188">
        <v>340</v>
      </c>
      <c r="G50" s="179"/>
      <c r="H50" s="184">
        <f t="shared" si="68"/>
        <v>340</v>
      </c>
      <c r="I50" s="188"/>
      <c r="J50" s="179"/>
      <c r="K50" s="184">
        <f t="shared" si="69"/>
        <v>0</v>
      </c>
      <c r="L50" s="188">
        <v>1130</v>
      </c>
      <c r="M50" s="179"/>
      <c r="N50" s="184">
        <f t="shared" si="70"/>
        <v>1130</v>
      </c>
      <c r="O50" s="188">
        <v>250</v>
      </c>
      <c r="P50" s="179"/>
      <c r="Q50" s="184">
        <f t="shared" si="73"/>
        <v>250</v>
      </c>
      <c r="R50" s="188">
        <v>70</v>
      </c>
      <c r="S50" s="179">
        <f>+[3]Seg.Szolgálat!$E$58+[3]Seg.Szolgálat!$E$116</f>
        <v>14</v>
      </c>
      <c r="T50" s="184">
        <f t="shared" si="74"/>
        <v>84</v>
      </c>
      <c r="U50" s="188">
        <v>995</v>
      </c>
      <c r="V50" s="179"/>
      <c r="W50" s="184">
        <f t="shared" si="71"/>
        <v>995</v>
      </c>
      <c r="X50" s="188"/>
      <c r="Y50" s="179"/>
      <c r="Z50" s="184"/>
      <c r="AA50" s="712"/>
      <c r="AB50" s="700"/>
      <c r="AC50" s="700"/>
      <c r="AD50" s="185">
        <f t="shared" si="67"/>
        <v>2785</v>
      </c>
      <c r="AE50" s="179">
        <f t="shared" si="75"/>
        <v>14</v>
      </c>
      <c r="AF50" s="180">
        <f>+E50+H50+K50+N50+Q50+T50+W50+Z50</f>
        <v>2799</v>
      </c>
    </row>
    <row r="51" spans="1:32" ht="13.5" customHeight="1" x14ac:dyDescent="0.2">
      <c r="A51" s="172" t="s">
        <v>152</v>
      </c>
      <c r="B51" s="181" t="s">
        <v>153</v>
      </c>
      <c r="C51" s="188"/>
      <c r="D51" s="179"/>
      <c r="E51" s="184"/>
      <c r="F51" s="188"/>
      <c r="G51" s="179"/>
      <c r="H51" s="184"/>
      <c r="I51" s="188"/>
      <c r="J51" s="179"/>
      <c r="K51" s="184"/>
      <c r="L51" s="188"/>
      <c r="M51" s="179"/>
      <c r="N51" s="184"/>
      <c r="O51" s="188"/>
      <c r="P51" s="179"/>
      <c r="Q51" s="184"/>
      <c r="R51" s="188"/>
      <c r="S51" s="179"/>
      <c r="T51" s="184"/>
      <c r="U51" s="188"/>
      <c r="V51" s="179"/>
      <c r="W51" s="184"/>
      <c r="X51" s="188"/>
      <c r="Y51" s="179"/>
      <c r="Z51" s="184"/>
      <c r="AA51" s="712"/>
      <c r="AB51" s="700"/>
      <c r="AC51" s="700"/>
      <c r="AD51" s="185"/>
      <c r="AE51" s="179"/>
      <c r="AF51" s="180"/>
    </row>
    <row r="52" spans="1:32" ht="13.5" customHeight="1" x14ac:dyDescent="0.2">
      <c r="A52" s="172" t="s">
        <v>154</v>
      </c>
      <c r="B52" s="181" t="s">
        <v>155</v>
      </c>
      <c r="C52" s="188"/>
      <c r="D52" s="179"/>
      <c r="E52" s="184"/>
      <c r="F52" s="188"/>
      <c r="G52" s="179"/>
      <c r="H52" s="184"/>
      <c r="I52" s="188"/>
      <c r="J52" s="179"/>
      <c r="K52" s="184"/>
      <c r="L52" s="188"/>
      <c r="M52" s="179"/>
      <c r="N52" s="184"/>
      <c r="O52" s="188"/>
      <c r="P52" s="179"/>
      <c r="Q52" s="184"/>
      <c r="R52" s="188"/>
      <c r="S52" s="179"/>
      <c r="T52" s="184"/>
      <c r="U52" s="188"/>
      <c r="V52" s="179"/>
      <c r="W52" s="184"/>
      <c r="X52" s="188"/>
      <c r="Y52" s="179"/>
      <c r="Z52" s="184"/>
      <c r="AA52" s="712"/>
      <c r="AB52" s="700"/>
      <c r="AC52" s="700"/>
      <c r="AD52" s="185"/>
      <c r="AE52" s="179"/>
      <c r="AF52" s="180"/>
    </row>
    <row r="53" spans="1:32" ht="13.5" customHeight="1" x14ac:dyDescent="0.2">
      <c r="A53" s="172" t="s">
        <v>156</v>
      </c>
      <c r="B53" s="181" t="s">
        <v>157</v>
      </c>
      <c r="C53" s="188"/>
      <c r="D53" s="179"/>
      <c r="E53" s="184"/>
      <c r="F53" s="188"/>
      <c r="G53" s="179"/>
      <c r="H53" s="184"/>
      <c r="I53" s="188"/>
      <c r="J53" s="179"/>
      <c r="K53" s="184"/>
      <c r="L53" s="188"/>
      <c r="M53" s="179"/>
      <c r="N53" s="184"/>
      <c r="O53" s="188"/>
      <c r="P53" s="179"/>
      <c r="Q53" s="184"/>
      <c r="R53" s="188"/>
      <c r="S53" s="179"/>
      <c r="T53" s="184"/>
      <c r="U53" s="188"/>
      <c r="V53" s="179"/>
      <c r="W53" s="184"/>
      <c r="X53" s="188"/>
      <c r="Y53" s="179"/>
      <c r="Z53" s="184"/>
      <c r="AA53" s="712"/>
      <c r="AB53" s="700"/>
      <c r="AC53" s="700"/>
      <c r="AD53" s="185"/>
      <c r="AE53" s="179"/>
      <c r="AF53" s="180"/>
    </row>
    <row r="54" spans="1:32" ht="13.5" customHeight="1" x14ac:dyDescent="0.2">
      <c r="A54" s="172" t="s">
        <v>158</v>
      </c>
      <c r="B54" s="181" t="s">
        <v>159</v>
      </c>
      <c r="C54" s="188"/>
      <c r="D54" s="179"/>
      <c r="E54" s="184"/>
      <c r="F54" s="188">
        <v>397</v>
      </c>
      <c r="G54" s="179"/>
      <c r="H54" s="184">
        <f t="shared" si="68"/>
        <v>397</v>
      </c>
      <c r="I54" s="188"/>
      <c r="J54" s="179">
        <f>+[3]Seg.Szolgálat!$E$13+[3]Seg.Szolgálat!$E$45</f>
        <v>278</v>
      </c>
      <c r="K54" s="184">
        <f t="shared" si="69"/>
        <v>278</v>
      </c>
      <c r="L54" s="188">
        <v>434</v>
      </c>
      <c r="M54" s="179"/>
      <c r="N54" s="184">
        <f t="shared" si="70"/>
        <v>434</v>
      </c>
      <c r="O54" s="188"/>
      <c r="P54" s="179"/>
      <c r="Q54" s="184">
        <f t="shared" si="73"/>
        <v>0</v>
      </c>
      <c r="R54" s="188">
        <v>29</v>
      </c>
      <c r="S54" s="179">
        <f>+[3]Seg.Szolgálat!$E$24+[3]Seg.Szolgálat!$E$59+[3]Seg.Szolgálat!$E$114</f>
        <v>92</v>
      </c>
      <c r="T54" s="184">
        <f t="shared" si="74"/>
        <v>121</v>
      </c>
      <c r="U54" s="188">
        <v>555</v>
      </c>
      <c r="V54" s="179"/>
      <c r="W54" s="184">
        <f t="shared" si="71"/>
        <v>555</v>
      </c>
      <c r="X54" s="188"/>
      <c r="Y54" s="179"/>
      <c r="Z54" s="184"/>
      <c r="AA54" s="712"/>
      <c r="AB54" s="700"/>
      <c r="AC54" s="700"/>
      <c r="AD54" s="185">
        <f t="shared" ref="AD54" si="76">+C54+F54+I54+L54+O54+R54+U54+X54</f>
        <v>1415</v>
      </c>
      <c r="AE54" s="179">
        <f>+D54+G54+J54+M54+P54+S54+V54+Y54+AB54</f>
        <v>370</v>
      </c>
      <c r="AF54" s="180">
        <f>+E54+H54+K54+N54+Q54+T54+W54+Z54</f>
        <v>1785</v>
      </c>
    </row>
    <row r="55" spans="1:32" ht="13.5" customHeight="1" x14ac:dyDescent="0.2">
      <c r="A55" s="173" t="s">
        <v>158</v>
      </c>
      <c r="B55" s="209" t="s">
        <v>160</v>
      </c>
      <c r="C55" s="188"/>
      <c r="D55" s="195"/>
      <c r="E55" s="184"/>
      <c r="F55" s="188"/>
      <c r="G55" s="195"/>
      <c r="H55" s="196"/>
      <c r="I55" s="188"/>
      <c r="J55" s="195"/>
      <c r="K55" s="196"/>
      <c r="L55" s="188"/>
      <c r="M55" s="195"/>
      <c r="N55" s="196"/>
      <c r="O55" s="188"/>
      <c r="P55" s="195"/>
      <c r="Q55" s="196"/>
      <c r="R55" s="188"/>
      <c r="S55" s="195"/>
      <c r="T55" s="196"/>
      <c r="U55" s="188"/>
      <c r="V55" s="195"/>
      <c r="W55" s="196"/>
      <c r="X55" s="188"/>
      <c r="Y55" s="195"/>
      <c r="Z55" s="196"/>
      <c r="AA55" s="713"/>
      <c r="AB55" s="701"/>
      <c r="AC55" s="701"/>
      <c r="AD55" s="197"/>
      <c r="AE55" s="216"/>
      <c r="AF55" s="198"/>
    </row>
    <row r="56" spans="1:32" s="255" customFormat="1" ht="13.5" customHeight="1" x14ac:dyDescent="0.2">
      <c r="A56" s="174" t="s">
        <v>120</v>
      </c>
      <c r="B56" s="210" t="s">
        <v>81</v>
      </c>
      <c r="C56" s="253">
        <f t="shared" ref="C56:AF56" si="77">+SUM(C42:C54)</f>
        <v>0</v>
      </c>
      <c r="D56" s="241">
        <f t="shared" si="77"/>
        <v>0</v>
      </c>
      <c r="E56" s="254">
        <f t="shared" si="77"/>
        <v>0</v>
      </c>
      <c r="F56" s="253">
        <f t="shared" ref="F56" si="78">+SUM(F42:F54)</f>
        <v>36801</v>
      </c>
      <c r="G56" s="241">
        <f t="shared" si="77"/>
        <v>3087</v>
      </c>
      <c r="H56" s="254">
        <f t="shared" si="77"/>
        <v>39888</v>
      </c>
      <c r="I56" s="253">
        <f t="shared" si="77"/>
        <v>34078</v>
      </c>
      <c r="J56" s="241">
        <f t="shared" si="77"/>
        <v>-787</v>
      </c>
      <c r="K56" s="254">
        <f t="shared" si="77"/>
        <v>33291</v>
      </c>
      <c r="L56" s="253">
        <f t="shared" ref="L56" si="79">+SUM(L42:L54)</f>
        <v>26428</v>
      </c>
      <c r="M56" s="241">
        <f t="shared" si="77"/>
        <v>1737</v>
      </c>
      <c r="N56" s="254">
        <f t="shared" si="77"/>
        <v>28165</v>
      </c>
      <c r="O56" s="253">
        <f t="shared" si="77"/>
        <v>13446</v>
      </c>
      <c r="P56" s="241">
        <f t="shared" si="77"/>
        <v>-498</v>
      </c>
      <c r="Q56" s="254">
        <f t="shared" si="77"/>
        <v>12948</v>
      </c>
      <c r="R56" s="253">
        <f t="shared" ref="R56" si="80">+SUM(R42:R54)</f>
        <v>4600</v>
      </c>
      <c r="S56" s="241">
        <f t="shared" si="77"/>
        <v>596</v>
      </c>
      <c r="T56" s="254">
        <f t="shared" si="77"/>
        <v>5196</v>
      </c>
      <c r="U56" s="253">
        <f t="shared" si="77"/>
        <v>30584</v>
      </c>
      <c r="V56" s="241">
        <f t="shared" si="77"/>
        <v>3244</v>
      </c>
      <c r="W56" s="254">
        <f t="shared" si="77"/>
        <v>33828</v>
      </c>
      <c r="X56" s="253">
        <f t="shared" ref="X56" si="81">+SUM(X42:X54)</f>
        <v>0</v>
      </c>
      <c r="Y56" s="241">
        <f t="shared" ref="Y56:Z56" si="82">+SUM(Y42:Y54)</f>
        <v>0</v>
      </c>
      <c r="Z56" s="254">
        <f t="shared" si="82"/>
        <v>0</v>
      </c>
      <c r="AA56" s="714">
        <v>0</v>
      </c>
      <c r="AB56" s="702">
        <v>0</v>
      </c>
      <c r="AC56" s="702">
        <v>0</v>
      </c>
      <c r="AD56" s="239">
        <f t="shared" si="77"/>
        <v>145937</v>
      </c>
      <c r="AE56" s="241">
        <f t="shared" si="77"/>
        <v>7379</v>
      </c>
      <c r="AF56" s="242">
        <f t="shared" si="77"/>
        <v>153316</v>
      </c>
    </row>
    <row r="57" spans="1:32" ht="13.5" customHeight="1" x14ac:dyDescent="0.2">
      <c r="A57" s="171" t="s">
        <v>161</v>
      </c>
      <c r="B57" s="208" t="s">
        <v>162</v>
      </c>
      <c r="C57" s="188"/>
      <c r="D57" s="187"/>
      <c r="E57" s="184"/>
      <c r="F57" s="188"/>
      <c r="G57" s="187"/>
      <c r="H57" s="189"/>
      <c r="I57" s="188"/>
      <c r="J57" s="187"/>
      <c r="K57" s="189"/>
      <c r="L57" s="188"/>
      <c r="M57" s="187"/>
      <c r="N57" s="189"/>
      <c r="O57" s="188"/>
      <c r="P57" s="187"/>
      <c r="Q57" s="189"/>
      <c r="R57" s="188"/>
      <c r="S57" s="187"/>
      <c r="T57" s="189"/>
      <c r="U57" s="188"/>
      <c r="V57" s="187"/>
      <c r="W57" s="189"/>
      <c r="X57" s="188"/>
      <c r="Y57" s="187"/>
      <c r="Z57" s="189"/>
      <c r="AA57" s="711"/>
      <c r="AB57" s="699"/>
      <c r="AC57" s="699"/>
      <c r="AD57" s="190"/>
      <c r="AE57" s="187"/>
      <c r="AF57" s="191"/>
    </row>
    <row r="58" spans="1:32" ht="22.5" customHeight="1" x14ac:dyDescent="0.2">
      <c r="A58" s="172" t="s">
        <v>163</v>
      </c>
      <c r="B58" s="181" t="s">
        <v>164</v>
      </c>
      <c r="C58" s="188"/>
      <c r="D58" s="179"/>
      <c r="E58" s="184"/>
      <c r="F58" s="188">
        <v>4800</v>
      </c>
      <c r="G58" s="179"/>
      <c r="H58" s="184">
        <f t="shared" si="68"/>
        <v>4800</v>
      </c>
      <c r="I58" s="188">
        <v>398</v>
      </c>
      <c r="J58" s="179">
        <f>+[3]Seg.Szolgálat!$E$14+[3]Seg.Szolgálat!$E$46+[3]Seg.Szolgálat!$E$96</f>
        <v>560</v>
      </c>
      <c r="K58" s="184">
        <f t="shared" si="69"/>
        <v>958</v>
      </c>
      <c r="L58" s="188"/>
      <c r="M58" s="179">
        <f>+[3]Seg.Szolgálat!$E$43+[3]Seg.Szolgálat!$E$92</f>
        <v>127</v>
      </c>
      <c r="N58" s="184">
        <f t="shared" ref="N58:N59" si="83">SUM(L58:M58)</f>
        <v>127</v>
      </c>
      <c r="O58" s="188">
        <v>1958</v>
      </c>
      <c r="P58" s="179">
        <f>+[3]Seg.Szolgálat!$E$16+[3]Seg.Szolgálat!$E$50+[3]Seg.Szolgálat!$E$106</f>
        <v>1005</v>
      </c>
      <c r="Q58" s="184">
        <f t="shared" si="73"/>
        <v>2963</v>
      </c>
      <c r="R58" s="188">
        <v>1802</v>
      </c>
      <c r="S58" s="179">
        <f>+[3]Seg.Szolgálat!$E$25+[3]Seg.Szolgálat!$E$60+[3]Seg.Szolgálat!$E$118</f>
        <v>620</v>
      </c>
      <c r="T58" s="184">
        <f t="shared" si="74"/>
        <v>2422</v>
      </c>
      <c r="U58" s="188">
        <v>1000</v>
      </c>
      <c r="V58" s="179"/>
      <c r="W58" s="184">
        <f t="shared" ref="W58" si="84">SUM(U58:V58)</f>
        <v>1000</v>
      </c>
      <c r="X58" s="188"/>
      <c r="Y58" s="179"/>
      <c r="Z58" s="184"/>
      <c r="AA58" s="712"/>
      <c r="AB58" s="700"/>
      <c r="AC58" s="700"/>
      <c r="AD58" s="185">
        <f t="shared" ref="AD58:AD59" si="85">+C58+F58+I58+L58+O58+R58+U58+X58</f>
        <v>9958</v>
      </c>
      <c r="AE58" s="179">
        <f t="shared" ref="AE58:AE59" si="86">+D58+G58+J58+M58+P58+S58+V58+Y58+AB58</f>
        <v>2312</v>
      </c>
      <c r="AF58" s="180">
        <f t="shared" ref="AF58:AF59" si="87">+E58+H58+K58+N58+Q58+T58+W58+Z58</f>
        <v>12270</v>
      </c>
    </row>
    <row r="59" spans="1:32" ht="13.5" customHeight="1" x14ac:dyDescent="0.2">
      <c r="A59" s="173" t="s">
        <v>165</v>
      </c>
      <c r="B59" s="209" t="s">
        <v>166</v>
      </c>
      <c r="C59" s="188"/>
      <c r="D59" s="195"/>
      <c r="E59" s="184"/>
      <c r="F59" s="188">
        <v>50</v>
      </c>
      <c r="G59" s="195">
        <f>+[3]Seg.Szolgálat!$E$48+[3]Seg.Szolgálat!$E$102</f>
        <v>33</v>
      </c>
      <c r="H59" s="196">
        <f t="shared" si="68"/>
        <v>83</v>
      </c>
      <c r="I59" s="188">
        <v>30</v>
      </c>
      <c r="J59" s="195"/>
      <c r="K59" s="196">
        <f t="shared" si="69"/>
        <v>30</v>
      </c>
      <c r="L59" s="188">
        <v>50</v>
      </c>
      <c r="M59" s="195"/>
      <c r="N59" s="196">
        <f t="shared" si="83"/>
        <v>50</v>
      </c>
      <c r="O59" s="188">
        <v>20</v>
      </c>
      <c r="P59" s="195"/>
      <c r="Q59" s="196">
        <f t="shared" si="73"/>
        <v>20</v>
      </c>
      <c r="R59" s="188"/>
      <c r="S59" s="195"/>
      <c r="T59" s="196"/>
      <c r="U59" s="188"/>
      <c r="V59" s="195"/>
      <c r="W59" s="196"/>
      <c r="X59" s="188"/>
      <c r="Y59" s="195"/>
      <c r="Z59" s="196"/>
      <c r="AA59" s="713"/>
      <c r="AB59" s="701"/>
      <c r="AC59" s="701"/>
      <c r="AD59" s="197">
        <f t="shared" si="85"/>
        <v>150</v>
      </c>
      <c r="AE59" s="179">
        <f t="shared" si="86"/>
        <v>33</v>
      </c>
      <c r="AF59" s="198">
        <f t="shared" si="87"/>
        <v>183</v>
      </c>
    </row>
    <row r="60" spans="1:32" s="255" customFormat="1" ht="13.5" customHeight="1" x14ac:dyDescent="0.2">
      <c r="A60" s="174" t="s">
        <v>121</v>
      </c>
      <c r="B60" s="210" t="s">
        <v>82</v>
      </c>
      <c r="C60" s="253">
        <f t="shared" ref="C60:AF60" si="88">SUM(C57:C59)</f>
        <v>0</v>
      </c>
      <c r="D60" s="241">
        <f t="shared" si="88"/>
        <v>0</v>
      </c>
      <c r="E60" s="254">
        <f t="shared" si="88"/>
        <v>0</v>
      </c>
      <c r="F60" s="253">
        <f t="shared" ref="F60" si="89">SUM(F57:F59)</f>
        <v>4850</v>
      </c>
      <c r="G60" s="241">
        <f t="shared" si="88"/>
        <v>33</v>
      </c>
      <c r="H60" s="254">
        <f t="shared" si="88"/>
        <v>4883</v>
      </c>
      <c r="I60" s="253">
        <f t="shared" si="88"/>
        <v>428</v>
      </c>
      <c r="J60" s="241">
        <f t="shared" si="88"/>
        <v>560</v>
      </c>
      <c r="K60" s="254">
        <f t="shared" si="88"/>
        <v>988</v>
      </c>
      <c r="L60" s="253">
        <f t="shared" ref="L60" si="90">SUM(L57:L59)</f>
        <v>50</v>
      </c>
      <c r="M60" s="241">
        <f t="shared" si="88"/>
        <v>127</v>
      </c>
      <c r="N60" s="254">
        <f t="shared" si="88"/>
        <v>177</v>
      </c>
      <c r="O60" s="253">
        <f t="shared" si="88"/>
        <v>1978</v>
      </c>
      <c r="P60" s="241">
        <f t="shared" si="88"/>
        <v>1005</v>
      </c>
      <c r="Q60" s="254">
        <f t="shared" si="88"/>
        <v>2983</v>
      </c>
      <c r="R60" s="253">
        <f t="shared" ref="R60" si="91">SUM(R57:R59)</f>
        <v>1802</v>
      </c>
      <c r="S60" s="241">
        <f t="shared" si="88"/>
        <v>620</v>
      </c>
      <c r="T60" s="254">
        <f t="shared" si="88"/>
        <v>2422</v>
      </c>
      <c r="U60" s="253">
        <f t="shared" si="88"/>
        <v>1000</v>
      </c>
      <c r="V60" s="241">
        <f t="shared" si="88"/>
        <v>0</v>
      </c>
      <c r="W60" s="254">
        <f t="shared" si="88"/>
        <v>1000</v>
      </c>
      <c r="X60" s="253">
        <f t="shared" ref="X60" si="92">SUM(X57:X59)</f>
        <v>0</v>
      </c>
      <c r="Y60" s="241">
        <f t="shared" ref="Y60:Z60" si="93">SUM(Y57:Y59)</f>
        <v>0</v>
      </c>
      <c r="Z60" s="254">
        <f t="shared" si="93"/>
        <v>0</v>
      </c>
      <c r="AA60" s="714">
        <v>0</v>
      </c>
      <c r="AB60" s="702">
        <v>0</v>
      </c>
      <c r="AC60" s="702">
        <v>0</v>
      </c>
      <c r="AD60" s="239">
        <f t="shared" si="88"/>
        <v>10108</v>
      </c>
      <c r="AE60" s="241">
        <f t="shared" si="88"/>
        <v>2345</v>
      </c>
      <c r="AF60" s="242">
        <f t="shared" si="88"/>
        <v>12453</v>
      </c>
    </row>
    <row r="61" spans="1:32" s="255" customFormat="1" ht="13.5" customHeight="1" x14ac:dyDescent="0.2">
      <c r="A61" s="174" t="s">
        <v>122</v>
      </c>
      <c r="B61" s="210" t="s">
        <v>83</v>
      </c>
      <c r="C61" s="253">
        <f t="shared" ref="C61:AD61" si="94">+C56+C60</f>
        <v>0</v>
      </c>
      <c r="D61" s="241">
        <f t="shared" si="94"/>
        <v>0</v>
      </c>
      <c r="E61" s="254">
        <f t="shared" si="94"/>
        <v>0</v>
      </c>
      <c r="F61" s="253">
        <f t="shared" ref="F61" si="95">+F56+F60</f>
        <v>41651</v>
      </c>
      <c r="G61" s="241">
        <f t="shared" si="94"/>
        <v>3120</v>
      </c>
      <c r="H61" s="254">
        <f t="shared" si="94"/>
        <v>44771</v>
      </c>
      <c r="I61" s="253">
        <f t="shared" si="94"/>
        <v>34506</v>
      </c>
      <c r="J61" s="241">
        <f t="shared" si="94"/>
        <v>-227</v>
      </c>
      <c r="K61" s="254">
        <f t="shared" si="94"/>
        <v>34279</v>
      </c>
      <c r="L61" s="253">
        <f t="shared" ref="L61" si="96">+L56+L60</f>
        <v>26478</v>
      </c>
      <c r="M61" s="241">
        <f t="shared" si="94"/>
        <v>1864</v>
      </c>
      <c r="N61" s="254">
        <f t="shared" si="94"/>
        <v>28342</v>
      </c>
      <c r="O61" s="253">
        <f t="shared" si="94"/>
        <v>15424</v>
      </c>
      <c r="P61" s="241">
        <f t="shared" si="94"/>
        <v>507</v>
      </c>
      <c r="Q61" s="254">
        <f t="shared" si="94"/>
        <v>15931</v>
      </c>
      <c r="R61" s="253">
        <f t="shared" ref="R61" si="97">+R56+R60</f>
        <v>6402</v>
      </c>
      <c r="S61" s="241">
        <f t="shared" si="94"/>
        <v>1216</v>
      </c>
      <c r="T61" s="254">
        <f t="shared" si="94"/>
        <v>7618</v>
      </c>
      <c r="U61" s="253">
        <f t="shared" si="94"/>
        <v>31584</v>
      </c>
      <c r="V61" s="241">
        <f t="shared" si="94"/>
        <v>3244</v>
      </c>
      <c r="W61" s="254">
        <f t="shared" si="94"/>
        <v>34828</v>
      </c>
      <c r="X61" s="253">
        <f t="shared" ref="X61" si="98">+X56+X60</f>
        <v>0</v>
      </c>
      <c r="Y61" s="241">
        <f t="shared" ref="Y61:Z61" si="99">+Y56+Y60</f>
        <v>0</v>
      </c>
      <c r="Z61" s="254">
        <f t="shared" si="99"/>
        <v>0</v>
      </c>
      <c r="AA61" s="714">
        <v>0</v>
      </c>
      <c r="AB61" s="702">
        <v>0</v>
      </c>
      <c r="AC61" s="702">
        <v>0</v>
      </c>
      <c r="AD61" s="239">
        <f t="shared" si="94"/>
        <v>156045</v>
      </c>
      <c r="AE61" s="241">
        <f>+AE56+AE60</f>
        <v>9724</v>
      </c>
      <c r="AF61" s="242">
        <f>+AF56+AF60</f>
        <v>165769</v>
      </c>
    </row>
    <row r="62" spans="1:32" s="255" customFormat="1" ht="13.5" customHeight="1" x14ac:dyDescent="0.2">
      <c r="A62" s="174" t="s">
        <v>123</v>
      </c>
      <c r="B62" s="210" t="s">
        <v>84</v>
      </c>
      <c r="C62" s="253">
        <f t="shared" ref="C62:AF62" si="100">+SUM(C63:C67)</f>
        <v>0</v>
      </c>
      <c r="D62" s="241">
        <f t="shared" si="100"/>
        <v>0</v>
      </c>
      <c r="E62" s="254">
        <f t="shared" si="100"/>
        <v>0</v>
      </c>
      <c r="F62" s="253">
        <f t="shared" ref="F62" si="101">+SUM(F63:F67)</f>
        <v>6219</v>
      </c>
      <c r="G62" s="241">
        <f t="shared" si="100"/>
        <v>472</v>
      </c>
      <c r="H62" s="254">
        <f t="shared" si="100"/>
        <v>6691</v>
      </c>
      <c r="I62" s="253">
        <f t="shared" si="100"/>
        <v>5706</v>
      </c>
      <c r="J62" s="241">
        <f t="shared" si="100"/>
        <v>301</v>
      </c>
      <c r="K62" s="254">
        <f t="shared" si="100"/>
        <v>6007</v>
      </c>
      <c r="L62" s="253">
        <f t="shared" ref="L62" si="102">+SUM(L63:L67)</f>
        <v>4112</v>
      </c>
      <c r="M62" s="241">
        <f t="shared" si="100"/>
        <v>293</v>
      </c>
      <c r="N62" s="254">
        <f t="shared" si="100"/>
        <v>4405</v>
      </c>
      <c r="O62" s="253">
        <f t="shared" si="100"/>
        <v>2446</v>
      </c>
      <c r="P62" s="241">
        <f t="shared" si="100"/>
        <v>89</v>
      </c>
      <c r="Q62" s="254">
        <f t="shared" si="100"/>
        <v>2535</v>
      </c>
      <c r="R62" s="253">
        <f t="shared" ref="R62" si="103">+SUM(R63:R67)</f>
        <v>959</v>
      </c>
      <c r="S62" s="241">
        <f t="shared" si="100"/>
        <v>40</v>
      </c>
      <c r="T62" s="254">
        <f t="shared" si="100"/>
        <v>999</v>
      </c>
      <c r="U62" s="253">
        <f t="shared" si="100"/>
        <v>4343</v>
      </c>
      <c r="V62" s="241">
        <f t="shared" si="100"/>
        <v>302</v>
      </c>
      <c r="W62" s="254">
        <f t="shared" si="100"/>
        <v>4645</v>
      </c>
      <c r="X62" s="253">
        <f t="shared" ref="X62" si="104">+SUM(X63:X67)</f>
        <v>0</v>
      </c>
      <c r="Y62" s="241">
        <f t="shared" ref="Y62:Z62" si="105">+SUM(Y63:Y67)</f>
        <v>0</v>
      </c>
      <c r="Z62" s="254">
        <f t="shared" si="105"/>
        <v>0</v>
      </c>
      <c r="AA62" s="714">
        <v>0</v>
      </c>
      <c r="AB62" s="702">
        <v>0</v>
      </c>
      <c r="AC62" s="702">
        <v>0</v>
      </c>
      <c r="AD62" s="239">
        <f t="shared" si="100"/>
        <v>23785</v>
      </c>
      <c r="AE62" s="241">
        <f t="shared" si="100"/>
        <v>1497</v>
      </c>
      <c r="AF62" s="242">
        <f t="shared" si="100"/>
        <v>25282</v>
      </c>
    </row>
    <row r="63" spans="1:32" ht="13.5" customHeight="1" x14ac:dyDescent="0.2">
      <c r="A63" s="175" t="s">
        <v>123</v>
      </c>
      <c r="B63" s="211" t="s">
        <v>224</v>
      </c>
      <c r="C63" s="188"/>
      <c r="D63" s="187"/>
      <c r="E63" s="184"/>
      <c r="F63" s="188">
        <v>5264</v>
      </c>
      <c r="G63" s="187">
        <f>+[3]Seg.Szolgálat!$F$8+[3]Seg.Szolgálat!$F$38+[3]Seg.Szolgálat!$F$79+[3]Seg.Szolgálat!$F$85</f>
        <v>472</v>
      </c>
      <c r="H63" s="189">
        <f t="shared" ref="H63:H69" si="106">SUM(F63:G63)</f>
        <v>5736</v>
      </c>
      <c r="I63" s="188">
        <v>4483</v>
      </c>
      <c r="J63" s="187">
        <f>+[3]Seg.Szolgálat!$F$10+[3]Seg.Szolgálat!$F$40+[3]Seg.Szolgálat!$F$76+[3]Seg.Szolgálat!$F$87</f>
        <v>301</v>
      </c>
      <c r="K63" s="189">
        <f t="shared" ref="K63:K69" si="107">SUM(I63:J63)</f>
        <v>4784</v>
      </c>
      <c r="L63" s="188">
        <v>3288</v>
      </c>
      <c r="M63" s="187">
        <f>+[3]Seg.Szolgálat!$F$5+[3]Seg.Szolgálat!$F$35+[3]Seg.Szolgálat!$F$80+[3]Seg.Szolgálat!$F$82</f>
        <v>293</v>
      </c>
      <c r="N63" s="189">
        <f t="shared" ref="N63:N69" si="108">SUM(L63:M63)</f>
        <v>3581</v>
      </c>
      <c r="O63" s="188">
        <v>1965</v>
      </c>
      <c r="P63" s="187">
        <f>+[3]Seg.Szolgálat!$F$7+[3]Seg.Szolgálat!$F$37+[3]Seg.Szolgálat!$F$78+[3]Seg.Szolgálat!$F$84</f>
        <v>89</v>
      </c>
      <c r="Q63" s="189">
        <f t="shared" ref="Q63:Q69" si="109">SUM(O63:P63)</f>
        <v>2054</v>
      </c>
      <c r="R63" s="188">
        <v>823</v>
      </c>
      <c r="S63" s="187">
        <f>+[3]Seg.Szolgálat!$F$36+[3]Seg.Szolgálat!$F$77+[3]Seg.Szolgálat!$F$83+[3]Seg.Szolgálat!$F$6</f>
        <v>40</v>
      </c>
      <c r="T63" s="189">
        <f t="shared" ref="T63:T69" si="110">SUM(R63:S63)</f>
        <v>863</v>
      </c>
      <c r="U63" s="188">
        <v>3526</v>
      </c>
      <c r="V63" s="187">
        <f>+[3]Seg.Szolgálat!$F$9+[3]Seg.Szolgálat!$F$39+[3]Seg.Szolgálat!$F$75+[3]Seg.Szolgálat!$F$86</f>
        <v>302</v>
      </c>
      <c r="W63" s="189">
        <f t="shared" ref="W63:W69" si="111">SUM(U63:V63)</f>
        <v>3828</v>
      </c>
      <c r="X63" s="188"/>
      <c r="Y63" s="187"/>
      <c r="Z63" s="189"/>
      <c r="AA63" s="711"/>
      <c r="AB63" s="699"/>
      <c r="AC63" s="699"/>
      <c r="AD63" s="190">
        <f t="shared" ref="AD63:AD69" si="112">+C63+F63+I63+L63+O63+R63+U63+X63</f>
        <v>19349</v>
      </c>
      <c r="AE63" s="187">
        <f t="shared" ref="AE63" si="113">+D63+G63+J63+M63+P63+S63+V63+Y63+AB63</f>
        <v>1497</v>
      </c>
      <c r="AF63" s="191">
        <f t="shared" ref="AF63:AF67" si="114">+E63+H63+K63+N63+Q63+T63+W63+Z63</f>
        <v>20846</v>
      </c>
    </row>
    <row r="64" spans="1:32" ht="13.5" customHeight="1" x14ac:dyDescent="0.2">
      <c r="A64" s="176" t="s">
        <v>123</v>
      </c>
      <c r="B64" s="182" t="s">
        <v>225</v>
      </c>
      <c r="C64" s="188"/>
      <c r="D64" s="179"/>
      <c r="E64" s="184"/>
      <c r="F64" s="188">
        <v>884</v>
      </c>
      <c r="G64" s="179"/>
      <c r="H64" s="184">
        <f t="shared" si="106"/>
        <v>884</v>
      </c>
      <c r="I64" s="188">
        <v>1137</v>
      </c>
      <c r="J64" s="179"/>
      <c r="K64" s="184">
        <f t="shared" si="107"/>
        <v>1137</v>
      </c>
      <c r="L64" s="188">
        <v>758</v>
      </c>
      <c r="M64" s="179"/>
      <c r="N64" s="184">
        <f t="shared" si="108"/>
        <v>758</v>
      </c>
      <c r="O64" s="188">
        <v>442</v>
      </c>
      <c r="P64" s="179"/>
      <c r="Q64" s="184">
        <f t="shared" si="109"/>
        <v>442</v>
      </c>
      <c r="R64" s="188">
        <v>127</v>
      </c>
      <c r="S64" s="179"/>
      <c r="T64" s="184">
        <f t="shared" si="110"/>
        <v>127</v>
      </c>
      <c r="U64" s="188">
        <v>758</v>
      </c>
      <c r="V64" s="179"/>
      <c r="W64" s="184">
        <f t="shared" si="111"/>
        <v>758</v>
      </c>
      <c r="X64" s="188"/>
      <c r="Y64" s="179"/>
      <c r="Z64" s="184"/>
      <c r="AA64" s="712"/>
      <c r="AB64" s="700"/>
      <c r="AC64" s="700"/>
      <c r="AD64" s="185">
        <f t="shared" si="112"/>
        <v>4106</v>
      </c>
      <c r="AE64" s="187"/>
      <c r="AF64" s="180">
        <f t="shared" si="114"/>
        <v>4106</v>
      </c>
    </row>
    <row r="65" spans="1:32" ht="13.5" customHeight="1" x14ac:dyDescent="0.2">
      <c r="A65" s="176" t="s">
        <v>123</v>
      </c>
      <c r="B65" s="182" t="s">
        <v>226</v>
      </c>
      <c r="C65" s="188"/>
      <c r="D65" s="179"/>
      <c r="E65" s="184"/>
      <c r="F65" s="188"/>
      <c r="G65" s="179"/>
      <c r="H65" s="184">
        <f t="shared" si="106"/>
        <v>0</v>
      </c>
      <c r="I65" s="188"/>
      <c r="J65" s="179"/>
      <c r="K65" s="184">
        <f t="shared" si="107"/>
        <v>0</v>
      </c>
      <c r="L65" s="188"/>
      <c r="M65" s="179"/>
      <c r="N65" s="184">
        <f t="shared" si="108"/>
        <v>0</v>
      </c>
      <c r="O65" s="188"/>
      <c r="P65" s="179"/>
      <c r="Q65" s="184">
        <f t="shared" si="109"/>
        <v>0</v>
      </c>
      <c r="R65" s="188"/>
      <c r="S65" s="179"/>
      <c r="T65" s="184">
        <f t="shared" si="110"/>
        <v>0</v>
      </c>
      <c r="U65" s="188"/>
      <c r="V65" s="179"/>
      <c r="W65" s="184">
        <f t="shared" si="111"/>
        <v>0</v>
      </c>
      <c r="X65" s="188"/>
      <c r="Y65" s="179"/>
      <c r="Z65" s="184"/>
      <c r="AA65" s="712"/>
      <c r="AB65" s="700"/>
      <c r="AC65" s="700"/>
      <c r="AD65" s="185">
        <f t="shared" si="112"/>
        <v>0</v>
      </c>
      <c r="AE65" s="187"/>
      <c r="AF65" s="180">
        <f t="shared" si="114"/>
        <v>0</v>
      </c>
    </row>
    <row r="66" spans="1:32" ht="13.5" customHeight="1" x14ac:dyDescent="0.2">
      <c r="A66" s="176" t="s">
        <v>123</v>
      </c>
      <c r="B66" s="182" t="s">
        <v>288</v>
      </c>
      <c r="C66" s="188"/>
      <c r="D66" s="179"/>
      <c r="E66" s="184"/>
      <c r="F66" s="188"/>
      <c r="G66" s="179"/>
      <c r="H66" s="184"/>
      <c r="I66" s="188"/>
      <c r="J66" s="179"/>
      <c r="K66" s="184"/>
      <c r="L66" s="188"/>
      <c r="M66" s="179"/>
      <c r="N66" s="184"/>
      <c r="O66" s="188"/>
      <c r="P66" s="179"/>
      <c r="Q66" s="184"/>
      <c r="R66" s="188"/>
      <c r="S66" s="179"/>
      <c r="T66" s="184"/>
      <c r="U66" s="188"/>
      <c r="V66" s="179"/>
      <c r="W66" s="184"/>
      <c r="X66" s="188"/>
      <c r="Y66" s="179"/>
      <c r="Z66" s="184"/>
      <c r="AA66" s="712"/>
      <c r="AB66" s="700"/>
      <c r="AC66" s="700"/>
      <c r="AD66" s="185"/>
      <c r="AE66" s="187"/>
      <c r="AF66" s="180"/>
    </row>
    <row r="67" spans="1:32" ht="13.5" customHeight="1" x14ac:dyDescent="0.2">
      <c r="A67" s="176" t="s">
        <v>123</v>
      </c>
      <c r="B67" s="182" t="s">
        <v>227</v>
      </c>
      <c r="C67" s="188"/>
      <c r="D67" s="179"/>
      <c r="E67" s="184"/>
      <c r="F67" s="188">
        <v>71</v>
      </c>
      <c r="G67" s="179"/>
      <c r="H67" s="184">
        <f t="shared" si="106"/>
        <v>71</v>
      </c>
      <c r="I67" s="188">
        <v>86</v>
      </c>
      <c r="J67" s="179"/>
      <c r="K67" s="184">
        <f t="shared" si="107"/>
        <v>86</v>
      </c>
      <c r="L67" s="188">
        <v>66</v>
      </c>
      <c r="M67" s="179"/>
      <c r="N67" s="184">
        <f t="shared" si="108"/>
        <v>66</v>
      </c>
      <c r="O67" s="188">
        <v>39</v>
      </c>
      <c r="P67" s="179"/>
      <c r="Q67" s="184">
        <f t="shared" si="109"/>
        <v>39</v>
      </c>
      <c r="R67" s="188">
        <v>9</v>
      </c>
      <c r="S67" s="179"/>
      <c r="T67" s="184">
        <f t="shared" si="110"/>
        <v>9</v>
      </c>
      <c r="U67" s="188">
        <v>59</v>
      </c>
      <c r="V67" s="179"/>
      <c r="W67" s="184">
        <f t="shared" si="111"/>
        <v>59</v>
      </c>
      <c r="X67" s="188"/>
      <c r="Y67" s="179"/>
      <c r="Z67" s="184"/>
      <c r="AA67" s="712"/>
      <c r="AB67" s="700"/>
      <c r="AC67" s="700"/>
      <c r="AD67" s="185">
        <f t="shared" si="112"/>
        <v>330</v>
      </c>
      <c r="AE67" s="187"/>
      <c r="AF67" s="180">
        <f t="shared" si="114"/>
        <v>330</v>
      </c>
    </row>
    <row r="68" spans="1:32" ht="13.5" customHeight="1" x14ac:dyDescent="0.2">
      <c r="A68" s="171" t="s">
        <v>167</v>
      </c>
      <c r="B68" s="208" t="s">
        <v>168</v>
      </c>
      <c r="C68" s="188"/>
      <c r="D68" s="187"/>
      <c r="E68" s="184"/>
      <c r="F68" s="188">
        <v>114</v>
      </c>
      <c r="G68" s="187">
        <f>+[3]Seg.Szolgálat!$G$103</f>
        <v>-5</v>
      </c>
      <c r="H68" s="189">
        <f t="shared" si="106"/>
        <v>109</v>
      </c>
      <c r="I68" s="188">
        <v>101</v>
      </c>
      <c r="J68" s="187"/>
      <c r="K68" s="189">
        <f t="shared" si="107"/>
        <v>101</v>
      </c>
      <c r="L68" s="188">
        <v>24</v>
      </c>
      <c r="M68" s="187"/>
      <c r="N68" s="189">
        <f t="shared" si="108"/>
        <v>24</v>
      </c>
      <c r="O68" s="188">
        <v>16</v>
      </c>
      <c r="P68" s="187"/>
      <c r="Q68" s="189">
        <f t="shared" si="109"/>
        <v>16</v>
      </c>
      <c r="R68" s="188"/>
      <c r="S68" s="187"/>
      <c r="T68" s="189">
        <f t="shared" si="110"/>
        <v>0</v>
      </c>
      <c r="U68" s="188">
        <v>998</v>
      </c>
      <c r="V68" s="187">
        <f>+[3]Seg.Szolgálat!$G$42+[3]Seg.Szolgálat!$G$89</f>
        <v>-122</v>
      </c>
      <c r="W68" s="189">
        <f t="shared" si="111"/>
        <v>876</v>
      </c>
      <c r="X68" s="188"/>
      <c r="Y68" s="187"/>
      <c r="Z68" s="189"/>
      <c r="AA68" s="711"/>
      <c r="AB68" s="699"/>
      <c r="AC68" s="699">
        <f t="shared" ref="AC68:AC69" si="115">SUM(AA68:AB68)</f>
        <v>0</v>
      </c>
      <c r="AD68" s="190">
        <f t="shared" si="112"/>
        <v>1253</v>
      </c>
      <c r="AE68" s="187">
        <f>+D68+G68+J68+M68+P68+S68+V68+Y68+AB68</f>
        <v>-127</v>
      </c>
      <c r="AF68" s="191">
        <f>+E68+H68+K68+N68+Q68+T68+W68+Z68+AB68</f>
        <v>1126</v>
      </c>
    </row>
    <row r="69" spans="1:32" ht="24" customHeight="1" x14ac:dyDescent="0.2">
      <c r="A69" s="172" t="s">
        <v>169</v>
      </c>
      <c r="B69" s="181" t="s">
        <v>278</v>
      </c>
      <c r="C69" s="188"/>
      <c r="D69" s="179"/>
      <c r="E69" s="184"/>
      <c r="F69" s="188">
        <v>490</v>
      </c>
      <c r="G69" s="179"/>
      <c r="H69" s="184">
        <f t="shared" si="106"/>
        <v>490</v>
      </c>
      <c r="I69" s="188">
        <v>689</v>
      </c>
      <c r="J69" s="179"/>
      <c r="K69" s="184">
        <f t="shared" si="107"/>
        <v>689</v>
      </c>
      <c r="L69" s="188">
        <v>90</v>
      </c>
      <c r="M69" s="179">
        <f>+[3]Seg.Szolgálat!$G$94</f>
        <v>8</v>
      </c>
      <c r="N69" s="184">
        <f t="shared" si="108"/>
        <v>98</v>
      </c>
      <c r="O69" s="188">
        <v>3108</v>
      </c>
      <c r="P69" s="179"/>
      <c r="Q69" s="184">
        <f t="shared" si="109"/>
        <v>3108</v>
      </c>
      <c r="R69" s="188">
        <v>2457</v>
      </c>
      <c r="S69" s="179"/>
      <c r="T69" s="184">
        <f t="shared" si="110"/>
        <v>2457</v>
      </c>
      <c r="U69" s="188">
        <v>145</v>
      </c>
      <c r="V69" s="179">
        <f>+[3]Seg.Szolgálat!$G$41+[3]Seg.Szolgálat!$G$88</f>
        <v>122</v>
      </c>
      <c r="W69" s="184">
        <f t="shared" si="111"/>
        <v>267</v>
      </c>
      <c r="X69" s="188"/>
      <c r="Y69" s="179"/>
      <c r="Z69" s="184"/>
      <c r="AA69" s="712"/>
      <c r="AB69" s="700"/>
      <c r="AC69" s="699">
        <f t="shared" si="115"/>
        <v>0</v>
      </c>
      <c r="AD69" s="185">
        <f t="shared" si="112"/>
        <v>6979</v>
      </c>
      <c r="AE69" s="187">
        <f>+D69+G69+J69+M69+P69+S69+V69+Y69+AB69</f>
        <v>130</v>
      </c>
      <c r="AF69" s="180">
        <f>+E69+H69+K69+N69+Q69+T69+W69+Z69+AB69</f>
        <v>7109</v>
      </c>
    </row>
    <row r="70" spans="1:32" ht="13.5" customHeight="1" x14ac:dyDescent="0.2">
      <c r="A70" s="173" t="s">
        <v>171</v>
      </c>
      <c r="B70" s="209" t="s">
        <v>172</v>
      </c>
      <c r="C70" s="188"/>
      <c r="D70" s="195"/>
      <c r="E70" s="184"/>
      <c r="F70" s="188"/>
      <c r="G70" s="195"/>
      <c r="H70" s="196"/>
      <c r="I70" s="188"/>
      <c r="J70" s="195"/>
      <c r="K70" s="196"/>
      <c r="L70" s="188"/>
      <c r="M70" s="195"/>
      <c r="N70" s="196"/>
      <c r="O70" s="188"/>
      <c r="P70" s="195"/>
      <c r="Q70" s="196"/>
      <c r="R70" s="188"/>
      <c r="S70" s="195"/>
      <c r="T70" s="196"/>
      <c r="U70" s="188"/>
      <c r="V70" s="195"/>
      <c r="W70" s="196"/>
      <c r="X70" s="188"/>
      <c r="Y70" s="195"/>
      <c r="Z70" s="196"/>
      <c r="AA70" s="713"/>
      <c r="AB70" s="701"/>
      <c r="AC70" s="701"/>
      <c r="AD70" s="197"/>
      <c r="AE70" s="195"/>
      <c r="AF70" s="198"/>
    </row>
    <row r="71" spans="1:32" s="255" customFormat="1" ht="13.5" customHeight="1" x14ac:dyDescent="0.2">
      <c r="A71" s="174" t="s">
        <v>124</v>
      </c>
      <c r="B71" s="210" t="s">
        <v>85</v>
      </c>
      <c r="C71" s="253">
        <f t="shared" ref="C71:AE71" si="116">SUM(C68:C70)</f>
        <v>0</v>
      </c>
      <c r="D71" s="241">
        <f t="shared" si="116"/>
        <v>0</v>
      </c>
      <c r="E71" s="254">
        <f t="shared" si="116"/>
        <v>0</v>
      </c>
      <c r="F71" s="253">
        <f t="shared" ref="F71" si="117">SUM(F68:F70)</f>
        <v>604</v>
      </c>
      <c r="G71" s="241">
        <f t="shared" si="116"/>
        <v>-5</v>
      </c>
      <c r="H71" s="254">
        <f t="shared" si="116"/>
        <v>599</v>
      </c>
      <c r="I71" s="253">
        <f t="shared" si="116"/>
        <v>790</v>
      </c>
      <c r="J71" s="253">
        <f t="shared" si="116"/>
        <v>0</v>
      </c>
      <c r="K71" s="254">
        <f t="shared" si="116"/>
        <v>790</v>
      </c>
      <c r="L71" s="253">
        <f t="shared" ref="L71" si="118">SUM(L68:L70)</f>
        <v>114</v>
      </c>
      <c r="M71" s="241">
        <f t="shared" si="116"/>
        <v>8</v>
      </c>
      <c r="N71" s="254">
        <f t="shared" si="116"/>
        <v>122</v>
      </c>
      <c r="O71" s="253">
        <f t="shared" si="116"/>
        <v>3124</v>
      </c>
      <c r="P71" s="241">
        <f t="shared" si="116"/>
        <v>0</v>
      </c>
      <c r="Q71" s="254">
        <f t="shared" si="116"/>
        <v>3124</v>
      </c>
      <c r="R71" s="253">
        <f t="shared" ref="R71" si="119">SUM(R68:R70)</f>
        <v>2457</v>
      </c>
      <c r="S71" s="241">
        <f t="shared" si="116"/>
        <v>0</v>
      </c>
      <c r="T71" s="254">
        <f t="shared" si="116"/>
        <v>2457</v>
      </c>
      <c r="U71" s="253">
        <f t="shared" si="116"/>
        <v>1143</v>
      </c>
      <c r="V71" s="241">
        <f t="shared" si="116"/>
        <v>0</v>
      </c>
      <c r="W71" s="254">
        <f t="shared" si="116"/>
        <v>1143</v>
      </c>
      <c r="X71" s="253">
        <f t="shared" ref="X71" si="120">SUM(X68:X70)</f>
        <v>0</v>
      </c>
      <c r="Y71" s="241">
        <f t="shared" ref="Y71:AC71" si="121">SUM(Y68:Y70)</f>
        <v>0</v>
      </c>
      <c r="Z71" s="254">
        <f t="shared" si="121"/>
        <v>0</v>
      </c>
      <c r="AA71" s="253">
        <f t="shared" si="121"/>
        <v>0</v>
      </c>
      <c r="AB71" s="241">
        <f t="shared" si="121"/>
        <v>0</v>
      </c>
      <c r="AC71" s="733">
        <f t="shared" si="121"/>
        <v>0</v>
      </c>
      <c r="AD71" s="239">
        <f t="shared" si="116"/>
        <v>8232</v>
      </c>
      <c r="AE71" s="241">
        <f t="shared" si="116"/>
        <v>3</v>
      </c>
      <c r="AF71" s="242">
        <f>SUM(AF68:AF70)</f>
        <v>8235</v>
      </c>
    </row>
    <row r="72" spans="1:32" ht="13.5" customHeight="1" x14ac:dyDescent="0.2">
      <c r="A72" s="171" t="s">
        <v>173</v>
      </c>
      <c r="B72" s="208" t="s">
        <v>174</v>
      </c>
      <c r="C72" s="188"/>
      <c r="D72" s="187"/>
      <c r="E72" s="184"/>
      <c r="F72" s="188">
        <v>55</v>
      </c>
      <c r="G72" s="187">
        <f>+[3]Seg.Szolgálat!$H$104</f>
        <v>1</v>
      </c>
      <c r="H72" s="189">
        <f t="shared" ref="H72:H73" si="122">SUM(F72:G72)</f>
        <v>56</v>
      </c>
      <c r="I72" s="188">
        <v>29</v>
      </c>
      <c r="J72" s="187"/>
      <c r="K72" s="189">
        <f t="shared" ref="K72:K73" si="123">SUM(I72:J72)</f>
        <v>29</v>
      </c>
      <c r="L72" s="188">
        <v>954</v>
      </c>
      <c r="M72" s="187"/>
      <c r="N72" s="189">
        <f t="shared" ref="N72:N73" si="124">SUM(L72:M72)</f>
        <v>954</v>
      </c>
      <c r="O72" s="188">
        <v>40</v>
      </c>
      <c r="P72" s="187"/>
      <c r="Q72" s="189">
        <f t="shared" ref="Q72:Q73" si="125">SUM(O72:P72)</f>
        <v>40</v>
      </c>
      <c r="R72" s="188"/>
      <c r="S72" s="187"/>
      <c r="T72" s="189">
        <f t="shared" ref="T72:T73" si="126">SUM(R72:S72)</f>
        <v>0</v>
      </c>
      <c r="U72" s="188">
        <v>24</v>
      </c>
      <c r="V72" s="187"/>
      <c r="W72" s="189">
        <f t="shared" ref="W72:W73" si="127">SUM(U72:V72)</f>
        <v>24</v>
      </c>
      <c r="X72" s="188"/>
      <c r="Y72" s="187"/>
      <c r="Z72" s="189"/>
      <c r="AA72" s="711"/>
      <c r="AB72" s="734"/>
      <c r="AC72" s="699"/>
      <c r="AD72" s="190">
        <f t="shared" ref="AD72:AD73" si="128">+C72+F72+I72+L72+O72+R72+U72+X72</f>
        <v>1102</v>
      </c>
      <c r="AE72" s="187"/>
      <c r="AF72" s="191">
        <f t="shared" ref="AF72:AF73" si="129">+E72+H72+K72+N72+Q72+T72+W72+Z72</f>
        <v>1103</v>
      </c>
    </row>
    <row r="73" spans="1:32" ht="13.5" customHeight="1" x14ac:dyDescent="0.2">
      <c r="A73" s="173" t="s">
        <v>175</v>
      </c>
      <c r="B73" s="209" t="s">
        <v>176</v>
      </c>
      <c r="C73" s="188"/>
      <c r="D73" s="195"/>
      <c r="E73" s="184"/>
      <c r="F73" s="188">
        <v>123</v>
      </c>
      <c r="G73" s="195">
        <f>+[3]Seg.Szolgálat!$H$105</f>
        <v>-1</v>
      </c>
      <c r="H73" s="196">
        <f t="shared" si="122"/>
        <v>122</v>
      </c>
      <c r="I73" s="188">
        <v>59</v>
      </c>
      <c r="J73" s="195"/>
      <c r="K73" s="196">
        <f t="shared" si="123"/>
        <v>59</v>
      </c>
      <c r="L73" s="188">
        <v>34</v>
      </c>
      <c r="M73" s="195"/>
      <c r="N73" s="196">
        <f t="shared" si="124"/>
        <v>34</v>
      </c>
      <c r="O73" s="188">
        <v>59</v>
      </c>
      <c r="P73" s="195"/>
      <c r="Q73" s="196">
        <f t="shared" si="125"/>
        <v>59</v>
      </c>
      <c r="R73" s="188">
        <v>48</v>
      </c>
      <c r="S73" s="195"/>
      <c r="T73" s="196">
        <f t="shared" si="126"/>
        <v>48</v>
      </c>
      <c r="U73" s="188">
        <v>48</v>
      </c>
      <c r="V73" s="195"/>
      <c r="W73" s="196">
        <f t="shared" si="127"/>
        <v>48</v>
      </c>
      <c r="X73" s="188"/>
      <c r="Y73" s="195"/>
      <c r="Z73" s="196"/>
      <c r="AA73" s="713"/>
      <c r="AB73" s="735"/>
      <c r="AC73" s="701"/>
      <c r="AD73" s="197">
        <f t="shared" si="128"/>
        <v>371</v>
      </c>
      <c r="AE73" s="195"/>
      <c r="AF73" s="198">
        <f t="shared" si="129"/>
        <v>370</v>
      </c>
    </row>
    <row r="74" spans="1:32" s="255" customFormat="1" ht="13.5" customHeight="1" x14ac:dyDescent="0.2">
      <c r="A74" s="174" t="s">
        <v>125</v>
      </c>
      <c r="B74" s="210" t="s">
        <v>86</v>
      </c>
      <c r="C74" s="253">
        <f t="shared" ref="C74:AF74" si="130">SUM(C72:C73)</f>
        <v>0</v>
      </c>
      <c r="D74" s="241">
        <f t="shared" si="130"/>
        <v>0</v>
      </c>
      <c r="E74" s="254">
        <f t="shared" si="130"/>
        <v>0</v>
      </c>
      <c r="F74" s="253">
        <f t="shared" ref="F74" si="131">SUM(F72:F73)</f>
        <v>178</v>
      </c>
      <c r="G74" s="241">
        <f t="shared" si="130"/>
        <v>0</v>
      </c>
      <c r="H74" s="254">
        <f t="shared" si="130"/>
        <v>178</v>
      </c>
      <c r="I74" s="253">
        <f t="shared" si="130"/>
        <v>88</v>
      </c>
      <c r="J74" s="241">
        <f t="shared" si="130"/>
        <v>0</v>
      </c>
      <c r="K74" s="254">
        <f t="shared" si="130"/>
        <v>88</v>
      </c>
      <c r="L74" s="253">
        <f t="shared" ref="L74" si="132">SUM(L72:L73)</f>
        <v>988</v>
      </c>
      <c r="M74" s="241">
        <f t="shared" si="130"/>
        <v>0</v>
      </c>
      <c r="N74" s="254">
        <f t="shared" si="130"/>
        <v>988</v>
      </c>
      <c r="O74" s="253">
        <f t="shared" si="130"/>
        <v>99</v>
      </c>
      <c r="P74" s="241">
        <f t="shared" si="130"/>
        <v>0</v>
      </c>
      <c r="Q74" s="254">
        <f t="shared" si="130"/>
        <v>99</v>
      </c>
      <c r="R74" s="253">
        <f t="shared" ref="R74" si="133">SUM(R72:R73)</f>
        <v>48</v>
      </c>
      <c r="S74" s="241">
        <f t="shared" si="130"/>
        <v>0</v>
      </c>
      <c r="T74" s="254">
        <f t="shared" si="130"/>
        <v>48</v>
      </c>
      <c r="U74" s="253">
        <f t="shared" si="130"/>
        <v>72</v>
      </c>
      <c r="V74" s="241">
        <f t="shared" si="130"/>
        <v>0</v>
      </c>
      <c r="W74" s="254">
        <f t="shared" si="130"/>
        <v>72</v>
      </c>
      <c r="X74" s="253">
        <f t="shared" ref="X74" si="134">SUM(X72:X73)</f>
        <v>0</v>
      </c>
      <c r="Y74" s="241">
        <f t="shared" ref="Y74:AC74" si="135">SUM(Y72:Y73)</f>
        <v>0</v>
      </c>
      <c r="Z74" s="254">
        <f t="shared" si="135"/>
        <v>0</v>
      </c>
      <c r="AA74" s="253">
        <f t="shared" si="135"/>
        <v>0</v>
      </c>
      <c r="AB74" s="241">
        <f t="shared" si="135"/>
        <v>0</v>
      </c>
      <c r="AC74" s="733">
        <f t="shared" si="135"/>
        <v>0</v>
      </c>
      <c r="AD74" s="239">
        <f t="shared" si="130"/>
        <v>1473</v>
      </c>
      <c r="AE74" s="241">
        <f t="shared" si="130"/>
        <v>0</v>
      </c>
      <c r="AF74" s="242">
        <f t="shared" si="130"/>
        <v>1473</v>
      </c>
    </row>
    <row r="75" spans="1:32" ht="13.5" customHeight="1" x14ac:dyDescent="0.2">
      <c r="A75" s="171" t="s">
        <v>177</v>
      </c>
      <c r="B75" s="208" t="s">
        <v>178</v>
      </c>
      <c r="C75" s="188">
        <f>C76+C77+C78</f>
        <v>0</v>
      </c>
      <c r="D75" s="188">
        <f t="shared" ref="D75:E75" si="136">D76+D77+D78</f>
        <v>0</v>
      </c>
      <c r="E75" s="188">
        <f t="shared" si="136"/>
        <v>0</v>
      </c>
      <c r="F75" s="692">
        <v>853</v>
      </c>
      <c r="G75" s="692"/>
      <c r="H75" s="734">
        <f>H76+H77+H78</f>
        <v>853</v>
      </c>
      <c r="I75" s="188">
        <v>1038</v>
      </c>
      <c r="J75" s="187"/>
      <c r="K75" s="189">
        <f t="shared" ref="K75:W75" si="137">K76+K77+K78</f>
        <v>1038</v>
      </c>
      <c r="L75" s="188">
        <v>855</v>
      </c>
      <c r="M75" s="187"/>
      <c r="N75" s="189">
        <f t="shared" si="137"/>
        <v>855</v>
      </c>
      <c r="O75" s="188">
        <v>968</v>
      </c>
      <c r="P75" s="187"/>
      <c r="Q75" s="189">
        <f t="shared" si="137"/>
        <v>968</v>
      </c>
      <c r="R75" s="188"/>
      <c r="S75" s="187"/>
      <c r="T75" s="189"/>
      <c r="U75" s="188">
        <v>318</v>
      </c>
      <c r="V75" s="187"/>
      <c r="W75" s="189">
        <f t="shared" si="137"/>
        <v>318</v>
      </c>
      <c r="X75" s="188"/>
      <c r="Y75" s="187"/>
      <c r="Z75" s="189"/>
      <c r="AA75" s="711"/>
      <c r="AB75" s="699"/>
      <c r="AC75" s="699"/>
      <c r="AD75" s="190">
        <f>AD76+AD77+AD78</f>
        <v>4032</v>
      </c>
      <c r="AE75" s="187"/>
      <c r="AF75" s="191">
        <f>AF76+AF77+AF78</f>
        <v>4032</v>
      </c>
    </row>
    <row r="76" spans="1:32" ht="13.5" customHeight="1" x14ac:dyDescent="0.2">
      <c r="A76" s="175" t="s">
        <v>381</v>
      </c>
      <c r="B76" s="766" t="s">
        <v>385</v>
      </c>
      <c r="C76" s="188"/>
      <c r="D76" s="187"/>
      <c r="E76" s="184"/>
      <c r="F76" s="188">
        <v>88</v>
      </c>
      <c r="G76" s="187"/>
      <c r="H76" s="189">
        <f t="shared" ref="H76:H86" si="138">SUM(F76:G76)</f>
        <v>88</v>
      </c>
      <c r="I76" s="188">
        <v>107</v>
      </c>
      <c r="J76" s="187"/>
      <c r="K76" s="189">
        <f t="shared" ref="K76:K86" si="139">SUM(I76:J76)</f>
        <v>107</v>
      </c>
      <c r="L76" s="188">
        <v>88</v>
      </c>
      <c r="M76" s="187"/>
      <c r="N76" s="189">
        <f t="shared" ref="N76:N86" si="140">SUM(L76:M76)</f>
        <v>88</v>
      </c>
      <c r="O76" s="188">
        <v>100</v>
      </c>
      <c r="P76" s="187"/>
      <c r="Q76" s="184">
        <f t="shared" ref="Q76:Q86" si="141">SUM(O76:P76)</f>
        <v>100</v>
      </c>
      <c r="R76" s="188"/>
      <c r="S76" s="187"/>
      <c r="T76" s="189"/>
      <c r="U76" s="188">
        <v>32</v>
      </c>
      <c r="V76" s="187"/>
      <c r="W76" s="189">
        <f t="shared" ref="W76:W88" si="142">SUM(U76:V76)</f>
        <v>32</v>
      </c>
      <c r="X76" s="188"/>
      <c r="Y76" s="187"/>
      <c r="Z76" s="189"/>
      <c r="AA76" s="711"/>
      <c r="AB76" s="699"/>
      <c r="AC76" s="699"/>
      <c r="AD76" s="190">
        <f t="shared" ref="AD76:AD81" si="143">+C76+F76+I76+L76+O76+R76+U76+X76</f>
        <v>415</v>
      </c>
      <c r="AE76" s="187"/>
      <c r="AF76" s="191">
        <f>+E76+H76+K76+N76+Q76+T76+W76+Z76</f>
        <v>415</v>
      </c>
    </row>
    <row r="77" spans="1:32" ht="13.5" customHeight="1" x14ac:dyDescent="0.2">
      <c r="A77" s="175" t="s">
        <v>382</v>
      </c>
      <c r="B77" s="766" t="s">
        <v>384</v>
      </c>
      <c r="C77" s="188"/>
      <c r="D77" s="187"/>
      <c r="E77" s="184"/>
      <c r="F77" s="188">
        <v>700</v>
      </c>
      <c r="G77" s="187"/>
      <c r="H77" s="189">
        <f t="shared" si="138"/>
        <v>700</v>
      </c>
      <c r="I77" s="188">
        <v>848</v>
      </c>
      <c r="J77" s="187"/>
      <c r="K77" s="189">
        <f t="shared" si="139"/>
        <v>848</v>
      </c>
      <c r="L77" s="188">
        <v>700</v>
      </c>
      <c r="M77" s="187"/>
      <c r="N77" s="189">
        <f t="shared" si="140"/>
        <v>700</v>
      </c>
      <c r="O77" s="188">
        <v>789</v>
      </c>
      <c r="P77" s="187"/>
      <c r="Q77" s="184">
        <f t="shared" si="141"/>
        <v>789</v>
      </c>
      <c r="R77" s="188"/>
      <c r="S77" s="187"/>
      <c r="T77" s="189"/>
      <c r="U77" s="188">
        <v>250</v>
      </c>
      <c r="V77" s="187"/>
      <c r="W77" s="189">
        <f t="shared" si="142"/>
        <v>250</v>
      </c>
      <c r="X77" s="188"/>
      <c r="Y77" s="187"/>
      <c r="Z77" s="189"/>
      <c r="AA77" s="711"/>
      <c r="AB77" s="699"/>
      <c r="AC77" s="699"/>
      <c r="AD77" s="190">
        <f t="shared" si="143"/>
        <v>3287</v>
      </c>
      <c r="AE77" s="187"/>
      <c r="AF77" s="191">
        <f t="shared" ref="AF77:AF78" si="144">+E77+H77+K77+N77+Q77+T77+W77+Z77</f>
        <v>3287</v>
      </c>
    </row>
    <row r="78" spans="1:32" ht="13.5" customHeight="1" x14ac:dyDescent="0.2">
      <c r="A78" s="175" t="s">
        <v>383</v>
      </c>
      <c r="B78" s="766" t="s">
        <v>386</v>
      </c>
      <c r="C78" s="188"/>
      <c r="D78" s="187"/>
      <c r="E78" s="184"/>
      <c r="F78" s="188">
        <v>65</v>
      </c>
      <c r="G78" s="187"/>
      <c r="H78" s="189">
        <f t="shared" si="138"/>
        <v>65</v>
      </c>
      <c r="I78" s="188">
        <v>83</v>
      </c>
      <c r="J78" s="187"/>
      <c r="K78" s="189">
        <f t="shared" si="139"/>
        <v>83</v>
      </c>
      <c r="L78" s="188">
        <v>67</v>
      </c>
      <c r="M78" s="187"/>
      <c r="N78" s="189">
        <f t="shared" si="140"/>
        <v>67</v>
      </c>
      <c r="O78" s="188">
        <v>79</v>
      </c>
      <c r="P78" s="187"/>
      <c r="Q78" s="184">
        <f t="shared" si="141"/>
        <v>79</v>
      </c>
      <c r="R78" s="188"/>
      <c r="S78" s="187"/>
      <c r="T78" s="189"/>
      <c r="U78" s="188">
        <v>36</v>
      </c>
      <c r="V78" s="187"/>
      <c r="W78" s="189">
        <f t="shared" si="142"/>
        <v>36</v>
      </c>
      <c r="X78" s="188"/>
      <c r="Y78" s="187"/>
      <c r="Z78" s="189"/>
      <c r="AA78" s="711"/>
      <c r="AB78" s="699"/>
      <c r="AC78" s="699"/>
      <c r="AD78" s="190">
        <f t="shared" si="143"/>
        <v>330</v>
      </c>
      <c r="AE78" s="187"/>
      <c r="AF78" s="191">
        <f t="shared" si="144"/>
        <v>330</v>
      </c>
    </row>
    <row r="79" spans="1:32" ht="13.5" customHeight="1" x14ac:dyDescent="0.2">
      <c r="A79" s="172" t="s">
        <v>179</v>
      </c>
      <c r="B79" s="181" t="s">
        <v>3</v>
      </c>
      <c r="C79" s="188"/>
      <c r="D79" s="179"/>
      <c r="E79" s="184"/>
      <c r="F79" s="188"/>
      <c r="G79" s="179"/>
      <c r="H79" s="184"/>
      <c r="I79" s="188"/>
      <c r="J79" s="179"/>
      <c r="K79" s="184"/>
      <c r="L79" s="188">
        <v>135</v>
      </c>
      <c r="M79" s="179"/>
      <c r="N79" s="189">
        <f t="shared" si="140"/>
        <v>135</v>
      </c>
      <c r="O79" s="188"/>
      <c r="P79" s="179"/>
      <c r="Q79" s="184"/>
      <c r="R79" s="188">
        <v>4</v>
      </c>
      <c r="S79" s="179"/>
      <c r="T79" s="184">
        <f t="shared" ref="T79:T88" si="145">SUM(R79:S79)</f>
        <v>4</v>
      </c>
      <c r="U79" s="188">
        <v>3538</v>
      </c>
      <c r="V79" s="179"/>
      <c r="W79" s="184">
        <f t="shared" si="142"/>
        <v>3538</v>
      </c>
      <c r="X79" s="188">
        <v>5407</v>
      </c>
      <c r="Y79" s="179">
        <f>+[3]Seg.Szolgálat!$I$27+[3]Seg.Szolgálat!$I$30+[3]Seg.Szolgálat!$I$64+[3]Seg.Szolgálat!$I$120</f>
        <v>873</v>
      </c>
      <c r="Z79" s="184">
        <f t="shared" ref="Z79" si="146">SUM(X79:Y79)</f>
        <v>6280</v>
      </c>
      <c r="AA79" s="712"/>
      <c r="AB79" s="700"/>
      <c r="AC79" s="700"/>
      <c r="AD79" s="185">
        <f t="shared" si="143"/>
        <v>9084</v>
      </c>
      <c r="AE79" s="187">
        <f t="shared" ref="AE79" si="147">+D79+G79+J79+M79+P79+S79+V79+Y79+AB79</f>
        <v>873</v>
      </c>
      <c r="AF79" s="180">
        <f t="shared" ref="AF79:AF81" si="148">+E79+H79+K79+N79+Q79+T79+W79+Z79</f>
        <v>9957</v>
      </c>
    </row>
    <row r="80" spans="1:32" ht="13.5" customHeight="1" x14ac:dyDescent="0.2">
      <c r="A80" s="172" t="s">
        <v>180</v>
      </c>
      <c r="B80" s="181" t="s">
        <v>181</v>
      </c>
      <c r="C80" s="188"/>
      <c r="D80" s="179"/>
      <c r="E80" s="184"/>
      <c r="F80" s="188"/>
      <c r="G80" s="179"/>
      <c r="H80" s="184"/>
      <c r="I80" s="188"/>
      <c r="J80" s="179"/>
      <c r="K80" s="184"/>
      <c r="L80" s="188"/>
      <c r="M80" s="179"/>
      <c r="N80" s="184"/>
      <c r="O80" s="188"/>
      <c r="P80" s="179"/>
      <c r="Q80" s="184"/>
      <c r="R80" s="188"/>
      <c r="S80" s="179"/>
      <c r="T80" s="184"/>
      <c r="U80" s="188"/>
      <c r="V80" s="179"/>
      <c r="W80" s="184"/>
      <c r="X80" s="188"/>
      <c r="Y80" s="179"/>
      <c r="Z80" s="184"/>
      <c r="AA80" s="712"/>
      <c r="AB80" s="700"/>
      <c r="AC80" s="700"/>
      <c r="AD80" s="185"/>
      <c r="AE80" s="187"/>
      <c r="AF80" s="180"/>
    </row>
    <row r="81" spans="1:32" ht="13.5" customHeight="1" x14ac:dyDescent="0.2">
      <c r="A81" s="172" t="s">
        <v>182</v>
      </c>
      <c r="B81" s="181" t="s">
        <v>183</v>
      </c>
      <c r="C81" s="188"/>
      <c r="D81" s="179"/>
      <c r="E81" s="184"/>
      <c r="F81" s="188">
        <v>746</v>
      </c>
      <c r="G81" s="179"/>
      <c r="H81" s="184">
        <f t="shared" si="138"/>
        <v>746</v>
      </c>
      <c r="I81" s="188">
        <v>533</v>
      </c>
      <c r="J81" s="179"/>
      <c r="K81" s="184">
        <f t="shared" si="139"/>
        <v>533</v>
      </c>
      <c r="L81" s="188"/>
      <c r="M81" s="179"/>
      <c r="N81" s="184"/>
      <c r="O81" s="188">
        <v>2550</v>
      </c>
      <c r="P81" s="179"/>
      <c r="Q81" s="184">
        <f t="shared" si="141"/>
        <v>2550</v>
      </c>
      <c r="R81" s="188">
        <v>2850</v>
      </c>
      <c r="S81" s="179"/>
      <c r="T81" s="184">
        <f t="shared" si="145"/>
        <v>2850</v>
      </c>
      <c r="U81" s="188"/>
      <c r="V81" s="179"/>
      <c r="W81" s="184"/>
      <c r="X81" s="188"/>
      <c r="Y81" s="179"/>
      <c r="Z81" s="184"/>
      <c r="AA81" s="712"/>
      <c r="AB81" s="700"/>
      <c r="AC81" s="700"/>
      <c r="AD81" s="185">
        <f t="shared" si="143"/>
        <v>6679</v>
      </c>
      <c r="AE81" s="187"/>
      <c r="AF81" s="180">
        <f t="shared" si="148"/>
        <v>6679</v>
      </c>
    </row>
    <row r="82" spans="1:32" ht="13.5" customHeight="1" x14ac:dyDescent="0.2">
      <c r="A82" s="172" t="s">
        <v>184</v>
      </c>
      <c r="B82" s="181" t="s">
        <v>185</v>
      </c>
      <c r="C82" s="188"/>
      <c r="D82" s="179"/>
      <c r="E82" s="184"/>
      <c r="F82" s="188"/>
      <c r="G82" s="179"/>
      <c r="H82" s="184"/>
      <c r="I82" s="188"/>
      <c r="J82" s="179"/>
      <c r="K82" s="184"/>
      <c r="L82" s="188"/>
      <c r="M82" s="179"/>
      <c r="N82" s="184"/>
      <c r="O82" s="188"/>
      <c r="P82" s="179"/>
      <c r="Q82" s="184"/>
      <c r="R82" s="188"/>
      <c r="S82" s="179"/>
      <c r="T82" s="184"/>
      <c r="U82" s="188"/>
      <c r="V82" s="179"/>
      <c r="W82" s="184"/>
      <c r="X82" s="188"/>
      <c r="Y82" s="179"/>
      <c r="Z82" s="184"/>
      <c r="AA82" s="712"/>
      <c r="AB82" s="700"/>
      <c r="AC82" s="700"/>
      <c r="AD82" s="185"/>
      <c r="AE82" s="187"/>
      <c r="AF82" s="180"/>
    </row>
    <row r="83" spans="1:32" ht="13.5" customHeight="1" x14ac:dyDescent="0.2">
      <c r="A83" s="176" t="s">
        <v>184</v>
      </c>
      <c r="B83" s="182" t="s">
        <v>228</v>
      </c>
      <c r="C83" s="188"/>
      <c r="D83" s="179"/>
      <c r="E83" s="184"/>
      <c r="F83" s="188"/>
      <c r="G83" s="179"/>
      <c r="H83" s="184"/>
      <c r="I83" s="188"/>
      <c r="J83" s="179"/>
      <c r="K83" s="184"/>
      <c r="L83" s="188"/>
      <c r="M83" s="179"/>
      <c r="N83" s="184"/>
      <c r="O83" s="188"/>
      <c r="P83" s="179"/>
      <c r="Q83" s="184"/>
      <c r="R83" s="188"/>
      <c r="S83" s="179"/>
      <c r="T83" s="184"/>
      <c r="U83" s="188"/>
      <c r="V83" s="179"/>
      <c r="W83" s="184"/>
      <c r="X83" s="188"/>
      <c r="Y83" s="179"/>
      <c r="Z83" s="184"/>
      <c r="AA83" s="712"/>
      <c r="AB83" s="700"/>
      <c r="AC83" s="700"/>
      <c r="AD83" s="185"/>
      <c r="AE83" s="187"/>
      <c r="AF83" s="180"/>
    </row>
    <row r="84" spans="1:32" ht="13.5" customHeight="1" x14ac:dyDescent="0.2">
      <c r="A84" s="176" t="s">
        <v>184</v>
      </c>
      <c r="B84" s="182" t="s">
        <v>229</v>
      </c>
      <c r="C84" s="188"/>
      <c r="D84" s="179"/>
      <c r="E84" s="184"/>
      <c r="F84" s="188"/>
      <c r="G84" s="179"/>
      <c r="H84" s="184"/>
      <c r="I84" s="188"/>
      <c r="J84" s="179"/>
      <c r="K84" s="184"/>
      <c r="L84" s="188"/>
      <c r="M84" s="179"/>
      <c r="N84" s="184"/>
      <c r="O84" s="188"/>
      <c r="P84" s="179"/>
      <c r="Q84" s="184"/>
      <c r="R84" s="188"/>
      <c r="S84" s="179"/>
      <c r="T84" s="184"/>
      <c r="U84" s="188"/>
      <c r="V84" s="179"/>
      <c r="W84" s="184"/>
      <c r="X84" s="188"/>
      <c r="Y84" s="179"/>
      <c r="Z84" s="184"/>
      <c r="AA84" s="712"/>
      <c r="AB84" s="700"/>
      <c r="AC84" s="700"/>
      <c r="AD84" s="185"/>
      <c r="AE84" s="187"/>
      <c r="AF84" s="180"/>
    </row>
    <row r="85" spans="1:32" ht="13.5" customHeight="1" x14ac:dyDescent="0.2">
      <c r="A85" s="172" t="s">
        <v>186</v>
      </c>
      <c r="B85" s="181" t="s">
        <v>187</v>
      </c>
      <c r="C85" s="188"/>
      <c r="D85" s="179"/>
      <c r="E85" s="184"/>
      <c r="F85" s="188">
        <v>312</v>
      </c>
      <c r="G85" s="179"/>
      <c r="H85" s="184">
        <f t="shared" si="138"/>
        <v>312</v>
      </c>
      <c r="I85" s="188">
        <v>17</v>
      </c>
      <c r="J85" s="179"/>
      <c r="K85" s="184">
        <f t="shared" si="139"/>
        <v>17</v>
      </c>
      <c r="L85" s="188">
        <v>520</v>
      </c>
      <c r="M85" s="179"/>
      <c r="N85" s="184">
        <f t="shared" si="140"/>
        <v>520</v>
      </c>
      <c r="O85" s="188">
        <v>68</v>
      </c>
      <c r="P85" s="179"/>
      <c r="Q85" s="184">
        <f t="shared" si="141"/>
        <v>68</v>
      </c>
      <c r="R85" s="188"/>
      <c r="S85" s="179"/>
      <c r="T85" s="184"/>
      <c r="U85" s="188">
        <v>62</v>
      </c>
      <c r="V85" s="179"/>
      <c r="W85" s="184">
        <f t="shared" si="142"/>
        <v>62</v>
      </c>
      <c r="X85" s="188"/>
      <c r="Y85" s="179"/>
      <c r="Z85" s="184"/>
      <c r="AA85" s="712"/>
      <c r="AB85" s="700"/>
      <c r="AC85" s="700"/>
      <c r="AD85" s="185">
        <f t="shared" ref="AD85" si="149">+C85+F85+I85+L85+O85+R85+U85+X85</f>
        <v>979</v>
      </c>
      <c r="AE85" s="187"/>
      <c r="AF85" s="180">
        <f>+E85+H85+K85+N85+Q85+T85+W85+Z85</f>
        <v>979</v>
      </c>
    </row>
    <row r="86" spans="1:32" ht="13.5" customHeight="1" x14ac:dyDescent="0.2">
      <c r="A86" s="173" t="s">
        <v>188</v>
      </c>
      <c r="B86" s="209" t="s">
        <v>276</v>
      </c>
      <c r="C86" s="188"/>
      <c r="D86" s="195"/>
      <c r="E86" s="184"/>
      <c r="F86" s="188">
        <v>2565</v>
      </c>
      <c r="G86" s="195"/>
      <c r="H86" s="196">
        <f t="shared" si="138"/>
        <v>2565</v>
      </c>
      <c r="I86" s="188">
        <v>1372</v>
      </c>
      <c r="J86" s="195">
        <f>+[3]Seg.Szolgálat!$I$99</f>
        <v>-8</v>
      </c>
      <c r="K86" s="196">
        <f t="shared" si="139"/>
        <v>1364</v>
      </c>
      <c r="L86" s="188">
        <v>1117</v>
      </c>
      <c r="M86" s="195">
        <f>+[3]Seg.Szolgálat!$I$95</f>
        <v>-8</v>
      </c>
      <c r="N86" s="196">
        <f t="shared" si="140"/>
        <v>1109</v>
      </c>
      <c r="O86" s="188">
        <v>1615</v>
      </c>
      <c r="P86" s="195"/>
      <c r="Q86" s="196">
        <f t="shared" si="141"/>
        <v>1615</v>
      </c>
      <c r="R86" s="188">
        <v>963</v>
      </c>
      <c r="S86" s="195"/>
      <c r="T86" s="196">
        <f t="shared" si="145"/>
        <v>963</v>
      </c>
      <c r="U86" s="188">
        <v>379</v>
      </c>
      <c r="V86" s="195">
        <f>+[3]Seg.Szolgálat!$I$12+[3]Seg.Szolgálat!$I$91</f>
        <v>-2</v>
      </c>
      <c r="W86" s="196">
        <f t="shared" si="142"/>
        <v>377</v>
      </c>
      <c r="X86" s="188"/>
      <c r="Y86" s="195"/>
      <c r="Z86" s="184"/>
      <c r="AA86" s="713"/>
      <c r="AB86" s="701"/>
      <c r="AC86" s="701"/>
      <c r="AD86" s="197">
        <f>+C86+F86+I86+L86+O86+R86+U86+X86</f>
        <v>8011</v>
      </c>
      <c r="AE86" s="195">
        <f>+D86+G86+J86+M86+P86+S86+V86+Y86+AB86</f>
        <v>-18</v>
      </c>
      <c r="AF86" s="180">
        <f>+E86+H86+K86+N86+Q86+T86+W86+Z86+AC86</f>
        <v>7993</v>
      </c>
    </row>
    <row r="87" spans="1:32" s="255" customFormat="1" ht="13.5" customHeight="1" x14ac:dyDescent="0.2">
      <c r="A87" s="174" t="s">
        <v>126</v>
      </c>
      <c r="B87" s="210" t="s">
        <v>87</v>
      </c>
      <c r="C87" s="253">
        <f t="shared" ref="C87:E87" si="150">+SUM(C75:C82,C85:C86)</f>
        <v>0</v>
      </c>
      <c r="D87" s="241">
        <f t="shared" si="150"/>
        <v>0</v>
      </c>
      <c r="E87" s="254">
        <f t="shared" si="150"/>
        <v>0</v>
      </c>
      <c r="F87" s="253">
        <f>F75+F81+F85+F86</f>
        <v>4476</v>
      </c>
      <c r="G87" s="253">
        <f t="shared" ref="G87:H87" si="151">G75+G81+G85+G86</f>
        <v>0</v>
      </c>
      <c r="H87" s="253">
        <f t="shared" si="151"/>
        <v>4476</v>
      </c>
      <c r="I87" s="253">
        <f>I75+I81+I85+I86</f>
        <v>2960</v>
      </c>
      <c r="J87" s="253">
        <f t="shared" ref="J87:K87" si="152">J75+J81+J85+J86</f>
        <v>-8</v>
      </c>
      <c r="K87" s="253">
        <f t="shared" si="152"/>
        <v>2952</v>
      </c>
      <c r="L87" s="253">
        <f>L75+L81+L85+L86+L79</f>
        <v>2627</v>
      </c>
      <c r="M87" s="253">
        <f t="shared" ref="M87:O87" si="153">M75+M81+M85+M86+M79</f>
        <v>-8</v>
      </c>
      <c r="N87" s="253">
        <f t="shared" si="153"/>
        <v>2619</v>
      </c>
      <c r="O87" s="253">
        <f t="shared" si="153"/>
        <v>5201</v>
      </c>
      <c r="P87" s="253">
        <f t="shared" ref="P87" si="154">P75+P81+P85+P86+P79</f>
        <v>0</v>
      </c>
      <c r="Q87" s="253">
        <f t="shared" ref="Q87:R87" si="155">Q75+Q81+Q85+Q86+Q79</f>
        <v>5201</v>
      </c>
      <c r="R87" s="253">
        <f t="shared" si="155"/>
        <v>3817</v>
      </c>
      <c r="S87" s="253">
        <f t="shared" ref="S87" si="156">S75+S81+S85+S86+S79</f>
        <v>0</v>
      </c>
      <c r="T87" s="253">
        <f t="shared" ref="T87:U87" si="157">T75+T81+T85+T86+T79</f>
        <v>3817</v>
      </c>
      <c r="U87" s="253">
        <f t="shared" si="157"/>
        <v>4297</v>
      </c>
      <c r="V87" s="253">
        <f t="shared" ref="V87" si="158">V75+V81+V85+V86+V79</f>
        <v>-2</v>
      </c>
      <c r="W87" s="253">
        <f t="shared" ref="W87:X87" si="159">W75+W81+W85+W86+W79</f>
        <v>4295</v>
      </c>
      <c r="X87" s="253">
        <f t="shared" si="159"/>
        <v>5407</v>
      </c>
      <c r="Y87" s="253">
        <f t="shared" ref="Y87" si="160">Y75+Y81+Y85+Y86+Y79</f>
        <v>873</v>
      </c>
      <c r="Z87" s="253">
        <f t="shared" ref="Z87" si="161">Z75+Z81+Z85+Z86+Z79</f>
        <v>6280</v>
      </c>
      <c r="AA87" s="253">
        <f t="shared" ref="AA87:AC87" si="162">+SUM(AA75:AA82,AA85:AA86)</f>
        <v>0</v>
      </c>
      <c r="AB87" s="241">
        <f t="shared" si="162"/>
        <v>0</v>
      </c>
      <c r="AC87" s="254">
        <f t="shared" si="162"/>
        <v>0</v>
      </c>
      <c r="AD87" s="243">
        <f t="shared" ref="AD87" si="163">AD75+AD81+AD85+AD86+AD79</f>
        <v>28785</v>
      </c>
      <c r="AE87" s="243">
        <f t="shared" ref="AE87" si="164">AE75+AE81+AE85+AE86+AE79</f>
        <v>855</v>
      </c>
      <c r="AF87" s="243">
        <f t="shared" ref="AF87" si="165">AF75+AF81+AF85+AF86+AF79</f>
        <v>29640</v>
      </c>
    </row>
    <row r="88" spans="1:32" ht="13.5" customHeight="1" x14ac:dyDescent="0.2">
      <c r="A88" s="171" t="s">
        <v>189</v>
      </c>
      <c r="B88" s="208" t="s">
        <v>190</v>
      </c>
      <c r="C88" s="188"/>
      <c r="D88" s="187"/>
      <c r="E88" s="184"/>
      <c r="F88" s="188">
        <v>365</v>
      </c>
      <c r="G88" s="187"/>
      <c r="H88" s="189">
        <f t="shared" ref="H88" si="166">SUM(F88:G88)</f>
        <v>365</v>
      </c>
      <c r="I88" s="188">
        <v>250</v>
      </c>
      <c r="J88" s="187">
        <f>+[3]Seg.Szolgálat!$K$98</f>
        <v>8</v>
      </c>
      <c r="K88" s="189">
        <f t="shared" ref="K88" si="167">SUM(I88:J88)</f>
        <v>258</v>
      </c>
      <c r="L88" s="188">
        <v>520</v>
      </c>
      <c r="M88" s="187"/>
      <c r="N88" s="189">
        <f t="shared" ref="N88" si="168">SUM(L88:M88)</f>
        <v>520</v>
      </c>
      <c r="O88" s="188">
        <v>50</v>
      </c>
      <c r="P88" s="187"/>
      <c r="Q88" s="189">
        <f t="shared" ref="Q88" si="169">SUM(O88:P88)</f>
        <v>50</v>
      </c>
      <c r="R88" s="188">
        <v>13</v>
      </c>
      <c r="S88" s="187"/>
      <c r="T88" s="189">
        <f t="shared" si="145"/>
        <v>13</v>
      </c>
      <c r="U88" s="188">
        <v>20</v>
      </c>
      <c r="V88" s="187">
        <f>+[3]Seg.Szolgálat!$K$11+[3]Seg.Szolgálat!$K$90</f>
        <v>2</v>
      </c>
      <c r="W88" s="189">
        <f t="shared" si="142"/>
        <v>22</v>
      </c>
      <c r="X88" s="188"/>
      <c r="Y88" s="187"/>
      <c r="Z88" s="189"/>
      <c r="AA88" s="711"/>
      <c r="AB88" s="699"/>
      <c r="AC88" s="699"/>
      <c r="AD88" s="190">
        <f t="shared" ref="AD88" si="170">+C88+F88+I88+L88+O88+R88+U88+X88</f>
        <v>1218</v>
      </c>
      <c r="AE88" s="187">
        <f>+D88+G88+J88+M88+P88+S88+V88+Y88+AB88</f>
        <v>10</v>
      </c>
      <c r="AF88" s="187">
        <f>+E88+H88+K88+N88+Q88+T88+W88+Z88</f>
        <v>1228</v>
      </c>
    </row>
    <row r="89" spans="1:32" ht="13.5" customHeight="1" x14ac:dyDescent="0.2">
      <c r="A89" s="173" t="s">
        <v>191</v>
      </c>
      <c r="B89" s="209" t="s">
        <v>192</v>
      </c>
      <c r="C89" s="188"/>
      <c r="D89" s="195"/>
      <c r="E89" s="184"/>
      <c r="F89" s="188"/>
      <c r="G89" s="195"/>
      <c r="H89" s="196"/>
      <c r="I89" s="188"/>
      <c r="J89" s="195"/>
      <c r="K89" s="196"/>
      <c r="L89" s="188"/>
      <c r="M89" s="195"/>
      <c r="N89" s="196"/>
      <c r="O89" s="188"/>
      <c r="P89" s="195"/>
      <c r="Q89" s="196"/>
      <c r="R89" s="188"/>
      <c r="S89" s="195"/>
      <c r="T89" s="196"/>
      <c r="U89" s="188"/>
      <c r="V89" s="195"/>
      <c r="W89" s="196"/>
      <c r="X89" s="188"/>
      <c r="Y89" s="195"/>
      <c r="Z89" s="196"/>
      <c r="AA89" s="713"/>
      <c r="AB89" s="701"/>
      <c r="AC89" s="701"/>
      <c r="AD89" s="197"/>
      <c r="AE89" s="195"/>
      <c r="AF89" s="198"/>
    </row>
    <row r="90" spans="1:32" s="255" customFormat="1" ht="13.5" customHeight="1" x14ac:dyDescent="0.2">
      <c r="A90" s="174" t="s">
        <v>127</v>
      </c>
      <c r="B90" s="210" t="s">
        <v>88</v>
      </c>
      <c r="C90" s="253">
        <f t="shared" ref="C90:AF90" si="171">+SUM(C88:C89)</f>
        <v>0</v>
      </c>
      <c r="D90" s="241">
        <f t="shared" si="171"/>
        <v>0</v>
      </c>
      <c r="E90" s="254">
        <f t="shared" si="171"/>
        <v>0</v>
      </c>
      <c r="F90" s="253">
        <f t="shared" ref="F90" si="172">+SUM(F88:F89)</f>
        <v>365</v>
      </c>
      <c r="G90" s="241">
        <f t="shared" si="171"/>
        <v>0</v>
      </c>
      <c r="H90" s="254">
        <f t="shared" si="171"/>
        <v>365</v>
      </c>
      <c r="I90" s="253">
        <f t="shared" si="171"/>
        <v>250</v>
      </c>
      <c r="J90" s="241">
        <f t="shared" si="171"/>
        <v>8</v>
      </c>
      <c r="K90" s="254">
        <f t="shared" si="171"/>
        <v>258</v>
      </c>
      <c r="L90" s="253">
        <f t="shared" ref="L90" si="173">+SUM(L88:L89)</f>
        <v>520</v>
      </c>
      <c r="M90" s="241">
        <f t="shared" si="171"/>
        <v>0</v>
      </c>
      <c r="N90" s="254">
        <f t="shared" si="171"/>
        <v>520</v>
      </c>
      <c r="O90" s="253">
        <f t="shared" si="171"/>
        <v>50</v>
      </c>
      <c r="P90" s="241">
        <f t="shared" si="171"/>
        <v>0</v>
      </c>
      <c r="Q90" s="254">
        <f t="shared" si="171"/>
        <v>50</v>
      </c>
      <c r="R90" s="253">
        <f t="shared" ref="R90" si="174">+SUM(R88:R89)</f>
        <v>13</v>
      </c>
      <c r="S90" s="241">
        <f t="shared" si="171"/>
        <v>0</v>
      </c>
      <c r="T90" s="254">
        <f t="shared" si="171"/>
        <v>13</v>
      </c>
      <c r="U90" s="253">
        <f t="shared" si="171"/>
        <v>20</v>
      </c>
      <c r="V90" s="241">
        <f t="shared" si="171"/>
        <v>2</v>
      </c>
      <c r="W90" s="254">
        <f t="shared" si="171"/>
        <v>22</v>
      </c>
      <c r="X90" s="253">
        <f t="shared" ref="X90" si="175">+SUM(X88:X89)</f>
        <v>0</v>
      </c>
      <c r="Y90" s="241">
        <f t="shared" ref="Y90:AC90" si="176">+SUM(Y88:Y89)</f>
        <v>0</v>
      </c>
      <c r="Z90" s="254">
        <f t="shared" si="176"/>
        <v>0</v>
      </c>
      <c r="AA90" s="253">
        <f t="shared" si="176"/>
        <v>0</v>
      </c>
      <c r="AB90" s="241">
        <f t="shared" si="176"/>
        <v>0</v>
      </c>
      <c r="AC90" s="242">
        <f t="shared" si="176"/>
        <v>0</v>
      </c>
      <c r="AD90" s="239">
        <f t="shared" si="171"/>
        <v>1218</v>
      </c>
      <c r="AE90" s="241">
        <f t="shared" si="171"/>
        <v>10</v>
      </c>
      <c r="AF90" s="242">
        <f t="shared" si="171"/>
        <v>1228</v>
      </c>
    </row>
    <row r="91" spans="1:32" ht="13.5" customHeight="1" x14ac:dyDescent="0.2">
      <c r="A91" s="171" t="s">
        <v>193</v>
      </c>
      <c r="B91" s="208" t="s">
        <v>194</v>
      </c>
      <c r="C91" s="188"/>
      <c r="D91" s="187"/>
      <c r="E91" s="184"/>
      <c r="F91" s="188">
        <v>1284</v>
      </c>
      <c r="G91" s="187"/>
      <c r="H91" s="189">
        <f t="shared" ref="H91:H95" si="177">SUM(F91:G91)</f>
        <v>1284</v>
      </c>
      <c r="I91" s="188">
        <v>1035</v>
      </c>
      <c r="J91" s="187"/>
      <c r="K91" s="189">
        <f t="shared" ref="K91:K95" si="178">SUM(I91:J91)</f>
        <v>1035</v>
      </c>
      <c r="L91" s="188">
        <v>1007</v>
      </c>
      <c r="M91" s="187"/>
      <c r="N91" s="189">
        <f t="shared" ref="N91" si="179">SUM(L91:M91)</f>
        <v>1007</v>
      </c>
      <c r="O91" s="188">
        <v>2274</v>
      </c>
      <c r="P91" s="187"/>
      <c r="Q91" s="189">
        <f t="shared" ref="Q91:Q95" si="180">SUM(O91:P91)</f>
        <v>2274</v>
      </c>
      <c r="R91" s="188">
        <v>1710</v>
      </c>
      <c r="S91" s="187"/>
      <c r="T91" s="189">
        <f t="shared" ref="T91:T95" si="181">SUM(R91:S91)</f>
        <v>1710</v>
      </c>
      <c r="U91" s="188">
        <v>1494</v>
      </c>
      <c r="V91" s="187"/>
      <c r="W91" s="189">
        <f t="shared" ref="W91:W92" si="182">SUM(U91:V91)</f>
        <v>1494</v>
      </c>
      <c r="X91" s="188">
        <v>1460</v>
      </c>
      <c r="Y91" s="187"/>
      <c r="Z91" s="189">
        <f t="shared" ref="Z91:Z92" si="183">SUM(X91:Y91)</f>
        <v>1460</v>
      </c>
      <c r="AA91" s="711"/>
      <c r="AB91" s="699"/>
      <c r="AC91" s="699">
        <f t="shared" ref="AC91" si="184">SUM(AA91:AB91)</f>
        <v>0</v>
      </c>
      <c r="AD91" s="190">
        <f>+C91+F91+I91+L91+O91+R91+U91+X91</f>
        <v>10264</v>
      </c>
      <c r="AE91" s="187"/>
      <c r="AF91" s="191">
        <f>+E91+H91+K91+N91+Q91+T91+W91+Z91</f>
        <v>10264</v>
      </c>
    </row>
    <row r="92" spans="1:32" ht="13.5" customHeight="1" x14ac:dyDescent="0.2">
      <c r="A92" s="172" t="s">
        <v>195</v>
      </c>
      <c r="B92" s="181" t="s">
        <v>196</v>
      </c>
      <c r="C92" s="188"/>
      <c r="D92" s="179"/>
      <c r="E92" s="184"/>
      <c r="F92" s="188">
        <v>136</v>
      </c>
      <c r="G92" s="179"/>
      <c r="H92" s="189">
        <f t="shared" si="177"/>
        <v>136</v>
      </c>
      <c r="I92" s="188">
        <v>100</v>
      </c>
      <c r="J92" s="179"/>
      <c r="K92" s="189">
        <f t="shared" si="178"/>
        <v>100</v>
      </c>
      <c r="L92" s="188"/>
      <c r="M92" s="179"/>
      <c r="N92" s="184"/>
      <c r="O92" s="188">
        <v>100</v>
      </c>
      <c r="P92" s="179"/>
      <c r="Q92" s="189">
        <f t="shared" si="180"/>
        <v>100</v>
      </c>
      <c r="R92" s="188">
        <v>100</v>
      </c>
      <c r="S92" s="179"/>
      <c r="T92" s="184">
        <f t="shared" si="181"/>
        <v>100</v>
      </c>
      <c r="U92" s="188">
        <v>100</v>
      </c>
      <c r="V92" s="179"/>
      <c r="W92" s="184">
        <f t="shared" si="182"/>
        <v>100</v>
      </c>
      <c r="X92" s="188">
        <v>100</v>
      </c>
      <c r="Y92" s="179"/>
      <c r="Z92" s="184">
        <f t="shared" si="183"/>
        <v>100</v>
      </c>
      <c r="AA92" s="712"/>
      <c r="AB92" s="700"/>
      <c r="AC92" s="700"/>
      <c r="AD92" s="185">
        <f>+C92+F92+I92+L92+O92+R92+U92+X92</f>
        <v>636</v>
      </c>
      <c r="AE92" s="187"/>
      <c r="AF92" s="180">
        <f>+E92+H92+K92+N92+Q92+T92+W92+Z92</f>
        <v>636</v>
      </c>
    </row>
    <row r="93" spans="1:32" ht="13.5" customHeight="1" x14ac:dyDescent="0.2">
      <c r="A93" s="172" t="s">
        <v>197</v>
      </c>
      <c r="B93" s="181" t="s">
        <v>198</v>
      </c>
      <c r="C93" s="188"/>
      <c r="D93" s="179"/>
      <c r="E93" s="184"/>
      <c r="F93" s="188"/>
      <c r="G93" s="179"/>
      <c r="H93" s="184"/>
      <c r="I93" s="188"/>
      <c r="J93" s="179"/>
      <c r="K93" s="184"/>
      <c r="L93" s="188"/>
      <c r="M93" s="179"/>
      <c r="N93" s="184"/>
      <c r="O93" s="188"/>
      <c r="P93" s="179"/>
      <c r="Q93" s="184"/>
      <c r="R93" s="188"/>
      <c r="S93" s="179"/>
      <c r="T93" s="184"/>
      <c r="U93" s="188"/>
      <c r="V93" s="179"/>
      <c r="W93" s="184"/>
      <c r="X93" s="188"/>
      <c r="Y93" s="179"/>
      <c r="Z93" s="184"/>
      <c r="AA93" s="712"/>
      <c r="AB93" s="700"/>
      <c r="AC93" s="700"/>
      <c r="AD93" s="185"/>
      <c r="AE93" s="179"/>
      <c r="AF93" s="180">
        <f t="shared" ref="AF93:AF94" si="185">+E93+H93+K93+N93+Q93+T93+W93+Z93</f>
        <v>0</v>
      </c>
    </row>
    <row r="94" spans="1:32" ht="13.5" customHeight="1" x14ac:dyDescent="0.2">
      <c r="A94" s="172" t="s">
        <v>199</v>
      </c>
      <c r="B94" s="181" t="s">
        <v>200</v>
      </c>
      <c r="C94" s="188"/>
      <c r="D94" s="179"/>
      <c r="E94" s="184"/>
      <c r="F94" s="188"/>
      <c r="G94" s="179"/>
      <c r="H94" s="184"/>
      <c r="I94" s="188"/>
      <c r="J94" s="179"/>
      <c r="K94" s="184"/>
      <c r="L94" s="188"/>
      <c r="M94" s="179"/>
      <c r="N94" s="184"/>
      <c r="O94" s="188"/>
      <c r="P94" s="179"/>
      <c r="Q94" s="189">
        <f t="shared" si="180"/>
        <v>0</v>
      </c>
      <c r="R94" s="188"/>
      <c r="S94" s="179"/>
      <c r="T94" s="184"/>
      <c r="U94" s="188"/>
      <c r="V94" s="179"/>
      <c r="W94" s="184"/>
      <c r="X94" s="188"/>
      <c r="Y94" s="179"/>
      <c r="Z94" s="184"/>
      <c r="AA94" s="712"/>
      <c r="AB94" s="700"/>
      <c r="AC94" s="700"/>
      <c r="AD94" s="185"/>
      <c r="AE94" s="179"/>
      <c r="AF94" s="180">
        <f t="shared" si="185"/>
        <v>0</v>
      </c>
    </row>
    <row r="95" spans="1:32" s="797" customFormat="1" ht="13.5" customHeight="1" x14ac:dyDescent="0.2">
      <c r="A95" s="794" t="s">
        <v>201</v>
      </c>
      <c r="B95" s="795" t="s">
        <v>277</v>
      </c>
      <c r="C95" s="796"/>
      <c r="D95" s="216"/>
      <c r="E95" s="218"/>
      <c r="F95" s="796">
        <v>76</v>
      </c>
      <c r="G95" s="216">
        <f>+[3]Seg.Szolgálat!$K$49</f>
        <v>-28</v>
      </c>
      <c r="H95" s="218">
        <f t="shared" si="177"/>
        <v>48</v>
      </c>
      <c r="I95" s="796">
        <v>59</v>
      </c>
      <c r="J95" s="216"/>
      <c r="K95" s="218">
        <f t="shared" si="178"/>
        <v>59</v>
      </c>
      <c r="L95" s="796"/>
      <c r="M95" s="216"/>
      <c r="N95" s="218"/>
      <c r="O95" s="796">
        <v>333</v>
      </c>
      <c r="P95" s="216">
        <f>+[3]Seg.Szolgálat!$K$18+[3]Seg.Szolgálat!$K$52+[3]Seg.Szolgálat!$K$108</f>
        <v>130</v>
      </c>
      <c r="Q95" s="218">
        <f t="shared" si="180"/>
        <v>463</v>
      </c>
      <c r="R95" s="796">
        <v>980</v>
      </c>
      <c r="S95" s="216">
        <f>+[3]Seg.Szolgálat!$K$55+[3]Seg.Szolgálat!$K$63+[3]Seg.Szolgálat!$K$111+[3]Seg.Szolgálat!$K$21</f>
        <v>-89</v>
      </c>
      <c r="T95" s="218">
        <f t="shared" si="181"/>
        <v>891</v>
      </c>
      <c r="U95" s="796"/>
      <c r="V95" s="216"/>
      <c r="W95" s="218"/>
      <c r="X95" s="796"/>
      <c r="Y95" s="216"/>
      <c r="Z95" s="218"/>
      <c r="AA95" s="716"/>
      <c r="AB95" s="704"/>
      <c r="AC95" s="704"/>
      <c r="AD95" s="215">
        <f>+C95+F95+I95+L95+O95+R95+U95+X95</f>
        <v>1448</v>
      </c>
      <c r="AE95" s="216">
        <f>+D95+G95+J95+M95+P95+S95+V95+Y95+AB95</f>
        <v>13</v>
      </c>
      <c r="AF95" s="217">
        <f>+E95+H95+K95+N95+Q95+T95+W95+Z95</f>
        <v>1461</v>
      </c>
    </row>
    <row r="96" spans="1:32" s="255" customFormat="1" ht="13.5" customHeight="1" x14ac:dyDescent="0.2">
      <c r="A96" s="786" t="s">
        <v>128</v>
      </c>
      <c r="B96" s="787" t="s">
        <v>89</v>
      </c>
      <c r="C96" s="788">
        <f t="shared" ref="C96:AF96" si="186">SUM(C91:C95)</f>
        <v>0</v>
      </c>
      <c r="D96" s="789">
        <f t="shared" si="186"/>
        <v>0</v>
      </c>
      <c r="E96" s="790">
        <f t="shared" si="186"/>
        <v>0</v>
      </c>
      <c r="F96" s="788">
        <f t="shared" ref="F96" si="187">SUM(F91:F95)</f>
        <v>1496</v>
      </c>
      <c r="G96" s="789">
        <f t="shared" si="186"/>
        <v>-28</v>
      </c>
      <c r="H96" s="790">
        <f t="shared" si="186"/>
        <v>1468</v>
      </c>
      <c r="I96" s="788">
        <f t="shared" si="186"/>
        <v>1194</v>
      </c>
      <c r="J96" s="789">
        <f t="shared" si="186"/>
        <v>0</v>
      </c>
      <c r="K96" s="790">
        <f t="shared" si="186"/>
        <v>1194</v>
      </c>
      <c r="L96" s="788">
        <f t="shared" ref="L96" si="188">SUM(L91:L95)</f>
        <v>1007</v>
      </c>
      <c r="M96" s="789">
        <f t="shared" si="186"/>
        <v>0</v>
      </c>
      <c r="N96" s="790">
        <f t="shared" si="186"/>
        <v>1007</v>
      </c>
      <c r="O96" s="788">
        <f t="shared" si="186"/>
        <v>2707</v>
      </c>
      <c r="P96" s="789">
        <f t="shared" si="186"/>
        <v>130</v>
      </c>
      <c r="Q96" s="790">
        <f t="shared" si="186"/>
        <v>2837</v>
      </c>
      <c r="R96" s="788">
        <f>SUM(R91:R95)</f>
        <v>2790</v>
      </c>
      <c r="S96" s="789">
        <f t="shared" si="186"/>
        <v>-89</v>
      </c>
      <c r="T96" s="790">
        <f t="shared" si="186"/>
        <v>2701</v>
      </c>
      <c r="U96" s="788">
        <f t="shared" si="186"/>
        <v>1594</v>
      </c>
      <c r="V96" s="789">
        <f t="shared" si="186"/>
        <v>0</v>
      </c>
      <c r="W96" s="790">
        <f t="shared" si="186"/>
        <v>1594</v>
      </c>
      <c r="X96" s="788">
        <f t="shared" ref="X96" si="189">SUM(X91:X95)</f>
        <v>1560</v>
      </c>
      <c r="Y96" s="789">
        <f t="shared" ref="Y96:AC96" si="190">SUM(Y91:Y95)</f>
        <v>0</v>
      </c>
      <c r="Z96" s="790">
        <f t="shared" si="190"/>
        <v>1560</v>
      </c>
      <c r="AA96" s="788">
        <f t="shared" si="190"/>
        <v>0</v>
      </c>
      <c r="AB96" s="789">
        <f t="shared" si="190"/>
        <v>0</v>
      </c>
      <c r="AC96" s="791">
        <f t="shared" si="190"/>
        <v>0</v>
      </c>
      <c r="AD96" s="792">
        <f t="shared" si="186"/>
        <v>12348</v>
      </c>
      <c r="AE96" s="789">
        <f t="shared" si="186"/>
        <v>13</v>
      </c>
      <c r="AF96" s="793">
        <f t="shared" si="186"/>
        <v>12361</v>
      </c>
    </row>
    <row r="97" spans="1:32" s="255" customFormat="1" ht="13.5" customHeight="1" x14ac:dyDescent="0.2">
      <c r="A97" s="174" t="s">
        <v>129</v>
      </c>
      <c r="B97" s="210" t="s">
        <v>90</v>
      </c>
      <c r="C97" s="253">
        <f t="shared" ref="C97:AF97" si="191">+C71+C74+C87+C90+C96</f>
        <v>0</v>
      </c>
      <c r="D97" s="241">
        <f t="shared" si="191"/>
        <v>0</v>
      </c>
      <c r="E97" s="254">
        <f t="shared" si="191"/>
        <v>0</v>
      </c>
      <c r="F97" s="253">
        <f t="shared" ref="F97" si="192">+F71+F74+F87+F90+F96</f>
        <v>7119</v>
      </c>
      <c r="G97" s="241">
        <f t="shared" si="191"/>
        <v>-33</v>
      </c>
      <c r="H97" s="254">
        <f t="shared" si="191"/>
        <v>7086</v>
      </c>
      <c r="I97" s="253">
        <f t="shared" si="191"/>
        <v>5282</v>
      </c>
      <c r="J97" s="241">
        <f t="shared" si="191"/>
        <v>0</v>
      </c>
      <c r="K97" s="254">
        <f t="shared" si="191"/>
        <v>5282</v>
      </c>
      <c r="L97" s="253">
        <f t="shared" ref="L97" si="193">+L71+L74+L87+L90+L96</f>
        <v>5256</v>
      </c>
      <c r="M97" s="241">
        <f t="shared" si="191"/>
        <v>0</v>
      </c>
      <c r="N97" s="254">
        <f t="shared" si="191"/>
        <v>5256</v>
      </c>
      <c r="O97" s="253">
        <f t="shared" si="191"/>
        <v>11181</v>
      </c>
      <c r="P97" s="241">
        <f t="shared" si="191"/>
        <v>130</v>
      </c>
      <c r="Q97" s="254">
        <f t="shared" si="191"/>
        <v>11311</v>
      </c>
      <c r="R97" s="253">
        <f t="shared" ref="R97" si="194">+R71+R74+R87+R90+R96</f>
        <v>9125</v>
      </c>
      <c r="S97" s="241">
        <f t="shared" si="191"/>
        <v>-89</v>
      </c>
      <c r="T97" s="254">
        <f t="shared" si="191"/>
        <v>9036</v>
      </c>
      <c r="U97" s="253">
        <f t="shared" si="191"/>
        <v>7126</v>
      </c>
      <c r="V97" s="241">
        <f t="shared" si="191"/>
        <v>0</v>
      </c>
      <c r="W97" s="254">
        <f t="shared" si="191"/>
        <v>7126</v>
      </c>
      <c r="X97" s="253">
        <f t="shared" ref="X97" si="195">+X71+X74+X87+X90+X96</f>
        <v>6967</v>
      </c>
      <c r="Y97" s="241">
        <f t="shared" ref="Y97:AC97" si="196">+Y71+Y74+Y87+Y90+Y96</f>
        <v>873</v>
      </c>
      <c r="Z97" s="254">
        <f t="shared" si="196"/>
        <v>7840</v>
      </c>
      <c r="AA97" s="253">
        <f t="shared" si="196"/>
        <v>0</v>
      </c>
      <c r="AB97" s="241">
        <f t="shared" si="196"/>
        <v>0</v>
      </c>
      <c r="AC97" s="733">
        <f t="shared" si="196"/>
        <v>0</v>
      </c>
      <c r="AD97" s="239">
        <f t="shared" si="191"/>
        <v>52056</v>
      </c>
      <c r="AE97" s="241">
        <f t="shared" si="191"/>
        <v>881</v>
      </c>
      <c r="AF97" s="242">
        <f t="shared" si="191"/>
        <v>52937</v>
      </c>
    </row>
    <row r="98" spans="1:32" ht="13.5" customHeight="1" x14ac:dyDescent="0.2">
      <c r="A98" s="171" t="s">
        <v>238</v>
      </c>
      <c r="B98" s="498" t="s">
        <v>239</v>
      </c>
      <c r="C98" s="188"/>
      <c r="D98" s="187"/>
      <c r="E98" s="189"/>
      <c r="F98" s="188"/>
      <c r="G98" s="187"/>
      <c r="H98" s="189"/>
      <c r="I98" s="188"/>
      <c r="J98" s="187"/>
      <c r="K98" s="189"/>
      <c r="L98" s="188"/>
      <c r="M98" s="187"/>
      <c r="N98" s="189"/>
      <c r="O98" s="188"/>
      <c r="P98" s="187"/>
      <c r="Q98" s="189"/>
      <c r="R98" s="188"/>
      <c r="S98" s="187"/>
      <c r="T98" s="189"/>
      <c r="U98" s="188"/>
      <c r="V98" s="187"/>
      <c r="W98" s="189"/>
      <c r="X98" s="188"/>
      <c r="Y98" s="187"/>
      <c r="Z98" s="189"/>
      <c r="AA98" s="711"/>
      <c r="AB98" s="699"/>
      <c r="AC98" s="699"/>
      <c r="AD98" s="190"/>
      <c r="AE98" s="187"/>
      <c r="AF98" s="191">
        <f t="shared" ref="AF98:AF100" si="197">+E98+H98+K98+N98+Q98+T98+W98+Z98</f>
        <v>0</v>
      </c>
    </row>
    <row r="99" spans="1:32" ht="13.5" customHeight="1" x14ac:dyDescent="0.2">
      <c r="A99" s="177" t="s">
        <v>238</v>
      </c>
      <c r="B99" s="212" t="s">
        <v>62</v>
      </c>
      <c r="C99" s="188"/>
      <c r="D99" s="195"/>
      <c r="E99" s="184"/>
      <c r="F99" s="188"/>
      <c r="G99" s="195"/>
      <c r="H99" s="196"/>
      <c r="I99" s="188"/>
      <c r="J99" s="195"/>
      <c r="K99" s="196"/>
      <c r="L99" s="188"/>
      <c r="M99" s="195"/>
      <c r="N99" s="196"/>
      <c r="O99" s="188"/>
      <c r="P99" s="195"/>
      <c r="Q99" s="196"/>
      <c r="R99" s="188"/>
      <c r="S99" s="195"/>
      <c r="T99" s="196"/>
      <c r="U99" s="188"/>
      <c r="V99" s="195"/>
      <c r="W99" s="196"/>
      <c r="X99" s="188"/>
      <c r="Y99" s="195"/>
      <c r="Z99" s="196"/>
      <c r="AA99" s="713"/>
      <c r="AB99" s="701"/>
      <c r="AC99" s="701"/>
      <c r="AD99" s="197"/>
      <c r="AE99" s="195"/>
      <c r="AF99" s="198">
        <f t="shared" si="197"/>
        <v>0</v>
      </c>
    </row>
    <row r="100" spans="1:32" ht="13.5" customHeight="1" x14ac:dyDescent="0.2">
      <c r="A100" s="251" t="s">
        <v>281</v>
      </c>
      <c r="B100" s="252" t="s">
        <v>241</v>
      </c>
      <c r="C100" s="188"/>
      <c r="D100" s="216"/>
      <c r="E100" s="184"/>
      <c r="F100" s="188"/>
      <c r="G100" s="216"/>
      <c r="H100" s="218"/>
      <c r="I100" s="188"/>
      <c r="J100" s="216"/>
      <c r="K100" s="218"/>
      <c r="L100" s="188"/>
      <c r="M100" s="216"/>
      <c r="N100" s="218"/>
      <c r="O100" s="188"/>
      <c r="P100" s="216"/>
      <c r="Q100" s="218"/>
      <c r="R100" s="188"/>
      <c r="S100" s="216"/>
      <c r="T100" s="218"/>
      <c r="U100" s="188"/>
      <c r="V100" s="216"/>
      <c r="W100" s="218"/>
      <c r="X100" s="188"/>
      <c r="Y100" s="216"/>
      <c r="Z100" s="218"/>
      <c r="AA100" s="716"/>
      <c r="AB100" s="704"/>
      <c r="AC100" s="704"/>
      <c r="AD100" s="215"/>
      <c r="AE100" s="216"/>
      <c r="AF100" s="217">
        <f t="shared" si="197"/>
        <v>0</v>
      </c>
    </row>
    <row r="101" spans="1:32" s="255" customFormat="1" ht="13.5" customHeight="1" x14ac:dyDescent="0.2">
      <c r="A101" s="174" t="s">
        <v>130</v>
      </c>
      <c r="B101" s="210" t="s">
        <v>91</v>
      </c>
      <c r="C101" s="253">
        <f t="shared" ref="C101:AF101" si="198">+C98+C100</f>
        <v>0</v>
      </c>
      <c r="D101" s="241">
        <f t="shared" si="198"/>
        <v>0</v>
      </c>
      <c r="E101" s="254">
        <f t="shared" si="198"/>
        <v>0</v>
      </c>
      <c r="F101" s="253">
        <f t="shared" ref="F101" si="199">+F98+F100</f>
        <v>0</v>
      </c>
      <c r="G101" s="241">
        <f t="shared" si="198"/>
        <v>0</v>
      </c>
      <c r="H101" s="254">
        <f t="shared" si="198"/>
        <v>0</v>
      </c>
      <c r="I101" s="253">
        <f t="shared" si="198"/>
        <v>0</v>
      </c>
      <c r="J101" s="241">
        <f t="shared" si="198"/>
        <v>0</v>
      </c>
      <c r="K101" s="254">
        <f t="shared" si="198"/>
        <v>0</v>
      </c>
      <c r="L101" s="253">
        <f t="shared" ref="L101" si="200">+L98+L100</f>
        <v>0</v>
      </c>
      <c r="M101" s="241">
        <f t="shared" si="198"/>
        <v>0</v>
      </c>
      <c r="N101" s="254">
        <f t="shared" si="198"/>
        <v>0</v>
      </c>
      <c r="O101" s="253">
        <f t="shared" si="198"/>
        <v>0</v>
      </c>
      <c r="P101" s="241">
        <f t="shared" si="198"/>
        <v>0</v>
      </c>
      <c r="Q101" s="254">
        <f t="shared" si="198"/>
        <v>0</v>
      </c>
      <c r="R101" s="253">
        <f t="shared" ref="R101" si="201">+R98+R100</f>
        <v>0</v>
      </c>
      <c r="S101" s="241">
        <f t="shared" si="198"/>
        <v>0</v>
      </c>
      <c r="T101" s="254">
        <f t="shared" si="198"/>
        <v>0</v>
      </c>
      <c r="U101" s="253">
        <f t="shared" si="198"/>
        <v>0</v>
      </c>
      <c r="V101" s="241">
        <f t="shared" si="198"/>
        <v>0</v>
      </c>
      <c r="W101" s="254">
        <f t="shared" si="198"/>
        <v>0</v>
      </c>
      <c r="X101" s="253">
        <f t="shared" ref="X101" si="202">+X98+X100</f>
        <v>0</v>
      </c>
      <c r="Y101" s="241">
        <f t="shared" si="198"/>
        <v>0</v>
      </c>
      <c r="Z101" s="254">
        <f t="shared" si="198"/>
        <v>0</v>
      </c>
      <c r="AA101" s="253">
        <f t="shared" si="198"/>
        <v>0</v>
      </c>
      <c r="AB101" s="241">
        <f t="shared" si="198"/>
        <v>0</v>
      </c>
      <c r="AC101" s="733">
        <f t="shared" si="198"/>
        <v>0</v>
      </c>
      <c r="AD101" s="239">
        <f t="shared" si="198"/>
        <v>0</v>
      </c>
      <c r="AE101" s="241">
        <f t="shared" si="198"/>
        <v>0</v>
      </c>
      <c r="AF101" s="242">
        <f t="shared" si="198"/>
        <v>0</v>
      </c>
    </row>
    <row r="102" spans="1:32" ht="13.5" customHeight="1" x14ac:dyDescent="0.2">
      <c r="A102" s="171" t="s">
        <v>202</v>
      </c>
      <c r="B102" s="208" t="s">
        <v>203</v>
      </c>
      <c r="C102" s="188"/>
      <c r="D102" s="187"/>
      <c r="E102" s="184"/>
      <c r="F102" s="188"/>
      <c r="G102" s="187"/>
      <c r="H102" s="189"/>
      <c r="I102" s="188"/>
      <c r="J102" s="187"/>
      <c r="K102" s="189"/>
      <c r="L102" s="188"/>
      <c r="M102" s="187"/>
      <c r="N102" s="189"/>
      <c r="O102" s="188"/>
      <c r="P102" s="187"/>
      <c r="Q102" s="189"/>
      <c r="R102" s="188"/>
      <c r="S102" s="187"/>
      <c r="T102" s="189"/>
      <c r="U102" s="188"/>
      <c r="V102" s="187"/>
      <c r="W102" s="189"/>
      <c r="X102" s="188"/>
      <c r="Y102" s="187"/>
      <c r="Z102" s="189"/>
      <c r="AA102" s="711"/>
      <c r="AB102" s="699"/>
      <c r="AC102" s="699"/>
      <c r="AD102" s="190"/>
      <c r="AE102" s="187"/>
      <c r="AF102" s="191">
        <f t="shared" ref="AF102:AF107" si="203">+E102+H102+K102+N102+Q102+T102+W102+Z102</f>
        <v>0</v>
      </c>
    </row>
    <row r="103" spans="1:32" ht="13.5" customHeight="1" x14ac:dyDescent="0.2">
      <c r="A103" s="172" t="s">
        <v>204</v>
      </c>
      <c r="B103" s="181" t="s">
        <v>205</v>
      </c>
      <c r="C103" s="188"/>
      <c r="D103" s="179"/>
      <c r="E103" s="184"/>
      <c r="F103" s="188"/>
      <c r="G103" s="179"/>
      <c r="H103" s="184"/>
      <c r="I103" s="188"/>
      <c r="J103" s="179"/>
      <c r="K103" s="184"/>
      <c r="L103" s="188"/>
      <c r="M103" s="179"/>
      <c r="N103" s="184"/>
      <c r="O103" s="188"/>
      <c r="P103" s="179"/>
      <c r="Q103" s="184"/>
      <c r="R103" s="188"/>
      <c r="S103" s="179"/>
      <c r="T103" s="184"/>
      <c r="U103" s="188"/>
      <c r="V103" s="179"/>
      <c r="W103" s="184"/>
      <c r="X103" s="188"/>
      <c r="Y103" s="179"/>
      <c r="Z103" s="184"/>
      <c r="AA103" s="712"/>
      <c r="AB103" s="700"/>
      <c r="AC103" s="700"/>
      <c r="AD103" s="185"/>
      <c r="AE103" s="179"/>
      <c r="AF103" s="180">
        <f t="shared" si="203"/>
        <v>0</v>
      </c>
    </row>
    <row r="104" spans="1:32" ht="13.5" customHeight="1" x14ac:dyDescent="0.2">
      <c r="A104" s="172" t="s">
        <v>206</v>
      </c>
      <c r="B104" s="181" t="s">
        <v>207</v>
      </c>
      <c r="C104" s="188"/>
      <c r="D104" s="179"/>
      <c r="E104" s="184"/>
      <c r="F104" s="188">
        <v>473</v>
      </c>
      <c r="G104" s="179"/>
      <c r="H104" s="184">
        <f t="shared" ref="H104:H108" si="204">SUM(F104:G104)</f>
        <v>473</v>
      </c>
      <c r="I104" s="188"/>
      <c r="J104" s="179"/>
      <c r="K104" s="184"/>
      <c r="L104" s="188"/>
      <c r="M104" s="179"/>
      <c r="N104" s="184"/>
      <c r="O104" s="188"/>
      <c r="P104" s="179"/>
      <c r="Q104" s="184"/>
      <c r="R104" s="188"/>
      <c r="S104" s="179"/>
      <c r="T104" s="184"/>
      <c r="U104" s="188"/>
      <c r="V104" s="179"/>
      <c r="W104" s="184"/>
      <c r="X104" s="188"/>
      <c r="Y104" s="179"/>
      <c r="Z104" s="184"/>
      <c r="AA104" s="712"/>
      <c r="AB104" s="700"/>
      <c r="AC104" s="700"/>
      <c r="AD104" s="185">
        <f t="shared" ref="AD104:AD108" si="205">+C104+F104+I104+L104+O104+R104+U104+X104</f>
        <v>473</v>
      </c>
      <c r="AE104" s="179"/>
      <c r="AF104" s="180">
        <f>+E104+H104+K104+N104+Q104+T104+W104+Z104</f>
        <v>473</v>
      </c>
    </row>
    <row r="105" spans="1:32" ht="13.5" customHeight="1" x14ac:dyDescent="0.2">
      <c r="A105" s="172" t="s">
        <v>208</v>
      </c>
      <c r="B105" s="181" t="s">
        <v>209</v>
      </c>
      <c r="C105" s="188"/>
      <c r="D105" s="179"/>
      <c r="E105" s="184"/>
      <c r="F105" s="188">
        <v>315</v>
      </c>
      <c r="G105" s="179"/>
      <c r="H105" s="184">
        <f t="shared" si="204"/>
        <v>315</v>
      </c>
      <c r="I105" s="188">
        <v>260</v>
      </c>
      <c r="J105" s="179"/>
      <c r="K105" s="184">
        <f t="shared" ref="K105:K108" si="206">SUM(I105:J105)</f>
        <v>260</v>
      </c>
      <c r="L105" s="188">
        <v>32</v>
      </c>
      <c r="M105" s="179"/>
      <c r="N105" s="184">
        <f t="shared" ref="N105" si="207">SUM(L105:M105)</f>
        <v>32</v>
      </c>
      <c r="O105" s="188">
        <v>24</v>
      </c>
      <c r="P105" s="179"/>
      <c r="Q105" s="184">
        <f t="shared" ref="Q105" si="208">SUM(O105:P105)</f>
        <v>24</v>
      </c>
      <c r="R105" s="188"/>
      <c r="S105" s="179"/>
      <c r="T105" s="184"/>
      <c r="U105" s="188"/>
      <c r="V105" s="179"/>
      <c r="W105" s="184">
        <f t="shared" ref="W105:W108" si="209">SUM(U105:V105)</f>
        <v>0</v>
      </c>
      <c r="X105" s="188"/>
      <c r="Y105" s="179"/>
      <c r="Z105" s="184"/>
      <c r="AA105" s="712"/>
      <c r="AB105" s="700"/>
      <c r="AC105" s="700">
        <f t="shared" ref="AC105" si="210">SUM(AA105:AB105)</f>
        <v>0</v>
      </c>
      <c r="AD105" s="185">
        <f t="shared" si="205"/>
        <v>631</v>
      </c>
      <c r="AE105" s="179"/>
      <c r="AF105" s="180">
        <f>+E105+H105+K105+N105+Q105+T105+W105+Z105+AB105</f>
        <v>631</v>
      </c>
    </row>
    <row r="106" spans="1:32" ht="13.5" customHeight="1" x14ac:dyDescent="0.2">
      <c r="A106" s="172" t="s">
        <v>210</v>
      </c>
      <c r="B106" s="181" t="s">
        <v>211</v>
      </c>
      <c r="C106" s="188"/>
      <c r="D106" s="179"/>
      <c r="E106" s="184"/>
      <c r="F106" s="188"/>
      <c r="G106" s="179"/>
      <c r="H106" s="184"/>
      <c r="I106" s="188"/>
      <c r="J106" s="179"/>
      <c r="K106" s="184"/>
      <c r="L106" s="188"/>
      <c r="M106" s="179"/>
      <c r="N106" s="184"/>
      <c r="O106" s="188"/>
      <c r="P106" s="179"/>
      <c r="Q106" s="184"/>
      <c r="R106" s="188"/>
      <c r="S106" s="179"/>
      <c r="T106" s="184"/>
      <c r="U106" s="188"/>
      <c r="V106" s="179"/>
      <c r="W106" s="184"/>
      <c r="X106" s="188"/>
      <c r="Y106" s="179"/>
      <c r="Z106" s="184"/>
      <c r="AA106" s="712"/>
      <c r="AB106" s="700"/>
      <c r="AC106" s="700"/>
      <c r="AD106" s="185"/>
      <c r="AE106" s="179"/>
      <c r="AF106" s="180">
        <f t="shared" si="203"/>
        <v>0</v>
      </c>
    </row>
    <row r="107" spans="1:32" ht="13.5" customHeight="1" x14ac:dyDescent="0.2">
      <c r="A107" s="172" t="s">
        <v>212</v>
      </c>
      <c r="B107" s="181" t="s">
        <v>213</v>
      </c>
      <c r="C107" s="188"/>
      <c r="D107" s="179"/>
      <c r="E107" s="184"/>
      <c r="F107" s="188"/>
      <c r="G107" s="179"/>
      <c r="H107" s="184"/>
      <c r="I107" s="188"/>
      <c r="J107" s="179"/>
      <c r="K107" s="184"/>
      <c r="L107" s="188"/>
      <c r="M107" s="179"/>
      <c r="N107" s="184"/>
      <c r="O107" s="188"/>
      <c r="P107" s="179"/>
      <c r="Q107" s="184"/>
      <c r="R107" s="188"/>
      <c r="S107" s="179"/>
      <c r="T107" s="184"/>
      <c r="U107" s="188"/>
      <c r="V107" s="179"/>
      <c r="W107" s="184"/>
      <c r="X107" s="188"/>
      <c r="Y107" s="179"/>
      <c r="Z107" s="184"/>
      <c r="AA107" s="712"/>
      <c r="AB107" s="700"/>
      <c r="AC107" s="700"/>
      <c r="AD107" s="185"/>
      <c r="AE107" s="179"/>
      <c r="AF107" s="180">
        <f t="shared" si="203"/>
        <v>0</v>
      </c>
    </row>
    <row r="108" spans="1:32" ht="13.5" customHeight="1" x14ac:dyDescent="0.2">
      <c r="A108" s="173" t="s">
        <v>214</v>
      </c>
      <c r="B108" s="209" t="s">
        <v>215</v>
      </c>
      <c r="C108" s="188"/>
      <c r="D108" s="195"/>
      <c r="E108" s="184"/>
      <c r="F108" s="188">
        <v>212</v>
      </c>
      <c r="G108" s="195"/>
      <c r="H108" s="196">
        <f t="shared" si="204"/>
        <v>212</v>
      </c>
      <c r="I108" s="188">
        <v>70</v>
      </c>
      <c r="J108" s="195"/>
      <c r="K108" s="196">
        <f t="shared" si="206"/>
        <v>70</v>
      </c>
      <c r="L108" s="188">
        <v>8</v>
      </c>
      <c r="M108" s="195"/>
      <c r="N108" s="196">
        <f t="shared" ref="N108" si="211">SUM(L108:M108)</f>
        <v>8</v>
      </c>
      <c r="O108" s="188">
        <v>6</v>
      </c>
      <c r="P108" s="195"/>
      <c r="Q108" s="196">
        <f t="shared" ref="Q108" si="212">SUM(O108:P108)</f>
        <v>6</v>
      </c>
      <c r="R108" s="188"/>
      <c r="S108" s="195"/>
      <c r="T108" s="196"/>
      <c r="U108" s="188"/>
      <c r="V108" s="195"/>
      <c r="W108" s="196">
        <f t="shared" si="209"/>
        <v>0</v>
      </c>
      <c r="X108" s="188"/>
      <c r="Y108" s="195"/>
      <c r="Z108" s="196"/>
      <c r="AA108" s="713"/>
      <c r="AB108" s="701"/>
      <c r="AC108" s="701">
        <f t="shared" ref="AC108" si="213">SUM(AA108:AB108)</f>
        <v>0</v>
      </c>
      <c r="AD108" s="197">
        <f t="shared" si="205"/>
        <v>296</v>
      </c>
      <c r="AE108" s="195"/>
      <c r="AF108" s="198">
        <f>+E108+H108+K108+N108+Q108+T108+W108+Z108+AB108</f>
        <v>296</v>
      </c>
    </row>
    <row r="109" spans="1:32" s="255" customFormat="1" ht="13.5" customHeight="1" x14ac:dyDescent="0.2">
      <c r="A109" s="174" t="s">
        <v>131</v>
      </c>
      <c r="B109" s="210" t="s">
        <v>53</v>
      </c>
      <c r="C109" s="253">
        <f t="shared" ref="C109:AE109" si="214">SUM(C102:C108)</f>
        <v>0</v>
      </c>
      <c r="D109" s="241">
        <f t="shared" si="214"/>
        <v>0</v>
      </c>
      <c r="E109" s="254">
        <f t="shared" si="214"/>
        <v>0</v>
      </c>
      <c r="F109" s="253">
        <f t="shared" ref="F109" si="215">SUM(F102:F108)</f>
        <v>1000</v>
      </c>
      <c r="G109" s="241">
        <f t="shared" si="214"/>
        <v>0</v>
      </c>
      <c r="H109" s="254">
        <f t="shared" si="214"/>
        <v>1000</v>
      </c>
      <c r="I109" s="253">
        <f t="shared" si="214"/>
        <v>330</v>
      </c>
      <c r="J109" s="241">
        <f t="shared" si="214"/>
        <v>0</v>
      </c>
      <c r="K109" s="254">
        <f t="shared" si="214"/>
        <v>330</v>
      </c>
      <c r="L109" s="253">
        <f t="shared" ref="L109" si="216">SUM(L102:L108)</f>
        <v>40</v>
      </c>
      <c r="M109" s="241">
        <f t="shared" si="214"/>
        <v>0</v>
      </c>
      <c r="N109" s="254">
        <f t="shared" si="214"/>
        <v>40</v>
      </c>
      <c r="O109" s="253">
        <f t="shared" si="214"/>
        <v>30</v>
      </c>
      <c r="P109" s="241">
        <f t="shared" si="214"/>
        <v>0</v>
      </c>
      <c r="Q109" s="254">
        <f t="shared" si="214"/>
        <v>30</v>
      </c>
      <c r="R109" s="253">
        <f t="shared" ref="R109" si="217">SUM(R102:R108)</f>
        <v>0</v>
      </c>
      <c r="S109" s="241">
        <f t="shared" si="214"/>
        <v>0</v>
      </c>
      <c r="T109" s="254">
        <f t="shared" si="214"/>
        <v>0</v>
      </c>
      <c r="U109" s="253">
        <f t="shared" si="214"/>
        <v>0</v>
      </c>
      <c r="V109" s="241">
        <f t="shared" si="214"/>
        <v>0</v>
      </c>
      <c r="W109" s="254">
        <f t="shared" si="214"/>
        <v>0</v>
      </c>
      <c r="X109" s="253">
        <f t="shared" ref="X109" si="218">SUM(X102:X108)</f>
        <v>0</v>
      </c>
      <c r="Y109" s="241">
        <f t="shared" ref="Y109:AC109" si="219">SUM(Y102:Y108)</f>
        <v>0</v>
      </c>
      <c r="Z109" s="254">
        <f t="shared" si="219"/>
        <v>0</v>
      </c>
      <c r="AA109" s="714"/>
      <c r="AB109" s="702">
        <f t="shared" si="219"/>
        <v>0</v>
      </c>
      <c r="AC109" s="702">
        <f t="shared" si="219"/>
        <v>0</v>
      </c>
      <c r="AD109" s="239">
        <f t="shared" si="214"/>
        <v>1400</v>
      </c>
      <c r="AE109" s="241">
        <f t="shared" si="214"/>
        <v>0</v>
      </c>
      <c r="AF109" s="242">
        <f>SUM(AF102:AF108)</f>
        <v>1400</v>
      </c>
    </row>
    <row r="110" spans="1:32" ht="13.5" customHeight="1" x14ac:dyDescent="0.2">
      <c r="A110" s="171" t="s">
        <v>216</v>
      </c>
      <c r="B110" s="208" t="s">
        <v>217</v>
      </c>
      <c r="C110" s="188"/>
      <c r="D110" s="187"/>
      <c r="E110" s="184"/>
      <c r="F110" s="188"/>
      <c r="G110" s="187"/>
      <c r="H110" s="189"/>
      <c r="I110" s="188"/>
      <c r="J110" s="187"/>
      <c r="K110" s="189"/>
      <c r="L110" s="188"/>
      <c r="M110" s="187"/>
      <c r="N110" s="189"/>
      <c r="O110" s="188"/>
      <c r="P110" s="187"/>
      <c r="Q110" s="189"/>
      <c r="R110" s="188"/>
      <c r="S110" s="187"/>
      <c r="T110" s="189"/>
      <c r="U110" s="188"/>
      <c r="V110" s="187"/>
      <c r="W110" s="189"/>
      <c r="X110" s="188"/>
      <c r="Y110" s="187"/>
      <c r="Z110" s="189"/>
      <c r="AA110" s="711"/>
      <c r="AB110" s="699"/>
      <c r="AC110" s="699"/>
      <c r="AD110" s="190"/>
      <c r="AE110" s="187"/>
      <c r="AF110" s="191">
        <f t="shared" ref="AF110:AF113" si="220">+E110+H110+K110+N110+Q110+T110+W110+Z110</f>
        <v>0</v>
      </c>
    </row>
    <row r="111" spans="1:32" ht="13.5" customHeight="1" x14ac:dyDescent="0.2">
      <c r="A111" s="172" t="s">
        <v>218</v>
      </c>
      <c r="B111" s="181" t="s">
        <v>219</v>
      </c>
      <c r="C111" s="188"/>
      <c r="D111" s="179"/>
      <c r="E111" s="184"/>
      <c r="F111" s="188"/>
      <c r="G111" s="179"/>
      <c r="H111" s="184"/>
      <c r="I111" s="188"/>
      <c r="J111" s="179"/>
      <c r="K111" s="184"/>
      <c r="L111" s="188"/>
      <c r="M111" s="179"/>
      <c r="N111" s="184"/>
      <c r="O111" s="188"/>
      <c r="P111" s="179"/>
      <c r="Q111" s="184"/>
      <c r="R111" s="188"/>
      <c r="S111" s="179"/>
      <c r="T111" s="184"/>
      <c r="U111" s="188"/>
      <c r="V111" s="179"/>
      <c r="W111" s="184"/>
      <c r="X111" s="188"/>
      <c r="Y111" s="179"/>
      <c r="Z111" s="184"/>
      <c r="AA111" s="712"/>
      <c r="AB111" s="700"/>
      <c r="AC111" s="700"/>
      <c r="AD111" s="185"/>
      <c r="AE111" s="179"/>
      <c r="AF111" s="180">
        <f t="shared" si="220"/>
        <v>0</v>
      </c>
    </row>
    <row r="112" spans="1:32" ht="13.5" customHeight="1" x14ac:dyDescent="0.2">
      <c r="A112" s="172" t="s">
        <v>220</v>
      </c>
      <c r="B112" s="181" t="s">
        <v>221</v>
      </c>
      <c r="C112" s="188"/>
      <c r="D112" s="179"/>
      <c r="E112" s="184"/>
      <c r="F112" s="188"/>
      <c r="G112" s="179"/>
      <c r="H112" s="184"/>
      <c r="I112" s="188"/>
      <c r="J112" s="179"/>
      <c r="K112" s="184"/>
      <c r="L112" s="188"/>
      <c r="M112" s="179"/>
      <c r="N112" s="184"/>
      <c r="O112" s="188"/>
      <c r="P112" s="179"/>
      <c r="Q112" s="184"/>
      <c r="R112" s="188"/>
      <c r="S112" s="179"/>
      <c r="T112" s="184"/>
      <c r="U112" s="188"/>
      <c r="V112" s="179"/>
      <c r="W112" s="184"/>
      <c r="X112" s="188"/>
      <c r="Y112" s="179"/>
      <c r="Z112" s="184"/>
      <c r="AA112" s="712"/>
      <c r="AB112" s="700"/>
      <c r="AC112" s="700"/>
      <c r="AD112" s="185"/>
      <c r="AE112" s="179"/>
      <c r="AF112" s="180">
        <f t="shared" si="220"/>
        <v>0</v>
      </c>
    </row>
    <row r="113" spans="1:32" ht="13.5" customHeight="1" x14ac:dyDescent="0.2">
      <c r="A113" s="173" t="s">
        <v>222</v>
      </c>
      <c r="B113" s="209" t="s">
        <v>223</v>
      </c>
      <c r="C113" s="188"/>
      <c r="D113" s="195"/>
      <c r="E113" s="184"/>
      <c r="F113" s="188"/>
      <c r="G113" s="195"/>
      <c r="H113" s="196"/>
      <c r="I113" s="188"/>
      <c r="J113" s="195"/>
      <c r="K113" s="196"/>
      <c r="L113" s="188"/>
      <c r="M113" s="195"/>
      <c r="N113" s="196"/>
      <c r="O113" s="188"/>
      <c r="P113" s="195"/>
      <c r="Q113" s="196"/>
      <c r="R113" s="188"/>
      <c r="S113" s="195"/>
      <c r="T113" s="196"/>
      <c r="U113" s="188"/>
      <c r="V113" s="195"/>
      <c r="W113" s="196"/>
      <c r="X113" s="188"/>
      <c r="Y113" s="195"/>
      <c r="Z113" s="196"/>
      <c r="AA113" s="713"/>
      <c r="AB113" s="701"/>
      <c r="AC113" s="701"/>
      <c r="AD113" s="197"/>
      <c r="AE113" s="195"/>
      <c r="AF113" s="198">
        <f t="shared" si="220"/>
        <v>0</v>
      </c>
    </row>
    <row r="114" spans="1:32" s="255" customFormat="1" ht="13.5" customHeight="1" x14ac:dyDescent="0.2">
      <c r="A114" s="174" t="s">
        <v>132</v>
      </c>
      <c r="B114" s="210" t="s">
        <v>92</v>
      </c>
      <c r="C114" s="253">
        <f t="shared" ref="C114:AF114" si="221">SUM(C110:C113)</f>
        <v>0</v>
      </c>
      <c r="D114" s="241">
        <f t="shared" si="221"/>
        <v>0</v>
      </c>
      <c r="E114" s="254">
        <f t="shared" si="221"/>
        <v>0</v>
      </c>
      <c r="F114" s="253">
        <f t="shared" ref="F114" si="222">SUM(F110:F113)</f>
        <v>0</v>
      </c>
      <c r="G114" s="241">
        <f t="shared" si="221"/>
        <v>0</v>
      </c>
      <c r="H114" s="254">
        <f t="shared" si="221"/>
        <v>0</v>
      </c>
      <c r="I114" s="253">
        <f t="shared" si="221"/>
        <v>0</v>
      </c>
      <c r="J114" s="241">
        <f t="shared" si="221"/>
        <v>0</v>
      </c>
      <c r="K114" s="254">
        <f t="shared" si="221"/>
        <v>0</v>
      </c>
      <c r="L114" s="253">
        <f t="shared" ref="L114" si="223">SUM(L110:L113)</f>
        <v>0</v>
      </c>
      <c r="M114" s="241">
        <f t="shared" si="221"/>
        <v>0</v>
      </c>
      <c r="N114" s="254">
        <f t="shared" si="221"/>
        <v>0</v>
      </c>
      <c r="O114" s="253">
        <f t="shared" si="221"/>
        <v>0</v>
      </c>
      <c r="P114" s="241">
        <f t="shared" si="221"/>
        <v>0</v>
      </c>
      <c r="Q114" s="254">
        <f t="shared" si="221"/>
        <v>0</v>
      </c>
      <c r="R114" s="253">
        <f t="shared" ref="R114" si="224">SUM(R110:R113)</f>
        <v>0</v>
      </c>
      <c r="S114" s="241">
        <f t="shared" si="221"/>
        <v>0</v>
      </c>
      <c r="T114" s="254">
        <f t="shared" si="221"/>
        <v>0</v>
      </c>
      <c r="U114" s="253">
        <f t="shared" si="221"/>
        <v>0</v>
      </c>
      <c r="V114" s="241">
        <f t="shared" si="221"/>
        <v>0</v>
      </c>
      <c r="W114" s="254">
        <f t="shared" si="221"/>
        <v>0</v>
      </c>
      <c r="X114" s="253">
        <f t="shared" ref="X114" si="225">SUM(X110:X113)</f>
        <v>0</v>
      </c>
      <c r="Y114" s="241">
        <f t="shared" ref="Y114:Z114" si="226">SUM(Y110:Y113)</f>
        <v>0</v>
      </c>
      <c r="Z114" s="254">
        <f t="shared" si="226"/>
        <v>0</v>
      </c>
      <c r="AA114" s="714"/>
      <c r="AB114" s="702"/>
      <c r="AC114" s="702"/>
      <c r="AD114" s="239">
        <f t="shared" si="221"/>
        <v>0</v>
      </c>
      <c r="AE114" s="241">
        <f t="shared" si="221"/>
        <v>0</v>
      </c>
      <c r="AF114" s="242">
        <f t="shared" si="221"/>
        <v>0</v>
      </c>
    </row>
    <row r="115" spans="1:32" s="255" customFormat="1" ht="13.5" customHeight="1" x14ac:dyDescent="0.2">
      <c r="A115" s="174" t="s">
        <v>133</v>
      </c>
      <c r="B115" s="210" t="s">
        <v>93</v>
      </c>
      <c r="C115" s="253"/>
      <c r="D115" s="241"/>
      <c r="E115" s="254"/>
      <c r="F115" s="253"/>
      <c r="G115" s="241"/>
      <c r="H115" s="254"/>
      <c r="I115" s="253"/>
      <c r="J115" s="241"/>
      <c r="K115" s="254"/>
      <c r="L115" s="253"/>
      <c r="M115" s="241"/>
      <c r="N115" s="254"/>
      <c r="O115" s="253"/>
      <c r="P115" s="241"/>
      <c r="Q115" s="254"/>
      <c r="R115" s="253"/>
      <c r="S115" s="241"/>
      <c r="T115" s="254"/>
      <c r="U115" s="253"/>
      <c r="V115" s="241"/>
      <c r="W115" s="254"/>
      <c r="X115" s="253"/>
      <c r="Y115" s="241"/>
      <c r="Z115" s="254"/>
      <c r="AA115" s="714"/>
      <c r="AB115" s="702"/>
      <c r="AC115" s="702"/>
      <c r="AD115" s="239"/>
      <c r="AE115" s="241"/>
      <c r="AF115" s="242">
        <f t="shared" ref="AF115" si="227">+E115+H115+K115+N115+Q115+T115+W115+Z115</f>
        <v>0</v>
      </c>
    </row>
    <row r="116" spans="1:32" s="255" customFormat="1" ht="13.5" customHeight="1" x14ac:dyDescent="0.2">
      <c r="A116" s="178" t="s">
        <v>134</v>
      </c>
      <c r="B116" s="210" t="s">
        <v>94</v>
      </c>
      <c r="C116" s="253">
        <f t="shared" ref="C116:AD116" si="228">+C61+C62+C97+C101+C109+C114+C115</f>
        <v>0</v>
      </c>
      <c r="D116" s="241">
        <f t="shared" si="228"/>
        <v>0</v>
      </c>
      <c r="E116" s="254">
        <f t="shared" si="228"/>
        <v>0</v>
      </c>
      <c r="F116" s="253">
        <f t="shared" ref="F116" si="229">+F61+F62+F97+F101+F109+F114+F115</f>
        <v>55989</v>
      </c>
      <c r="G116" s="241">
        <f t="shared" si="228"/>
        <v>3559</v>
      </c>
      <c r="H116" s="254">
        <f t="shared" si="228"/>
        <v>59548</v>
      </c>
      <c r="I116" s="253">
        <f t="shared" si="228"/>
        <v>45824</v>
      </c>
      <c r="J116" s="241">
        <f t="shared" si="228"/>
        <v>74</v>
      </c>
      <c r="K116" s="254">
        <f t="shared" si="228"/>
        <v>45898</v>
      </c>
      <c r="L116" s="253">
        <f t="shared" ref="L116" si="230">+L61+L62+L97+L101+L109+L114+L115</f>
        <v>35886</v>
      </c>
      <c r="M116" s="241">
        <f t="shared" si="228"/>
        <v>2157</v>
      </c>
      <c r="N116" s="254">
        <f t="shared" si="228"/>
        <v>38043</v>
      </c>
      <c r="O116" s="253">
        <f t="shared" si="228"/>
        <v>29081</v>
      </c>
      <c r="P116" s="241">
        <f t="shared" si="228"/>
        <v>726</v>
      </c>
      <c r="Q116" s="254">
        <f t="shared" si="228"/>
        <v>29807</v>
      </c>
      <c r="R116" s="253">
        <f t="shared" ref="R116" si="231">+R61+R62+R97+R101+R109+R114+R115</f>
        <v>16486</v>
      </c>
      <c r="S116" s="241">
        <f t="shared" si="228"/>
        <v>1167</v>
      </c>
      <c r="T116" s="254">
        <f t="shared" si="228"/>
        <v>17653</v>
      </c>
      <c r="U116" s="253">
        <f t="shared" si="228"/>
        <v>43053</v>
      </c>
      <c r="V116" s="241">
        <f t="shared" si="228"/>
        <v>3546</v>
      </c>
      <c r="W116" s="254">
        <f t="shared" si="228"/>
        <v>46599</v>
      </c>
      <c r="X116" s="253">
        <f t="shared" ref="X116" si="232">+X61+X62+X97+X101+X109+X114+X115</f>
        <v>6967</v>
      </c>
      <c r="Y116" s="241">
        <f t="shared" si="228"/>
        <v>873</v>
      </c>
      <c r="Z116" s="254">
        <f t="shared" si="228"/>
        <v>7840</v>
      </c>
      <c r="AA116" s="714"/>
      <c r="AB116" s="702">
        <f t="shared" si="228"/>
        <v>0</v>
      </c>
      <c r="AC116" s="702">
        <f t="shared" si="228"/>
        <v>0</v>
      </c>
      <c r="AD116" s="239">
        <f t="shared" si="228"/>
        <v>233286</v>
      </c>
      <c r="AE116" s="241">
        <f>+AE61+AE62+AE97+AE101+AE109+AE114+AE115</f>
        <v>12102</v>
      </c>
      <c r="AF116" s="242">
        <f>+AF61+AF62+AF97+AF101+AF109+AF114+AF115</f>
        <v>245388</v>
      </c>
    </row>
    <row r="117" spans="1:32" s="255" customFormat="1" ht="13.5" customHeight="1" thickBot="1" x14ac:dyDescent="0.25">
      <c r="A117" s="213" t="s">
        <v>135</v>
      </c>
      <c r="B117" s="214" t="s">
        <v>95</v>
      </c>
      <c r="C117" s="256"/>
      <c r="D117" s="249"/>
      <c r="E117" s="257"/>
      <c r="F117" s="256"/>
      <c r="G117" s="249"/>
      <c r="H117" s="257"/>
      <c r="I117" s="256"/>
      <c r="J117" s="249"/>
      <c r="K117" s="257"/>
      <c r="L117" s="256"/>
      <c r="M117" s="249"/>
      <c r="N117" s="257"/>
      <c r="O117" s="256"/>
      <c r="P117" s="249"/>
      <c r="Q117" s="257"/>
      <c r="R117" s="256"/>
      <c r="S117" s="249"/>
      <c r="T117" s="257"/>
      <c r="U117" s="256"/>
      <c r="V117" s="249"/>
      <c r="W117" s="257"/>
      <c r="X117" s="256"/>
      <c r="Y117" s="249"/>
      <c r="Z117" s="257"/>
      <c r="AA117" s="721"/>
      <c r="AB117" s="358"/>
      <c r="AC117" s="358"/>
      <c r="AD117" s="248"/>
      <c r="AE117" s="249"/>
      <c r="AF117" s="250">
        <f t="shared" ref="AF117" si="233">+E117+H117+K117+N117+Q117+T117+W117+Z117</f>
        <v>0</v>
      </c>
    </row>
    <row r="118" spans="1:32" s="255" customFormat="1" ht="13.5" customHeight="1" thickBot="1" x14ac:dyDescent="0.25">
      <c r="A118" s="810" t="s">
        <v>232</v>
      </c>
      <c r="B118" s="829"/>
      <c r="C118" s="258">
        <f t="shared" ref="C118:AD118" si="234">+SUM(C116:C117)</f>
        <v>0</v>
      </c>
      <c r="D118" s="245">
        <f t="shared" si="234"/>
        <v>0</v>
      </c>
      <c r="E118" s="259">
        <f t="shared" si="234"/>
        <v>0</v>
      </c>
      <c r="F118" s="258">
        <f t="shared" ref="F118" si="235">+SUM(F116:F117)</f>
        <v>55989</v>
      </c>
      <c r="G118" s="245">
        <f t="shared" si="234"/>
        <v>3559</v>
      </c>
      <c r="H118" s="259">
        <f t="shared" si="234"/>
        <v>59548</v>
      </c>
      <c r="I118" s="258">
        <f t="shared" si="234"/>
        <v>45824</v>
      </c>
      <c r="J118" s="245">
        <f t="shared" si="234"/>
        <v>74</v>
      </c>
      <c r="K118" s="259">
        <f t="shared" si="234"/>
        <v>45898</v>
      </c>
      <c r="L118" s="258">
        <f t="shared" ref="L118" si="236">+SUM(L116:L117)</f>
        <v>35886</v>
      </c>
      <c r="M118" s="245">
        <f t="shared" si="234"/>
        <v>2157</v>
      </c>
      <c r="N118" s="259">
        <f t="shared" si="234"/>
        <v>38043</v>
      </c>
      <c r="O118" s="258">
        <f t="shared" si="234"/>
        <v>29081</v>
      </c>
      <c r="P118" s="245">
        <f t="shared" si="234"/>
        <v>726</v>
      </c>
      <c r="Q118" s="259">
        <f t="shared" si="234"/>
        <v>29807</v>
      </c>
      <c r="R118" s="258">
        <f t="shared" ref="R118" si="237">+SUM(R116:R117)</f>
        <v>16486</v>
      </c>
      <c r="S118" s="245">
        <f t="shared" si="234"/>
        <v>1167</v>
      </c>
      <c r="T118" s="259">
        <f t="shared" si="234"/>
        <v>17653</v>
      </c>
      <c r="U118" s="258">
        <f t="shared" si="234"/>
        <v>43053</v>
      </c>
      <c r="V118" s="245">
        <f t="shared" si="234"/>
        <v>3546</v>
      </c>
      <c r="W118" s="259">
        <f t="shared" si="234"/>
        <v>46599</v>
      </c>
      <c r="X118" s="258">
        <f t="shared" ref="X118" si="238">+SUM(X116:X117)</f>
        <v>6967</v>
      </c>
      <c r="Y118" s="245">
        <f t="shared" ref="Y118:AC118" si="239">+SUM(Y116:Y117)</f>
        <v>873</v>
      </c>
      <c r="Z118" s="259">
        <f t="shared" si="239"/>
        <v>7840</v>
      </c>
      <c r="AA118" s="722"/>
      <c r="AB118" s="709">
        <f t="shared" si="239"/>
        <v>0</v>
      </c>
      <c r="AC118" s="709">
        <f t="shared" si="239"/>
        <v>0</v>
      </c>
      <c r="AD118" s="244">
        <f t="shared" si="234"/>
        <v>233286</v>
      </c>
      <c r="AE118" s="245">
        <f>+SUM(AE116:AE117)</f>
        <v>12102</v>
      </c>
      <c r="AF118" s="246">
        <f>+SUM(AF116:AF117)</f>
        <v>245388</v>
      </c>
    </row>
    <row r="119" spans="1:32" ht="13.5" customHeight="1" thickBot="1" x14ac:dyDescent="0.25">
      <c r="N119" s="46"/>
      <c r="T119" s="46"/>
      <c r="W119" s="46"/>
      <c r="Z119" s="724"/>
      <c r="AA119" s="717"/>
      <c r="AB119" s="46"/>
      <c r="AC119" s="46"/>
    </row>
    <row r="120" spans="1:32" s="255" customFormat="1" ht="13.5" customHeight="1" thickBot="1" x14ac:dyDescent="0.25">
      <c r="A120" s="808" t="s">
        <v>242</v>
      </c>
      <c r="B120" s="809"/>
      <c r="C120" s="258">
        <f t="shared" ref="C120:AD120" si="240">+C41-C118</f>
        <v>0</v>
      </c>
      <c r="D120" s="245">
        <f t="shared" si="240"/>
        <v>0</v>
      </c>
      <c r="E120" s="259">
        <f t="shared" si="240"/>
        <v>0</v>
      </c>
      <c r="F120" s="258">
        <f t="shared" si="240"/>
        <v>0</v>
      </c>
      <c r="G120" s="245">
        <f t="shared" si="240"/>
        <v>0</v>
      </c>
      <c r="H120" s="259">
        <f t="shared" si="240"/>
        <v>0</v>
      </c>
      <c r="I120" s="258">
        <f t="shared" si="240"/>
        <v>0</v>
      </c>
      <c r="J120" s="245">
        <f t="shared" si="240"/>
        <v>0</v>
      </c>
      <c r="K120" s="259">
        <f t="shared" si="240"/>
        <v>0</v>
      </c>
      <c r="L120" s="258">
        <f t="shared" si="240"/>
        <v>0</v>
      </c>
      <c r="M120" s="245">
        <f t="shared" si="240"/>
        <v>0</v>
      </c>
      <c r="N120" s="259">
        <f t="shared" si="240"/>
        <v>0</v>
      </c>
      <c r="O120" s="258">
        <f t="shared" si="240"/>
        <v>0</v>
      </c>
      <c r="P120" s="245">
        <f t="shared" si="240"/>
        <v>0</v>
      </c>
      <c r="Q120" s="259">
        <f t="shared" si="240"/>
        <v>0</v>
      </c>
      <c r="R120" s="258">
        <f t="shared" si="240"/>
        <v>0</v>
      </c>
      <c r="S120" s="245">
        <f t="shared" si="240"/>
        <v>0</v>
      </c>
      <c r="T120" s="259">
        <f t="shared" si="240"/>
        <v>0</v>
      </c>
      <c r="U120" s="258">
        <f t="shared" si="240"/>
        <v>0</v>
      </c>
      <c r="V120" s="245">
        <f t="shared" si="240"/>
        <v>0</v>
      </c>
      <c r="W120" s="259">
        <f t="shared" si="240"/>
        <v>0</v>
      </c>
      <c r="X120" s="258">
        <f t="shared" si="240"/>
        <v>0</v>
      </c>
      <c r="Y120" s="245">
        <f t="shared" si="240"/>
        <v>0</v>
      </c>
      <c r="Z120" s="259">
        <f t="shared" si="240"/>
        <v>0</v>
      </c>
      <c r="AA120" s="722"/>
      <c r="AB120" s="709">
        <f t="shared" si="240"/>
        <v>0</v>
      </c>
      <c r="AC120" s="709">
        <f t="shared" si="240"/>
        <v>0</v>
      </c>
      <c r="AD120" s="258">
        <f t="shared" si="240"/>
        <v>0</v>
      </c>
      <c r="AE120" s="245">
        <f>+AE41-AE118</f>
        <v>0</v>
      </c>
      <c r="AF120" s="259">
        <f>+AF41-AF118</f>
        <v>0</v>
      </c>
    </row>
    <row r="121" spans="1:32" ht="13.5" customHeight="1" x14ac:dyDescent="0.2"/>
    <row r="122" spans="1:32" ht="13.5" customHeight="1" x14ac:dyDescent="0.2"/>
    <row r="123" spans="1:32" ht="13.5" customHeight="1" x14ac:dyDescent="0.2">
      <c r="B123" s="45" t="s">
        <v>237</v>
      </c>
      <c r="C123" s="263">
        <f>+(C71+C74+C87)*0.27</f>
        <v>0</v>
      </c>
      <c r="F123" s="263">
        <f>+(F71+F74+F87)*0.27</f>
        <v>1419.66</v>
      </c>
      <c r="I123" s="263">
        <f>+(I71+I74+I87)*0.27</f>
        <v>1036.26</v>
      </c>
      <c r="J123" s="47"/>
      <c r="K123" s="47"/>
      <c r="L123" s="263">
        <f>+(L71+L74+L87)*0.27</f>
        <v>1006.83</v>
      </c>
      <c r="M123" s="47"/>
      <c r="O123" s="263">
        <f>+(O71+O74+O87)*0.27</f>
        <v>2274.48</v>
      </c>
      <c r="R123" s="263">
        <f>+(R71+R74+R87)*0.27</f>
        <v>1706.94</v>
      </c>
      <c r="S123" s="47"/>
      <c r="U123" s="263">
        <f>+(U71+U74+U87)*0.27</f>
        <v>1488.24</v>
      </c>
      <c r="V123" s="9"/>
      <c r="W123" s="9"/>
      <c r="X123" s="263">
        <f>+(X71+X74+X87)*0.27</f>
        <v>1459.89</v>
      </c>
      <c r="Y123" s="9"/>
      <c r="Z123" s="727"/>
      <c r="AA123" s="728"/>
      <c r="AB123" s="9"/>
      <c r="AC123" s="9"/>
      <c r="AD123" s="9"/>
      <c r="AE123" s="9"/>
      <c r="AF123" s="9"/>
    </row>
    <row r="124" spans="1:32" ht="13.5" customHeight="1" x14ac:dyDescent="0.2">
      <c r="B124" s="45" t="s">
        <v>236</v>
      </c>
      <c r="C124" s="260">
        <v>543</v>
      </c>
      <c r="D124" s="260"/>
      <c r="E124" s="260"/>
      <c r="F124" s="260">
        <v>566</v>
      </c>
      <c r="G124" s="260"/>
      <c r="H124" s="260"/>
      <c r="I124" s="260">
        <v>436</v>
      </c>
      <c r="J124" s="260"/>
      <c r="K124" s="260"/>
      <c r="L124" s="260">
        <v>824</v>
      </c>
      <c r="M124" s="260"/>
      <c r="N124" s="260"/>
      <c r="O124" s="260">
        <v>678</v>
      </c>
      <c r="P124" s="260"/>
      <c r="Q124" s="260"/>
      <c r="R124" s="260">
        <v>476</v>
      </c>
      <c r="S124" s="260"/>
      <c r="T124" s="260"/>
      <c r="U124" s="362">
        <v>66</v>
      </c>
      <c r="V124" s="362"/>
      <c r="W124" s="362"/>
      <c r="X124" s="362">
        <v>66</v>
      </c>
      <c r="Y124" s="362"/>
      <c r="Z124" s="729"/>
      <c r="AA124" s="730"/>
      <c r="AB124" s="362"/>
      <c r="AC124" s="362"/>
      <c r="AD124" s="362"/>
      <c r="AE124" s="362"/>
      <c r="AF124" s="362"/>
    </row>
    <row r="125" spans="1:32" ht="15" customHeight="1" x14ac:dyDescent="0.2"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729"/>
      <c r="AA125" s="730"/>
      <c r="AB125" s="260"/>
      <c r="AC125" s="260"/>
      <c r="AD125" s="260"/>
      <c r="AE125" s="260"/>
      <c r="AF125" s="260"/>
    </row>
    <row r="128" spans="1:32" ht="15" customHeight="1" x14ac:dyDescent="0.2">
      <c r="B128" s="45" t="s">
        <v>259</v>
      </c>
      <c r="C128" s="46">
        <v>2602</v>
      </c>
      <c r="E128" s="261"/>
      <c r="W128" s="261"/>
      <c r="AB128" s="261"/>
      <c r="AC128" s="261"/>
    </row>
    <row r="129" spans="2:30" ht="15" customHeight="1" x14ac:dyDescent="0.2">
      <c r="B129" s="45" t="s">
        <v>4</v>
      </c>
      <c r="C129" s="46">
        <v>1</v>
      </c>
      <c r="D129" s="262">
        <f>+C129/$C$136</f>
        <v>0.1</v>
      </c>
      <c r="E129" s="263">
        <f>+$C$128*$D129</f>
        <v>260.2</v>
      </c>
      <c r="F129" s="46">
        <v>260</v>
      </c>
      <c r="U129" s="46">
        <v>0</v>
      </c>
      <c r="V129" s="262">
        <f>+U129/$U$136</f>
        <v>0</v>
      </c>
      <c r="W129" s="263">
        <f>+$V$128*$V129</f>
        <v>0</v>
      </c>
      <c r="X129" s="46">
        <v>0</v>
      </c>
      <c r="Y129" s="262">
        <f>+X129/$U$136</f>
        <v>0</v>
      </c>
      <c r="Z129" s="731">
        <f>+$V$128*$V129</f>
        <v>0</v>
      </c>
      <c r="AA129" s="732"/>
      <c r="AB129" s="263"/>
      <c r="AC129" s="263"/>
    </row>
    <row r="130" spans="2:30" ht="15" customHeight="1" x14ac:dyDescent="0.2">
      <c r="B130" s="45" t="s">
        <v>6</v>
      </c>
      <c r="C130" s="46">
        <v>0</v>
      </c>
      <c r="D130" s="262">
        <f t="shared" ref="D130:D134" si="241">+C130/$C$136</f>
        <v>0</v>
      </c>
      <c r="E130" s="263">
        <f t="shared" ref="E130:E134" si="242">+$C$128*$D130</f>
        <v>0</v>
      </c>
      <c r="U130" s="46">
        <v>0</v>
      </c>
      <c r="V130" s="262">
        <f t="shared" ref="V130:V135" si="243">+U130/$U$136</f>
        <v>0</v>
      </c>
      <c r="W130" s="263">
        <f t="shared" ref="W130:W135" si="244">+$V$128*$V130</f>
        <v>0</v>
      </c>
      <c r="X130" s="46">
        <v>0</v>
      </c>
      <c r="Y130" s="262">
        <f t="shared" ref="Y130:Y135" si="245">+X130/$U$136</f>
        <v>0</v>
      </c>
      <c r="Z130" s="731">
        <f t="shared" ref="Z130:Z135" si="246">+$V$128*$V130</f>
        <v>0</v>
      </c>
      <c r="AA130" s="732"/>
      <c r="AB130" s="263"/>
      <c r="AC130" s="263"/>
    </row>
    <row r="131" spans="2:30" ht="15" customHeight="1" x14ac:dyDescent="0.2">
      <c r="B131" s="45" t="s">
        <v>7</v>
      </c>
      <c r="C131" s="46">
        <v>1</v>
      </c>
      <c r="D131" s="262">
        <f t="shared" si="241"/>
        <v>0.1</v>
      </c>
      <c r="E131" s="263">
        <f t="shared" si="242"/>
        <v>260.2</v>
      </c>
      <c r="F131" s="46">
        <v>260</v>
      </c>
      <c r="U131" s="46">
        <v>0</v>
      </c>
      <c r="V131" s="262">
        <f t="shared" si="243"/>
        <v>0</v>
      </c>
      <c r="W131" s="263">
        <f t="shared" si="244"/>
        <v>0</v>
      </c>
      <c r="X131" s="46">
        <v>0</v>
      </c>
      <c r="Y131" s="262">
        <f t="shared" si="245"/>
        <v>0</v>
      </c>
      <c r="Z131" s="731">
        <f t="shared" si="246"/>
        <v>0</v>
      </c>
      <c r="AA131" s="732"/>
      <c r="AB131" s="263"/>
      <c r="AC131" s="263"/>
    </row>
    <row r="132" spans="2:30" ht="15" customHeight="1" x14ac:dyDescent="0.2">
      <c r="B132" s="45" t="s">
        <v>8</v>
      </c>
      <c r="C132" s="46">
        <v>7</v>
      </c>
      <c r="D132" s="262">
        <f t="shared" si="241"/>
        <v>0.7</v>
      </c>
      <c r="E132" s="263">
        <f t="shared" si="242"/>
        <v>1821.3999999999999</v>
      </c>
      <c r="F132" s="46">
        <v>1822</v>
      </c>
      <c r="U132" s="46">
        <v>3</v>
      </c>
      <c r="V132" s="262">
        <f t="shared" si="243"/>
        <v>0.42857142857142855</v>
      </c>
      <c r="W132" s="263">
        <f t="shared" si="244"/>
        <v>0</v>
      </c>
      <c r="X132" s="46">
        <v>3</v>
      </c>
      <c r="Y132" s="262">
        <f t="shared" si="245"/>
        <v>0.42857142857142855</v>
      </c>
      <c r="Z132" s="731">
        <f t="shared" si="246"/>
        <v>0</v>
      </c>
      <c r="AA132" s="732"/>
      <c r="AB132" s="263"/>
      <c r="AC132" s="263"/>
    </row>
    <row r="133" spans="2:30" ht="15" customHeight="1" x14ac:dyDescent="0.2">
      <c r="B133" s="45" t="s">
        <v>9</v>
      </c>
      <c r="C133" s="46">
        <v>1</v>
      </c>
      <c r="D133" s="262">
        <f t="shared" si="241"/>
        <v>0.1</v>
      </c>
      <c r="E133" s="263">
        <f t="shared" si="242"/>
        <v>260.2</v>
      </c>
      <c r="F133" s="46">
        <v>260</v>
      </c>
      <c r="U133" s="46">
        <v>0</v>
      </c>
      <c r="V133" s="262">
        <f t="shared" si="243"/>
        <v>0</v>
      </c>
      <c r="W133" s="263">
        <f t="shared" si="244"/>
        <v>0</v>
      </c>
      <c r="X133" s="46">
        <v>0</v>
      </c>
      <c r="Y133" s="262">
        <f t="shared" si="245"/>
        <v>0</v>
      </c>
      <c r="Z133" s="731">
        <f t="shared" si="246"/>
        <v>0</v>
      </c>
      <c r="AA133" s="732"/>
      <c r="AB133" s="263"/>
      <c r="AC133" s="263"/>
    </row>
    <row r="134" spans="2:30" ht="15" customHeight="1" x14ac:dyDescent="0.2">
      <c r="B134" s="45" t="s">
        <v>10</v>
      </c>
      <c r="C134" s="46">
        <v>0</v>
      </c>
      <c r="D134" s="262">
        <f t="shared" si="241"/>
        <v>0</v>
      </c>
      <c r="E134" s="263">
        <f t="shared" si="242"/>
        <v>0</v>
      </c>
      <c r="U134" s="46">
        <v>4</v>
      </c>
      <c r="V134" s="262">
        <f t="shared" si="243"/>
        <v>0.5714285714285714</v>
      </c>
      <c r="W134" s="263">
        <f t="shared" si="244"/>
        <v>0</v>
      </c>
      <c r="X134" s="46">
        <v>4</v>
      </c>
      <c r="Y134" s="262">
        <f t="shared" si="245"/>
        <v>0.5714285714285714</v>
      </c>
      <c r="Z134" s="731">
        <f t="shared" si="246"/>
        <v>0</v>
      </c>
      <c r="AA134" s="732"/>
      <c r="AB134" s="263"/>
      <c r="AC134" s="263"/>
    </row>
    <row r="135" spans="2:30" ht="15" customHeight="1" x14ac:dyDescent="0.2">
      <c r="B135" s="45" t="s">
        <v>235</v>
      </c>
      <c r="D135" s="262"/>
      <c r="E135" s="263"/>
      <c r="U135" s="46">
        <v>0</v>
      </c>
      <c r="V135" s="262">
        <f t="shared" si="243"/>
        <v>0</v>
      </c>
      <c r="W135" s="263">
        <f t="shared" si="244"/>
        <v>0</v>
      </c>
      <c r="X135" s="46">
        <v>0</v>
      </c>
      <c r="Y135" s="262">
        <f t="shared" si="245"/>
        <v>0</v>
      </c>
      <c r="Z135" s="731">
        <f t="shared" si="246"/>
        <v>0</v>
      </c>
      <c r="AA135" s="732"/>
      <c r="AB135" s="263"/>
      <c r="AC135" s="263"/>
    </row>
    <row r="136" spans="2:30" ht="15" customHeight="1" x14ac:dyDescent="0.2">
      <c r="C136" s="46">
        <f>SUM(C129:C135)</f>
        <v>10</v>
      </c>
      <c r="D136" s="266">
        <f>SUM(D129:D135)</f>
        <v>0.99999999999999989</v>
      </c>
      <c r="E136" s="263">
        <f>SUM(E129:E135)</f>
        <v>2601.9999999999995</v>
      </c>
      <c r="F136" s="263">
        <f>SUM(F129:F135)</f>
        <v>2602</v>
      </c>
      <c r="U136" s="46">
        <f t="shared" ref="U136:AD136" si="247">SUM(U129:U135)</f>
        <v>7</v>
      </c>
      <c r="V136" s="368">
        <f t="shared" si="247"/>
        <v>1</v>
      </c>
      <c r="W136" s="263">
        <f t="shared" si="247"/>
        <v>0</v>
      </c>
      <c r="X136" s="46">
        <f t="shared" si="247"/>
        <v>7</v>
      </c>
      <c r="Y136" s="368">
        <f t="shared" si="247"/>
        <v>1</v>
      </c>
      <c r="Z136" s="731">
        <f t="shared" si="247"/>
        <v>0</v>
      </c>
      <c r="AA136" s="732"/>
      <c r="AB136" s="263"/>
      <c r="AC136" s="263"/>
      <c r="AD136" s="263">
        <f t="shared" si="247"/>
        <v>0</v>
      </c>
    </row>
    <row r="137" spans="2:30" ht="15" customHeight="1" x14ac:dyDescent="0.2">
      <c r="E137" s="264"/>
    </row>
    <row r="138" spans="2:30" ht="15" customHeight="1" x14ac:dyDescent="0.2">
      <c r="B138" s="45" t="s">
        <v>243</v>
      </c>
      <c r="F138" s="46">
        <v>7894</v>
      </c>
      <c r="I138" s="46">
        <v>5534</v>
      </c>
      <c r="L138" s="46">
        <v>818</v>
      </c>
      <c r="O138" s="46">
        <v>2867</v>
      </c>
    </row>
    <row r="139" spans="2:30" ht="15" customHeight="1" x14ac:dyDescent="0.2">
      <c r="B139" s="48" t="s">
        <v>4</v>
      </c>
      <c r="C139" s="265">
        <v>2744</v>
      </c>
      <c r="D139" s="262">
        <f>+C139/$C$146</f>
        <v>0.14691867002195214</v>
      </c>
      <c r="F139" s="263">
        <f>+$F$138*D139</f>
        <v>1159.7759811532901</v>
      </c>
      <c r="G139" s="46">
        <v>1160</v>
      </c>
      <c r="I139" s="263">
        <f>+$I$138*D139</f>
        <v>813.04791990148317</v>
      </c>
      <c r="J139" s="46">
        <v>813</v>
      </c>
      <c r="L139" s="263">
        <f>+$L$138*D139</f>
        <v>120.17947207795685</v>
      </c>
      <c r="M139" s="46">
        <v>120</v>
      </c>
      <c r="O139" s="263">
        <f>+$O$138*D149</f>
        <v>486.88253496719892</v>
      </c>
      <c r="P139" s="46">
        <v>487</v>
      </c>
      <c r="R139" s="46">
        <v>1732</v>
      </c>
    </row>
    <row r="140" spans="2:30" ht="15" customHeight="1" x14ac:dyDescent="0.2">
      <c r="B140" s="48" t="s">
        <v>6</v>
      </c>
      <c r="C140" s="265">
        <v>1246</v>
      </c>
      <c r="D140" s="262">
        <f t="shared" ref="D140:D145" si="248">+C140/$C$146</f>
        <v>6.671306955078439E-2</v>
      </c>
      <c r="F140" s="263">
        <f t="shared" ref="F140:F145" si="249">+$F$138*D140</f>
        <v>526.63297103389198</v>
      </c>
      <c r="G140" s="46">
        <v>527</v>
      </c>
      <c r="I140" s="263">
        <f t="shared" ref="I140:I145" si="250">+$I$138*D140</f>
        <v>369.19012689404082</v>
      </c>
      <c r="J140" s="46">
        <v>369</v>
      </c>
      <c r="L140" s="263">
        <f t="shared" ref="L140:L145" si="251">+$L$138*D140</f>
        <v>54.571290892541633</v>
      </c>
      <c r="M140" s="46">
        <v>55</v>
      </c>
      <c r="O140" s="263">
        <f t="shared" ref="O140:O144" si="252">+$O$138*D150</f>
        <v>221.08441638816686</v>
      </c>
      <c r="P140" s="46">
        <v>221</v>
      </c>
    </row>
    <row r="141" spans="2:30" ht="15" customHeight="1" x14ac:dyDescent="0.2">
      <c r="B141" s="48" t="s">
        <v>7</v>
      </c>
      <c r="C141" s="265">
        <v>1075</v>
      </c>
      <c r="D141" s="262">
        <f t="shared" si="248"/>
        <v>5.7557423569095677E-2</v>
      </c>
      <c r="F141" s="263">
        <f t="shared" si="249"/>
        <v>454.35830165444128</v>
      </c>
      <c r="G141" s="46">
        <v>454</v>
      </c>
      <c r="I141" s="263">
        <f t="shared" si="250"/>
        <v>318.52278203137547</v>
      </c>
      <c r="J141" s="46">
        <v>319</v>
      </c>
      <c r="L141" s="263">
        <f t="shared" si="251"/>
        <v>47.08197247952026</v>
      </c>
      <c r="M141" s="46">
        <v>47</v>
      </c>
      <c r="O141" s="263">
        <f t="shared" si="252"/>
        <v>190.74297561579402</v>
      </c>
      <c r="P141" s="46">
        <v>191</v>
      </c>
    </row>
    <row r="142" spans="2:30" ht="15" customHeight="1" x14ac:dyDescent="0.2">
      <c r="B142" s="48" t="s">
        <v>8</v>
      </c>
      <c r="C142" s="265">
        <v>5668</v>
      </c>
      <c r="D142" s="262">
        <f t="shared" si="248"/>
        <v>0.30347486212989239</v>
      </c>
      <c r="F142" s="263">
        <f t="shared" si="249"/>
        <v>2395.6305616533705</v>
      </c>
      <c r="G142" s="46">
        <v>2395</v>
      </c>
      <c r="I142" s="263">
        <f t="shared" si="250"/>
        <v>1679.4298870268244</v>
      </c>
      <c r="J142" s="46">
        <v>1679</v>
      </c>
      <c r="L142" s="263">
        <f t="shared" si="251"/>
        <v>248.24243722225197</v>
      </c>
      <c r="M142" s="46">
        <v>248</v>
      </c>
      <c r="O142" s="263">
        <f t="shared" si="252"/>
        <v>1005.7034286421588</v>
      </c>
      <c r="P142" s="46">
        <v>1005</v>
      </c>
    </row>
    <row r="143" spans="2:30" ht="15" customHeight="1" x14ac:dyDescent="0.2">
      <c r="B143" s="48" t="s">
        <v>9</v>
      </c>
      <c r="C143" s="265">
        <v>3398</v>
      </c>
      <c r="D143" s="262">
        <f t="shared" si="248"/>
        <v>0.18193500026770895</v>
      </c>
      <c r="F143" s="263">
        <f t="shared" si="249"/>
        <v>1436.1948921132944</v>
      </c>
      <c r="G143" s="46">
        <v>1436</v>
      </c>
      <c r="I143" s="263">
        <f t="shared" si="250"/>
        <v>1006.8282914815013</v>
      </c>
      <c r="J143" s="46">
        <v>1007</v>
      </c>
      <c r="L143" s="263">
        <f t="shared" si="251"/>
        <v>148.82283021898593</v>
      </c>
      <c r="M143" s="46">
        <v>149</v>
      </c>
      <c r="O143" s="263">
        <f t="shared" si="252"/>
        <v>602.92523827206332</v>
      </c>
      <c r="P143" s="46">
        <v>603</v>
      </c>
    </row>
    <row r="144" spans="2:30" ht="15" customHeight="1" x14ac:dyDescent="0.2">
      <c r="B144" s="48" t="s">
        <v>10</v>
      </c>
      <c r="C144" s="265">
        <v>2027</v>
      </c>
      <c r="D144" s="262">
        <f t="shared" si="248"/>
        <v>0.10852920704609947</v>
      </c>
      <c r="E144" s="9"/>
      <c r="F144" s="263">
        <f t="shared" si="249"/>
        <v>856.72956042190924</v>
      </c>
      <c r="G144" s="46">
        <v>857</v>
      </c>
      <c r="I144" s="263">
        <f t="shared" si="250"/>
        <v>600.60063179311453</v>
      </c>
      <c r="J144" s="46">
        <v>601</v>
      </c>
      <c r="L144" s="263">
        <f t="shared" si="251"/>
        <v>88.776891363709368</v>
      </c>
      <c r="M144" s="46">
        <v>89</v>
      </c>
      <c r="O144" s="263">
        <f t="shared" si="252"/>
        <v>359.66140611461816</v>
      </c>
      <c r="P144" s="46">
        <v>360</v>
      </c>
    </row>
    <row r="145" spans="2:16" ht="15" customHeight="1" x14ac:dyDescent="0.2">
      <c r="B145" s="48" t="s">
        <v>235</v>
      </c>
      <c r="C145" s="265">
        <v>2519</v>
      </c>
      <c r="D145" s="262">
        <f t="shared" si="248"/>
        <v>0.13487176741446699</v>
      </c>
      <c r="E145" s="9"/>
      <c r="F145" s="263">
        <f t="shared" si="249"/>
        <v>1064.6777319698024</v>
      </c>
      <c r="G145" s="46">
        <v>1065</v>
      </c>
      <c r="I145" s="263">
        <f t="shared" si="250"/>
        <v>746.38036087166029</v>
      </c>
      <c r="J145" s="46">
        <v>746</v>
      </c>
      <c r="L145" s="263">
        <f t="shared" si="251"/>
        <v>110.32510574503399</v>
      </c>
      <c r="M145" s="46">
        <v>110</v>
      </c>
      <c r="O145" s="263"/>
    </row>
    <row r="146" spans="2:16" ht="15" customHeight="1" x14ac:dyDescent="0.2">
      <c r="B146" s="48"/>
      <c r="C146" s="36">
        <f>SUM(C139:C145)</f>
        <v>18677</v>
      </c>
      <c r="D146" s="266">
        <f>SUM(D139:D145)</f>
        <v>1</v>
      </c>
      <c r="E146" s="9"/>
      <c r="F146" s="263">
        <f>SUM(F139:F145)</f>
        <v>7893.9999999999991</v>
      </c>
      <c r="G146" s="263">
        <f>SUM(G139:G145)</f>
        <v>7894</v>
      </c>
      <c r="I146" s="263">
        <f>SUM(I139:I145)</f>
        <v>5534</v>
      </c>
      <c r="J146" s="263">
        <f>SUM(J139:J145)</f>
        <v>5534</v>
      </c>
      <c r="L146" s="263">
        <f>SUM(L139:L145)</f>
        <v>818</v>
      </c>
      <c r="M146" s="263">
        <f>SUM(M139:M145)</f>
        <v>818</v>
      </c>
      <c r="O146" s="263">
        <f>SUM(O139:O145)</f>
        <v>2867</v>
      </c>
      <c r="P146" s="263">
        <f>SUM(P139:P145)</f>
        <v>2867</v>
      </c>
    </row>
    <row r="148" spans="2:16" ht="15" customHeight="1" x14ac:dyDescent="0.2">
      <c r="B148" s="45" t="s">
        <v>243</v>
      </c>
    </row>
    <row r="149" spans="2:16" ht="15" customHeight="1" x14ac:dyDescent="0.2">
      <c r="B149" s="48" t="s">
        <v>4</v>
      </c>
      <c r="C149" s="265">
        <v>2744</v>
      </c>
      <c r="D149" s="262">
        <f>+C149/$C$155</f>
        <v>0.16982299789577918</v>
      </c>
    </row>
    <row r="150" spans="2:16" ht="15" customHeight="1" x14ac:dyDescent="0.2">
      <c r="B150" s="48" t="s">
        <v>6</v>
      </c>
      <c r="C150" s="265">
        <v>1246</v>
      </c>
      <c r="D150" s="262">
        <f t="shared" ref="D150:D154" si="253">+C150/$C$155</f>
        <v>7.7113504146552797E-2</v>
      </c>
      <c r="F150" s="363"/>
      <c r="G150" s="363"/>
    </row>
    <row r="151" spans="2:16" ht="15" customHeight="1" x14ac:dyDescent="0.2">
      <c r="B151" s="48" t="s">
        <v>7</v>
      </c>
      <c r="C151" s="265">
        <v>1075</v>
      </c>
      <c r="D151" s="262">
        <f t="shared" si="253"/>
        <v>6.6530511201881415E-2</v>
      </c>
      <c r="F151" s="364"/>
      <c r="G151" s="364"/>
    </row>
    <row r="152" spans="2:16" ht="15" customHeight="1" x14ac:dyDescent="0.2">
      <c r="B152" s="48" t="s">
        <v>8</v>
      </c>
      <c r="C152" s="265">
        <v>5668</v>
      </c>
      <c r="D152" s="262">
        <f t="shared" si="253"/>
        <v>0.35078598836489666</v>
      </c>
      <c r="F152" s="363"/>
      <c r="G152" s="363"/>
    </row>
    <row r="153" spans="2:16" ht="15" customHeight="1" x14ac:dyDescent="0.2">
      <c r="B153" s="48" t="s">
        <v>9</v>
      </c>
      <c r="C153" s="265">
        <v>3398</v>
      </c>
      <c r="D153" s="262">
        <f t="shared" si="253"/>
        <v>0.21029830424557494</v>
      </c>
      <c r="F153" s="364"/>
      <c r="G153" s="364"/>
    </row>
    <row r="154" spans="2:16" ht="15" customHeight="1" x14ac:dyDescent="0.2">
      <c r="B154" s="48" t="s">
        <v>10</v>
      </c>
      <c r="C154" s="265">
        <v>2027</v>
      </c>
      <c r="D154" s="262">
        <f t="shared" si="253"/>
        <v>0.12544869414531501</v>
      </c>
      <c r="F154" s="363"/>
      <c r="G154" s="363"/>
    </row>
    <row r="155" spans="2:16" ht="15" customHeight="1" x14ac:dyDescent="0.2">
      <c r="B155" s="48"/>
      <c r="C155" s="36">
        <f>SUM(C149:C154)</f>
        <v>16158</v>
      </c>
      <c r="D155" s="266">
        <f>SUM(D149:D154)</f>
        <v>1</v>
      </c>
      <c r="F155" s="364"/>
      <c r="G155" s="364"/>
    </row>
    <row r="156" spans="2:16" ht="15" customHeight="1" x14ac:dyDescent="0.2">
      <c r="F156" s="363"/>
      <c r="G156" s="363"/>
    </row>
    <row r="157" spans="2:16" ht="15" customHeight="1" x14ac:dyDescent="0.2">
      <c r="F157" s="364"/>
      <c r="G157" s="364"/>
    </row>
    <row r="158" spans="2:16" ht="15" customHeight="1" x14ac:dyDescent="0.2">
      <c r="F158" s="363"/>
      <c r="G158" s="363"/>
    </row>
    <row r="159" spans="2:16" ht="15" customHeight="1" x14ac:dyDescent="0.2">
      <c r="F159" s="364"/>
      <c r="G159" s="364"/>
    </row>
    <row r="160" spans="2:16" ht="15" customHeight="1" x14ac:dyDescent="0.2">
      <c r="F160" s="363"/>
      <c r="G160" s="363"/>
    </row>
    <row r="161" spans="6:7" ht="15" customHeight="1" x14ac:dyDescent="0.2">
      <c r="F161" s="364"/>
      <c r="G161" s="364"/>
    </row>
    <row r="162" spans="6:7" ht="15" customHeight="1" x14ac:dyDescent="0.2">
      <c r="F162" s="363"/>
      <c r="G162" s="363"/>
    </row>
    <row r="163" spans="6:7" ht="15" customHeight="1" x14ac:dyDescent="0.2">
      <c r="F163" s="364"/>
      <c r="G163" s="364"/>
    </row>
    <row r="164" spans="6:7" ht="15" customHeight="1" x14ac:dyDescent="0.2">
      <c r="F164" s="363"/>
      <c r="G164" s="363"/>
    </row>
  </sheetData>
  <mergeCells count="15">
    <mergeCell ref="A120:B120"/>
    <mergeCell ref="A118:B118"/>
    <mergeCell ref="O1:Q1"/>
    <mergeCell ref="I1:K1"/>
    <mergeCell ref="AD1:AF1"/>
    <mergeCell ref="R1:T1"/>
    <mergeCell ref="U1:W1"/>
    <mergeCell ref="L1:N1"/>
    <mergeCell ref="A1:A2"/>
    <mergeCell ref="B1:B2"/>
    <mergeCell ref="A41:B41"/>
    <mergeCell ref="F1:H1"/>
    <mergeCell ref="C1:E1"/>
    <mergeCell ref="X1:Z1"/>
    <mergeCell ref="AA1:AC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48" orientation="landscape" r:id="rId1"/>
  <headerFooter alignWithMargins="0">
    <oddHeader>&amp;L&amp;"Times New Roman,Félkövér"&amp;13Szent László Völgye TKT&amp;C&amp;"Times New Roman,Félkövér"&amp;16 2023.ÉVI III. KÖLTSÉGVETÉS MÓDOSÍTÁS&amp;R3.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8"/>
  <sheetViews>
    <sheetView zoomScale="90" zoomScaleNormal="90" zoomScaleSheetLayoutView="85" workbookViewId="0">
      <selection activeCell="G30" sqref="G30"/>
    </sheetView>
  </sheetViews>
  <sheetFormatPr defaultColWidth="8.85546875" defaultRowHeight="15" x14ac:dyDescent="0.2"/>
  <cols>
    <col min="1" max="1" width="64.7109375" style="83" customWidth="1"/>
    <col min="2" max="2" width="12.7109375" style="84" customWidth="1"/>
    <col min="3" max="3" width="12.28515625" style="85" customWidth="1"/>
    <col min="4" max="4" width="12.7109375" style="66" customWidth="1"/>
    <col min="5" max="5" width="13.140625" style="66" customWidth="1"/>
    <col min="6" max="6" width="11" style="66" customWidth="1"/>
    <col min="7" max="7" width="14" style="66" customWidth="1"/>
    <col min="8" max="9" width="15.7109375" style="66" customWidth="1"/>
    <col min="10" max="10" width="12.5703125" style="66" customWidth="1"/>
    <col min="11" max="11" width="13.85546875" style="101" bestFit="1" customWidth="1"/>
    <col min="12" max="12" width="11.7109375" style="67" customWidth="1"/>
    <col min="13" max="13" width="12.85546875" style="67" customWidth="1"/>
    <col min="14" max="16384" width="8.85546875" style="66"/>
  </cols>
  <sheetData>
    <row r="1" spans="1:13" ht="38.450000000000003" customHeight="1" x14ac:dyDescent="0.2">
      <c r="A1" s="138"/>
      <c r="B1" s="485" t="s">
        <v>398</v>
      </c>
      <c r="C1" s="482" t="s">
        <v>380</v>
      </c>
      <c r="D1" s="485" t="s">
        <v>404</v>
      </c>
      <c r="E1" s="65"/>
      <c r="F1" s="65"/>
      <c r="G1" s="491"/>
      <c r="H1" s="491"/>
      <c r="I1" s="645"/>
    </row>
    <row r="2" spans="1:13" ht="28.5" customHeight="1" x14ac:dyDescent="0.2">
      <c r="A2" s="137" t="s">
        <v>45</v>
      </c>
      <c r="B2" s="494"/>
      <c r="C2" s="484"/>
      <c r="D2" s="511"/>
      <c r="E2" s="68"/>
      <c r="F2" s="68" t="s">
        <v>284</v>
      </c>
      <c r="G2" s="68" t="s">
        <v>286</v>
      </c>
      <c r="H2" s="68" t="s">
        <v>285</v>
      </c>
      <c r="I2" s="68"/>
    </row>
    <row r="3" spans="1:13" x14ac:dyDescent="0.2">
      <c r="A3" s="554" t="s">
        <v>292</v>
      </c>
      <c r="B3" s="73">
        <v>25644700</v>
      </c>
      <c r="C3" s="88"/>
      <c r="D3" s="486">
        <f>SUM(B3:C3)</f>
        <v>25644700</v>
      </c>
      <c r="E3" s="70"/>
      <c r="F3" s="70">
        <v>25645</v>
      </c>
      <c r="G3" s="70"/>
      <c r="H3" s="70">
        <f>F3+G3</f>
        <v>25645</v>
      </c>
      <c r="I3" s="70"/>
    </row>
    <row r="4" spans="1:13" x14ac:dyDescent="0.2">
      <c r="A4" s="74" t="s">
        <v>293</v>
      </c>
      <c r="B4" s="73">
        <v>21313468</v>
      </c>
      <c r="C4" s="88"/>
      <c r="D4" s="486">
        <f t="shared" ref="D4:D12" si="0">SUM(B4:C4)</f>
        <v>21313468</v>
      </c>
      <c r="E4" s="70"/>
      <c r="F4" s="70">
        <v>21314</v>
      </c>
      <c r="G4" s="70"/>
      <c r="H4" s="70">
        <f t="shared" ref="H4:H12" si="1">F4+G4</f>
        <v>21314</v>
      </c>
      <c r="I4" s="70"/>
    </row>
    <row r="5" spans="1:13" x14ac:dyDescent="0.2">
      <c r="A5" s="74" t="s">
        <v>315</v>
      </c>
      <c r="B5" s="73">
        <v>12048904</v>
      </c>
      <c r="C5" s="88"/>
      <c r="D5" s="486">
        <f t="shared" si="0"/>
        <v>12048904</v>
      </c>
      <c r="E5" s="70"/>
      <c r="F5" s="70">
        <v>12049</v>
      </c>
      <c r="G5" s="70"/>
      <c r="H5" s="70">
        <f t="shared" si="1"/>
        <v>12049</v>
      </c>
      <c r="I5" s="70"/>
    </row>
    <row r="6" spans="1:13" x14ac:dyDescent="0.2">
      <c r="A6" s="74" t="s">
        <v>294</v>
      </c>
      <c r="B6" s="73">
        <v>1867370</v>
      </c>
      <c r="C6" s="88">
        <v>162380</v>
      </c>
      <c r="D6" s="486">
        <f t="shared" si="0"/>
        <v>2029750</v>
      </c>
      <c r="E6" s="70"/>
      <c r="F6" s="70">
        <v>1867</v>
      </c>
      <c r="G6" s="70">
        <v>162</v>
      </c>
      <c r="H6" s="70">
        <f t="shared" si="1"/>
        <v>2029</v>
      </c>
      <c r="I6" s="70"/>
    </row>
    <row r="7" spans="1:13" x14ac:dyDescent="0.2">
      <c r="A7" s="72" t="s">
        <v>300</v>
      </c>
      <c r="B7" s="73">
        <v>25000</v>
      </c>
      <c r="C7" s="88">
        <v>-25000</v>
      </c>
      <c r="D7" s="486">
        <f t="shared" si="0"/>
        <v>0</v>
      </c>
      <c r="E7" s="70"/>
      <c r="F7" s="70">
        <f>+'[4]4.SZ.TÁBL. SZOCIÁLIS NORMATÍVA'!$E7</f>
        <v>25</v>
      </c>
      <c r="G7" s="70">
        <v>-25</v>
      </c>
      <c r="H7" s="70">
        <f t="shared" si="1"/>
        <v>0</v>
      </c>
      <c r="I7" s="70"/>
    </row>
    <row r="8" spans="1:13" x14ac:dyDescent="0.2">
      <c r="A8" s="72" t="s">
        <v>301</v>
      </c>
      <c r="B8" s="73">
        <v>31910240</v>
      </c>
      <c r="C8" s="88">
        <v>-1806240</v>
      </c>
      <c r="D8" s="486">
        <f t="shared" si="0"/>
        <v>30104000</v>
      </c>
      <c r="E8" s="70"/>
      <c r="F8" s="70">
        <v>31910</v>
      </c>
      <c r="G8" s="70">
        <v>-1806</v>
      </c>
      <c r="H8" s="70">
        <f t="shared" si="1"/>
        <v>30104</v>
      </c>
      <c r="I8" s="70"/>
    </row>
    <row r="9" spans="1:13" x14ac:dyDescent="0.2">
      <c r="A9" s="74" t="s">
        <v>302</v>
      </c>
      <c r="B9" s="73">
        <f t="shared" ref="B9" si="2">+E44</f>
        <v>0</v>
      </c>
      <c r="C9" s="88"/>
      <c r="D9" s="486">
        <f t="shared" si="0"/>
        <v>0</v>
      </c>
      <c r="E9" s="70"/>
      <c r="F9" s="70">
        <f>+'[4]4.SZ.TÁBL. SZOCIÁLIS NORMATÍVA'!$E9</f>
        <v>0</v>
      </c>
      <c r="G9" s="70"/>
      <c r="H9" s="70">
        <f t="shared" si="1"/>
        <v>0</v>
      </c>
      <c r="I9" s="70"/>
    </row>
    <row r="10" spans="1:13" x14ac:dyDescent="0.2">
      <c r="A10" s="74" t="s">
        <v>391</v>
      </c>
      <c r="B10" s="73">
        <v>5142300</v>
      </c>
      <c r="C10" s="88"/>
      <c r="D10" s="486">
        <f t="shared" si="0"/>
        <v>5142300</v>
      </c>
      <c r="E10" s="70"/>
      <c r="F10" s="70">
        <v>5142</v>
      </c>
      <c r="G10" s="70"/>
      <c r="H10" s="70">
        <f t="shared" si="1"/>
        <v>5142</v>
      </c>
      <c r="I10" s="70"/>
    </row>
    <row r="11" spans="1:13" x14ac:dyDescent="0.2">
      <c r="A11" s="555" t="s">
        <v>303</v>
      </c>
      <c r="B11" s="73">
        <v>28934400</v>
      </c>
      <c r="C11" s="88">
        <v>1808400</v>
      </c>
      <c r="D11" s="486">
        <f t="shared" si="0"/>
        <v>30742800</v>
      </c>
      <c r="E11" s="70"/>
      <c r="F11" s="70">
        <v>28934</v>
      </c>
      <c r="G11" s="70">
        <v>1809</v>
      </c>
      <c r="H11" s="70">
        <f t="shared" si="1"/>
        <v>30743</v>
      </c>
      <c r="I11" s="70"/>
    </row>
    <row r="12" spans="1:13" x14ac:dyDescent="0.2">
      <c r="A12" s="556" t="s">
        <v>295</v>
      </c>
      <c r="B12" s="73">
        <v>14253000</v>
      </c>
      <c r="C12" s="88"/>
      <c r="D12" s="486">
        <f t="shared" si="0"/>
        <v>14253000</v>
      </c>
      <c r="E12" s="70"/>
      <c r="F12" s="70">
        <v>14253</v>
      </c>
      <c r="G12" s="70"/>
      <c r="H12" s="70">
        <f t="shared" si="1"/>
        <v>14253</v>
      </c>
      <c r="I12" s="70"/>
    </row>
    <row r="13" spans="1:13" x14ac:dyDescent="0.2">
      <c r="A13" s="77" t="s">
        <v>46</v>
      </c>
      <c r="B13" s="139">
        <f>SUM(B3:B12)</f>
        <v>141139382</v>
      </c>
      <c r="C13" s="483">
        <f>SUM(C3:C12)</f>
        <v>139540</v>
      </c>
      <c r="D13" s="512">
        <f>SUM(D3:D12)</f>
        <v>141278922</v>
      </c>
      <c r="E13" s="78"/>
      <c r="F13" s="78">
        <f>SUM(F3:F12)</f>
        <v>141139</v>
      </c>
      <c r="G13" s="78">
        <f>SUM(G3:G12)</f>
        <v>140</v>
      </c>
      <c r="H13" s="78">
        <f t="shared" ref="H13" si="3">SUM(H3:H12)</f>
        <v>141279</v>
      </c>
      <c r="I13" s="78"/>
    </row>
    <row r="14" spans="1:13" x14ac:dyDescent="0.2">
      <c r="A14" s="137"/>
      <c r="B14" s="558"/>
      <c r="C14" s="559"/>
      <c r="D14" s="560"/>
      <c r="E14" s="78"/>
      <c r="F14" s="78"/>
      <c r="G14" s="78"/>
      <c r="H14" s="78"/>
      <c r="I14" s="78"/>
      <c r="J14" s="79"/>
      <c r="K14" s="79"/>
      <c r="M14" s="66"/>
    </row>
    <row r="15" spans="1:13" x14ac:dyDescent="0.2">
      <c r="A15" s="72" t="s">
        <v>304</v>
      </c>
      <c r="B15" s="73">
        <v>3456000</v>
      </c>
      <c r="C15" s="93">
        <v>230400</v>
      </c>
      <c r="D15" s="513">
        <f t="shared" ref="D15:D20" si="4">SUM(B15:C15)</f>
        <v>3686400</v>
      </c>
      <c r="E15" s="70"/>
      <c r="F15" s="70">
        <v>3456</v>
      </c>
      <c r="G15" s="70">
        <v>230</v>
      </c>
      <c r="H15" s="70">
        <f>F15+G15</f>
        <v>3686</v>
      </c>
      <c r="I15" s="70"/>
      <c r="J15" s="70"/>
      <c r="K15" s="80"/>
      <c r="M15" s="66"/>
    </row>
    <row r="16" spans="1:13" x14ac:dyDescent="0.2">
      <c r="A16" s="72" t="s">
        <v>299</v>
      </c>
      <c r="B16" s="73">
        <v>5762852</v>
      </c>
      <c r="C16" s="93"/>
      <c r="D16" s="486">
        <f t="shared" si="4"/>
        <v>5762852</v>
      </c>
      <c r="E16" s="70"/>
      <c r="F16" s="70">
        <v>5763</v>
      </c>
      <c r="G16" s="70"/>
      <c r="H16" s="70">
        <f t="shared" ref="H16:H21" si="5">F16+G16</f>
        <v>5763</v>
      </c>
      <c r="I16" s="70"/>
      <c r="J16" s="70"/>
      <c r="K16" s="80"/>
      <c r="M16" s="66"/>
    </row>
    <row r="17" spans="1:13" x14ac:dyDescent="0.2">
      <c r="A17" s="72" t="s">
        <v>282</v>
      </c>
      <c r="B17" s="73">
        <v>5092240</v>
      </c>
      <c r="C17" s="93">
        <v>-288240</v>
      </c>
      <c r="D17" s="486">
        <f t="shared" si="4"/>
        <v>4804000</v>
      </c>
      <c r="E17" s="70"/>
      <c r="F17" s="70">
        <v>5092</v>
      </c>
      <c r="G17" s="70">
        <v>-288</v>
      </c>
      <c r="H17" s="70">
        <f t="shared" si="5"/>
        <v>4804</v>
      </c>
      <c r="I17" s="70"/>
      <c r="J17" s="70"/>
      <c r="K17" s="80"/>
      <c r="M17" s="66"/>
    </row>
    <row r="18" spans="1:13" x14ac:dyDescent="0.2">
      <c r="A18" s="72" t="s">
        <v>298</v>
      </c>
      <c r="B18" s="73">
        <v>3995300</v>
      </c>
      <c r="C18" s="93"/>
      <c r="D18" s="486">
        <f t="shared" si="4"/>
        <v>3995300</v>
      </c>
      <c r="E18" s="70"/>
      <c r="F18" s="70">
        <v>3995</v>
      </c>
      <c r="G18" s="70"/>
      <c r="H18" s="70">
        <f t="shared" si="5"/>
        <v>3995</v>
      </c>
      <c r="I18" s="70"/>
      <c r="J18" s="70"/>
      <c r="K18" s="80"/>
      <c r="M18" s="66"/>
    </row>
    <row r="19" spans="1:13" x14ac:dyDescent="0.2">
      <c r="A19" s="72" t="s">
        <v>348</v>
      </c>
      <c r="B19" s="73">
        <v>1353000</v>
      </c>
      <c r="C19" s="93"/>
      <c r="D19" s="486">
        <f t="shared" si="4"/>
        <v>1353000</v>
      </c>
      <c r="E19" s="70"/>
      <c r="F19" s="70">
        <v>1353</v>
      </c>
      <c r="G19" s="70"/>
      <c r="H19" s="70">
        <f t="shared" si="5"/>
        <v>1353</v>
      </c>
      <c r="I19" s="70"/>
      <c r="J19" s="70"/>
      <c r="K19" s="80"/>
      <c r="M19" s="66"/>
    </row>
    <row r="20" spans="1:13" x14ac:dyDescent="0.2">
      <c r="A20" s="496" t="s">
        <v>389</v>
      </c>
      <c r="B20" s="73">
        <v>469900</v>
      </c>
      <c r="C20" s="98"/>
      <c r="D20" s="514">
        <f t="shared" si="4"/>
        <v>469900</v>
      </c>
      <c r="E20" s="70"/>
      <c r="F20" s="70">
        <v>470</v>
      </c>
      <c r="G20" s="70"/>
      <c r="H20" s="70">
        <f t="shared" si="5"/>
        <v>470</v>
      </c>
      <c r="I20" s="70"/>
      <c r="J20" s="70"/>
      <c r="K20" s="80"/>
      <c r="M20" s="66"/>
    </row>
    <row r="21" spans="1:13" x14ac:dyDescent="0.2">
      <c r="A21" s="72" t="s">
        <v>377</v>
      </c>
      <c r="B21" s="73">
        <v>146740</v>
      </c>
      <c r="C21" s="619">
        <v>12760</v>
      </c>
      <c r="D21" s="620">
        <f>+B21+C21</f>
        <v>159500</v>
      </c>
      <c r="E21" s="70"/>
      <c r="F21" s="70">
        <v>147</v>
      </c>
      <c r="G21" s="70">
        <v>13</v>
      </c>
      <c r="H21" s="70">
        <f t="shared" si="5"/>
        <v>160</v>
      </c>
      <c r="I21" s="70"/>
      <c r="J21" s="70"/>
      <c r="K21" s="80"/>
      <c r="M21" s="66"/>
    </row>
    <row r="22" spans="1:13" x14ac:dyDescent="0.2">
      <c r="A22" s="77" t="s">
        <v>387</v>
      </c>
      <c r="B22" s="139">
        <f>SUM(B15:B21)</f>
        <v>20276032</v>
      </c>
      <c r="C22" s="139">
        <f>SUM(C15:C21)</f>
        <v>-45080</v>
      </c>
      <c r="D22" s="512">
        <f>SUM(D15:D21)</f>
        <v>20230952</v>
      </c>
      <c r="E22" s="70"/>
      <c r="F22" s="78">
        <f>SUM(F15:F21)</f>
        <v>20276</v>
      </c>
      <c r="G22" s="78">
        <f>SUM(G15:G21)</f>
        <v>-45</v>
      </c>
      <c r="H22" s="78">
        <f>SUM(H15:H21)</f>
        <v>20231</v>
      </c>
      <c r="I22" s="78"/>
      <c r="J22" s="70"/>
      <c r="K22" s="80"/>
      <c r="M22" s="66"/>
    </row>
    <row r="23" spans="1:13" x14ac:dyDescent="0.2">
      <c r="A23" s="69"/>
      <c r="B23" s="71"/>
      <c r="C23" s="88"/>
      <c r="D23" s="486"/>
      <c r="E23" s="70"/>
      <c r="F23" s="70"/>
      <c r="G23" s="70"/>
      <c r="H23" s="70"/>
      <c r="I23" s="70"/>
      <c r="J23" s="70"/>
      <c r="K23" s="80"/>
      <c r="M23" s="66"/>
    </row>
    <row r="24" spans="1:13" x14ac:dyDescent="0.2">
      <c r="A24" s="72" t="s">
        <v>350</v>
      </c>
      <c r="B24" s="73">
        <v>0</v>
      </c>
      <c r="C24" s="93">
        <v>0</v>
      </c>
      <c r="D24" s="486">
        <f t="shared" ref="D24:D30" si="6">SUM(B24:C24)</f>
        <v>0</v>
      </c>
      <c r="E24" s="70"/>
      <c r="F24" s="70"/>
      <c r="G24" s="70"/>
      <c r="H24" s="70">
        <f>F24+G24</f>
        <v>0</v>
      </c>
      <c r="I24" s="70"/>
      <c r="J24" s="70"/>
      <c r="K24" s="80"/>
      <c r="M24" s="66"/>
    </row>
    <row r="25" spans="1:13" x14ac:dyDescent="0.2">
      <c r="A25" s="72" t="s">
        <v>304</v>
      </c>
      <c r="B25" s="73">
        <v>2547041</v>
      </c>
      <c r="C25" s="93">
        <v>1507645</v>
      </c>
      <c r="D25" s="486">
        <f t="shared" si="6"/>
        <v>4054686</v>
      </c>
      <c r="E25" s="70"/>
      <c r="F25" s="70">
        <v>2547</v>
      </c>
      <c r="G25" s="70">
        <v>1507</v>
      </c>
      <c r="H25" s="70">
        <f t="shared" ref="H25:H30" si="7">F25+G25</f>
        <v>4054</v>
      </c>
      <c r="I25" s="70"/>
      <c r="J25" s="70"/>
      <c r="K25" s="80"/>
      <c r="M25" s="66"/>
    </row>
    <row r="26" spans="1:13" x14ac:dyDescent="0.2">
      <c r="A26" s="72" t="s">
        <v>299</v>
      </c>
      <c r="B26" s="73">
        <v>6628597</v>
      </c>
      <c r="C26" s="93">
        <v>2959436</v>
      </c>
      <c r="D26" s="486">
        <f t="shared" si="6"/>
        <v>9588033</v>
      </c>
      <c r="E26" s="70"/>
      <c r="F26" s="70">
        <v>6629</v>
      </c>
      <c r="G26" s="70">
        <v>2959</v>
      </c>
      <c r="H26" s="70">
        <f t="shared" si="7"/>
        <v>9588</v>
      </c>
      <c r="I26" s="70"/>
      <c r="J26" s="70"/>
      <c r="K26" s="80"/>
      <c r="M26" s="66"/>
    </row>
    <row r="27" spans="1:13" x14ac:dyDescent="0.2">
      <c r="A27" s="72" t="s">
        <v>282</v>
      </c>
      <c r="B27" s="73">
        <v>2973199</v>
      </c>
      <c r="C27" s="93">
        <v>1394714</v>
      </c>
      <c r="D27" s="486">
        <f t="shared" si="6"/>
        <v>4367913</v>
      </c>
      <c r="E27" s="70"/>
      <c r="F27" s="70">
        <v>2973</v>
      </c>
      <c r="G27" s="70">
        <v>1395</v>
      </c>
      <c r="H27" s="70">
        <f t="shared" si="7"/>
        <v>4368</v>
      </c>
      <c r="I27" s="70"/>
      <c r="J27" s="70"/>
      <c r="K27" s="80"/>
      <c r="M27" s="66"/>
    </row>
    <row r="28" spans="1:13" x14ac:dyDescent="0.2">
      <c r="A28" s="72" t="s">
        <v>298</v>
      </c>
      <c r="B28" s="73">
        <v>2995637</v>
      </c>
      <c r="C28" s="93">
        <v>1731674</v>
      </c>
      <c r="D28" s="486">
        <f t="shared" si="6"/>
        <v>4727311</v>
      </c>
      <c r="E28" s="70"/>
      <c r="F28" s="70">
        <v>2996</v>
      </c>
      <c r="G28" s="70">
        <v>1732</v>
      </c>
      <c r="H28" s="70">
        <f t="shared" si="7"/>
        <v>4728</v>
      </c>
      <c r="I28" s="70"/>
      <c r="J28" s="70"/>
      <c r="K28" s="80"/>
      <c r="M28" s="66"/>
    </row>
    <row r="29" spans="1:13" x14ac:dyDescent="0.2">
      <c r="A29" s="72" t="s">
        <v>348</v>
      </c>
      <c r="B29" s="73">
        <v>793261</v>
      </c>
      <c r="C29" s="93">
        <v>396630</v>
      </c>
      <c r="D29" s="486">
        <f t="shared" si="6"/>
        <v>1189891</v>
      </c>
      <c r="E29" s="70"/>
      <c r="F29" s="70">
        <v>793</v>
      </c>
      <c r="G29" s="70">
        <v>396</v>
      </c>
      <c r="H29" s="70">
        <f t="shared" si="7"/>
        <v>1189</v>
      </c>
      <c r="I29" s="70"/>
      <c r="J29" s="70"/>
      <c r="K29" s="80"/>
      <c r="M29" s="66"/>
    </row>
    <row r="30" spans="1:13" x14ac:dyDescent="0.2">
      <c r="A30" s="496" t="s">
        <v>390</v>
      </c>
      <c r="B30" s="73">
        <v>306232</v>
      </c>
      <c r="C30" s="98">
        <v>155940</v>
      </c>
      <c r="D30" s="486">
        <f t="shared" si="6"/>
        <v>462172</v>
      </c>
      <c r="E30" s="70"/>
      <c r="F30" s="70">
        <v>306</v>
      </c>
      <c r="G30" s="70">
        <v>156</v>
      </c>
      <c r="H30" s="70">
        <f t="shared" si="7"/>
        <v>462</v>
      </c>
      <c r="I30" s="70"/>
      <c r="J30" s="70"/>
      <c r="K30" s="80"/>
      <c r="M30" s="66"/>
    </row>
    <row r="31" spans="1:13" x14ac:dyDescent="0.2">
      <c r="A31" s="77" t="s">
        <v>283</v>
      </c>
      <c r="B31" s="139">
        <f>SUM(B24:B30)</f>
        <v>16243967</v>
      </c>
      <c r="C31" s="139">
        <f t="shared" ref="C31:D31" si="8">SUM(C24:C30)</f>
        <v>8146039</v>
      </c>
      <c r="D31" s="512">
        <f t="shared" si="8"/>
        <v>24390006</v>
      </c>
      <c r="E31" s="70"/>
      <c r="F31" s="78">
        <f>SUM(F24:F30)</f>
        <v>16244</v>
      </c>
      <c r="G31" s="78">
        <f t="shared" ref="G31:H31" si="9">SUM(G24:G30)</f>
        <v>8145</v>
      </c>
      <c r="H31" s="78">
        <f t="shared" si="9"/>
        <v>24389</v>
      </c>
      <c r="I31" s="78"/>
      <c r="J31" s="70"/>
      <c r="K31" s="80"/>
      <c r="M31" s="66"/>
    </row>
    <row r="32" spans="1:13" ht="15.75" thickBot="1" x14ac:dyDescent="0.25">
      <c r="A32" s="75"/>
      <c r="B32" s="76"/>
      <c r="C32" s="62"/>
      <c r="D32" s="514"/>
      <c r="E32" s="70"/>
      <c r="F32" s="70"/>
      <c r="G32" s="70"/>
      <c r="H32" s="70"/>
      <c r="I32" s="70"/>
      <c r="J32" s="70"/>
      <c r="K32" s="80"/>
      <c r="M32" s="66"/>
    </row>
    <row r="33" spans="1:12" s="81" customFormat="1" ht="15.75" thickBot="1" x14ac:dyDescent="0.25">
      <c r="A33" s="82" t="s">
        <v>19</v>
      </c>
      <c r="B33" s="495">
        <f>SUM(B13,B22,B31,)</f>
        <v>177659381</v>
      </c>
      <c r="C33" s="495">
        <f>SUM(C13,C22,C31,)</f>
        <v>8240499</v>
      </c>
      <c r="D33" s="515">
        <f>SUM(D13,D22,D31,)</f>
        <v>185899880</v>
      </c>
      <c r="E33" s="78"/>
      <c r="F33" s="557">
        <f>SUM(F13,F22,F31,)</f>
        <v>177659</v>
      </c>
      <c r="G33" s="557">
        <f>SUM(G13,G22,G31,)</f>
        <v>8240</v>
      </c>
      <c r="H33" s="557">
        <f>SUM(H13,H22,H31,)</f>
        <v>185899</v>
      </c>
      <c r="I33" s="557"/>
      <c r="J33" s="70"/>
      <c r="K33" s="80"/>
      <c r="L33" s="67"/>
    </row>
    <row r="34" spans="1:12" x14ac:dyDescent="0.2">
      <c r="G34" s="70"/>
      <c r="H34" s="70"/>
      <c r="I34" s="70"/>
      <c r="J34" s="70"/>
      <c r="K34" s="80"/>
    </row>
    <row r="35" spans="1:12" x14ac:dyDescent="0.2">
      <c r="K35" s="80"/>
    </row>
    <row r="36" spans="1:12" ht="15.75" thickBot="1" x14ac:dyDescent="0.25">
      <c r="K36" s="80"/>
    </row>
    <row r="37" spans="1:12" ht="41.45" customHeight="1" x14ac:dyDescent="0.2">
      <c r="A37" s="662" t="s">
        <v>45</v>
      </c>
      <c r="B37" s="668" t="s">
        <v>18</v>
      </c>
      <c r="C37" s="670" t="s">
        <v>328</v>
      </c>
      <c r="D37" s="669" t="s">
        <v>334</v>
      </c>
      <c r="E37" s="672" t="s">
        <v>333</v>
      </c>
    </row>
    <row r="38" spans="1:12" x14ac:dyDescent="0.2">
      <c r="A38" s="74" t="s">
        <v>292</v>
      </c>
      <c r="B38" s="663">
        <v>5</v>
      </c>
      <c r="C38" s="671" t="s">
        <v>329</v>
      </c>
      <c r="D38" s="664">
        <v>5128940</v>
      </c>
      <c r="E38" s="665">
        <f>B38*D38</f>
        <v>25644700</v>
      </c>
    </row>
    <row r="39" spans="1:12" x14ac:dyDescent="0.2">
      <c r="A39" s="74" t="s">
        <v>293</v>
      </c>
      <c r="B39" s="663">
        <v>4.4000000000000004</v>
      </c>
      <c r="C39" s="671" t="s">
        <v>329</v>
      </c>
      <c r="D39" s="664">
        <v>4843970</v>
      </c>
      <c r="E39" s="665">
        <f>B39*D39</f>
        <v>21313468</v>
      </c>
    </row>
    <row r="40" spans="1:12" x14ac:dyDescent="0.2">
      <c r="A40" s="74" t="s">
        <v>315</v>
      </c>
      <c r="B40" s="848" t="s">
        <v>335</v>
      </c>
      <c r="C40" s="848"/>
      <c r="D40" s="848"/>
      <c r="E40" s="665">
        <v>12048904</v>
      </c>
    </row>
    <row r="41" spans="1:12" x14ac:dyDescent="0.2">
      <c r="A41" s="74" t="s">
        <v>294</v>
      </c>
      <c r="B41" s="666">
        <v>23</v>
      </c>
      <c r="C41" s="666" t="s">
        <v>330</v>
      </c>
      <c r="D41" s="664">
        <v>81190</v>
      </c>
      <c r="E41" s="665">
        <f t="shared" ref="E41:E48" si="10">+B41*D41</f>
        <v>1867370</v>
      </c>
    </row>
    <row r="42" spans="1:12" x14ac:dyDescent="0.2">
      <c r="A42" s="74" t="s">
        <v>300</v>
      </c>
      <c r="B42" s="666">
        <v>1</v>
      </c>
      <c r="C42" s="666" t="s">
        <v>330</v>
      </c>
      <c r="D42" s="73">
        <v>25000</v>
      </c>
      <c r="E42" s="665">
        <f t="shared" si="10"/>
        <v>25000</v>
      </c>
    </row>
    <row r="43" spans="1:12" x14ac:dyDescent="0.2">
      <c r="A43" s="74" t="s">
        <v>301</v>
      </c>
      <c r="B43" s="666">
        <v>53</v>
      </c>
      <c r="C43" s="666" t="s">
        <v>330</v>
      </c>
      <c r="D43" s="73">
        <v>602080</v>
      </c>
      <c r="E43" s="665">
        <f t="shared" si="10"/>
        <v>31910240</v>
      </c>
    </row>
    <row r="44" spans="1:12" x14ac:dyDescent="0.2">
      <c r="A44" s="74" t="s">
        <v>302</v>
      </c>
      <c r="B44" s="666">
        <v>0</v>
      </c>
      <c r="C44" s="666" t="s">
        <v>330</v>
      </c>
      <c r="D44" s="73">
        <v>163500</v>
      </c>
      <c r="E44" s="665">
        <f t="shared" si="10"/>
        <v>0</v>
      </c>
    </row>
    <row r="45" spans="1:12" x14ac:dyDescent="0.2">
      <c r="A45" s="74" t="s">
        <v>393</v>
      </c>
      <c r="B45" s="667">
        <v>1</v>
      </c>
      <c r="C45" s="673" t="s">
        <v>331</v>
      </c>
      <c r="D45" s="73">
        <v>5142300</v>
      </c>
      <c r="E45" s="665">
        <f t="shared" si="10"/>
        <v>5142300</v>
      </c>
    </row>
    <row r="46" spans="1:12" x14ac:dyDescent="0.2">
      <c r="A46" s="74" t="s">
        <v>303</v>
      </c>
      <c r="B46" s="666">
        <v>15</v>
      </c>
      <c r="C46" s="666" t="s">
        <v>330</v>
      </c>
      <c r="D46" s="73">
        <v>1808400</v>
      </c>
      <c r="E46" s="665">
        <f t="shared" si="10"/>
        <v>27126000</v>
      </c>
    </row>
    <row r="47" spans="1:12" x14ac:dyDescent="0.2">
      <c r="A47" s="849" t="s">
        <v>295</v>
      </c>
      <c r="B47" s="666">
        <v>1</v>
      </c>
      <c r="C47" s="673" t="s">
        <v>331</v>
      </c>
      <c r="D47" s="73">
        <v>3000000</v>
      </c>
      <c r="E47" s="665">
        <f t="shared" si="10"/>
        <v>3000000</v>
      </c>
    </row>
    <row r="48" spans="1:12" x14ac:dyDescent="0.2">
      <c r="A48" s="850"/>
      <c r="B48" s="674">
        <v>3300</v>
      </c>
      <c r="C48" s="674" t="s">
        <v>332</v>
      </c>
      <c r="D48" s="675">
        <v>3410</v>
      </c>
      <c r="E48" s="676">
        <f t="shared" si="10"/>
        <v>11253000</v>
      </c>
    </row>
    <row r="49" spans="1:5" ht="15.75" thickBot="1" x14ac:dyDescent="0.25">
      <c r="A49" s="677" t="s">
        <v>46</v>
      </c>
      <c r="B49" s="678"/>
      <c r="C49" s="679"/>
      <c r="D49" s="680"/>
      <c r="E49" s="681">
        <f>SUM(E38:E48)</f>
        <v>139330982</v>
      </c>
    </row>
    <row r="90" spans="1:13" x14ac:dyDescent="0.2">
      <c r="C90" s="66"/>
    </row>
    <row r="91" spans="1:13" x14ac:dyDescent="0.2">
      <c r="A91" s="64"/>
      <c r="K91" s="66"/>
      <c r="L91" s="66"/>
      <c r="M91" s="66"/>
    </row>
    <row r="103" spans="1:13" x14ac:dyDescent="0.2">
      <c r="B103" s="87"/>
      <c r="C103" s="88"/>
      <c r="D103" s="89"/>
      <c r="E103" s="89"/>
    </row>
    <row r="104" spans="1:13" x14ac:dyDescent="0.2">
      <c r="A104" s="86"/>
      <c r="B104" s="92"/>
      <c r="C104" s="93"/>
      <c r="D104" s="94"/>
      <c r="E104" s="94"/>
      <c r="F104" s="89"/>
      <c r="G104" s="89"/>
      <c r="H104" s="89"/>
      <c r="I104" s="89"/>
      <c r="J104" s="89"/>
      <c r="K104" s="90"/>
      <c r="L104" s="66"/>
      <c r="M104" s="66"/>
    </row>
    <row r="105" spans="1:13" x14ac:dyDescent="0.2">
      <c r="A105" s="91"/>
      <c r="B105" s="92"/>
      <c r="C105" s="93"/>
      <c r="D105" s="94"/>
      <c r="E105" s="94"/>
      <c r="F105" s="94"/>
      <c r="G105" s="94"/>
      <c r="H105" s="94"/>
      <c r="I105" s="94"/>
      <c r="J105" s="94"/>
      <c r="K105" s="95"/>
      <c r="L105" s="66"/>
      <c r="M105" s="66"/>
    </row>
    <row r="106" spans="1:13" x14ac:dyDescent="0.2">
      <c r="A106" s="91"/>
      <c r="B106" s="92"/>
      <c r="C106" s="93"/>
      <c r="D106" s="94"/>
      <c r="E106" s="94"/>
      <c r="F106" s="94"/>
      <c r="G106" s="94"/>
      <c r="H106" s="94"/>
      <c r="I106" s="94"/>
      <c r="J106" s="94"/>
      <c r="K106" s="95"/>
      <c r="L106" s="66"/>
      <c r="M106" s="66"/>
    </row>
    <row r="107" spans="1:13" x14ac:dyDescent="0.2">
      <c r="A107" s="91"/>
      <c r="B107" s="97"/>
      <c r="C107" s="98"/>
      <c r="D107" s="99"/>
      <c r="E107" s="99"/>
      <c r="F107" s="94"/>
      <c r="G107" s="94"/>
      <c r="H107" s="94"/>
      <c r="I107" s="94"/>
      <c r="J107" s="94"/>
      <c r="K107" s="95"/>
      <c r="L107" s="66"/>
      <c r="M107" s="66"/>
    </row>
    <row r="108" spans="1:13" x14ac:dyDescent="0.2">
      <c r="A108" s="96"/>
      <c r="F108" s="99"/>
      <c r="G108" s="99"/>
      <c r="H108" s="99"/>
      <c r="I108" s="99"/>
      <c r="J108" s="99"/>
      <c r="K108" s="100"/>
      <c r="L108" s="66"/>
      <c r="M108" s="66"/>
    </row>
  </sheetData>
  <mergeCells count="2">
    <mergeCell ref="B40:D40"/>
    <mergeCell ref="A47:A48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65" orientation="portrait" r:id="rId1"/>
  <headerFooter alignWithMargins="0">
    <oddHeader>&amp;L&amp;"Times New Roman,Félkövér"&amp;13Szent László Völgye TKT&amp;C&amp;"Times New Roman,Félkövér"&amp;16 2023.ÉVI III. KÖLTSÉGVETÉS MÓDOSÍTÁS&amp;R
4. sz. táblázat
SZOCIÁLIS NORMATÍVA
 Adatok: eFt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00"/>
  <sheetViews>
    <sheetView zoomScaleNormal="100" workbookViewId="0">
      <selection activeCell="Q13" sqref="Q13"/>
    </sheetView>
  </sheetViews>
  <sheetFormatPr defaultColWidth="8.85546875" defaultRowHeight="12" x14ac:dyDescent="0.2"/>
  <cols>
    <col min="1" max="1" width="40.140625" style="533" customWidth="1"/>
    <col min="2" max="2" width="12.5703125" style="533" customWidth="1"/>
    <col min="3" max="10" width="7.42578125" style="533" customWidth="1"/>
    <col min="11" max="11" width="8.28515625" style="533" customWidth="1"/>
    <col min="12" max="14" width="7.42578125" style="533" customWidth="1"/>
    <col min="15" max="15" width="12.7109375" style="533" customWidth="1"/>
    <col min="16" max="21" width="8.85546875" style="533"/>
    <col min="22" max="22" width="9.28515625" style="533" customWidth="1"/>
    <col min="23" max="16384" width="8.85546875" style="533"/>
  </cols>
  <sheetData>
    <row r="1" spans="1:23" s="522" customFormat="1" ht="36.6" customHeight="1" thickBot="1" x14ac:dyDescent="0.25">
      <c r="A1" s="516"/>
      <c r="B1" s="517" t="s">
        <v>399</v>
      </c>
      <c r="C1" s="518" t="s">
        <v>21</v>
      </c>
      <c r="D1" s="519" t="s">
        <v>22</v>
      </c>
      <c r="E1" s="519" t="s">
        <v>23</v>
      </c>
      <c r="F1" s="520" t="s">
        <v>24</v>
      </c>
      <c r="G1" s="519" t="s">
        <v>25</v>
      </c>
      <c r="H1" s="519" t="s">
        <v>26</v>
      </c>
      <c r="I1" s="519" t="s">
        <v>27</v>
      </c>
      <c r="J1" s="519" t="s">
        <v>28</v>
      </c>
      <c r="K1" s="519" t="s">
        <v>29</v>
      </c>
      <c r="L1" s="519" t="s">
        <v>30</v>
      </c>
      <c r="M1" s="519" t="s">
        <v>31</v>
      </c>
      <c r="N1" s="521" t="s">
        <v>32</v>
      </c>
      <c r="O1" s="517" t="s">
        <v>405</v>
      </c>
    </row>
    <row r="2" spans="1:23" s="522" customFormat="1" ht="34.9" customHeight="1" x14ac:dyDescent="0.2">
      <c r="A2" s="523" t="s">
        <v>289</v>
      </c>
      <c r="B2" s="52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  <c r="Q2" s="524"/>
      <c r="R2" s="525"/>
      <c r="S2" s="525"/>
      <c r="T2" s="525"/>
      <c r="U2" s="525"/>
    </row>
    <row r="3" spans="1:23" ht="12.75" x14ac:dyDescent="0.2">
      <c r="A3" s="526" t="s">
        <v>4</v>
      </c>
      <c r="B3" s="745">
        <v>21618</v>
      </c>
      <c r="C3" s="528">
        <v>1802</v>
      </c>
      <c r="D3" s="529">
        <v>1802</v>
      </c>
      <c r="E3" s="529">
        <v>1802</v>
      </c>
      <c r="F3" s="529">
        <v>1802</v>
      </c>
      <c r="G3" s="529">
        <v>1802</v>
      </c>
      <c r="H3" s="529">
        <v>1802</v>
      </c>
      <c r="I3" s="529">
        <v>1802</v>
      </c>
      <c r="J3" s="529">
        <v>1802</v>
      </c>
      <c r="K3" s="529">
        <v>1802</v>
      </c>
      <c r="L3" s="529">
        <v>1802</v>
      </c>
      <c r="M3" s="529">
        <v>1802</v>
      </c>
      <c r="N3" s="530">
        <f>+U3</f>
        <v>1796</v>
      </c>
      <c r="O3" s="745">
        <f>SUM(C3:N3)</f>
        <v>21618</v>
      </c>
      <c r="P3" s="531"/>
      <c r="Q3" s="15">
        <f>+'2.SZ.TÁBL. BEVÉTELEK'!E5+'2.SZ.TÁBL. BEVÉTELEK'!E14+'2.SZ.TÁBL. BEVÉTELEK'!E22+'2.SZ.TÁBL. BEVÉTELEK'!E31+'2.SZ.TÁBL. BEVÉTELEK'!E55+'2.SZ.TÁBL. BEVÉTELEK'!E64+'2.SZ.TÁBL. BEVÉTELEK'!E41+'2.SZ.TÁBL. BEVÉTELEK'!E48+'2.SZ.TÁBL. BEVÉTELEK'!C79+'2.SZ.TÁBL. BEVÉTELEK'!C89</f>
        <v>21618</v>
      </c>
      <c r="R3" s="17">
        <f t="shared" ref="R3:R10" si="0">+Q3/12</f>
        <v>1801.5</v>
      </c>
      <c r="S3" s="35">
        <v>1652</v>
      </c>
      <c r="T3" s="16"/>
      <c r="U3" s="15">
        <f t="shared" ref="U3:U12" si="1">+Q3-SUM(C3:M3)</f>
        <v>1796</v>
      </c>
    </row>
    <row r="4" spans="1:23" ht="12.75" x14ac:dyDescent="0.2">
      <c r="A4" s="534" t="s">
        <v>6</v>
      </c>
      <c r="B4" s="527">
        <v>5930</v>
      </c>
      <c r="C4" s="528">
        <v>494</v>
      </c>
      <c r="D4" s="529">
        <v>494</v>
      </c>
      <c r="E4" s="529">
        <v>494</v>
      </c>
      <c r="F4" s="529">
        <v>494</v>
      </c>
      <c r="G4" s="529">
        <v>494</v>
      </c>
      <c r="H4" s="529">
        <v>494</v>
      </c>
      <c r="I4" s="529">
        <v>494</v>
      </c>
      <c r="J4" s="529">
        <v>494</v>
      </c>
      <c r="K4" s="529">
        <v>494</v>
      </c>
      <c r="L4" s="529">
        <v>494</v>
      </c>
      <c r="M4" s="798">
        <v>494</v>
      </c>
      <c r="N4" s="530">
        <f>+U4</f>
        <v>496</v>
      </c>
      <c r="O4" s="527">
        <f>SUM(C4:N4)</f>
        <v>5930</v>
      </c>
      <c r="P4" s="532"/>
      <c r="Q4" s="15">
        <f>+'2.SZ.TÁBL. BEVÉTELEK'!E7+'2.SZ.TÁBL. BEVÉTELEK'!E15+'2.SZ.TÁBL. BEVÉTELEK'!E23+'2.SZ.TÁBL. BEVÉTELEK'!E33+'2.SZ.TÁBL. BEVÉTELEK'!E56+'2.SZ.TÁBL. BEVÉTELEK'!E66+'2.SZ.TÁBL. BEVÉTELEK'!E42+'2.SZ.TÁBL. BEVÉTELEK'!E49+'2.SZ.TÁBL. BEVÉTELEK'!C81+'2.SZ.TÁBL. BEVÉTELEK'!C90</f>
        <v>5930</v>
      </c>
      <c r="R4" s="17">
        <f t="shared" si="0"/>
        <v>494.16666666666669</v>
      </c>
      <c r="S4" s="35">
        <v>425</v>
      </c>
      <c r="T4" s="16"/>
      <c r="U4" s="15">
        <f t="shared" si="1"/>
        <v>496</v>
      </c>
    </row>
    <row r="5" spans="1:23" ht="12.75" x14ac:dyDescent="0.2">
      <c r="A5" s="534" t="s">
        <v>5</v>
      </c>
      <c r="B5" s="527">
        <v>16192</v>
      </c>
      <c r="C5" s="528">
        <v>1349</v>
      </c>
      <c r="D5" s="529">
        <v>1349</v>
      </c>
      <c r="E5" s="529">
        <v>1349</v>
      </c>
      <c r="F5" s="529">
        <v>1349</v>
      </c>
      <c r="G5" s="529">
        <v>1349</v>
      </c>
      <c r="H5" s="529">
        <v>1349</v>
      </c>
      <c r="I5" s="529">
        <v>1349</v>
      </c>
      <c r="J5" s="529">
        <v>1349</v>
      </c>
      <c r="K5" s="529">
        <v>1349</v>
      </c>
      <c r="L5" s="529">
        <v>1349</v>
      </c>
      <c r="M5" s="798">
        <v>1349</v>
      </c>
      <c r="N5" s="530">
        <f t="shared" ref="N5:N10" si="2">+U5</f>
        <v>1353</v>
      </c>
      <c r="O5" s="527">
        <f t="shared" ref="O5:O10" si="3">SUM(C5:N5)</f>
        <v>16192</v>
      </c>
      <c r="Q5" s="15">
        <f>+'2.SZ.TÁBL. BEVÉTELEK'!E6+'2.SZ.TÁBL. BEVÉTELEK'!E32+'2.SZ.TÁBL. BEVÉTELEK'!E65+'2.SZ.TÁBL. BEVÉTELEK'!C80</f>
        <v>16192</v>
      </c>
      <c r="R5" s="17">
        <f t="shared" si="0"/>
        <v>1349.3333333333333</v>
      </c>
      <c r="S5" s="35">
        <v>912</v>
      </c>
      <c r="T5" s="16"/>
      <c r="U5" s="15">
        <f>+Q5-SUM(C5:M5)</f>
        <v>1353</v>
      </c>
    </row>
    <row r="6" spans="1:23" ht="12.75" x14ac:dyDescent="0.2">
      <c r="A6" s="534" t="s">
        <v>7</v>
      </c>
      <c r="B6" s="527">
        <v>5033</v>
      </c>
      <c r="C6" s="528">
        <v>419</v>
      </c>
      <c r="D6" s="529">
        <v>419</v>
      </c>
      <c r="E6" s="529">
        <v>419</v>
      </c>
      <c r="F6" s="529">
        <v>419</v>
      </c>
      <c r="G6" s="529">
        <v>419</v>
      </c>
      <c r="H6" s="529">
        <v>419</v>
      </c>
      <c r="I6" s="529">
        <v>419</v>
      </c>
      <c r="J6" s="529">
        <v>419</v>
      </c>
      <c r="K6" s="529">
        <v>419</v>
      </c>
      <c r="L6" s="529">
        <v>419</v>
      </c>
      <c r="M6" s="798">
        <v>419</v>
      </c>
      <c r="N6" s="530">
        <f t="shared" si="2"/>
        <v>424</v>
      </c>
      <c r="O6" s="527">
        <f t="shared" si="3"/>
        <v>5033</v>
      </c>
      <c r="Q6" s="15">
        <f>+'2.SZ.TÁBL. BEVÉTELEK'!E8+'2.SZ.TÁBL. BEVÉTELEK'!E16+'2.SZ.TÁBL. BEVÉTELEK'!E24+'2.SZ.TÁBL. BEVÉTELEK'!E34+'2.SZ.TÁBL. BEVÉTELEK'!E57+'2.SZ.TÁBL. BEVÉTELEK'!E67+'2.SZ.TÁBL. BEVÉTELEK'!E50+'2.SZ.TÁBL. BEVÉTELEK'!C82+'2.SZ.TÁBL. BEVÉTELEK'!C91</f>
        <v>5033</v>
      </c>
      <c r="R6" s="17">
        <f t="shared" si="0"/>
        <v>419.41666666666669</v>
      </c>
      <c r="S6" s="35">
        <v>358</v>
      </c>
      <c r="T6" s="16"/>
      <c r="U6" s="15">
        <f t="shared" si="1"/>
        <v>424</v>
      </c>
    </row>
    <row r="7" spans="1:23" ht="12.75" x14ac:dyDescent="0.2">
      <c r="A7" s="534" t="s">
        <v>8</v>
      </c>
      <c r="B7" s="527">
        <v>22648</v>
      </c>
      <c r="C7" s="528">
        <v>1887</v>
      </c>
      <c r="D7" s="529">
        <v>1887</v>
      </c>
      <c r="E7" s="529">
        <v>1887</v>
      </c>
      <c r="F7" s="529">
        <v>1887</v>
      </c>
      <c r="G7" s="529">
        <v>1887</v>
      </c>
      <c r="H7" s="529">
        <v>1887</v>
      </c>
      <c r="I7" s="529">
        <v>1887</v>
      </c>
      <c r="J7" s="529">
        <v>1887</v>
      </c>
      <c r="K7" s="529">
        <v>1887</v>
      </c>
      <c r="L7" s="529">
        <v>1887</v>
      </c>
      <c r="M7" s="798">
        <v>1887</v>
      </c>
      <c r="N7" s="530">
        <f t="shared" si="2"/>
        <v>1891</v>
      </c>
      <c r="O7" s="527">
        <f t="shared" si="3"/>
        <v>22648</v>
      </c>
      <c r="P7" s="532"/>
      <c r="Q7" s="15">
        <f>+'2.SZ.TÁBL. BEVÉTELEK'!E9+'2.SZ.TÁBL. BEVÉTELEK'!E17+'2.SZ.TÁBL. BEVÉTELEK'!E25+'2.SZ.TÁBL. BEVÉTELEK'!E35+'2.SZ.TÁBL. BEVÉTELEK'!E58+'2.SZ.TÁBL. BEVÉTELEK'!E43+'2.SZ.TÁBL. BEVÉTELEK'!C83</f>
        <v>22648</v>
      </c>
      <c r="R7" s="17">
        <f t="shared" si="0"/>
        <v>1887.3333333333333</v>
      </c>
      <c r="S7" s="35">
        <v>1587</v>
      </c>
      <c r="T7" s="16"/>
      <c r="U7" s="15">
        <f t="shared" si="1"/>
        <v>1891</v>
      </c>
    </row>
    <row r="8" spans="1:23" ht="12.75" x14ac:dyDescent="0.2">
      <c r="A8" s="534" t="s">
        <v>9</v>
      </c>
      <c r="B8" s="527">
        <v>13866</v>
      </c>
      <c r="C8" s="528">
        <v>1156</v>
      </c>
      <c r="D8" s="529">
        <v>1156</v>
      </c>
      <c r="E8" s="529">
        <v>1156</v>
      </c>
      <c r="F8" s="529">
        <v>1156</v>
      </c>
      <c r="G8" s="529">
        <v>1156</v>
      </c>
      <c r="H8" s="529">
        <v>1156</v>
      </c>
      <c r="I8" s="529">
        <v>1156</v>
      </c>
      <c r="J8" s="529">
        <v>1156</v>
      </c>
      <c r="K8" s="529">
        <v>1156</v>
      </c>
      <c r="L8" s="529">
        <v>1156</v>
      </c>
      <c r="M8" s="798">
        <v>1156</v>
      </c>
      <c r="N8" s="530">
        <f t="shared" si="2"/>
        <v>1150</v>
      </c>
      <c r="O8" s="527">
        <f t="shared" si="3"/>
        <v>13866</v>
      </c>
      <c r="P8" s="532"/>
      <c r="Q8" s="15">
        <f>+'2.SZ.TÁBL. BEVÉTELEK'!E10+'2.SZ.TÁBL. BEVÉTELEK'!E26+'2.SZ.TÁBL. BEVÉTELEK'!E36+'2.SZ.TÁBL. BEVÉTELEK'!E59+'2.SZ.TÁBL. BEVÉTELEK'!E68+'2.SZ.TÁBL. BEVÉTELEK'!E44+'2.SZ.TÁBL. BEVÉTELEK'!C84+'2.SZ.TÁBL. BEVÉTELEK'!C92</f>
        <v>13866</v>
      </c>
      <c r="R8" s="17">
        <f t="shared" si="0"/>
        <v>1155.5</v>
      </c>
      <c r="S8" s="35">
        <v>971</v>
      </c>
      <c r="T8" s="16"/>
      <c r="U8" s="15">
        <f t="shared" si="1"/>
        <v>1150</v>
      </c>
    </row>
    <row r="9" spans="1:23" ht="12.75" x14ac:dyDescent="0.2">
      <c r="A9" s="535" t="s">
        <v>10</v>
      </c>
      <c r="B9" s="527">
        <v>9431</v>
      </c>
      <c r="C9" s="528">
        <v>786</v>
      </c>
      <c r="D9" s="529">
        <v>786</v>
      </c>
      <c r="E9" s="529">
        <v>786</v>
      </c>
      <c r="F9" s="529">
        <v>786</v>
      </c>
      <c r="G9" s="529">
        <v>786</v>
      </c>
      <c r="H9" s="529">
        <v>786</v>
      </c>
      <c r="I9" s="529">
        <v>786</v>
      </c>
      <c r="J9" s="529">
        <v>786</v>
      </c>
      <c r="K9" s="529">
        <v>786</v>
      </c>
      <c r="L9" s="529">
        <v>786</v>
      </c>
      <c r="M9" s="798">
        <v>786</v>
      </c>
      <c r="N9" s="530">
        <f t="shared" si="2"/>
        <v>785</v>
      </c>
      <c r="O9" s="527">
        <f t="shared" si="3"/>
        <v>9431</v>
      </c>
      <c r="P9" s="532"/>
      <c r="Q9" s="15">
        <f>+'2.SZ.TÁBL. BEVÉTELEK'!E11+'2.SZ.TÁBL. BEVÉTELEK'!E18+'2.SZ.TÁBL. BEVÉTELEK'!E27+'2.SZ.TÁBL. BEVÉTELEK'!E37+'2.SZ.TÁBL. BEVÉTELEK'!E60+'2.SZ.TÁBL. BEVÉTELEK'!E69+'2.SZ.TÁBL. BEVÉTELEK'!E45+'2.SZ.TÁBL. BEVÉTELEK'!E51+'2.SZ.TÁBL. BEVÉTELEK'!C85+'2.SZ.TÁBL. BEVÉTELEK'!C93</f>
        <v>9431</v>
      </c>
      <c r="R9" s="17">
        <f t="shared" si="0"/>
        <v>785.91666666666663</v>
      </c>
      <c r="S9" s="35">
        <v>671</v>
      </c>
      <c r="T9" s="16"/>
      <c r="U9" s="15">
        <f t="shared" si="1"/>
        <v>785</v>
      </c>
    </row>
    <row r="10" spans="1:23" ht="13.5" thickBot="1" x14ac:dyDescent="0.25">
      <c r="A10" s="536" t="s">
        <v>235</v>
      </c>
      <c r="B10" s="527">
        <v>5448</v>
      </c>
      <c r="C10" s="777">
        <f t="shared" ref="C10" si="4">+$S10</f>
        <v>454</v>
      </c>
      <c r="D10" s="774">
        <f t="shared" ref="D10:M10" si="5">+$S10</f>
        <v>454</v>
      </c>
      <c r="E10" s="774">
        <f t="shared" si="5"/>
        <v>454</v>
      </c>
      <c r="F10" s="774">
        <f t="shared" si="5"/>
        <v>454</v>
      </c>
      <c r="G10" s="774">
        <f t="shared" si="5"/>
        <v>454</v>
      </c>
      <c r="H10" s="774">
        <f t="shared" si="5"/>
        <v>454</v>
      </c>
      <c r="I10" s="774">
        <f t="shared" si="5"/>
        <v>454</v>
      </c>
      <c r="J10" s="774">
        <f t="shared" si="5"/>
        <v>454</v>
      </c>
      <c r="K10" s="774">
        <f t="shared" si="5"/>
        <v>454</v>
      </c>
      <c r="L10" s="774">
        <f t="shared" si="5"/>
        <v>454</v>
      </c>
      <c r="M10" s="774">
        <f t="shared" si="5"/>
        <v>454</v>
      </c>
      <c r="N10" s="778">
        <f t="shared" si="2"/>
        <v>454</v>
      </c>
      <c r="O10" s="776">
        <f t="shared" si="3"/>
        <v>5448</v>
      </c>
      <c r="P10" s="532"/>
      <c r="Q10" s="15">
        <f>+'2.SZ.TÁBL. BEVÉTELEK'!E19+'2.SZ.TÁBL. BEVÉTELEK'!E28+'2.SZ.TÁBL. BEVÉTELEK'!E38+'2.SZ.TÁBL. BEVÉTELEK'!E61+'2.SZ.TÁBL. BEVÉTELEK'!E70+'2.SZ.TÁBL. BEVÉTELEK'!E52+'2.SZ.TÁBL. BEVÉTELEK'!C86+'2.SZ.TÁBL. BEVÉTELEK'!C94</f>
        <v>5448</v>
      </c>
      <c r="R10" s="17">
        <f t="shared" si="0"/>
        <v>454</v>
      </c>
      <c r="S10" s="35">
        <v>454</v>
      </c>
      <c r="T10" s="16"/>
      <c r="U10" s="15">
        <f t="shared" si="1"/>
        <v>454</v>
      </c>
    </row>
    <row r="11" spans="1:23" ht="13.5" thickBot="1" x14ac:dyDescent="0.25">
      <c r="A11" s="537" t="s">
        <v>14</v>
      </c>
      <c r="B11" s="538">
        <f>SUM(B3:B10)</f>
        <v>100166</v>
      </c>
      <c r="C11" s="539">
        <f>SUM(C3:C10)</f>
        <v>8347</v>
      </c>
      <c r="D11" s="540">
        <f t="shared" ref="D11:N11" si="6">SUM(D3:D10)</f>
        <v>8347</v>
      </c>
      <c r="E11" s="540">
        <f t="shared" si="6"/>
        <v>8347</v>
      </c>
      <c r="F11" s="540">
        <f t="shared" si="6"/>
        <v>8347</v>
      </c>
      <c r="G11" s="540">
        <f t="shared" si="6"/>
        <v>8347</v>
      </c>
      <c r="H11" s="540">
        <f t="shared" si="6"/>
        <v>8347</v>
      </c>
      <c r="I11" s="540">
        <f t="shared" si="6"/>
        <v>8347</v>
      </c>
      <c r="J11" s="540">
        <f t="shared" si="6"/>
        <v>8347</v>
      </c>
      <c r="K11" s="540">
        <f t="shared" si="6"/>
        <v>8347</v>
      </c>
      <c r="L11" s="540">
        <f t="shared" si="6"/>
        <v>8347</v>
      </c>
      <c r="M11" s="540">
        <f t="shared" si="6"/>
        <v>8347</v>
      </c>
      <c r="N11" s="540">
        <f t="shared" si="6"/>
        <v>8349</v>
      </c>
      <c r="O11" s="538">
        <f>SUM(O3:O10)</f>
        <v>100166</v>
      </c>
      <c r="Q11" s="17"/>
      <c r="R11" s="17"/>
      <c r="S11" s="17"/>
      <c r="T11" s="17"/>
      <c r="U11" s="17"/>
    </row>
    <row r="12" spans="1:23" s="541" customFormat="1" ht="22.5" customHeight="1" thickBot="1" x14ac:dyDescent="0.25">
      <c r="A12" s="638" t="s">
        <v>260</v>
      </c>
      <c r="B12" s="764">
        <v>177659</v>
      </c>
      <c r="C12" s="773">
        <v>15492</v>
      </c>
      <c r="D12" s="773">
        <v>15492</v>
      </c>
      <c r="E12" s="773">
        <v>15492</v>
      </c>
      <c r="F12" s="773">
        <f>15492</f>
        <v>15492</v>
      </c>
      <c r="G12" s="773">
        <v>15492</v>
      </c>
      <c r="H12" s="773">
        <v>15492</v>
      </c>
      <c r="I12" s="773">
        <v>15492</v>
      </c>
      <c r="J12" s="773">
        <v>15492</v>
      </c>
      <c r="K12" s="773">
        <v>15492</v>
      </c>
      <c r="L12" s="773">
        <v>15492</v>
      </c>
      <c r="M12" s="773">
        <v>15492</v>
      </c>
      <c r="N12" s="775">
        <f t="shared" ref="N12" si="7">+U12</f>
        <v>13679</v>
      </c>
      <c r="O12" s="746">
        <f t="shared" ref="O12:O13" si="8">SUM(C12:N12)</f>
        <v>184091</v>
      </c>
      <c r="Q12" s="561">
        <f>+'2.SZ.TÁBL. BEVÉTELEK'!E73+'2.SZ.TÁBL. BEVÉTELEK'!E75+'2.SZ.TÁBL. BEVÉTELEK'!E76</f>
        <v>184091</v>
      </c>
      <c r="R12" s="562">
        <f>+Q12/12</f>
        <v>15340.916666666666</v>
      </c>
      <c r="S12" s="562">
        <v>14350</v>
      </c>
      <c r="T12" s="563"/>
      <c r="U12" s="37">
        <f t="shared" si="1"/>
        <v>13679</v>
      </c>
      <c r="V12" s="542"/>
    </row>
    <row r="13" spans="1:23" s="541" customFormat="1" ht="30" customHeight="1" thickBot="1" x14ac:dyDescent="0.25">
      <c r="A13" s="765" t="s">
        <v>407</v>
      </c>
      <c r="B13" s="764"/>
      <c r="C13" s="761"/>
      <c r="D13" s="762"/>
      <c r="E13" s="762"/>
      <c r="F13" s="762">
        <v>1808</v>
      </c>
      <c r="G13" s="762"/>
      <c r="H13" s="762"/>
      <c r="I13" s="762"/>
      <c r="J13" s="762"/>
      <c r="K13" s="762"/>
      <c r="L13" s="762"/>
      <c r="M13" s="762"/>
      <c r="N13" s="763"/>
      <c r="O13" s="746">
        <f t="shared" si="8"/>
        <v>1808</v>
      </c>
      <c r="Q13" s="561"/>
      <c r="R13" s="562"/>
      <c r="S13" s="562"/>
      <c r="T13" s="563"/>
      <c r="U13" s="37"/>
      <c r="V13" s="542"/>
    </row>
    <row r="14" spans="1:23" ht="21" customHeight="1" thickBot="1" x14ac:dyDescent="0.25">
      <c r="A14" s="631" t="s">
        <v>261</v>
      </c>
      <c r="B14" s="630">
        <f t="shared" ref="B14:N14" si="9">SUM(B12)</f>
        <v>177659</v>
      </c>
      <c r="C14" s="632">
        <f t="shared" si="9"/>
        <v>15492</v>
      </c>
      <c r="D14" s="632">
        <f t="shared" si="9"/>
        <v>15492</v>
      </c>
      <c r="E14" s="632">
        <f t="shared" si="9"/>
        <v>15492</v>
      </c>
      <c r="F14" s="632">
        <f>SUM(F12:F13)</f>
        <v>17300</v>
      </c>
      <c r="G14" s="632">
        <f t="shared" si="9"/>
        <v>15492</v>
      </c>
      <c r="H14" s="632">
        <f t="shared" si="9"/>
        <v>15492</v>
      </c>
      <c r="I14" s="632">
        <f t="shared" si="9"/>
        <v>15492</v>
      </c>
      <c r="J14" s="632">
        <f t="shared" si="9"/>
        <v>15492</v>
      </c>
      <c r="K14" s="632">
        <f t="shared" si="9"/>
        <v>15492</v>
      </c>
      <c r="L14" s="632">
        <f t="shared" si="9"/>
        <v>15492</v>
      </c>
      <c r="M14" s="632">
        <f t="shared" si="9"/>
        <v>15492</v>
      </c>
      <c r="N14" s="632">
        <f t="shared" si="9"/>
        <v>13679</v>
      </c>
      <c r="O14" s="630">
        <f>O12+O13</f>
        <v>185899</v>
      </c>
      <c r="Q14" s="542"/>
      <c r="R14" s="543"/>
      <c r="S14" s="541"/>
      <c r="T14" s="541"/>
      <c r="U14" s="544"/>
      <c r="V14" s="542"/>
      <c r="W14" s="541"/>
    </row>
    <row r="15" spans="1:23" ht="22.5" customHeight="1" thickBot="1" x14ac:dyDescent="0.25">
      <c r="A15" s="545" t="s">
        <v>262</v>
      </c>
      <c r="B15" s="630">
        <f>+B11+B14</f>
        <v>277825</v>
      </c>
      <c r="C15" s="779">
        <f>+C11+C14</f>
        <v>23839</v>
      </c>
      <c r="D15" s="632">
        <f t="shared" ref="D15:N15" si="10">+D11+D14</f>
        <v>23839</v>
      </c>
      <c r="E15" s="632">
        <f t="shared" si="10"/>
        <v>23839</v>
      </c>
      <c r="F15" s="632">
        <f t="shared" si="10"/>
        <v>25647</v>
      </c>
      <c r="G15" s="632">
        <f>+G11+G14+G13</f>
        <v>23839</v>
      </c>
      <c r="H15" s="632">
        <f t="shared" si="10"/>
        <v>23839</v>
      </c>
      <c r="I15" s="632">
        <f t="shared" si="10"/>
        <v>23839</v>
      </c>
      <c r="J15" s="632">
        <f t="shared" si="10"/>
        <v>23839</v>
      </c>
      <c r="K15" s="632">
        <f t="shared" si="10"/>
        <v>23839</v>
      </c>
      <c r="L15" s="632">
        <f t="shared" si="10"/>
        <v>23839</v>
      </c>
      <c r="M15" s="632">
        <f t="shared" si="10"/>
        <v>23839</v>
      </c>
      <c r="N15" s="780">
        <f t="shared" si="10"/>
        <v>22028</v>
      </c>
      <c r="O15" s="630">
        <f>+O11+O14</f>
        <v>286065</v>
      </c>
      <c r="Q15" s="542"/>
      <c r="R15" s="543"/>
      <c r="S15" s="541"/>
      <c r="T15" s="541"/>
      <c r="U15" s="544"/>
      <c r="V15" s="542"/>
      <c r="W15" s="541"/>
    </row>
    <row r="16" spans="1:23" ht="28.5" customHeight="1" thickBot="1" x14ac:dyDescent="0.25">
      <c r="A16" s="546"/>
      <c r="B16" s="547"/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Q16" s="542"/>
      <c r="R16" s="543"/>
      <c r="S16" s="541"/>
      <c r="T16" s="541"/>
      <c r="U16" s="544"/>
      <c r="V16" s="542"/>
      <c r="W16" s="541"/>
    </row>
    <row r="17" spans="1:22" ht="37.5" customHeight="1" thickBot="1" x14ac:dyDescent="0.25">
      <c r="A17" s="623" t="s">
        <v>290</v>
      </c>
      <c r="B17" s="517" t="s">
        <v>399</v>
      </c>
      <c r="C17" s="518" t="s">
        <v>21</v>
      </c>
      <c r="D17" s="519" t="s">
        <v>22</v>
      </c>
      <c r="E17" s="519" t="s">
        <v>23</v>
      </c>
      <c r="F17" s="520" t="s">
        <v>24</v>
      </c>
      <c r="G17" s="519" t="s">
        <v>25</v>
      </c>
      <c r="H17" s="519" t="s">
        <v>26</v>
      </c>
      <c r="I17" s="519" t="s">
        <v>27</v>
      </c>
      <c r="J17" s="519" t="s">
        <v>28</v>
      </c>
      <c r="K17" s="519" t="s">
        <v>29</v>
      </c>
      <c r="L17" s="519" t="s">
        <v>30</v>
      </c>
      <c r="M17" s="519" t="s">
        <v>31</v>
      </c>
      <c r="N17" s="521" t="s">
        <v>32</v>
      </c>
      <c r="O17" s="517" t="s">
        <v>405</v>
      </c>
    </row>
    <row r="18" spans="1:22" ht="13.5" thickBot="1" x14ac:dyDescent="0.25">
      <c r="A18" s="622" t="s">
        <v>48</v>
      </c>
      <c r="B18" s="661">
        <v>7000</v>
      </c>
      <c r="C18" s="551">
        <v>583</v>
      </c>
      <c r="D18" s="552">
        <v>583</v>
      </c>
      <c r="E18" s="552">
        <v>583</v>
      </c>
      <c r="F18" s="552">
        <v>583</v>
      </c>
      <c r="G18" s="552">
        <v>583</v>
      </c>
      <c r="H18" s="552">
        <v>583</v>
      </c>
      <c r="I18" s="552">
        <v>583</v>
      </c>
      <c r="J18" s="552">
        <v>583</v>
      </c>
      <c r="K18" s="552">
        <v>583</v>
      </c>
      <c r="L18" s="552">
        <v>583</v>
      </c>
      <c r="M18" s="552">
        <v>583</v>
      </c>
      <c r="N18" s="553">
        <f>+U18</f>
        <v>587</v>
      </c>
      <c r="O18" s="550">
        <f t="shared" ref="O18:O26" si="11">SUM(B18)</f>
        <v>7000</v>
      </c>
      <c r="Q18" s="564"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2.75" x14ac:dyDescent="0.2">
      <c r="A19" s="739" t="s">
        <v>4</v>
      </c>
      <c r="B19" s="744">
        <v>3349</v>
      </c>
      <c r="C19" s="740"/>
      <c r="D19" s="741"/>
      <c r="E19" s="741"/>
      <c r="F19" s="741"/>
      <c r="G19" s="741">
        <v>3349</v>
      </c>
      <c r="H19" s="741"/>
      <c r="I19" s="741"/>
      <c r="J19" s="741"/>
      <c r="K19" s="741"/>
      <c r="L19" s="741"/>
      <c r="M19" s="741"/>
      <c r="N19" s="742"/>
      <c r="O19" s="743">
        <f t="shared" si="11"/>
        <v>3349</v>
      </c>
      <c r="Q19" s="564"/>
      <c r="R19" s="17"/>
      <c r="S19" s="15"/>
      <c r="T19" s="15"/>
      <c r="U19" s="15"/>
    </row>
    <row r="20" spans="1:22" ht="12.75" x14ac:dyDescent="0.2">
      <c r="A20" s="739" t="s">
        <v>5</v>
      </c>
      <c r="B20" s="745">
        <v>604</v>
      </c>
      <c r="C20" s="740"/>
      <c r="D20" s="741"/>
      <c r="E20" s="741"/>
      <c r="F20" s="741"/>
      <c r="G20" s="741">
        <v>604</v>
      </c>
      <c r="H20" s="741"/>
      <c r="I20" s="741"/>
      <c r="J20" s="741"/>
      <c r="K20" s="741"/>
      <c r="L20" s="741"/>
      <c r="M20" s="741"/>
      <c r="N20" s="742"/>
      <c r="O20" s="743">
        <f t="shared" si="11"/>
        <v>604</v>
      </c>
      <c r="Q20" s="564"/>
      <c r="R20" s="17"/>
      <c r="S20" s="15"/>
      <c r="T20" s="15"/>
      <c r="U20" s="15"/>
    </row>
    <row r="21" spans="1:22" ht="12.75" x14ac:dyDescent="0.2">
      <c r="A21" s="739" t="s">
        <v>6</v>
      </c>
      <c r="B21" s="745">
        <v>856</v>
      </c>
      <c r="C21" s="740"/>
      <c r="D21" s="741"/>
      <c r="E21" s="741"/>
      <c r="F21" s="741"/>
      <c r="G21" s="741">
        <v>856</v>
      </c>
      <c r="H21" s="741"/>
      <c r="I21" s="741"/>
      <c r="J21" s="741"/>
      <c r="K21" s="741"/>
      <c r="L21" s="741"/>
      <c r="M21" s="741"/>
      <c r="N21" s="742"/>
      <c r="O21" s="743">
        <f t="shared" si="11"/>
        <v>856</v>
      </c>
      <c r="Q21" s="564"/>
      <c r="R21" s="17"/>
      <c r="S21" s="15"/>
      <c r="T21" s="15"/>
      <c r="U21" s="15"/>
    </row>
    <row r="22" spans="1:22" ht="12.75" x14ac:dyDescent="0.2">
      <c r="A22" s="739" t="s">
        <v>7</v>
      </c>
      <c r="B22" s="745">
        <v>765</v>
      </c>
      <c r="C22" s="740"/>
      <c r="D22" s="741"/>
      <c r="E22" s="741"/>
      <c r="F22" s="741"/>
      <c r="G22" s="741">
        <v>765</v>
      </c>
      <c r="H22" s="741"/>
      <c r="I22" s="741"/>
      <c r="J22" s="741"/>
      <c r="K22" s="741"/>
      <c r="L22" s="741"/>
      <c r="M22" s="741"/>
      <c r="N22" s="742"/>
      <c r="O22" s="743">
        <f t="shared" si="11"/>
        <v>765</v>
      </c>
      <c r="Q22" s="564"/>
      <c r="R22" s="17"/>
      <c r="S22" s="15"/>
      <c r="T22" s="15"/>
      <c r="U22" s="15"/>
    </row>
    <row r="23" spans="1:22" ht="12.75" x14ac:dyDescent="0.2">
      <c r="A23" s="739" t="s">
        <v>8</v>
      </c>
      <c r="B23" s="745">
        <v>3490</v>
      </c>
      <c r="C23" s="740"/>
      <c r="D23" s="741"/>
      <c r="E23" s="741"/>
      <c r="F23" s="741"/>
      <c r="G23" s="741">
        <v>3490</v>
      </c>
      <c r="H23" s="741"/>
      <c r="I23" s="741"/>
      <c r="J23" s="741"/>
      <c r="K23" s="741"/>
      <c r="L23" s="741"/>
      <c r="M23" s="741"/>
      <c r="N23" s="742"/>
      <c r="O23" s="743">
        <f t="shared" si="11"/>
        <v>3490</v>
      </c>
      <c r="Q23" s="564"/>
      <c r="R23" s="17"/>
      <c r="S23" s="15"/>
      <c r="T23" s="15"/>
      <c r="U23" s="15"/>
    </row>
    <row r="24" spans="1:22" ht="12.75" x14ac:dyDescent="0.2">
      <c r="A24" s="739" t="s">
        <v>9</v>
      </c>
      <c r="B24" s="745">
        <v>2340</v>
      </c>
      <c r="C24" s="740"/>
      <c r="D24" s="741"/>
      <c r="E24" s="741"/>
      <c r="F24" s="741"/>
      <c r="G24" s="741">
        <v>2340</v>
      </c>
      <c r="H24" s="741"/>
      <c r="I24" s="741"/>
      <c r="J24" s="741"/>
      <c r="K24" s="741"/>
      <c r="L24" s="741"/>
      <c r="M24" s="741"/>
      <c r="N24" s="742"/>
      <c r="O24" s="743">
        <f t="shared" si="11"/>
        <v>2340</v>
      </c>
      <c r="Q24" s="564"/>
      <c r="R24" s="17"/>
      <c r="S24" s="15"/>
      <c r="T24" s="15"/>
      <c r="U24" s="15"/>
    </row>
    <row r="25" spans="1:22" ht="12.75" x14ac:dyDescent="0.2">
      <c r="A25" s="739" t="s">
        <v>10</v>
      </c>
      <c r="B25" s="745">
        <v>1420</v>
      </c>
      <c r="C25" s="740"/>
      <c r="D25" s="741"/>
      <c r="E25" s="741"/>
      <c r="F25" s="741"/>
      <c r="G25" s="741">
        <v>1420</v>
      </c>
      <c r="H25" s="741"/>
      <c r="I25" s="741"/>
      <c r="J25" s="741"/>
      <c r="K25" s="741"/>
      <c r="L25" s="741"/>
      <c r="M25" s="741"/>
      <c r="N25" s="742"/>
      <c r="O25" s="743">
        <f t="shared" si="11"/>
        <v>1420</v>
      </c>
      <c r="Q25" s="564"/>
      <c r="R25" s="17"/>
      <c r="S25" s="15"/>
      <c r="T25" s="15"/>
      <c r="U25" s="15"/>
    </row>
    <row r="26" spans="1:22" ht="13.5" thickBot="1" x14ac:dyDescent="0.25">
      <c r="A26" s="739" t="s">
        <v>235</v>
      </c>
      <c r="B26" s="746">
        <v>1478</v>
      </c>
      <c r="C26" s="740"/>
      <c r="D26" s="741"/>
      <c r="E26" s="741"/>
      <c r="F26" s="741"/>
      <c r="G26" s="741">
        <v>1478</v>
      </c>
      <c r="H26" s="741"/>
      <c r="I26" s="741"/>
      <c r="J26" s="741"/>
      <c r="K26" s="741"/>
      <c r="L26" s="741"/>
      <c r="M26" s="741"/>
      <c r="N26" s="742"/>
      <c r="O26" s="743">
        <f t="shared" si="11"/>
        <v>1478</v>
      </c>
      <c r="Q26" s="564"/>
      <c r="R26" s="17"/>
      <c r="S26" s="15"/>
      <c r="T26" s="15"/>
      <c r="U26" s="15"/>
    </row>
    <row r="27" spans="1:22" s="749" customFormat="1" ht="13.5" thickBot="1" x14ac:dyDescent="0.25">
      <c r="A27" s="747" t="s">
        <v>395</v>
      </c>
      <c r="B27" s="748">
        <f>SUM(B19:B26)</f>
        <v>14302</v>
      </c>
      <c r="C27" s="748">
        <f t="shared" ref="C27:O27" si="12">SUM(C19:C26)</f>
        <v>0</v>
      </c>
      <c r="D27" s="748">
        <f t="shared" si="12"/>
        <v>0</v>
      </c>
      <c r="E27" s="748">
        <f t="shared" si="12"/>
        <v>0</v>
      </c>
      <c r="F27" s="748">
        <f t="shared" si="12"/>
        <v>0</v>
      </c>
      <c r="G27" s="748">
        <f t="shared" si="12"/>
        <v>14302</v>
      </c>
      <c r="H27" s="748">
        <f t="shared" si="12"/>
        <v>0</v>
      </c>
      <c r="I27" s="748">
        <f t="shared" si="12"/>
        <v>0</v>
      </c>
      <c r="J27" s="748">
        <f t="shared" si="12"/>
        <v>0</v>
      </c>
      <c r="K27" s="748">
        <f t="shared" si="12"/>
        <v>0</v>
      </c>
      <c r="L27" s="748">
        <f t="shared" si="12"/>
        <v>0</v>
      </c>
      <c r="M27" s="748">
        <f t="shared" si="12"/>
        <v>0</v>
      </c>
      <c r="N27" s="748">
        <f t="shared" si="12"/>
        <v>0</v>
      </c>
      <c r="O27" s="748">
        <f t="shared" si="12"/>
        <v>14302</v>
      </c>
      <c r="Q27" s="750"/>
      <c r="R27" s="751"/>
      <c r="S27" s="752"/>
      <c r="T27" s="752"/>
      <c r="U27" s="752"/>
    </row>
    <row r="28" spans="1:22" s="749" customFormat="1" ht="12.75" x14ac:dyDescent="0.2">
      <c r="A28" s="753"/>
      <c r="B28" s="758"/>
      <c r="C28" s="754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6"/>
      <c r="O28" s="757">
        <f t="shared" ref="O28" si="13">SUM(C28:N28)</f>
        <v>0</v>
      </c>
      <c r="Q28" s="750"/>
      <c r="R28" s="751"/>
      <c r="S28" s="752"/>
      <c r="T28" s="752"/>
      <c r="U28" s="752"/>
    </row>
    <row r="29" spans="1:22" s="749" customFormat="1" ht="24" x14ac:dyDescent="0.2">
      <c r="A29" s="781" t="s">
        <v>396</v>
      </c>
      <c r="B29" s="759">
        <v>1204</v>
      </c>
      <c r="C29" s="754"/>
      <c r="D29" s="755"/>
      <c r="E29" s="755"/>
      <c r="F29" s="755"/>
      <c r="G29" s="755">
        <v>1204</v>
      </c>
      <c r="H29" s="755"/>
      <c r="I29" s="755"/>
      <c r="J29" s="755"/>
      <c r="K29" s="755"/>
      <c r="L29" s="755"/>
      <c r="M29" s="755"/>
      <c r="N29" s="756"/>
      <c r="O29" s="757">
        <f t="shared" ref="O29" si="14">SUM(B29)</f>
        <v>1204</v>
      </c>
      <c r="Q29" s="750"/>
      <c r="R29" s="751"/>
      <c r="S29" s="752"/>
      <c r="T29" s="752"/>
      <c r="U29" s="752"/>
    </row>
    <row r="30" spans="1:22" s="749" customFormat="1" ht="13.5" thickBot="1" x14ac:dyDescent="0.25">
      <c r="A30" s="753"/>
      <c r="B30" s="760"/>
      <c r="C30" s="754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6"/>
      <c r="O30" s="757"/>
      <c r="Q30" s="750"/>
      <c r="R30" s="751"/>
      <c r="S30" s="752"/>
      <c r="T30" s="752"/>
      <c r="U30" s="752"/>
    </row>
    <row r="31" spans="1:22" ht="24.75" thickBot="1" x14ac:dyDescent="0.25">
      <c r="A31" s="639" t="s">
        <v>314</v>
      </c>
      <c r="B31" s="661"/>
      <c r="C31" s="641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3"/>
      <c r="O31" s="640"/>
      <c r="Q31" s="548"/>
      <c r="R31" s="532"/>
      <c r="S31" s="532"/>
      <c r="T31" s="532"/>
      <c r="U31" s="532"/>
      <c r="V31" s="532"/>
    </row>
    <row r="32" spans="1:22" ht="12.75" thickBot="1" x14ac:dyDescent="0.25">
      <c r="A32" s="537" t="s">
        <v>14</v>
      </c>
      <c r="B32" s="538">
        <f>B18+B27+B29</f>
        <v>22506</v>
      </c>
      <c r="C32" s="539">
        <f t="shared" ref="C32:N32" si="15">C18+C27+C29</f>
        <v>583</v>
      </c>
      <c r="D32" s="540">
        <f t="shared" si="15"/>
        <v>583</v>
      </c>
      <c r="E32" s="540">
        <f t="shared" si="15"/>
        <v>583</v>
      </c>
      <c r="F32" s="540">
        <f t="shared" si="15"/>
        <v>583</v>
      </c>
      <c r="G32" s="540">
        <f t="shared" si="15"/>
        <v>16089</v>
      </c>
      <c r="H32" s="540">
        <f t="shared" si="15"/>
        <v>583</v>
      </c>
      <c r="I32" s="540">
        <f t="shared" si="15"/>
        <v>583</v>
      </c>
      <c r="J32" s="540">
        <f t="shared" si="15"/>
        <v>583</v>
      </c>
      <c r="K32" s="540">
        <f t="shared" si="15"/>
        <v>583</v>
      </c>
      <c r="L32" s="540">
        <f t="shared" si="15"/>
        <v>583</v>
      </c>
      <c r="M32" s="540">
        <f t="shared" si="15"/>
        <v>583</v>
      </c>
      <c r="N32" s="782">
        <f t="shared" si="15"/>
        <v>587</v>
      </c>
      <c r="O32" s="538">
        <f>O18+O27+O29</f>
        <v>22506</v>
      </c>
    </row>
    <row r="100" spans="1:5" x14ac:dyDescent="0.2">
      <c r="A100" s="549"/>
      <c r="B100" s="549"/>
      <c r="C100" s="549"/>
      <c r="D100" s="549"/>
      <c r="E100" s="549"/>
    </row>
  </sheetData>
  <phoneticPr fontId="33" type="noConversion"/>
  <printOptions horizontalCentered="1"/>
  <pageMargins left="0.15748031496062992" right="0.15748031496062992" top="1.2204724409448819" bottom="0.51181102362204722" header="0.35433070866141736" footer="0.15748031496062992"/>
  <pageSetup paperSize="9" scale="84" orientation="landscape" r:id="rId1"/>
  <headerFooter alignWithMargins="0">
    <oddHeader>&amp;L&amp;"Times New Roman,Félkövér"&amp;13Szent László Völgye TKT&amp;C&amp;"Times New Roman,Félkövér"&amp;16 2023.ÉVI III. KÖLTSÉGVETÉS MÓDOSÍTÁS&amp;R5.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10" zoomScaleNormal="100" workbookViewId="0">
      <selection activeCell="N21" sqref="N21"/>
    </sheetView>
  </sheetViews>
  <sheetFormatPr defaultColWidth="9.140625" defaultRowHeight="15" x14ac:dyDescent="0.25"/>
  <cols>
    <col min="1" max="1" width="32.42578125" style="22" customWidth="1"/>
    <col min="2" max="2" width="9.7109375" style="416" customWidth="1"/>
    <col min="3" max="10" width="8" style="416" bestFit="1" customWidth="1"/>
    <col min="11" max="11" width="10.140625" style="416" customWidth="1"/>
    <col min="12" max="12" width="8" style="416" bestFit="1" customWidth="1"/>
    <col min="13" max="13" width="8.7109375" style="416" customWidth="1"/>
    <col min="14" max="14" width="8.85546875" style="417" bestFit="1" customWidth="1"/>
    <col min="15" max="15" width="9.7109375" style="416" customWidth="1"/>
    <col min="16" max="16" width="11.5703125" style="22" bestFit="1" customWidth="1"/>
    <col min="17" max="16384" width="9.140625" style="22"/>
  </cols>
  <sheetData>
    <row r="1" spans="1:17" ht="24.75" customHeight="1" x14ac:dyDescent="0.25">
      <c r="A1" s="394" t="s">
        <v>119</v>
      </c>
      <c r="B1" s="387" t="s">
        <v>306</v>
      </c>
      <c r="C1" s="407" t="s">
        <v>34</v>
      </c>
      <c r="D1" s="386" t="s">
        <v>35</v>
      </c>
      <c r="E1" s="386" t="s">
        <v>36</v>
      </c>
      <c r="F1" s="386" t="s">
        <v>37</v>
      </c>
      <c r="G1" s="386" t="s">
        <v>38</v>
      </c>
      <c r="H1" s="386" t="s">
        <v>39</v>
      </c>
      <c r="I1" s="386" t="s">
        <v>40</v>
      </c>
      <c r="J1" s="386" t="s">
        <v>263</v>
      </c>
      <c r="K1" s="386" t="s">
        <v>41</v>
      </c>
      <c r="L1" s="386" t="s">
        <v>42</v>
      </c>
      <c r="M1" s="386" t="s">
        <v>43</v>
      </c>
      <c r="N1" s="411" t="s">
        <v>44</v>
      </c>
      <c r="O1" s="388" t="s">
        <v>264</v>
      </c>
    </row>
    <row r="2" spans="1:17" ht="23.25" customHeight="1" x14ac:dyDescent="0.25">
      <c r="A2" s="395" t="s">
        <v>20</v>
      </c>
      <c r="B2" s="410"/>
      <c r="C2" s="408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412"/>
      <c r="O2" s="414"/>
    </row>
    <row r="3" spans="1:17" ht="15" customHeight="1" x14ac:dyDescent="0.25">
      <c r="A3" s="396" t="s">
        <v>270</v>
      </c>
      <c r="B3" s="422">
        <f>+'1.SZ.TÁBL. TÁRSULÁS KON. MÉRLEG'!D2</f>
        <v>286065</v>
      </c>
      <c r="C3" s="423">
        <v>23839</v>
      </c>
      <c r="D3" s="423">
        <v>23839</v>
      </c>
      <c r="E3" s="423">
        <v>23839</v>
      </c>
      <c r="F3" s="423">
        <v>23839</v>
      </c>
      <c r="G3" s="423">
        <v>23839</v>
      </c>
      <c r="H3" s="423">
        <v>23839</v>
      </c>
      <c r="I3" s="423">
        <v>23839</v>
      </c>
      <c r="J3" s="423">
        <v>23839</v>
      </c>
      <c r="K3" s="423">
        <v>23839</v>
      </c>
      <c r="L3" s="423">
        <v>23839</v>
      </c>
      <c r="M3" s="423">
        <v>23839</v>
      </c>
      <c r="N3" s="423">
        <v>23836</v>
      </c>
      <c r="O3" s="424">
        <f>SUM(C3:N3)</f>
        <v>286065</v>
      </c>
      <c r="P3" s="23"/>
    </row>
    <row r="4" spans="1:17" ht="15" customHeight="1" x14ac:dyDescent="0.25">
      <c r="A4" s="396" t="s">
        <v>74</v>
      </c>
      <c r="B4" s="422">
        <f>+'1.SZ.TÁBL. TÁRSULÁS KON. MÉRLEG'!D3</f>
        <v>23471</v>
      </c>
      <c r="C4" s="423">
        <v>1956</v>
      </c>
      <c r="D4" s="423">
        <v>1956</v>
      </c>
      <c r="E4" s="423">
        <v>1956</v>
      </c>
      <c r="F4" s="423">
        <v>1956</v>
      </c>
      <c r="G4" s="423">
        <v>1956</v>
      </c>
      <c r="H4" s="423">
        <v>1956</v>
      </c>
      <c r="I4" s="423">
        <v>1956</v>
      </c>
      <c r="J4" s="423">
        <v>1956</v>
      </c>
      <c r="K4" s="423">
        <v>1956</v>
      </c>
      <c r="L4" s="423">
        <v>1956</v>
      </c>
      <c r="M4" s="423">
        <v>1956</v>
      </c>
      <c r="N4" s="423">
        <v>1955</v>
      </c>
      <c r="O4" s="424">
        <f t="shared" ref="O4:O5" si="0">SUM(C4:N4)</f>
        <v>23471</v>
      </c>
    </row>
    <row r="5" spans="1:17" ht="15" customHeight="1" x14ac:dyDescent="0.25">
      <c r="A5" s="397" t="s">
        <v>347</v>
      </c>
      <c r="B5" s="427"/>
      <c r="C5" s="428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30"/>
      <c r="O5" s="431">
        <f t="shared" si="0"/>
        <v>0</v>
      </c>
    </row>
    <row r="6" spans="1:17" ht="15" customHeight="1" x14ac:dyDescent="0.25">
      <c r="A6" s="398" t="s">
        <v>352</v>
      </c>
      <c r="B6" s="432">
        <f>+SUM(B3:B5)</f>
        <v>309536</v>
      </c>
      <c r="C6" s="433">
        <f t="shared" ref="C6:O6" si="1">+SUM(C3:C5)</f>
        <v>25795</v>
      </c>
      <c r="D6" s="434">
        <f t="shared" si="1"/>
        <v>25795</v>
      </c>
      <c r="E6" s="434">
        <f t="shared" si="1"/>
        <v>25795</v>
      </c>
      <c r="F6" s="434">
        <f t="shared" si="1"/>
        <v>25795</v>
      </c>
      <c r="G6" s="434">
        <f t="shared" si="1"/>
        <v>25795</v>
      </c>
      <c r="H6" s="434">
        <f t="shared" si="1"/>
        <v>25795</v>
      </c>
      <c r="I6" s="434">
        <f t="shared" si="1"/>
        <v>25795</v>
      </c>
      <c r="J6" s="434">
        <f t="shared" si="1"/>
        <v>25795</v>
      </c>
      <c r="K6" s="434">
        <f t="shared" si="1"/>
        <v>25795</v>
      </c>
      <c r="L6" s="434">
        <f t="shared" si="1"/>
        <v>25795</v>
      </c>
      <c r="M6" s="434">
        <f t="shared" si="1"/>
        <v>25795</v>
      </c>
      <c r="N6" s="435">
        <f t="shared" si="1"/>
        <v>25791</v>
      </c>
      <c r="O6" s="436">
        <f t="shared" si="1"/>
        <v>309536</v>
      </c>
    </row>
    <row r="7" spans="1:17" s="38" customFormat="1" ht="15" customHeight="1" x14ac:dyDescent="0.2">
      <c r="A7" s="399" t="s">
        <v>269</v>
      </c>
      <c r="B7" s="437">
        <f>+'[5]1.SZ.TÁBL. TÁRSULÁS KON. MÉRLEG'!C11</f>
        <v>0</v>
      </c>
      <c r="C7" s="438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40"/>
      <c r="O7" s="441">
        <f>SUM(C7:N7)</f>
        <v>0</v>
      </c>
    </row>
    <row r="8" spans="1:17" ht="15" customHeight="1" x14ac:dyDescent="0.25">
      <c r="A8" s="396" t="s">
        <v>75</v>
      </c>
      <c r="B8" s="422"/>
      <c r="C8" s="423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6"/>
      <c r="O8" s="442">
        <f t="shared" ref="O8:O9" si="2">SUM(C8:N8)</f>
        <v>0</v>
      </c>
      <c r="P8" s="23"/>
    </row>
    <row r="9" spans="1:17" ht="25.9" customHeight="1" x14ac:dyDescent="0.25">
      <c r="A9" s="397" t="s">
        <v>358</v>
      </c>
      <c r="B9" s="427"/>
      <c r="C9" s="428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30"/>
      <c r="O9" s="443">
        <f t="shared" si="2"/>
        <v>0</v>
      </c>
      <c r="P9" s="23"/>
      <c r="Q9" s="23"/>
    </row>
    <row r="10" spans="1:17" ht="15" customHeight="1" x14ac:dyDescent="0.25">
      <c r="A10" s="398" t="s">
        <v>271</v>
      </c>
      <c r="B10" s="432">
        <f>+SUM(B7:B9)</f>
        <v>0</v>
      </c>
      <c r="C10" s="433">
        <f t="shared" ref="C10:N10" si="3">+SUM(C7:C9)</f>
        <v>0</v>
      </c>
      <c r="D10" s="434">
        <f t="shared" si="3"/>
        <v>0</v>
      </c>
      <c r="E10" s="434">
        <f t="shared" si="3"/>
        <v>0</v>
      </c>
      <c r="F10" s="434">
        <f t="shared" si="3"/>
        <v>0</v>
      </c>
      <c r="G10" s="434">
        <f t="shared" si="3"/>
        <v>0</v>
      </c>
      <c r="H10" s="434">
        <f t="shared" si="3"/>
        <v>0</v>
      </c>
      <c r="I10" s="434">
        <f t="shared" si="3"/>
        <v>0</v>
      </c>
      <c r="J10" s="434">
        <f t="shared" si="3"/>
        <v>0</v>
      </c>
      <c r="K10" s="434">
        <f t="shared" si="3"/>
        <v>0</v>
      </c>
      <c r="L10" s="434">
        <f t="shared" si="3"/>
        <v>0</v>
      </c>
      <c r="M10" s="434">
        <f t="shared" si="3"/>
        <v>0</v>
      </c>
      <c r="N10" s="435">
        <f t="shared" si="3"/>
        <v>0</v>
      </c>
      <c r="O10" s="436">
        <f>+SUM(O7:O9)</f>
        <v>0</v>
      </c>
      <c r="Q10" s="23"/>
    </row>
    <row r="11" spans="1:17" ht="24" customHeight="1" x14ac:dyDescent="0.25">
      <c r="A11" s="399" t="s">
        <v>265</v>
      </c>
      <c r="B11" s="437"/>
      <c r="C11" s="438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40"/>
      <c r="O11" s="441"/>
      <c r="P11" s="23"/>
      <c r="Q11" s="23"/>
    </row>
    <row r="12" spans="1:17" ht="15" customHeight="1" x14ac:dyDescent="0.25">
      <c r="A12" s="396" t="s">
        <v>79</v>
      </c>
      <c r="B12" s="422">
        <f>+'1.SZ.TÁBL. TÁRSULÁS KON. MÉRLEG'!D5</f>
        <v>45544</v>
      </c>
      <c r="C12" s="423"/>
      <c r="D12" s="425"/>
      <c r="E12" s="425"/>
      <c r="F12" s="425">
        <v>45544</v>
      </c>
      <c r="G12" s="425"/>
      <c r="H12" s="425"/>
      <c r="I12" s="425"/>
      <c r="J12" s="425"/>
      <c r="K12" s="425"/>
      <c r="L12" s="425"/>
      <c r="M12" s="425"/>
      <c r="N12" s="426"/>
      <c r="O12" s="442">
        <f>SUM(C12:N12)</f>
        <v>45544</v>
      </c>
      <c r="P12" s="23"/>
    </row>
    <row r="13" spans="1:17" ht="15" customHeight="1" x14ac:dyDescent="0.25">
      <c r="A13" s="397"/>
      <c r="B13" s="427"/>
      <c r="C13" s="428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30"/>
      <c r="O13" s="443"/>
      <c r="P13" s="23"/>
    </row>
    <row r="14" spans="1:17" ht="15" customHeight="1" x14ac:dyDescent="0.25">
      <c r="A14" s="123" t="s">
        <v>79</v>
      </c>
      <c r="B14" s="432">
        <f t="shared" ref="B14:O14" si="4">+B13+B12</f>
        <v>45544</v>
      </c>
      <c r="C14" s="433">
        <f t="shared" si="4"/>
        <v>0</v>
      </c>
      <c r="D14" s="434">
        <f t="shared" si="4"/>
        <v>0</v>
      </c>
      <c r="E14" s="434">
        <f t="shared" si="4"/>
        <v>0</v>
      </c>
      <c r="F14" s="434">
        <f t="shared" si="4"/>
        <v>45544</v>
      </c>
      <c r="G14" s="434">
        <f t="shared" si="4"/>
        <v>0</v>
      </c>
      <c r="H14" s="434">
        <f t="shared" si="4"/>
        <v>0</v>
      </c>
      <c r="I14" s="434">
        <f t="shared" si="4"/>
        <v>0</v>
      </c>
      <c r="J14" s="434">
        <f t="shared" si="4"/>
        <v>0</v>
      </c>
      <c r="K14" s="434">
        <f t="shared" si="4"/>
        <v>0</v>
      </c>
      <c r="L14" s="434">
        <f t="shared" si="4"/>
        <v>0</v>
      </c>
      <c r="M14" s="434">
        <f t="shared" si="4"/>
        <v>0</v>
      </c>
      <c r="N14" s="435">
        <f t="shared" si="4"/>
        <v>0</v>
      </c>
      <c r="O14" s="436">
        <f t="shared" si="4"/>
        <v>45544</v>
      </c>
    </row>
    <row r="15" spans="1:17" s="38" customFormat="1" ht="15" customHeight="1" x14ac:dyDescent="0.2">
      <c r="A15" s="123" t="s">
        <v>266</v>
      </c>
      <c r="B15" s="432">
        <f t="shared" ref="B15:O15" si="5">+B14</f>
        <v>45544</v>
      </c>
      <c r="C15" s="433">
        <f t="shared" si="5"/>
        <v>0</v>
      </c>
      <c r="D15" s="434">
        <f t="shared" si="5"/>
        <v>0</v>
      </c>
      <c r="E15" s="434">
        <f t="shared" si="5"/>
        <v>0</v>
      </c>
      <c r="F15" s="434">
        <f t="shared" si="5"/>
        <v>45544</v>
      </c>
      <c r="G15" s="434">
        <f t="shared" si="5"/>
        <v>0</v>
      </c>
      <c r="H15" s="434">
        <f t="shared" si="5"/>
        <v>0</v>
      </c>
      <c r="I15" s="434">
        <f t="shared" si="5"/>
        <v>0</v>
      </c>
      <c r="J15" s="434">
        <f t="shared" si="5"/>
        <v>0</v>
      </c>
      <c r="K15" s="434">
        <f t="shared" si="5"/>
        <v>0</v>
      </c>
      <c r="L15" s="434">
        <f t="shared" si="5"/>
        <v>0</v>
      </c>
      <c r="M15" s="434">
        <f t="shared" si="5"/>
        <v>0</v>
      </c>
      <c r="N15" s="435">
        <f t="shared" si="5"/>
        <v>0</v>
      </c>
      <c r="O15" s="436">
        <f t="shared" si="5"/>
        <v>45544</v>
      </c>
    </row>
    <row r="16" spans="1:17" ht="16.5" customHeight="1" x14ac:dyDescent="0.25">
      <c r="A16" s="400" t="s">
        <v>0</v>
      </c>
      <c r="B16" s="444">
        <f t="shared" ref="B16:O16" si="6">+B15+B10+B6</f>
        <v>355080</v>
      </c>
      <c r="C16" s="445">
        <f t="shared" si="6"/>
        <v>25795</v>
      </c>
      <c r="D16" s="446">
        <f t="shared" si="6"/>
        <v>25795</v>
      </c>
      <c r="E16" s="446">
        <f t="shared" si="6"/>
        <v>25795</v>
      </c>
      <c r="F16" s="446">
        <f t="shared" si="6"/>
        <v>71339</v>
      </c>
      <c r="G16" s="446">
        <f t="shared" si="6"/>
        <v>25795</v>
      </c>
      <c r="H16" s="446">
        <f t="shared" si="6"/>
        <v>25795</v>
      </c>
      <c r="I16" s="446">
        <f t="shared" si="6"/>
        <v>25795</v>
      </c>
      <c r="J16" s="446">
        <f t="shared" si="6"/>
        <v>25795</v>
      </c>
      <c r="K16" s="446">
        <f t="shared" si="6"/>
        <v>25795</v>
      </c>
      <c r="L16" s="446">
        <f t="shared" si="6"/>
        <v>25795</v>
      </c>
      <c r="M16" s="446">
        <f t="shared" si="6"/>
        <v>25795</v>
      </c>
      <c r="N16" s="447">
        <f t="shared" si="6"/>
        <v>25791</v>
      </c>
      <c r="O16" s="448">
        <f t="shared" si="6"/>
        <v>355080</v>
      </c>
    </row>
    <row r="17" spans="1:15" ht="23.25" customHeight="1" x14ac:dyDescent="0.25">
      <c r="A17" s="395" t="s">
        <v>47</v>
      </c>
      <c r="B17" s="449"/>
      <c r="C17" s="450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2"/>
      <c r="O17" s="453"/>
    </row>
    <row r="18" spans="1:15" s="24" customFormat="1" x14ac:dyDescent="0.25">
      <c r="A18" s="401" t="s">
        <v>83</v>
      </c>
      <c r="B18" s="422">
        <f>+'1.SZ.TÁBL. TÁRSULÁS KON. MÉRLEG'!I2</f>
        <v>165769</v>
      </c>
      <c r="C18" s="423">
        <v>13814</v>
      </c>
      <c r="D18" s="423">
        <v>13814</v>
      </c>
      <c r="E18" s="423">
        <v>13814</v>
      </c>
      <c r="F18" s="423">
        <v>13814</v>
      </c>
      <c r="G18" s="423">
        <v>13814</v>
      </c>
      <c r="H18" s="423">
        <v>13814</v>
      </c>
      <c r="I18" s="423">
        <v>13814</v>
      </c>
      <c r="J18" s="423">
        <v>13814</v>
      </c>
      <c r="K18" s="423">
        <v>13814</v>
      </c>
      <c r="L18" s="423">
        <v>13814</v>
      </c>
      <c r="M18" s="423">
        <v>13814</v>
      </c>
      <c r="N18" s="426">
        <v>13815</v>
      </c>
      <c r="O18" s="424">
        <f>SUM(C18:N18)</f>
        <v>165769</v>
      </c>
    </row>
    <row r="19" spans="1:15" s="24" customFormat="1" ht="25.5" x14ac:dyDescent="0.25">
      <c r="A19" s="401" t="s">
        <v>84</v>
      </c>
      <c r="B19" s="422">
        <f>+'1.SZ.TÁBL. TÁRSULÁS KON. MÉRLEG'!I3</f>
        <v>25282</v>
      </c>
      <c r="C19" s="423">
        <v>2107</v>
      </c>
      <c r="D19" s="423">
        <v>2107</v>
      </c>
      <c r="E19" s="423">
        <v>2107</v>
      </c>
      <c r="F19" s="423">
        <v>2107</v>
      </c>
      <c r="G19" s="423">
        <v>2107</v>
      </c>
      <c r="H19" s="423">
        <v>2107</v>
      </c>
      <c r="I19" s="423">
        <v>2107</v>
      </c>
      <c r="J19" s="423">
        <v>2107</v>
      </c>
      <c r="K19" s="423">
        <v>2107</v>
      </c>
      <c r="L19" s="423">
        <v>2107</v>
      </c>
      <c r="M19" s="423">
        <v>2107</v>
      </c>
      <c r="N19" s="425">
        <v>2105</v>
      </c>
      <c r="O19" s="424">
        <f t="shared" ref="O19:O23" si="7">SUM(C19:N19)</f>
        <v>25282</v>
      </c>
    </row>
    <row r="20" spans="1:15" s="24" customFormat="1" x14ac:dyDescent="0.25">
      <c r="A20" s="401" t="s">
        <v>90</v>
      </c>
      <c r="B20" s="422">
        <f>+'1.SZ.TÁBL. TÁRSULÁS KON. MÉRLEG'!I4</f>
        <v>104772</v>
      </c>
      <c r="C20" s="423">
        <v>7779</v>
      </c>
      <c r="D20" s="423">
        <v>7779</v>
      </c>
      <c r="E20" s="423">
        <v>7779</v>
      </c>
      <c r="F20" s="423">
        <v>18666</v>
      </c>
      <c r="G20" s="423">
        <v>7779</v>
      </c>
      <c r="H20" s="423">
        <v>7079</v>
      </c>
      <c r="I20" s="423">
        <v>7779</v>
      </c>
      <c r="J20" s="423">
        <v>7779</v>
      </c>
      <c r="K20" s="423">
        <v>9750</v>
      </c>
      <c r="L20" s="423">
        <v>7779</v>
      </c>
      <c r="M20" s="423">
        <v>7779</v>
      </c>
      <c r="N20" s="423">
        <v>7082</v>
      </c>
      <c r="O20" s="424">
        <f t="shared" si="7"/>
        <v>104809</v>
      </c>
    </row>
    <row r="21" spans="1:15" x14ac:dyDescent="0.25">
      <c r="A21" s="402" t="s">
        <v>267</v>
      </c>
      <c r="B21" s="422"/>
      <c r="C21" s="423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6"/>
      <c r="O21" s="424">
        <f t="shared" si="7"/>
        <v>0</v>
      </c>
    </row>
    <row r="22" spans="1:15" x14ac:dyDescent="0.25">
      <c r="A22" s="401" t="s">
        <v>91</v>
      </c>
      <c r="B22" s="422">
        <f>+'1.SZ.TÁBL. TÁRSULÁS KON. MÉRLEG'!I6</f>
        <v>25134</v>
      </c>
      <c r="C22" s="423">
        <v>2095</v>
      </c>
      <c r="D22" s="423">
        <v>2095</v>
      </c>
      <c r="E22" s="423">
        <v>2095</v>
      </c>
      <c r="F22" s="423">
        <v>2095</v>
      </c>
      <c r="G22" s="423">
        <v>2095</v>
      </c>
      <c r="H22" s="423">
        <v>2095</v>
      </c>
      <c r="I22" s="423">
        <v>2095</v>
      </c>
      <c r="J22" s="423">
        <v>2095</v>
      </c>
      <c r="K22" s="423">
        <v>2095</v>
      </c>
      <c r="L22" s="423">
        <v>2095</v>
      </c>
      <c r="M22" s="423">
        <v>2095</v>
      </c>
      <c r="N22" s="423">
        <v>2089</v>
      </c>
      <c r="O22" s="424">
        <f t="shared" si="7"/>
        <v>25134</v>
      </c>
    </row>
    <row r="23" spans="1:15" x14ac:dyDescent="0.25">
      <c r="A23" s="403" t="s">
        <v>241</v>
      </c>
      <c r="B23" s="427">
        <f>+'1.SZ.TÁBL. TÁRSULÁS KON. MÉRLEG'!I7</f>
        <v>32686</v>
      </c>
      <c r="C23" s="428"/>
      <c r="D23" s="428"/>
      <c r="E23" s="428"/>
      <c r="F23" s="429">
        <v>34657</v>
      </c>
      <c r="G23" s="428"/>
      <c r="H23" s="428"/>
      <c r="I23" s="428"/>
      <c r="J23" s="428"/>
      <c r="K23" s="428">
        <v>-1971</v>
      </c>
      <c r="L23" s="428"/>
      <c r="M23" s="428"/>
      <c r="N23" s="428"/>
      <c r="O23" s="431">
        <f t="shared" si="7"/>
        <v>32686</v>
      </c>
    </row>
    <row r="24" spans="1:15" x14ac:dyDescent="0.25">
      <c r="A24" s="398" t="s">
        <v>353</v>
      </c>
      <c r="B24" s="390">
        <f>SUM(B18:B23)</f>
        <v>353643</v>
      </c>
      <c r="C24" s="409">
        <f>SUM(C18:C23)</f>
        <v>25795</v>
      </c>
      <c r="D24" s="393">
        <f t="shared" ref="D24:N24" si="8">SUM(D18:D23)</f>
        <v>25795</v>
      </c>
      <c r="E24" s="393">
        <f t="shared" si="8"/>
        <v>25795</v>
      </c>
      <c r="F24" s="393">
        <f t="shared" si="8"/>
        <v>71339</v>
      </c>
      <c r="G24" s="393">
        <f t="shared" si="8"/>
        <v>25795</v>
      </c>
      <c r="H24" s="393">
        <f t="shared" si="8"/>
        <v>25095</v>
      </c>
      <c r="I24" s="393">
        <f t="shared" si="8"/>
        <v>25795</v>
      </c>
      <c r="J24" s="393">
        <f t="shared" si="8"/>
        <v>25795</v>
      </c>
      <c r="K24" s="393">
        <f t="shared" si="8"/>
        <v>25795</v>
      </c>
      <c r="L24" s="393">
        <f t="shared" si="8"/>
        <v>25795</v>
      </c>
      <c r="M24" s="393">
        <f t="shared" si="8"/>
        <v>25795</v>
      </c>
      <c r="N24" s="413">
        <f t="shared" si="8"/>
        <v>25091</v>
      </c>
      <c r="O24" s="391">
        <f>SUM(O18:O23)</f>
        <v>353680</v>
      </c>
    </row>
    <row r="25" spans="1:15" x14ac:dyDescent="0.25">
      <c r="A25" s="404" t="s">
        <v>53</v>
      </c>
      <c r="B25" s="437">
        <f>+'1.SZ.TÁBL. TÁRSULÁS KON. MÉRLEG'!I11</f>
        <v>1437</v>
      </c>
      <c r="C25" s="438"/>
      <c r="D25" s="439"/>
      <c r="E25" s="439"/>
      <c r="F25" s="439"/>
      <c r="G25" s="439"/>
      <c r="H25" s="439">
        <v>700</v>
      </c>
      <c r="I25" s="439"/>
      <c r="J25" s="439"/>
      <c r="K25" s="439"/>
      <c r="L25" s="439"/>
      <c r="M25" s="439"/>
      <c r="N25" s="440">
        <v>700</v>
      </c>
      <c r="O25" s="453">
        <f>SUM(C25:N25)</f>
        <v>1400</v>
      </c>
    </row>
    <row r="26" spans="1:15" x14ac:dyDescent="0.25">
      <c r="A26" s="401" t="s">
        <v>92</v>
      </c>
      <c r="B26" s="422"/>
      <c r="C26" s="423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6"/>
      <c r="O26" s="424">
        <f>SUM(C26:N26)</f>
        <v>0</v>
      </c>
    </row>
    <row r="27" spans="1:15" x14ac:dyDescent="0.25">
      <c r="A27" s="403" t="s">
        <v>93</v>
      </c>
      <c r="B27" s="427"/>
      <c r="C27" s="428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30"/>
      <c r="O27" s="431">
        <f>SUM(C27:N27)</f>
        <v>0</v>
      </c>
    </row>
    <row r="28" spans="1:15" x14ac:dyDescent="0.25">
      <c r="A28" s="398" t="s">
        <v>272</v>
      </c>
      <c r="B28" s="432">
        <f>SUM(B25:B27)</f>
        <v>1437</v>
      </c>
      <c r="C28" s="433">
        <f t="shared" ref="C28:O28" si="9">SUM(C25:C27)</f>
        <v>0</v>
      </c>
      <c r="D28" s="434">
        <f t="shared" si="9"/>
        <v>0</v>
      </c>
      <c r="E28" s="434">
        <f t="shared" si="9"/>
        <v>0</v>
      </c>
      <c r="F28" s="434">
        <f t="shared" si="9"/>
        <v>0</v>
      </c>
      <c r="G28" s="434">
        <f t="shared" si="9"/>
        <v>0</v>
      </c>
      <c r="H28" s="434">
        <f t="shared" si="9"/>
        <v>700</v>
      </c>
      <c r="I28" s="434">
        <f t="shared" si="9"/>
        <v>0</v>
      </c>
      <c r="J28" s="434">
        <f t="shared" si="9"/>
        <v>0</v>
      </c>
      <c r="K28" s="434">
        <f t="shared" si="9"/>
        <v>0</v>
      </c>
      <c r="L28" s="434">
        <f t="shared" si="9"/>
        <v>0</v>
      </c>
      <c r="M28" s="434">
        <f t="shared" si="9"/>
        <v>0</v>
      </c>
      <c r="N28" s="435">
        <f t="shared" si="9"/>
        <v>700</v>
      </c>
      <c r="O28" s="436">
        <f t="shared" si="9"/>
        <v>1400</v>
      </c>
    </row>
    <row r="29" spans="1:15" x14ac:dyDescent="0.25">
      <c r="A29" s="405" t="s">
        <v>95</v>
      </c>
      <c r="B29" s="432"/>
      <c r="C29" s="454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6"/>
      <c r="O29" s="448">
        <f>SUM(C29:N29)</f>
        <v>0</v>
      </c>
    </row>
    <row r="30" spans="1:15" ht="15.75" thickBot="1" x14ac:dyDescent="0.3">
      <c r="A30" s="406" t="s">
        <v>232</v>
      </c>
      <c r="B30" s="457">
        <f>+B29+B28+B24</f>
        <v>355080</v>
      </c>
      <c r="C30" s="458">
        <f>+C29+C28+C24</f>
        <v>25795</v>
      </c>
      <c r="D30" s="459">
        <f t="shared" ref="D30:O30" si="10">+D29+D28+D24</f>
        <v>25795</v>
      </c>
      <c r="E30" s="459">
        <f t="shared" si="10"/>
        <v>25795</v>
      </c>
      <c r="F30" s="459">
        <f t="shared" si="10"/>
        <v>71339</v>
      </c>
      <c r="G30" s="459">
        <f t="shared" si="10"/>
        <v>25795</v>
      </c>
      <c r="H30" s="459">
        <f t="shared" si="10"/>
        <v>25795</v>
      </c>
      <c r="I30" s="459">
        <f t="shared" si="10"/>
        <v>25795</v>
      </c>
      <c r="J30" s="459">
        <f t="shared" si="10"/>
        <v>25795</v>
      </c>
      <c r="K30" s="459">
        <f t="shared" si="10"/>
        <v>25795</v>
      </c>
      <c r="L30" s="459">
        <f t="shared" si="10"/>
        <v>25795</v>
      </c>
      <c r="M30" s="459">
        <f t="shared" si="10"/>
        <v>25795</v>
      </c>
      <c r="N30" s="460">
        <f t="shared" si="10"/>
        <v>25791</v>
      </c>
      <c r="O30" s="461">
        <f t="shared" si="10"/>
        <v>355080</v>
      </c>
    </row>
    <row r="31" spans="1:15" x14ac:dyDescent="0.25">
      <c r="A31" s="389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</row>
    <row r="32" spans="1:15" x14ac:dyDescent="0.25">
      <c r="A32" s="415" t="s">
        <v>268</v>
      </c>
      <c r="B32" s="444">
        <f t="shared" ref="B32:O32" si="11">+B16-B30</f>
        <v>0</v>
      </c>
      <c r="C32" s="444">
        <f t="shared" si="11"/>
        <v>0</v>
      </c>
      <c r="D32" s="444">
        <f t="shared" si="11"/>
        <v>0</v>
      </c>
      <c r="E32" s="444">
        <f t="shared" si="11"/>
        <v>0</v>
      </c>
      <c r="F32" s="444">
        <f t="shared" si="11"/>
        <v>0</v>
      </c>
      <c r="G32" s="444">
        <f t="shared" si="11"/>
        <v>0</v>
      </c>
      <c r="H32" s="444">
        <f t="shared" si="11"/>
        <v>0</v>
      </c>
      <c r="I32" s="444">
        <f t="shared" si="11"/>
        <v>0</v>
      </c>
      <c r="J32" s="444">
        <f t="shared" si="11"/>
        <v>0</v>
      </c>
      <c r="K32" s="444">
        <f t="shared" si="11"/>
        <v>0</v>
      </c>
      <c r="L32" s="444">
        <f t="shared" si="11"/>
        <v>0</v>
      </c>
      <c r="M32" s="444">
        <f t="shared" si="11"/>
        <v>0</v>
      </c>
      <c r="N32" s="444">
        <f t="shared" si="11"/>
        <v>0</v>
      </c>
      <c r="O32" s="444">
        <f t="shared" si="11"/>
        <v>0</v>
      </c>
    </row>
    <row r="73" spans="1:4" x14ac:dyDescent="0.25">
      <c r="A73" s="24"/>
      <c r="B73" s="418"/>
      <c r="C73" s="418"/>
      <c r="D73" s="418"/>
    </row>
    <row r="86" spans="1:8" x14ac:dyDescent="0.25">
      <c r="A86" s="39"/>
      <c r="B86" s="419"/>
      <c r="C86" s="419"/>
      <c r="D86" s="419"/>
      <c r="E86" s="419"/>
      <c r="F86" s="419"/>
      <c r="G86" s="419"/>
      <c r="H86" s="419"/>
    </row>
    <row r="87" spans="1:8" x14ac:dyDescent="0.25">
      <c r="A87" s="40"/>
      <c r="B87" s="420"/>
      <c r="C87" s="420"/>
      <c r="D87" s="420"/>
      <c r="E87" s="420"/>
      <c r="F87" s="420"/>
      <c r="G87" s="420"/>
      <c r="H87" s="420"/>
    </row>
    <row r="88" spans="1:8" x14ac:dyDescent="0.25">
      <c r="A88" s="40"/>
      <c r="B88" s="420"/>
      <c r="C88" s="420"/>
      <c r="D88" s="420"/>
      <c r="E88" s="420"/>
      <c r="F88" s="420"/>
      <c r="G88" s="420"/>
      <c r="H88" s="420"/>
    </row>
    <row r="89" spans="1:8" x14ac:dyDescent="0.25">
      <c r="A89" s="40"/>
      <c r="B89" s="420"/>
      <c r="C89" s="420"/>
      <c r="D89" s="420"/>
      <c r="E89" s="420"/>
      <c r="F89" s="420"/>
      <c r="G89" s="420"/>
      <c r="H89" s="420"/>
    </row>
    <row r="90" spans="1:8" x14ac:dyDescent="0.25">
      <c r="A90" s="41"/>
      <c r="B90" s="421"/>
      <c r="C90" s="421"/>
      <c r="D90" s="421"/>
      <c r="E90" s="421"/>
      <c r="F90" s="421"/>
      <c r="G90" s="421"/>
      <c r="H90" s="421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2" orientation="landscape" r:id="rId1"/>
  <headerFooter alignWithMargins="0">
    <oddHeader>&amp;L&amp;"Times New Roman,Félkövér"&amp;13Szent László Völgye TKT&amp;C&amp;"Times New Roman,Félkövér"&amp;16 2023.ÉVI III. KÖLTSÉGVETÉS MÓDOSÍTÁS
&amp;R
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view="pageLayout" zoomScaleNormal="100" workbookViewId="0">
      <selection activeCell="G8" sqref="G8"/>
    </sheetView>
  </sheetViews>
  <sheetFormatPr defaultColWidth="9.140625" defaultRowHeight="15" x14ac:dyDescent="0.25"/>
  <cols>
    <col min="1" max="1" width="29" style="21" customWidth="1"/>
    <col min="2" max="6" width="14" style="21" customWidth="1"/>
    <col min="7" max="16384" width="9.140625" style="21"/>
  </cols>
  <sheetData>
    <row r="1" spans="1:4" s="29" customFormat="1" ht="45" customHeight="1" x14ac:dyDescent="0.2">
      <c r="A1" s="612" t="s">
        <v>13</v>
      </c>
      <c r="B1" s="851" t="s">
        <v>279</v>
      </c>
      <c r="C1" s="852"/>
      <c r="D1" s="853"/>
    </row>
    <row r="2" spans="1:4" s="29" customFormat="1" ht="37.9" customHeight="1" x14ac:dyDescent="0.2">
      <c r="A2" s="613" t="s">
        <v>15</v>
      </c>
      <c r="B2" s="614" t="s">
        <v>400</v>
      </c>
      <c r="C2" s="488" t="s">
        <v>380</v>
      </c>
      <c r="D2" s="614" t="s">
        <v>406</v>
      </c>
    </row>
    <row r="3" spans="1:4" s="29" customFormat="1" ht="16.5" customHeight="1" x14ac:dyDescent="0.2">
      <c r="A3" s="615" t="s">
        <v>16</v>
      </c>
      <c r="B3" s="489"/>
      <c r="C3" s="489"/>
      <c r="D3" s="616"/>
    </row>
    <row r="4" spans="1:4" s="29" customFormat="1" ht="16.5" customHeight="1" x14ac:dyDescent="0.2">
      <c r="A4" s="624" t="s">
        <v>350</v>
      </c>
      <c r="B4" s="490">
        <v>0</v>
      </c>
      <c r="C4" s="625"/>
      <c r="D4" s="617">
        <f>B4+C4</f>
        <v>0</v>
      </c>
    </row>
    <row r="5" spans="1:4" s="29" customFormat="1" ht="16.5" customHeight="1" x14ac:dyDescent="0.2">
      <c r="A5" s="624" t="s">
        <v>310</v>
      </c>
      <c r="B5" s="490">
        <v>7</v>
      </c>
      <c r="C5" s="625"/>
      <c r="D5" s="617">
        <f>B5+C5</f>
        <v>7</v>
      </c>
    </row>
    <row r="6" spans="1:4" s="29" customFormat="1" ht="16.5" customHeight="1" x14ac:dyDescent="0.2">
      <c r="A6" s="624" t="s">
        <v>282</v>
      </c>
      <c r="B6" s="490">
        <v>8.5</v>
      </c>
      <c r="C6" s="625"/>
      <c r="D6" s="617">
        <f>B6+C6</f>
        <v>8.5</v>
      </c>
    </row>
    <row r="7" spans="1:4" s="29" customFormat="1" ht="16.5" customHeight="1" x14ac:dyDescent="0.2">
      <c r="A7" s="624" t="s">
        <v>311</v>
      </c>
      <c r="B7" s="490">
        <v>6</v>
      </c>
      <c r="C7" s="625"/>
      <c r="D7" s="617">
        <f t="shared" ref="D7:D10" si="0">B7+C7</f>
        <v>6</v>
      </c>
    </row>
    <row r="8" spans="1:4" s="29" customFormat="1" ht="16.5" customHeight="1" x14ac:dyDescent="0.2">
      <c r="A8" s="624" t="s">
        <v>351</v>
      </c>
      <c r="B8" s="490">
        <v>3.5</v>
      </c>
      <c r="C8" s="625"/>
      <c r="D8" s="617">
        <f t="shared" si="0"/>
        <v>3.5</v>
      </c>
    </row>
    <row r="9" spans="1:4" s="29" customFormat="1" ht="16.5" customHeight="1" x14ac:dyDescent="0.2">
      <c r="A9" s="624" t="s">
        <v>349</v>
      </c>
      <c r="B9" s="490">
        <v>1</v>
      </c>
      <c r="C9" s="625"/>
      <c r="D9" s="617">
        <f t="shared" si="0"/>
        <v>1</v>
      </c>
    </row>
    <row r="10" spans="1:4" s="29" customFormat="1" ht="16.5" customHeight="1" x14ac:dyDescent="0.2">
      <c r="A10" s="624" t="s">
        <v>312</v>
      </c>
      <c r="B10" s="490">
        <v>6.5</v>
      </c>
      <c r="C10" s="626"/>
      <c r="D10" s="617">
        <f t="shared" si="0"/>
        <v>6.5</v>
      </c>
    </row>
    <row r="11" spans="1:4" s="29" customFormat="1" ht="16.5" customHeight="1" thickBot="1" x14ac:dyDescent="0.25">
      <c r="A11" s="627" t="s">
        <v>17</v>
      </c>
      <c r="B11" s="628">
        <f>SUM(B4:B10)</f>
        <v>32.5</v>
      </c>
      <c r="C11" s="628">
        <f>SUM(C4:C10)</f>
        <v>0</v>
      </c>
      <c r="D11" s="629">
        <f>SUM(D4:D10)</f>
        <v>32.5</v>
      </c>
    </row>
    <row r="61" spans="1:5" x14ac:dyDescent="0.25">
      <c r="A61" s="30"/>
      <c r="B61" s="30"/>
      <c r="C61" s="30"/>
      <c r="D61" s="611"/>
      <c r="E61" s="611"/>
    </row>
    <row r="62" spans="1:5" x14ac:dyDescent="0.25">
      <c r="A62" s="31"/>
      <c r="B62" s="31"/>
      <c r="C62" s="31"/>
      <c r="D62" s="611"/>
      <c r="E62" s="611"/>
    </row>
    <row r="63" spans="1:5" x14ac:dyDescent="0.25">
      <c r="A63" s="31"/>
      <c r="B63" s="31"/>
      <c r="C63" s="31"/>
      <c r="D63" s="611"/>
      <c r="E63" s="611"/>
    </row>
    <row r="64" spans="1:5" x14ac:dyDescent="0.25">
      <c r="A64" s="31"/>
      <c r="B64" s="31"/>
      <c r="C64" s="31"/>
      <c r="D64" s="611"/>
      <c r="E64" s="611"/>
    </row>
    <row r="65" spans="1:5" x14ac:dyDescent="0.25">
      <c r="A65" s="32"/>
      <c r="B65" s="32"/>
      <c r="C65" s="32"/>
      <c r="D65" s="611"/>
      <c r="E65" s="611"/>
    </row>
  </sheetData>
  <mergeCells count="1">
    <mergeCell ref="B1:D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1" orientation="portrait" r:id="rId1"/>
  <headerFooter alignWithMargins="0">
    <oddHeader>&amp;L&amp;"Times New Roman,Félkövér"&amp;13Szent László Völgye TKT&amp;C&amp;"Times New Roman,Félkövér"&amp;16
 2023.ÉVI III. KÖLTSÉGVETÉS MÓDOSÍTÁS&amp;R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Felhasználó</cp:lastModifiedBy>
  <cp:lastPrinted>2023-11-16T12:24:50Z</cp:lastPrinted>
  <dcterms:created xsi:type="dcterms:W3CDTF">2011-02-23T07:11:55Z</dcterms:created>
  <dcterms:modified xsi:type="dcterms:W3CDTF">2023-11-16T12:25:00Z</dcterms:modified>
</cp:coreProperties>
</file>