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öltségvetés\2019.költségvetés\"/>
    </mc:Choice>
  </mc:AlternateContent>
  <bookViews>
    <workbookView xWindow="0" yWindow="0" windowWidth="24000" windowHeight="10425"/>
  </bookViews>
  <sheets>
    <sheet name="1.SZ.TÁBL. TÁRSULÁS KON. MÉRLEG" sheetId="22" r:id="rId1"/>
    <sheet name="1.1.SZ.TÁBL. BEV - KIAD" sheetId="1" r:id="rId2"/>
    <sheet name="2.SZ.TÁBL. BEVÉTELEK" sheetId="2" r:id="rId3"/>
    <sheet name="3.SZ.TÁBL. SEGÍTŐ SZOLGÁLAT" sheetId="9" r:id="rId4"/>
    <sheet name="4.SZ.TÁBL. SZOCIÁLIS NORMATÍVA" sheetId="18" r:id="rId5"/>
    <sheet name="5.SZ.TÁBL. PÉNZE. ÁTAD - ÁTVÉT" sheetId="21" r:id="rId6"/>
    <sheet name="6.SZ.TÁBL. ELŐIRÁNYZAT FELHASZN" sheetId="20" r:id="rId7"/>
    <sheet name="7.SZ.TÁBL. LÉTSZÁMADATOK" sheetId="1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Titles" localSheetId="1">'1.1.SZ.TÁBL. BEV - KIAD'!$1:$2</definedName>
    <definedName name="_xlnm.Print_Titles" localSheetId="2">'2.SZ.TÁBL. BEVÉTELEK'!$1:$2</definedName>
    <definedName name="_xlnm.Print_Titles" localSheetId="3">'3.SZ.TÁBL. SEGÍTŐ SZOLGÁLAT'!$1:$2</definedName>
    <definedName name="_xlnm.Print_Area" localSheetId="1">'1.1.SZ.TÁBL. BEV - KIAD'!$A$1:$N$112</definedName>
    <definedName name="_xlnm.Print_Area" localSheetId="0">'1.SZ.TÁBL. TÁRSULÁS KON. MÉRLEG'!$A$1:$L$17</definedName>
    <definedName name="_xlnm.Print_Area" localSheetId="2">'2.SZ.TÁBL. BEVÉTELEK'!$A$3:$G$89</definedName>
    <definedName name="_xlnm.Print_Area" localSheetId="3">'3.SZ.TÁBL. SEGÍTŐ SZOLGÁLAT'!$A$1:$AC$117</definedName>
    <definedName name="_xlnm.Print_Area" localSheetId="4">'4.SZ.TÁBL. SZOCIÁLIS NORMATÍVA'!$A$1:$C$13</definedName>
    <definedName name="_xlnm.Print_Area" localSheetId="5">'5.SZ.TÁBL. PÉNZE. ÁTAD - ÁTVÉT'!$A$1:$O$19</definedName>
    <definedName name="_xlnm.Print_Area" localSheetId="6">'6.SZ.TÁBL. ELŐIRÁNYZAT FELHASZN'!$A$1:$O$32</definedName>
    <definedName name="_xlnm.Print_Area" localSheetId="7">'7.SZ.TÁBL. LÉTSZÁMADATOK'!$A$1:$C$16</definedName>
    <definedName name="onev" localSheetId="7">[1]kod!$BT$34:$BT$3184</definedName>
    <definedName name="onev">[2]kod!$BT$34:$BT$3184</definedName>
  </definedNames>
  <calcPr calcId="152511"/>
</workbook>
</file>

<file path=xl/calcChain.xml><?xml version="1.0" encoding="utf-8"?>
<calcChain xmlns="http://schemas.openxmlformats.org/spreadsheetml/2006/main">
  <c r="I6" i="22" l="1"/>
  <c r="L87" i="1"/>
  <c r="L93" i="1" s="1"/>
  <c r="H93" i="1"/>
  <c r="H86" i="1"/>
  <c r="D40" i="2"/>
  <c r="D39" i="2"/>
  <c r="D38" i="2"/>
  <c r="D37" i="2"/>
  <c r="D36" i="2"/>
  <c r="D35" i="2"/>
  <c r="D33" i="2"/>
  <c r="P77" i="2"/>
  <c r="Q77" i="2"/>
  <c r="O76" i="2"/>
  <c r="O70" i="2"/>
  <c r="O77" i="2" s="1"/>
  <c r="N75" i="2"/>
  <c r="M72" i="2"/>
  <c r="O72" i="2" s="1"/>
  <c r="M76" i="2"/>
  <c r="N73" i="2"/>
  <c r="N70" i="2"/>
  <c r="M75" i="2"/>
  <c r="O75" i="2" s="1"/>
  <c r="M74" i="2"/>
  <c r="N74" i="2" s="1"/>
  <c r="M73" i="2"/>
  <c r="M71" i="2"/>
  <c r="O71" i="2" s="1"/>
  <c r="M70" i="2"/>
  <c r="L77" i="2"/>
  <c r="N71" i="2" l="1"/>
  <c r="N77" i="2" s="1"/>
  <c r="M77" i="2"/>
  <c r="H72" i="1"/>
  <c r="M46" i="2" l="1"/>
  <c r="Y87" i="9" l="1"/>
  <c r="Y75" i="9"/>
  <c r="Y72" i="9"/>
  <c r="V87" i="9"/>
  <c r="V82" i="9"/>
  <c r="V81" i="9"/>
  <c r="V75" i="9"/>
  <c r="V74" i="9"/>
  <c r="V72" i="9"/>
  <c r="V71" i="9"/>
  <c r="V68" i="9"/>
  <c r="V67" i="9"/>
  <c r="S92" i="9"/>
  <c r="S87" i="9"/>
  <c r="S82" i="9"/>
  <c r="S77" i="9"/>
  <c r="S72" i="9"/>
  <c r="S68" i="9"/>
  <c r="P92" i="9"/>
  <c r="P87" i="9"/>
  <c r="P84" i="9"/>
  <c r="P82" i="9"/>
  <c r="P81" i="9"/>
  <c r="P77" i="9"/>
  <c r="P74" i="9"/>
  <c r="P72" i="9"/>
  <c r="P71" i="9"/>
  <c r="P68" i="9"/>
  <c r="P67" i="9"/>
  <c r="M87" i="9"/>
  <c r="M84" i="9"/>
  <c r="M82" i="9"/>
  <c r="M81" i="9"/>
  <c r="M74" i="9"/>
  <c r="M72" i="9"/>
  <c r="M71" i="9"/>
  <c r="M68" i="9"/>
  <c r="M67" i="9"/>
  <c r="J92" i="9"/>
  <c r="J87" i="9"/>
  <c r="J84" i="9"/>
  <c r="J82" i="9"/>
  <c r="J77" i="9"/>
  <c r="J74" i="9"/>
  <c r="J72" i="9"/>
  <c r="J71" i="9"/>
  <c r="J68" i="9"/>
  <c r="J67" i="9"/>
  <c r="G92" i="9"/>
  <c r="G87" i="9"/>
  <c r="G84" i="9"/>
  <c r="G82" i="9"/>
  <c r="G81" i="9"/>
  <c r="G77" i="9"/>
  <c r="G74" i="9"/>
  <c r="G72" i="9"/>
  <c r="G71" i="9"/>
  <c r="G68" i="9"/>
  <c r="G67" i="9"/>
  <c r="D87" i="9"/>
  <c r="D82" i="9"/>
  <c r="D75" i="9"/>
  <c r="D74" i="9"/>
  <c r="D72" i="9"/>
  <c r="D71" i="9"/>
  <c r="D68" i="9"/>
  <c r="D67" i="9"/>
  <c r="V66" i="9" l="1"/>
  <c r="V64" i="9"/>
  <c r="V63" i="9"/>
  <c r="V62" i="9"/>
  <c r="V49" i="9"/>
  <c r="V47" i="9"/>
  <c r="V41" i="9"/>
  <c r="S66" i="9"/>
  <c r="S64" i="9"/>
  <c r="S63" i="9"/>
  <c r="S62" i="9"/>
  <c r="S57" i="9"/>
  <c r="S47" i="9"/>
  <c r="S41" i="9"/>
  <c r="P66" i="9"/>
  <c r="P64" i="9"/>
  <c r="P63" i="9"/>
  <c r="P62" i="9"/>
  <c r="P58" i="9"/>
  <c r="P49" i="9"/>
  <c r="P47" i="9"/>
  <c r="P44" i="9"/>
  <c r="P41" i="9"/>
  <c r="M66" i="9"/>
  <c r="M64" i="9"/>
  <c r="M63" i="9"/>
  <c r="M62" i="9"/>
  <c r="M58" i="9"/>
  <c r="M49" i="9"/>
  <c r="M47" i="9"/>
  <c r="M46" i="9"/>
  <c r="M41" i="9"/>
  <c r="J66" i="9"/>
  <c r="J64" i="9"/>
  <c r="J63" i="9"/>
  <c r="J62" i="9"/>
  <c r="J58" i="9"/>
  <c r="J47" i="9"/>
  <c r="J44" i="9"/>
  <c r="J41" i="9"/>
  <c r="G64" i="9"/>
  <c r="G66" i="9"/>
  <c r="G63" i="9"/>
  <c r="G62" i="9"/>
  <c r="G58" i="9"/>
  <c r="G57" i="9"/>
  <c r="G49" i="9"/>
  <c r="G47" i="9"/>
  <c r="G46" i="9"/>
  <c r="G44" i="9"/>
  <c r="G41" i="9"/>
  <c r="D66" i="9"/>
  <c r="D64" i="9"/>
  <c r="D63" i="9"/>
  <c r="D62" i="9"/>
  <c r="D47" i="9"/>
  <c r="D41" i="9"/>
  <c r="C63" i="9" l="1"/>
  <c r="C64" i="9"/>
  <c r="C65" i="9"/>
  <c r="C62" i="9"/>
  <c r="C57" i="9"/>
  <c r="C58" i="9"/>
  <c r="C56" i="9"/>
  <c r="C42" i="9"/>
  <c r="C43" i="9"/>
  <c r="C44" i="9"/>
  <c r="C45" i="9"/>
  <c r="C46" i="9"/>
  <c r="C47" i="9"/>
  <c r="C48" i="9"/>
  <c r="C49" i="9"/>
  <c r="C50" i="9"/>
  <c r="C51" i="9"/>
  <c r="C52" i="9"/>
  <c r="C53" i="9"/>
  <c r="C41" i="9"/>
  <c r="C38" i="9"/>
  <c r="C37" i="9"/>
  <c r="C36" i="9"/>
  <c r="C35" i="9"/>
  <c r="C34" i="9"/>
  <c r="C33" i="9"/>
  <c r="C32" i="9"/>
  <c r="C13" i="9"/>
  <c r="E13" i="18" l="1"/>
  <c r="J5" i="18" l="1"/>
  <c r="J4" i="18" l="1"/>
  <c r="V135" i="9" l="1"/>
  <c r="H88" i="1" l="1"/>
  <c r="H73" i="1"/>
  <c r="V37" i="9" l="1"/>
  <c r="V35" i="9"/>
  <c r="V33" i="9"/>
  <c r="V32" i="9"/>
  <c r="Y35" i="9"/>
  <c r="Y38" i="9"/>
  <c r="Y37" i="9"/>
  <c r="Y36" i="9"/>
  <c r="Y34" i="9"/>
  <c r="Y33" i="9"/>
  <c r="Y32" i="9"/>
  <c r="Y133" i="9"/>
  <c r="S38" i="9"/>
  <c r="S37" i="9"/>
  <c r="S36" i="9"/>
  <c r="S35" i="9"/>
  <c r="S34" i="9"/>
  <c r="S33" i="9"/>
  <c r="S32" i="9"/>
  <c r="P38" i="9"/>
  <c r="P37" i="9"/>
  <c r="P36" i="9"/>
  <c r="P35" i="9"/>
  <c r="P34" i="9"/>
  <c r="P33" i="9"/>
  <c r="P32" i="9"/>
  <c r="M38" i="9"/>
  <c r="M37" i="9"/>
  <c r="M36" i="9"/>
  <c r="M35" i="9"/>
  <c r="M34" i="9"/>
  <c r="M33" i="9"/>
  <c r="M32" i="9"/>
  <c r="J38" i="9"/>
  <c r="J37" i="9"/>
  <c r="J36" i="9"/>
  <c r="J35" i="9"/>
  <c r="J34" i="9"/>
  <c r="J33" i="9"/>
  <c r="J32" i="9"/>
  <c r="G38" i="9"/>
  <c r="G37" i="9"/>
  <c r="G36" i="9"/>
  <c r="G35" i="9"/>
  <c r="G34" i="9"/>
  <c r="G33" i="9"/>
  <c r="G32" i="9"/>
  <c r="M31" i="9" l="1"/>
  <c r="S67" i="9"/>
  <c r="G30" i="9" l="1"/>
  <c r="C5" i="18"/>
  <c r="Q47" i="2"/>
  <c r="Q48" i="2"/>
  <c r="J13" i="18"/>
  <c r="J12" i="18"/>
  <c r="J11" i="18"/>
  <c r="C11" i="18" s="1"/>
  <c r="J10" i="18"/>
  <c r="C10" i="18" s="1"/>
  <c r="I9" i="18"/>
  <c r="J9" i="18" s="1"/>
  <c r="C9" i="18" s="1"/>
  <c r="J8" i="18"/>
  <c r="C8" i="18" s="1"/>
  <c r="J7" i="18"/>
  <c r="C7" i="18" s="1"/>
  <c r="J6" i="18"/>
  <c r="C6" i="18" s="1"/>
  <c r="C4" i="18"/>
  <c r="J3" i="18"/>
  <c r="C3" i="18" s="1"/>
  <c r="G91" i="1"/>
  <c r="G88" i="1" s="1"/>
  <c r="G86" i="1"/>
  <c r="G85" i="1" s="1"/>
  <c r="G78" i="1"/>
  <c r="G73" i="1"/>
  <c r="G72" i="1"/>
  <c r="G10" i="1"/>
  <c r="G9" i="1"/>
  <c r="G6" i="1"/>
  <c r="B18" i="21"/>
  <c r="B19" i="21" s="1"/>
  <c r="B13" i="21"/>
  <c r="B14" i="21" s="1"/>
  <c r="B10" i="21"/>
  <c r="B9" i="21"/>
  <c r="B8" i="21"/>
  <c r="B7" i="21"/>
  <c r="B6" i="21"/>
  <c r="B5" i="21"/>
  <c r="B4" i="21"/>
  <c r="B3" i="21"/>
  <c r="C109" i="1"/>
  <c r="C107" i="1"/>
  <c r="C105" i="1"/>
  <c r="C104" i="1"/>
  <c r="C103" i="1"/>
  <c r="C102" i="1"/>
  <c r="C95" i="1"/>
  <c r="C94" i="1"/>
  <c r="C88" i="1"/>
  <c r="C86" i="1"/>
  <c r="C85" i="1"/>
  <c r="C76" i="1"/>
  <c r="C47" i="1"/>
  <c r="C26" i="1"/>
  <c r="C24" i="1"/>
  <c r="C74" i="2"/>
  <c r="C71" i="2"/>
  <c r="C61" i="2"/>
  <c r="C58" i="2"/>
  <c r="C57" i="2"/>
  <c r="C56" i="2"/>
  <c r="C55" i="2"/>
  <c r="C54" i="2"/>
  <c r="C53" i="2"/>
  <c r="C52" i="2"/>
  <c r="C49" i="2"/>
  <c r="C48" i="2"/>
  <c r="C47" i="2"/>
  <c r="C46" i="2"/>
  <c r="C45" i="2"/>
  <c r="C44" i="2"/>
  <c r="C43" i="2"/>
  <c r="C40" i="2"/>
  <c r="C39" i="2"/>
  <c r="C38" i="2"/>
  <c r="C37" i="2"/>
  <c r="C36" i="2"/>
  <c r="C35" i="2"/>
  <c r="C34" i="2"/>
  <c r="C33" i="2"/>
  <c r="C30" i="2"/>
  <c r="C29" i="2"/>
  <c r="C28" i="2"/>
  <c r="C27" i="2"/>
  <c r="C26" i="2"/>
  <c r="C25" i="2"/>
  <c r="C24" i="2"/>
  <c r="C21" i="2"/>
  <c r="C20" i="2"/>
  <c r="C19" i="2"/>
  <c r="C18" i="2"/>
  <c r="C17" i="2"/>
  <c r="C16" i="2"/>
  <c r="C13" i="2"/>
  <c r="C12" i="2"/>
  <c r="C11" i="2"/>
  <c r="C10" i="2"/>
  <c r="C9" i="2"/>
  <c r="C8" i="2"/>
  <c r="C7" i="2"/>
  <c r="X106" i="9"/>
  <c r="X98" i="9"/>
  <c r="X87" i="9"/>
  <c r="X93" i="9" s="1"/>
  <c r="X86" i="9"/>
  <c r="X75" i="9"/>
  <c r="X72" i="9"/>
  <c r="X73" i="9" s="1"/>
  <c r="X68" i="9"/>
  <c r="X70" i="9" s="1"/>
  <c r="X59" i="9"/>
  <c r="X55" i="9"/>
  <c r="X35" i="9"/>
  <c r="X31" i="9"/>
  <c r="X30" i="9"/>
  <c r="X16" i="9"/>
  <c r="X111" i="9"/>
  <c r="X26" i="9"/>
  <c r="X24" i="9"/>
  <c r="X21" i="9"/>
  <c r="X11" i="9"/>
  <c r="X7" i="9"/>
  <c r="U111" i="9"/>
  <c r="U106" i="9"/>
  <c r="U98" i="9"/>
  <c r="U87" i="9"/>
  <c r="U93" i="9" s="1"/>
  <c r="U84" i="9"/>
  <c r="U86" i="9" s="1"/>
  <c r="U82" i="9"/>
  <c r="U81" i="9"/>
  <c r="U75" i="9"/>
  <c r="U74" i="9"/>
  <c r="U72" i="9"/>
  <c r="U71" i="9"/>
  <c r="U68" i="9"/>
  <c r="U67" i="9"/>
  <c r="U66" i="9"/>
  <c r="U64" i="9"/>
  <c r="U63" i="9"/>
  <c r="U62" i="9"/>
  <c r="U59" i="9"/>
  <c r="U49" i="9"/>
  <c r="U47" i="9"/>
  <c r="U41" i="9"/>
  <c r="U37" i="9"/>
  <c r="U36" i="9"/>
  <c r="U35" i="9"/>
  <c r="U34" i="9"/>
  <c r="U33" i="9"/>
  <c r="U32" i="9"/>
  <c r="U31" i="9"/>
  <c r="U30" i="9"/>
  <c r="U16" i="9"/>
  <c r="U26" i="9"/>
  <c r="U24" i="9"/>
  <c r="U11" i="9"/>
  <c r="U7" i="9"/>
  <c r="R106" i="9"/>
  <c r="R92" i="9"/>
  <c r="R91" i="9" s="1"/>
  <c r="R87" i="9"/>
  <c r="R84" i="9"/>
  <c r="R86" i="9" s="1"/>
  <c r="R82" i="9"/>
  <c r="R77" i="9"/>
  <c r="R74" i="9"/>
  <c r="R72" i="9"/>
  <c r="R68" i="9"/>
  <c r="R67" i="9"/>
  <c r="R66" i="9"/>
  <c r="R64" i="9"/>
  <c r="R63" i="9"/>
  <c r="R62" i="9"/>
  <c r="R57" i="9"/>
  <c r="R47" i="9"/>
  <c r="R41" i="9"/>
  <c r="R32" i="9"/>
  <c r="R31" i="9"/>
  <c r="R30" i="9"/>
  <c r="R13" i="9"/>
  <c r="R111" i="9"/>
  <c r="R26" i="9"/>
  <c r="R24" i="9"/>
  <c r="R21" i="9"/>
  <c r="R11" i="9"/>
  <c r="R7" i="9"/>
  <c r="O111" i="9"/>
  <c r="O106" i="9"/>
  <c r="O98" i="9"/>
  <c r="O92" i="9"/>
  <c r="O91" i="9" s="1"/>
  <c r="O87" i="9"/>
  <c r="O84" i="9"/>
  <c r="O82" i="9"/>
  <c r="O81" i="9"/>
  <c r="O77" i="9"/>
  <c r="O74" i="9"/>
  <c r="O72" i="9"/>
  <c r="O71" i="9"/>
  <c r="O68" i="9"/>
  <c r="O67" i="9"/>
  <c r="O66" i="9"/>
  <c r="O64" i="9"/>
  <c r="O63" i="9"/>
  <c r="O62" i="9"/>
  <c r="O58" i="9"/>
  <c r="O59" i="9" s="1"/>
  <c r="O49" i="9"/>
  <c r="O47" i="9"/>
  <c r="O44" i="9"/>
  <c r="O41" i="9"/>
  <c r="O37" i="9"/>
  <c r="O36" i="9"/>
  <c r="O35" i="9"/>
  <c r="O34" i="9"/>
  <c r="O33" i="9"/>
  <c r="O32" i="9"/>
  <c r="O31" i="9"/>
  <c r="O30" i="9"/>
  <c r="O16" i="9"/>
  <c r="O26" i="9"/>
  <c r="O24" i="9"/>
  <c r="O11" i="9"/>
  <c r="O7" i="9"/>
  <c r="L98" i="9"/>
  <c r="L87" i="9"/>
  <c r="L93" i="9" s="1"/>
  <c r="L84" i="9"/>
  <c r="L86" i="9" s="1"/>
  <c r="L82" i="9"/>
  <c r="L81" i="9"/>
  <c r="L74" i="9"/>
  <c r="L72" i="9"/>
  <c r="L71" i="9"/>
  <c r="L68" i="9"/>
  <c r="L67" i="9"/>
  <c r="L66" i="9"/>
  <c r="L64" i="9"/>
  <c r="L63" i="9"/>
  <c r="L62" i="9"/>
  <c r="L58" i="9"/>
  <c r="L49" i="9"/>
  <c r="L47" i="9"/>
  <c r="L41" i="9"/>
  <c r="L38" i="9"/>
  <c r="L37" i="9"/>
  <c r="L36" i="9"/>
  <c r="L35" i="9"/>
  <c r="L34" i="9"/>
  <c r="L33" i="9"/>
  <c r="L32" i="9"/>
  <c r="L31" i="9"/>
  <c r="L30" i="9"/>
  <c r="L111" i="9"/>
  <c r="L26" i="9"/>
  <c r="L24" i="9"/>
  <c r="L21" i="9"/>
  <c r="L11" i="9"/>
  <c r="L7" i="9"/>
  <c r="I111" i="9"/>
  <c r="I106" i="9"/>
  <c r="I98" i="9"/>
  <c r="I92" i="9"/>
  <c r="I91" i="9" s="1"/>
  <c r="I87" i="9"/>
  <c r="I84" i="9"/>
  <c r="I82" i="9"/>
  <c r="I81" i="9"/>
  <c r="I77" i="9"/>
  <c r="I74" i="9"/>
  <c r="I72" i="9"/>
  <c r="I71" i="9"/>
  <c r="I68" i="9"/>
  <c r="I67" i="9"/>
  <c r="I66" i="9"/>
  <c r="I64" i="9"/>
  <c r="I63" i="9"/>
  <c r="I62" i="9"/>
  <c r="I58" i="9"/>
  <c r="I59" i="9" s="1"/>
  <c r="I47" i="9"/>
  <c r="I44" i="9"/>
  <c r="I41" i="9"/>
  <c r="I38" i="9"/>
  <c r="I37" i="9"/>
  <c r="I36" i="9"/>
  <c r="I35" i="9"/>
  <c r="I34" i="9"/>
  <c r="I33" i="9"/>
  <c r="I32" i="9"/>
  <c r="I31" i="9"/>
  <c r="I30" i="9"/>
  <c r="I16" i="9"/>
  <c r="I26" i="9"/>
  <c r="I24" i="9"/>
  <c r="I11" i="9"/>
  <c r="I7" i="9"/>
  <c r="F98" i="9"/>
  <c r="F92" i="9"/>
  <c r="F91" i="9" s="1"/>
  <c r="F87" i="9"/>
  <c r="F84" i="9"/>
  <c r="F86" i="9" s="1"/>
  <c r="F82" i="9"/>
  <c r="F81" i="9"/>
  <c r="F77" i="9"/>
  <c r="F74" i="9"/>
  <c r="F72" i="9"/>
  <c r="F71" i="9"/>
  <c r="F68" i="9"/>
  <c r="F67" i="9"/>
  <c r="F66" i="9"/>
  <c r="F64" i="9"/>
  <c r="F63" i="9"/>
  <c r="F62" i="9"/>
  <c r="F58" i="9"/>
  <c r="F57" i="9"/>
  <c r="F47" i="9"/>
  <c r="F44" i="9"/>
  <c r="F41" i="9"/>
  <c r="F38" i="9"/>
  <c r="F37" i="9"/>
  <c r="F36" i="9"/>
  <c r="F35" i="9"/>
  <c r="F34" i="9"/>
  <c r="F33" i="9"/>
  <c r="F32" i="9"/>
  <c r="F31" i="9"/>
  <c r="F30" i="9"/>
  <c r="F111" i="9"/>
  <c r="F26" i="9"/>
  <c r="F24" i="9"/>
  <c r="F21" i="9"/>
  <c r="F11" i="9"/>
  <c r="F7" i="9"/>
  <c r="C87" i="9"/>
  <c r="C82" i="9"/>
  <c r="C77" i="9"/>
  <c r="C75" i="9"/>
  <c r="C74" i="9"/>
  <c r="C72" i="9"/>
  <c r="C71" i="9"/>
  <c r="C68" i="9"/>
  <c r="C67" i="9"/>
  <c r="C66" i="9"/>
  <c r="C31" i="9"/>
  <c r="C30" i="9"/>
  <c r="C16" i="9"/>
  <c r="B4" i="18"/>
  <c r="B6" i="18"/>
  <c r="B7" i="18"/>
  <c r="B8" i="18"/>
  <c r="B9" i="18"/>
  <c r="B10" i="18"/>
  <c r="B11" i="18"/>
  <c r="B12" i="18"/>
  <c r="B3" i="18"/>
  <c r="C3" i="21"/>
  <c r="D3" i="21"/>
  <c r="E3" i="21"/>
  <c r="F3" i="21"/>
  <c r="G3" i="21"/>
  <c r="H3" i="21"/>
  <c r="I3" i="21"/>
  <c r="J3" i="21"/>
  <c r="K3" i="21"/>
  <c r="L3" i="21"/>
  <c r="M3" i="21"/>
  <c r="C4" i="21"/>
  <c r="D4" i="21"/>
  <c r="E4" i="21"/>
  <c r="F4" i="21"/>
  <c r="G4" i="21"/>
  <c r="H4" i="21"/>
  <c r="I4" i="21"/>
  <c r="J4" i="21"/>
  <c r="K4" i="21"/>
  <c r="L4" i="21"/>
  <c r="M4" i="21"/>
  <c r="C5" i="21"/>
  <c r="D5" i="21"/>
  <c r="E5" i="21"/>
  <c r="F5" i="21"/>
  <c r="G5" i="21"/>
  <c r="H5" i="21"/>
  <c r="I5" i="21"/>
  <c r="J5" i="21"/>
  <c r="K5" i="21"/>
  <c r="L5" i="21"/>
  <c r="M5" i="21"/>
  <c r="C6" i="21"/>
  <c r="D6" i="21"/>
  <c r="E6" i="21"/>
  <c r="F6" i="21"/>
  <c r="G6" i="21"/>
  <c r="H6" i="21"/>
  <c r="I6" i="21"/>
  <c r="J6" i="21"/>
  <c r="K6" i="21"/>
  <c r="L6" i="21"/>
  <c r="M6" i="21"/>
  <c r="C7" i="21"/>
  <c r="D7" i="21"/>
  <c r="E7" i="21"/>
  <c r="F7" i="21"/>
  <c r="G7" i="21"/>
  <c r="H7" i="21"/>
  <c r="I7" i="21"/>
  <c r="J7" i="21"/>
  <c r="K7" i="21"/>
  <c r="L7" i="21"/>
  <c r="M7" i="21"/>
  <c r="C8" i="21"/>
  <c r="D8" i="21"/>
  <c r="E8" i="21"/>
  <c r="F8" i="21"/>
  <c r="G8" i="21"/>
  <c r="H8" i="21"/>
  <c r="I8" i="21"/>
  <c r="J8" i="21"/>
  <c r="K8" i="21"/>
  <c r="L8" i="21"/>
  <c r="M8" i="21"/>
  <c r="C9" i="21"/>
  <c r="D9" i="21"/>
  <c r="E9" i="21"/>
  <c r="F9" i="21"/>
  <c r="G9" i="21"/>
  <c r="H9" i="21"/>
  <c r="I9" i="21"/>
  <c r="J9" i="21"/>
  <c r="K9" i="21"/>
  <c r="L9" i="21"/>
  <c r="M9" i="21"/>
  <c r="C10" i="21"/>
  <c r="D10" i="21"/>
  <c r="E10" i="21"/>
  <c r="F10" i="21"/>
  <c r="G10" i="21"/>
  <c r="H10" i="21"/>
  <c r="I10" i="21"/>
  <c r="J10" i="21"/>
  <c r="K10" i="21"/>
  <c r="L10" i="21"/>
  <c r="M10" i="21"/>
  <c r="O12" i="21"/>
  <c r="C13" i="21"/>
  <c r="D13" i="21"/>
  <c r="E13" i="21"/>
  <c r="F13" i="21"/>
  <c r="G13" i="21"/>
  <c r="G14" i="21" s="1"/>
  <c r="H13" i="21"/>
  <c r="H14" i="21" s="1"/>
  <c r="I13" i="21"/>
  <c r="J13" i="21"/>
  <c r="K13" i="21"/>
  <c r="K14" i="21" s="1"/>
  <c r="L13" i="21"/>
  <c r="L14" i="21" s="1"/>
  <c r="M13" i="21"/>
  <c r="C14" i="21"/>
  <c r="D14" i="21"/>
  <c r="E14" i="21"/>
  <c r="F14" i="21"/>
  <c r="I14" i="21"/>
  <c r="J14" i="21"/>
  <c r="M14" i="21"/>
  <c r="C18" i="21"/>
  <c r="C19" i="21" s="1"/>
  <c r="D18" i="21"/>
  <c r="D19" i="21" s="1"/>
  <c r="E18" i="21"/>
  <c r="F18" i="21"/>
  <c r="G18" i="21"/>
  <c r="G19" i="21" s="1"/>
  <c r="H18" i="21"/>
  <c r="H19" i="21" s="1"/>
  <c r="I18" i="21"/>
  <c r="J18" i="21"/>
  <c r="K18" i="21"/>
  <c r="K19" i="21" s="1"/>
  <c r="L18" i="21"/>
  <c r="L19" i="21" s="1"/>
  <c r="M18" i="21"/>
  <c r="E19" i="21"/>
  <c r="F19" i="21"/>
  <c r="I19" i="21"/>
  <c r="J19" i="21"/>
  <c r="M19" i="21"/>
  <c r="G91" i="9"/>
  <c r="O29" i="9" l="1"/>
  <c r="O39" i="9" s="1"/>
  <c r="R61" i="9"/>
  <c r="U29" i="9"/>
  <c r="U39" i="9" s="1"/>
  <c r="F93" i="9"/>
  <c r="L55" i="9"/>
  <c r="L70" i="9"/>
  <c r="R55" i="9"/>
  <c r="F29" i="9"/>
  <c r="F39" i="9" s="1"/>
  <c r="I29" i="9"/>
  <c r="I39" i="9" s="1"/>
  <c r="R29" i="9"/>
  <c r="R39" i="9" s="1"/>
  <c r="Q49" i="2"/>
  <c r="U61" i="9"/>
  <c r="F55" i="9"/>
  <c r="F73" i="9"/>
  <c r="F70" i="9"/>
  <c r="L29" i="9"/>
  <c r="L39" i="9" s="1"/>
  <c r="X29" i="9"/>
  <c r="X39" i="9" s="1"/>
  <c r="F59" i="9"/>
  <c r="L59" i="9"/>
  <c r="L60" i="9" s="1"/>
  <c r="U21" i="9"/>
  <c r="U27" i="9" s="1"/>
  <c r="U40" i="9" s="1"/>
  <c r="U55" i="9"/>
  <c r="U60" i="9" s="1"/>
  <c r="U73" i="9"/>
  <c r="U83" i="9"/>
  <c r="X60" i="9"/>
  <c r="X61" i="9"/>
  <c r="F61" i="9"/>
  <c r="F106" i="9"/>
  <c r="I61" i="9"/>
  <c r="L61" i="9"/>
  <c r="L106" i="9"/>
  <c r="O61" i="9"/>
  <c r="R73" i="9"/>
  <c r="R93" i="9"/>
  <c r="B11" i="21"/>
  <c r="B15" i="21" s="1"/>
  <c r="I21" i="9"/>
  <c r="I27" i="9" s="1"/>
  <c r="I40" i="9" s="1"/>
  <c r="I55" i="9"/>
  <c r="I60" i="9" s="1"/>
  <c r="I70" i="9"/>
  <c r="I93" i="9"/>
  <c r="O21" i="9"/>
  <c r="O27" i="9" s="1"/>
  <c r="O40" i="9" s="1"/>
  <c r="O55" i="9"/>
  <c r="O60" i="9" s="1"/>
  <c r="O70" i="9"/>
  <c r="O73" i="9"/>
  <c r="O83" i="9"/>
  <c r="O93" i="9"/>
  <c r="R59" i="9"/>
  <c r="R60" i="9" s="1"/>
  <c r="R98" i="9"/>
  <c r="L73" i="9"/>
  <c r="R70" i="9"/>
  <c r="R83" i="9"/>
  <c r="I83" i="9"/>
  <c r="I86" i="9"/>
  <c r="O86" i="9"/>
  <c r="L83" i="9"/>
  <c r="F83" i="9"/>
  <c r="I73" i="9"/>
  <c r="U70" i="9"/>
  <c r="X83" i="9"/>
  <c r="X94" i="9" s="1"/>
  <c r="C11" i="21"/>
  <c r="C15" i="21" s="1"/>
  <c r="G11" i="21"/>
  <c r="G15" i="21" s="1"/>
  <c r="K11" i="21"/>
  <c r="K15" i="21" s="1"/>
  <c r="M11" i="21"/>
  <c r="M15" i="21" s="1"/>
  <c r="I11" i="21"/>
  <c r="I15" i="21" s="1"/>
  <c r="E11" i="21"/>
  <c r="E15" i="21" s="1"/>
  <c r="L11" i="21"/>
  <c r="L15" i="21" s="1"/>
  <c r="H11" i="21"/>
  <c r="H15" i="21" s="1"/>
  <c r="D11" i="21"/>
  <c r="D15" i="21" s="1"/>
  <c r="J11" i="21"/>
  <c r="J15" i="21" s="1"/>
  <c r="F11" i="21"/>
  <c r="F15" i="21" s="1"/>
  <c r="C93" i="1"/>
  <c r="F27" i="9"/>
  <c r="L27" i="9"/>
  <c r="R27" i="9"/>
  <c r="R40" i="9" s="1"/>
  <c r="X27" i="9"/>
  <c r="X40" i="9" s="1"/>
  <c r="C106" i="1"/>
  <c r="C12" i="18"/>
  <c r="D58" i="2"/>
  <c r="D57" i="2"/>
  <c r="D56" i="2"/>
  <c r="D55" i="2"/>
  <c r="D54" i="2"/>
  <c r="D52" i="2"/>
  <c r="F40" i="9" l="1"/>
  <c r="L40" i="9"/>
  <c r="F60" i="9"/>
  <c r="F94" i="9"/>
  <c r="F113" i="9" s="1"/>
  <c r="F115" i="9" s="1"/>
  <c r="L94" i="9"/>
  <c r="L113" i="9" s="1"/>
  <c r="L115" i="9" s="1"/>
  <c r="U94" i="9"/>
  <c r="U113" i="9" s="1"/>
  <c r="U115" i="9" s="1"/>
  <c r="R94" i="9"/>
  <c r="R113" i="9" s="1"/>
  <c r="R115" i="9" s="1"/>
  <c r="O94" i="9"/>
  <c r="O113" i="9" s="1"/>
  <c r="O115" i="9" s="1"/>
  <c r="I94" i="9"/>
  <c r="I113" i="9" s="1"/>
  <c r="I115" i="9" s="1"/>
  <c r="X113" i="9"/>
  <c r="X115" i="9" s="1"/>
  <c r="D17" i="2"/>
  <c r="G17" i="2" s="1"/>
  <c r="D18" i="2"/>
  <c r="G18" i="2" s="1"/>
  <c r="D19" i="2"/>
  <c r="G19" i="2" s="1"/>
  <c r="D20" i="2"/>
  <c r="G20" i="2" s="1"/>
  <c r="D21" i="2"/>
  <c r="G21" i="2" s="1"/>
  <c r="D16" i="2"/>
  <c r="G16" i="2" s="1"/>
  <c r="J17" i="2"/>
  <c r="O24" i="2"/>
  <c r="L24" i="2"/>
  <c r="M23" i="2" s="1"/>
  <c r="J6" i="2"/>
  <c r="V91" i="9"/>
  <c r="S91" i="9"/>
  <c r="P91" i="9"/>
  <c r="M91" i="9"/>
  <c r="J91" i="9"/>
  <c r="C15" i="2"/>
  <c r="D15" i="2" l="1"/>
  <c r="G15" i="2" s="1"/>
  <c r="N23" i="2"/>
  <c r="M18" i="2"/>
  <c r="N18" i="2" s="1"/>
  <c r="M20" i="2"/>
  <c r="N20" i="2" s="1"/>
  <c r="M19" i="2"/>
  <c r="N19" i="2" s="1"/>
  <c r="M22" i="2"/>
  <c r="N22" i="2" s="1"/>
  <c r="M21" i="2"/>
  <c r="N21" i="2" s="1"/>
  <c r="B13" i="18"/>
  <c r="N24" i="2" l="1"/>
  <c r="Y31" i="9" l="1"/>
  <c r="D91" i="9"/>
  <c r="B16" i="13"/>
  <c r="L92" i="1"/>
  <c r="L90" i="1"/>
  <c r="L89" i="1"/>
  <c r="L28" i="1"/>
  <c r="K28" i="1"/>
  <c r="L25" i="1"/>
  <c r="K25" i="1"/>
  <c r="L23" i="1"/>
  <c r="K23" i="1"/>
  <c r="L22" i="1"/>
  <c r="K22" i="1"/>
  <c r="L8" i="1"/>
  <c r="K8" i="1"/>
  <c r="L3" i="1"/>
  <c r="K3" i="1"/>
  <c r="C60" i="2" l="1"/>
  <c r="L14" i="2" l="1"/>
  <c r="AB20" i="9" l="1"/>
  <c r="D20" i="1" s="1"/>
  <c r="L20" i="1" s="1"/>
  <c r="AB19" i="9"/>
  <c r="D19" i="1" s="1"/>
  <c r="L19" i="1" s="1"/>
  <c r="AB18" i="9"/>
  <c r="D18" i="1" s="1"/>
  <c r="L18" i="1" s="1"/>
  <c r="AB17" i="9"/>
  <c r="D17" i="1" s="1"/>
  <c r="L17" i="1" s="1"/>
  <c r="AB16" i="9"/>
  <c r="D74" i="2" s="1"/>
  <c r="AB15" i="9"/>
  <c r="D15" i="1" s="1"/>
  <c r="L15" i="1" s="1"/>
  <c r="AB14" i="9"/>
  <c r="D14" i="1" s="1"/>
  <c r="L14" i="1" s="1"/>
  <c r="AB13" i="9"/>
  <c r="AB12" i="9"/>
  <c r="D12" i="1" s="1"/>
  <c r="L12" i="1" s="1"/>
  <c r="C143" i="9"/>
  <c r="C152" i="9"/>
  <c r="AB34" i="9" l="1"/>
  <c r="D26" i="2" s="1"/>
  <c r="D13" i="1"/>
  <c r="L13" i="1" s="1"/>
  <c r="D71" i="2"/>
  <c r="AB38" i="9"/>
  <c r="D30" i="2" s="1"/>
  <c r="D16" i="1"/>
  <c r="L16" i="1" s="1"/>
  <c r="AB36" i="9"/>
  <c r="D28" i="2" s="1"/>
  <c r="AB33" i="9"/>
  <c r="D25" i="2" s="1"/>
  <c r="AB32" i="9"/>
  <c r="D24" i="2" s="1"/>
  <c r="AB37" i="9"/>
  <c r="D29" i="2" s="1"/>
  <c r="Y30" i="9"/>
  <c r="V30" i="9"/>
  <c r="S30" i="9"/>
  <c r="P30" i="9"/>
  <c r="M30" i="9"/>
  <c r="J30" i="9"/>
  <c r="D30" i="9" l="1"/>
  <c r="AB30" i="9" s="1"/>
  <c r="V31" i="9"/>
  <c r="S31" i="9"/>
  <c r="P31" i="9"/>
  <c r="J31" i="9"/>
  <c r="G31" i="9"/>
  <c r="D61" i="2" l="1"/>
  <c r="Y106" i="9" l="1"/>
  <c r="Y98" i="9"/>
  <c r="Y61" i="9"/>
  <c r="Y59" i="9"/>
  <c r="Y55" i="9"/>
  <c r="Y29" i="9"/>
  <c r="Y39" i="9" s="1"/>
  <c r="Y24" i="9"/>
  <c r="Y21" i="9"/>
  <c r="Y11" i="9"/>
  <c r="Y7" i="9"/>
  <c r="V111" i="9"/>
  <c r="V106" i="9"/>
  <c r="V98" i="9"/>
  <c r="S111" i="9"/>
  <c r="S106" i="9"/>
  <c r="S98" i="9"/>
  <c r="P106" i="9"/>
  <c r="P98" i="9"/>
  <c r="M106" i="9"/>
  <c r="M98" i="9"/>
  <c r="J111" i="9"/>
  <c r="J106" i="9"/>
  <c r="J98" i="9"/>
  <c r="G111" i="9"/>
  <c r="G106" i="9"/>
  <c r="G98" i="9"/>
  <c r="D111" i="9"/>
  <c r="D106" i="9"/>
  <c r="D98" i="9"/>
  <c r="Y60" i="9" l="1"/>
  <c r="Y27" i="9"/>
  <c r="Y40" i="9" s="1"/>
  <c r="D98" i="1" l="1"/>
  <c r="L98" i="1" s="1"/>
  <c r="D99" i="1"/>
  <c r="L99" i="1" s="1"/>
  <c r="Y86" i="9"/>
  <c r="Y93" i="9"/>
  <c r="V86" i="9"/>
  <c r="S84" i="9"/>
  <c r="S86" i="9" s="1"/>
  <c r="P86" i="9"/>
  <c r="M86" i="9"/>
  <c r="J86" i="9"/>
  <c r="G86" i="9"/>
  <c r="D84" i="9"/>
  <c r="D86" i="9" s="1"/>
  <c r="Y83" i="9"/>
  <c r="V83" i="9"/>
  <c r="S74" i="9"/>
  <c r="S83" i="9" s="1"/>
  <c r="M83" i="9"/>
  <c r="G83" i="9"/>
  <c r="Y73" i="9"/>
  <c r="V73" i="9"/>
  <c r="S73" i="9"/>
  <c r="P73" i="9"/>
  <c r="J73" i="9"/>
  <c r="G73" i="9"/>
  <c r="M73" i="9"/>
  <c r="Y70" i="9"/>
  <c r="Y94" i="9" l="1"/>
  <c r="Y113" i="9" s="1"/>
  <c r="Y115" i="9" s="1"/>
  <c r="Y117" i="9" s="1"/>
  <c r="G70" i="9"/>
  <c r="M70" i="9"/>
  <c r="S70" i="9"/>
  <c r="D70" i="9"/>
  <c r="J70" i="9"/>
  <c r="P70" i="9"/>
  <c r="V70" i="9"/>
  <c r="AB72" i="9"/>
  <c r="D63" i="1" s="1"/>
  <c r="L63" i="1" s="1"/>
  <c r="D83" i="9"/>
  <c r="J83" i="9"/>
  <c r="P83" i="9"/>
  <c r="AB92" i="9"/>
  <c r="D73" i="9"/>
  <c r="AB105" i="9" l="1"/>
  <c r="D100" i="1" s="1"/>
  <c r="L100" i="1" s="1"/>
  <c r="AB102" i="9"/>
  <c r="D97" i="1" s="1"/>
  <c r="L97" i="1" s="1"/>
  <c r="AB101" i="9"/>
  <c r="AB90" i="9"/>
  <c r="D81" i="1" s="1"/>
  <c r="L81" i="1" s="1"/>
  <c r="AB89" i="9"/>
  <c r="D80" i="1" s="1"/>
  <c r="L80" i="1" s="1"/>
  <c r="AB88" i="9"/>
  <c r="D79" i="1" s="1"/>
  <c r="L79" i="1" s="1"/>
  <c r="AB87" i="9"/>
  <c r="D78" i="1" s="1"/>
  <c r="L78" i="1" s="1"/>
  <c r="AB85" i="9"/>
  <c r="AB84" i="9"/>
  <c r="AB82" i="9"/>
  <c r="D73" i="1" s="1"/>
  <c r="L73" i="1" s="1"/>
  <c r="AB81" i="9"/>
  <c r="D72" i="1" s="1"/>
  <c r="L72" i="1" s="1"/>
  <c r="AB80" i="9"/>
  <c r="D71" i="1" s="1"/>
  <c r="L71" i="1" s="1"/>
  <c r="AB79" i="9"/>
  <c r="AB77" i="9"/>
  <c r="D68" i="1" s="1"/>
  <c r="L68" i="1" s="1"/>
  <c r="AB76" i="9"/>
  <c r="D67" i="1" s="1"/>
  <c r="L67" i="1" s="1"/>
  <c r="AB75" i="9"/>
  <c r="D66" i="1" s="1"/>
  <c r="L66" i="1" s="1"/>
  <c r="AB74" i="9"/>
  <c r="AB71" i="9"/>
  <c r="D62" i="1" s="1"/>
  <c r="L62" i="1" s="1"/>
  <c r="AB69" i="9"/>
  <c r="D60" i="1" s="1"/>
  <c r="L60" i="1" s="1"/>
  <c r="AB68" i="9"/>
  <c r="D59" i="1" s="1"/>
  <c r="L59" i="1" s="1"/>
  <c r="AB67" i="9"/>
  <c r="D58" i="1" s="1"/>
  <c r="L58" i="1" s="1"/>
  <c r="AB65" i="9"/>
  <c r="D56" i="1" s="1"/>
  <c r="L56" i="1" s="1"/>
  <c r="AB54" i="9"/>
  <c r="D45" i="1" s="1"/>
  <c r="L45" i="1" s="1"/>
  <c r="AB53" i="9"/>
  <c r="D44" i="1" s="1"/>
  <c r="L44" i="1" s="1"/>
  <c r="AB52" i="9"/>
  <c r="D43" i="1" s="1"/>
  <c r="L43" i="1" s="1"/>
  <c r="AB51" i="9"/>
  <c r="D42" i="1" s="1"/>
  <c r="L42" i="1" s="1"/>
  <c r="AB50" i="9"/>
  <c r="D41" i="1" s="1"/>
  <c r="L41" i="1" s="1"/>
  <c r="AB48" i="9"/>
  <c r="D39" i="1" s="1"/>
  <c r="L39" i="1" s="1"/>
  <c r="AB45" i="9"/>
  <c r="D36" i="1" s="1"/>
  <c r="L36" i="1" s="1"/>
  <c r="AB43" i="9"/>
  <c r="D34" i="1" s="1"/>
  <c r="L34" i="1" s="1"/>
  <c r="AB42" i="9"/>
  <c r="D33" i="1" s="1"/>
  <c r="L33" i="1" s="1"/>
  <c r="AB26" i="9"/>
  <c r="AB24" i="9"/>
  <c r="AB21" i="9"/>
  <c r="AB11" i="9"/>
  <c r="AB7" i="9"/>
  <c r="V93" i="9"/>
  <c r="V94" i="9" s="1"/>
  <c r="V59" i="9"/>
  <c r="V29" i="9"/>
  <c r="V39" i="9" s="1"/>
  <c r="V21" i="9"/>
  <c r="V11" i="9"/>
  <c r="V7" i="9"/>
  <c r="S93" i="9"/>
  <c r="S94" i="9" s="1"/>
  <c r="S59" i="9"/>
  <c r="S29" i="9"/>
  <c r="S39" i="9" s="1"/>
  <c r="S26" i="9"/>
  <c r="S24" i="9"/>
  <c r="S21" i="9"/>
  <c r="S11" i="9"/>
  <c r="S7" i="9"/>
  <c r="P93" i="9"/>
  <c r="P94" i="9" s="1"/>
  <c r="P59" i="9"/>
  <c r="P29" i="9"/>
  <c r="P39" i="9" s="1"/>
  <c r="P24" i="9"/>
  <c r="P21" i="9"/>
  <c r="P11" i="9"/>
  <c r="P7" i="9"/>
  <c r="M93" i="9"/>
  <c r="M94" i="9" s="1"/>
  <c r="AB46" i="9"/>
  <c r="D37" i="1" s="1"/>
  <c r="L37" i="1" s="1"/>
  <c r="M29" i="9"/>
  <c r="M39" i="9" s="1"/>
  <c r="M26" i="9"/>
  <c r="M24" i="9"/>
  <c r="M21" i="9"/>
  <c r="M11" i="9"/>
  <c r="M7" i="9"/>
  <c r="J93" i="9"/>
  <c r="J94" i="9" s="1"/>
  <c r="J29" i="9"/>
  <c r="J39" i="9" s="1"/>
  <c r="J21" i="9"/>
  <c r="J11" i="9"/>
  <c r="J7" i="9"/>
  <c r="G93" i="9"/>
  <c r="G94" i="9" s="1"/>
  <c r="G29" i="9"/>
  <c r="G39" i="9" s="1"/>
  <c r="G40" i="9" s="1"/>
  <c r="G26" i="9"/>
  <c r="G24" i="9"/>
  <c r="G21" i="9"/>
  <c r="G11" i="9"/>
  <c r="G7" i="9"/>
  <c r="D11" i="9"/>
  <c r="D7" i="9"/>
  <c r="D59" i="9"/>
  <c r="D21" i="9"/>
  <c r="G27" i="9" l="1"/>
  <c r="AB27" i="9"/>
  <c r="V27" i="9"/>
  <c r="V40" i="9" s="1"/>
  <c r="D93" i="9"/>
  <c r="D94" i="9" s="1"/>
  <c r="S27" i="9"/>
  <c r="S40" i="9" s="1"/>
  <c r="AB78" i="9"/>
  <c r="D69" i="1" s="1"/>
  <c r="L69" i="1" s="1"/>
  <c r="D70" i="1"/>
  <c r="L70" i="1" s="1"/>
  <c r="AB106" i="9"/>
  <c r="D96" i="1"/>
  <c r="L96" i="1" s="1"/>
  <c r="P27" i="9"/>
  <c r="P40" i="9" s="1"/>
  <c r="D65" i="1"/>
  <c r="L65" i="1" s="1"/>
  <c r="AB83" i="9"/>
  <c r="AB86" i="9"/>
  <c r="D75" i="1"/>
  <c r="L75" i="1" s="1"/>
  <c r="G55" i="9"/>
  <c r="G59" i="9"/>
  <c r="G61" i="9"/>
  <c r="P55" i="9"/>
  <c r="P60" i="9" s="1"/>
  <c r="S55" i="9"/>
  <c r="S60" i="9" s="1"/>
  <c r="AB44" i="9"/>
  <c r="D35" i="1" s="1"/>
  <c r="L35" i="1" s="1"/>
  <c r="AB58" i="9"/>
  <c r="D49" i="1" s="1"/>
  <c r="L49" i="1" s="1"/>
  <c r="V55" i="9"/>
  <c r="V60" i="9" s="1"/>
  <c r="AB57" i="9"/>
  <c r="AA91" i="9"/>
  <c r="C82" i="1" s="1"/>
  <c r="J27" i="9"/>
  <c r="J40" i="9" s="1"/>
  <c r="J55" i="9"/>
  <c r="J59" i="9"/>
  <c r="J61" i="9"/>
  <c r="M27" i="9"/>
  <c r="M40" i="9" s="1"/>
  <c r="M55" i="9"/>
  <c r="M59" i="9"/>
  <c r="M61" i="9"/>
  <c r="AB70" i="9"/>
  <c r="AB73" i="9"/>
  <c r="V61" i="9"/>
  <c r="S61" i="9"/>
  <c r="P61" i="9"/>
  <c r="AB91" i="9"/>
  <c r="AA92" i="9"/>
  <c r="D27" i="9"/>
  <c r="AB66" i="9"/>
  <c r="D57" i="1" s="1"/>
  <c r="L57" i="1" s="1"/>
  <c r="AB64" i="9"/>
  <c r="D55" i="1" s="1"/>
  <c r="L55" i="1" s="1"/>
  <c r="AB63" i="9"/>
  <c r="D54" i="1" s="1"/>
  <c r="L54" i="1" s="1"/>
  <c r="AB49" i="9"/>
  <c r="D40" i="1" s="1"/>
  <c r="L40" i="1" s="1"/>
  <c r="AB47" i="9"/>
  <c r="D38" i="1" s="1"/>
  <c r="L38" i="1" s="1"/>
  <c r="AB41" i="9"/>
  <c r="D32" i="1" s="1"/>
  <c r="L32" i="1" s="1"/>
  <c r="K10" i="1"/>
  <c r="K6" i="1"/>
  <c r="K82" i="1" l="1"/>
  <c r="K4" i="1"/>
  <c r="G60" i="9"/>
  <c r="G113" i="9" s="1"/>
  <c r="G115" i="9" s="1"/>
  <c r="G117" i="9" s="1"/>
  <c r="C6" i="2"/>
  <c r="V113" i="9"/>
  <c r="V115" i="9" s="1"/>
  <c r="V117" i="9" s="1"/>
  <c r="P113" i="9"/>
  <c r="P115" i="9" s="1"/>
  <c r="P117" i="9" s="1"/>
  <c r="S113" i="9"/>
  <c r="S115" i="9" s="1"/>
  <c r="S117" i="9" s="1"/>
  <c r="AB93" i="9"/>
  <c r="AB94" i="9" s="1"/>
  <c r="D82" i="1"/>
  <c r="L82" i="1" s="1"/>
  <c r="AB59" i="9"/>
  <c r="D48" i="1"/>
  <c r="L48" i="1" s="1"/>
  <c r="M60" i="9"/>
  <c r="M113" i="9" s="1"/>
  <c r="M115" i="9" s="1"/>
  <c r="M117" i="9" s="1"/>
  <c r="J60" i="9"/>
  <c r="J113" i="9" s="1"/>
  <c r="J115" i="9" s="1"/>
  <c r="J117" i="9" s="1"/>
  <c r="D61" i="9"/>
  <c r="AB62" i="9"/>
  <c r="AB55" i="9"/>
  <c r="D55" i="9"/>
  <c r="D60" i="9" s="1"/>
  <c r="O3" i="20"/>
  <c r="H10" i="1"/>
  <c r="L10" i="1" s="1"/>
  <c r="AB60" i="9" l="1"/>
  <c r="D113" i="9"/>
  <c r="D115" i="9" s="1"/>
  <c r="AB61" i="9"/>
  <c r="D53" i="1"/>
  <c r="L53" i="1" s="1"/>
  <c r="C21" i="9"/>
  <c r="AB113" i="9" l="1"/>
  <c r="AB115" i="9" s="1"/>
  <c r="J78" i="1"/>
  <c r="J73" i="1"/>
  <c r="J72" i="1"/>
  <c r="K107" i="1"/>
  <c r="K105" i="1"/>
  <c r="K104" i="1"/>
  <c r="K103" i="1"/>
  <c r="K102" i="1"/>
  <c r="K95" i="1"/>
  <c r="K94" i="1"/>
  <c r="K92" i="1"/>
  <c r="K91" i="1"/>
  <c r="K89" i="1"/>
  <c r="K86" i="1"/>
  <c r="K76" i="1"/>
  <c r="K47" i="1"/>
  <c r="K30" i="1"/>
  <c r="K26" i="1"/>
  <c r="K24" i="1"/>
  <c r="K9" i="1"/>
  <c r="G106" i="1"/>
  <c r="G101" i="1"/>
  <c r="G77" i="1"/>
  <c r="G64" i="1"/>
  <c r="G61" i="1"/>
  <c r="G52" i="1"/>
  <c r="G50" i="1"/>
  <c r="G51" i="1" s="1"/>
  <c r="G30" i="1"/>
  <c r="G26" i="1"/>
  <c r="G24" i="1"/>
  <c r="G21" i="1"/>
  <c r="G11" i="1"/>
  <c r="K90" i="1" l="1"/>
  <c r="K106" i="1"/>
  <c r="G74" i="1"/>
  <c r="G83" i="1"/>
  <c r="G4" i="1"/>
  <c r="G7" i="1" s="1"/>
  <c r="G27" i="1" s="1"/>
  <c r="K7" i="1"/>
  <c r="B2" i="22" s="1"/>
  <c r="K85" i="1"/>
  <c r="H6" i="22" s="1"/>
  <c r="K11" i="1"/>
  <c r="B11" i="22" s="1"/>
  <c r="G93" i="1"/>
  <c r="G84" i="1" l="1"/>
  <c r="K88" i="1"/>
  <c r="H7" i="22" s="1"/>
  <c r="G31" i="1"/>
  <c r="G108" i="1" l="1"/>
  <c r="K93" i="1"/>
  <c r="C16" i="13" l="1"/>
  <c r="D60" i="2" l="1"/>
  <c r="Q13" i="21" s="1"/>
  <c r="R13" i="21" l="1"/>
  <c r="U13" i="21"/>
  <c r="N13" i="21" s="1"/>
  <c r="AA20" i="9"/>
  <c r="C20" i="1" s="1"/>
  <c r="K20" i="1" s="1"/>
  <c r="AA19" i="9"/>
  <c r="C19" i="1" s="1"/>
  <c r="K19" i="1" s="1"/>
  <c r="AA18" i="9"/>
  <c r="C18" i="1" s="1"/>
  <c r="K18" i="1" s="1"/>
  <c r="AA17" i="9"/>
  <c r="C17" i="1" s="1"/>
  <c r="K17" i="1" s="1"/>
  <c r="AA16" i="9"/>
  <c r="C16" i="1" s="1"/>
  <c r="K16" i="1" s="1"/>
  <c r="AA15" i="9"/>
  <c r="C15" i="1" s="1"/>
  <c r="K15" i="1" s="1"/>
  <c r="AA14" i="9"/>
  <c r="C14" i="1" s="1"/>
  <c r="K14" i="1" s="1"/>
  <c r="M111" i="9"/>
  <c r="O13" i="21" l="1"/>
  <c r="O14" i="21" s="1"/>
  <c r="N14" i="21"/>
  <c r="AA30" i="9"/>
  <c r="AA13" i="9" l="1"/>
  <c r="C13" i="1" s="1"/>
  <c r="K13" i="1" l="1"/>
  <c r="C13" i="18"/>
  <c r="AA114" i="9" l="1"/>
  <c r="AA112" i="9"/>
  <c r="AA110" i="9"/>
  <c r="AA109" i="9"/>
  <c r="AA108" i="9"/>
  <c r="AA107" i="9"/>
  <c r="AA105" i="9"/>
  <c r="C100" i="1" s="1"/>
  <c r="K100" i="1" s="1"/>
  <c r="AA104" i="9"/>
  <c r="C99" i="1" s="1"/>
  <c r="K99" i="1" s="1"/>
  <c r="AA103" i="9"/>
  <c r="C98" i="1" s="1"/>
  <c r="K98" i="1" s="1"/>
  <c r="AA102" i="9"/>
  <c r="C97" i="1" s="1"/>
  <c r="K97" i="1" s="1"/>
  <c r="AA101" i="9"/>
  <c r="C96" i="1" s="1"/>
  <c r="AA100" i="9"/>
  <c r="AA99" i="9"/>
  <c r="AA97" i="9"/>
  <c r="AA96" i="9"/>
  <c r="AA90" i="9"/>
  <c r="C81" i="1" s="1"/>
  <c r="K81" i="1" s="1"/>
  <c r="AA89" i="9"/>
  <c r="C80" i="1" s="1"/>
  <c r="K80" i="1" s="1"/>
  <c r="AA88" i="9"/>
  <c r="C79" i="1" s="1"/>
  <c r="K79" i="1" s="1"/>
  <c r="AA87" i="9"/>
  <c r="C78" i="1" s="1"/>
  <c r="AA85" i="9"/>
  <c r="AA84" i="9"/>
  <c r="C75" i="1" s="1"/>
  <c r="AA82" i="9"/>
  <c r="C73" i="1" s="1"/>
  <c r="K73" i="1" s="1"/>
  <c r="AA81" i="9"/>
  <c r="C72" i="1" s="1"/>
  <c r="K72" i="1" s="1"/>
  <c r="AA80" i="9"/>
  <c r="C71" i="1" s="1"/>
  <c r="K71" i="1" s="1"/>
  <c r="AA79" i="9"/>
  <c r="C70" i="1" s="1"/>
  <c r="K70" i="1" s="1"/>
  <c r="AA77" i="9"/>
  <c r="C68" i="1" s="1"/>
  <c r="K68" i="1" s="1"/>
  <c r="AA76" i="9"/>
  <c r="C67" i="1" s="1"/>
  <c r="K67" i="1" s="1"/>
  <c r="AA75" i="9"/>
  <c r="C66" i="1" s="1"/>
  <c r="K66" i="1" s="1"/>
  <c r="AA74" i="9"/>
  <c r="C65" i="1" s="1"/>
  <c r="AA72" i="9"/>
  <c r="C63" i="1" s="1"/>
  <c r="K63" i="1" s="1"/>
  <c r="AA71" i="9"/>
  <c r="C62" i="1" s="1"/>
  <c r="AA69" i="9"/>
  <c r="C60" i="1" s="1"/>
  <c r="K60" i="1" s="1"/>
  <c r="AA68" i="9"/>
  <c r="C59" i="1" s="1"/>
  <c r="K59" i="1" s="1"/>
  <c r="AA67" i="9"/>
  <c r="C58" i="1" s="1"/>
  <c r="AA66" i="9"/>
  <c r="C57" i="1" s="1"/>
  <c r="K57" i="1" s="1"/>
  <c r="AA65" i="9"/>
  <c r="C56" i="1" s="1"/>
  <c r="K56" i="1" s="1"/>
  <c r="AA64" i="9"/>
  <c r="C55" i="1" s="1"/>
  <c r="K55" i="1" s="1"/>
  <c r="AA63" i="9"/>
  <c r="C54" i="1" s="1"/>
  <c r="K54" i="1" s="1"/>
  <c r="AA62" i="9"/>
  <c r="C53" i="1" s="1"/>
  <c r="AA58" i="9"/>
  <c r="C49" i="1" s="1"/>
  <c r="K49" i="1" s="1"/>
  <c r="AA57" i="9"/>
  <c r="C48" i="1" s="1"/>
  <c r="AA56" i="9"/>
  <c r="AA54" i="9"/>
  <c r="C45" i="1" s="1"/>
  <c r="K45" i="1" s="1"/>
  <c r="AA53" i="9"/>
  <c r="C44" i="1" s="1"/>
  <c r="K44" i="1" s="1"/>
  <c r="AA52" i="9"/>
  <c r="C43" i="1" s="1"/>
  <c r="K43" i="1" s="1"/>
  <c r="AA51" i="9"/>
  <c r="C42" i="1" s="1"/>
  <c r="K42" i="1" s="1"/>
  <c r="AA50" i="9"/>
  <c r="C41" i="1" s="1"/>
  <c r="K41" i="1" s="1"/>
  <c r="AA49" i="9"/>
  <c r="C40" i="1" s="1"/>
  <c r="K40" i="1" s="1"/>
  <c r="AA48" i="9"/>
  <c r="C39" i="1" s="1"/>
  <c r="K39" i="1" s="1"/>
  <c r="AA47" i="9"/>
  <c r="C38" i="1" s="1"/>
  <c r="K38" i="1" s="1"/>
  <c r="AA46" i="9"/>
  <c r="C37" i="1" s="1"/>
  <c r="K37" i="1" s="1"/>
  <c r="AA45" i="9"/>
  <c r="C36" i="1" s="1"/>
  <c r="K36" i="1" s="1"/>
  <c r="AA44" i="9"/>
  <c r="C35" i="1" s="1"/>
  <c r="K35" i="1" s="1"/>
  <c r="AA43" i="9"/>
  <c r="C34" i="1" s="1"/>
  <c r="K34" i="1" s="1"/>
  <c r="AA42" i="9"/>
  <c r="C33" i="1" s="1"/>
  <c r="K33" i="1" s="1"/>
  <c r="AA12" i="9"/>
  <c r="C12" i="1" s="1"/>
  <c r="AA41" i="9"/>
  <c r="C32" i="1" s="1"/>
  <c r="K12" i="1" l="1"/>
  <c r="K21" i="1" s="1"/>
  <c r="C21" i="1"/>
  <c r="C27" i="1" s="1"/>
  <c r="C46" i="1"/>
  <c r="K32" i="1"/>
  <c r="K46" i="1" s="1"/>
  <c r="C50" i="1"/>
  <c r="K48" i="1"/>
  <c r="K50" i="1" s="1"/>
  <c r="C52" i="1"/>
  <c r="K53" i="1"/>
  <c r="C61" i="1"/>
  <c r="K58" i="1"/>
  <c r="K61" i="1" s="1"/>
  <c r="C64" i="1"/>
  <c r="K62" i="1"/>
  <c r="K64" i="1" s="1"/>
  <c r="K65" i="1"/>
  <c r="C77" i="1"/>
  <c r="K75" i="1"/>
  <c r="K77" i="1" s="1"/>
  <c r="C83" i="1"/>
  <c r="K78" i="1"/>
  <c r="K83" i="1" s="1"/>
  <c r="C101" i="1"/>
  <c r="K96" i="1"/>
  <c r="K101" i="1" s="1"/>
  <c r="H11" i="22" s="1"/>
  <c r="K52" i="1"/>
  <c r="H3" i="22" s="1"/>
  <c r="U133" i="9"/>
  <c r="H12" i="22"/>
  <c r="H13" i="22"/>
  <c r="H14" i="22"/>
  <c r="H5" i="22"/>
  <c r="B5" i="22"/>
  <c r="B4" i="22"/>
  <c r="B3" i="22" l="1"/>
  <c r="K27" i="1"/>
  <c r="K31" i="1" s="1"/>
  <c r="K51" i="1"/>
  <c r="C51" i="1"/>
  <c r="U120" i="9"/>
  <c r="H2" i="22" l="1"/>
  <c r="U117" i="9"/>
  <c r="C133" i="9" l="1"/>
  <c r="G58" i="2" l="1"/>
  <c r="C79" i="2" l="1"/>
  <c r="C88" i="2"/>
  <c r="C84" i="2"/>
  <c r="C82" i="2"/>
  <c r="C67" i="2"/>
  <c r="C69" i="2" s="1"/>
  <c r="C51" i="2"/>
  <c r="C42" i="2"/>
  <c r="C32" i="2"/>
  <c r="C23" i="2"/>
  <c r="H16" i="22"/>
  <c r="B16" i="22"/>
  <c r="B9" i="22"/>
  <c r="C63" i="2" l="1"/>
  <c r="B17" i="22"/>
  <c r="C24" i="20"/>
  <c r="C6" i="20"/>
  <c r="D6" i="20"/>
  <c r="E6" i="20"/>
  <c r="F6" i="20"/>
  <c r="G6" i="20"/>
  <c r="H6" i="20"/>
  <c r="I6" i="20"/>
  <c r="J6" i="20"/>
  <c r="K6" i="20"/>
  <c r="L6" i="20"/>
  <c r="M6" i="20"/>
  <c r="N6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O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O27" i="20"/>
  <c r="O26" i="20"/>
  <c r="O25" i="20"/>
  <c r="N24" i="20"/>
  <c r="M24" i="20"/>
  <c r="L24" i="20"/>
  <c r="K24" i="20"/>
  <c r="J24" i="20"/>
  <c r="I24" i="20"/>
  <c r="H24" i="20"/>
  <c r="G24" i="20"/>
  <c r="F24" i="20"/>
  <c r="E24" i="20"/>
  <c r="D24" i="20"/>
  <c r="O23" i="20"/>
  <c r="O22" i="20"/>
  <c r="O21" i="20"/>
  <c r="O20" i="20"/>
  <c r="O19" i="20"/>
  <c r="O18" i="20"/>
  <c r="N14" i="20"/>
  <c r="N15" i="20" s="1"/>
  <c r="M14" i="20"/>
  <c r="M15" i="20" s="1"/>
  <c r="L14" i="20"/>
  <c r="L15" i="20" s="1"/>
  <c r="K14" i="20"/>
  <c r="K15" i="20" s="1"/>
  <c r="J14" i="20"/>
  <c r="J15" i="20" s="1"/>
  <c r="I14" i="20"/>
  <c r="I15" i="20" s="1"/>
  <c r="H14" i="20"/>
  <c r="H15" i="20" s="1"/>
  <c r="G14" i="20"/>
  <c r="G15" i="20" s="1"/>
  <c r="F14" i="20"/>
  <c r="F15" i="20" s="1"/>
  <c r="E14" i="20"/>
  <c r="E15" i="20" s="1"/>
  <c r="D14" i="20"/>
  <c r="D15" i="20" s="1"/>
  <c r="C14" i="20"/>
  <c r="C15" i="20" s="1"/>
  <c r="O13" i="20"/>
  <c r="O12" i="20"/>
  <c r="B14" i="20"/>
  <c r="B15" i="20" s="1"/>
  <c r="O9" i="20"/>
  <c r="O8" i="20"/>
  <c r="O7" i="20"/>
  <c r="O5" i="20"/>
  <c r="O4" i="20"/>
  <c r="O28" i="20" l="1"/>
  <c r="C65" i="2"/>
  <c r="C85" i="2" s="1"/>
  <c r="C89" i="2" s="1"/>
  <c r="C3" i="2"/>
  <c r="O10" i="20"/>
  <c r="O24" i="20"/>
  <c r="O6" i="20"/>
  <c r="O14" i="20"/>
  <c r="O15" i="20" s="1"/>
  <c r="C30" i="20"/>
  <c r="D30" i="20"/>
  <c r="E30" i="20"/>
  <c r="F30" i="20"/>
  <c r="G30" i="20"/>
  <c r="H30" i="20"/>
  <c r="I30" i="20"/>
  <c r="J30" i="20"/>
  <c r="K30" i="20"/>
  <c r="L30" i="20"/>
  <c r="M30" i="20"/>
  <c r="N30" i="20"/>
  <c r="C16" i="20"/>
  <c r="D16" i="20"/>
  <c r="E16" i="20"/>
  <c r="F16" i="20"/>
  <c r="F32" i="20" s="1"/>
  <c r="G16" i="20"/>
  <c r="H16" i="20"/>
  <c r="H32" i="20" s="1"/>
  <c r="I16" i="20"/>
  <c r="J16" i="20"/>
  <c r="K16" i="20"/>
  <c r="L16" i="20"/>
  <c r="M16" i="20"/>
  <c r="N16" i="20"/>
  <c r="K32" i="20" l="1"/>
  <c r="O30" i="20"/>
  <c r="N32" i="20"/>
  <c r="D32" i="20"/>
  <c r="L32" i="20"/>
  <c r="M32" i="20"/>
  <c r="J32" i="20"/>
  <c r="G32" i="20"/>
  <c r="I32" i="20"/>
  <c r="E32" i="20"/>
  <c r="C32" i="20"/>
  <c r="O16" i="20"/>
  <c r="X133" i="9"/>
  <c r="AA133" i="9"/>
  <c r="O32" i="20" l="1"/>
  <c r="D88" i="1"/>
  <c r="D44" i="2"/>
  <c r="G44" i="2" s="1"/>
  <c r="D45" i="2"/>
  <c r="D46" i="2"/>
  <c r="G46" i="2" s="1"/>
  <c r="D47" i="2"/>
  <c r="D48" i="2"/>
  <c r="D49" i="2"/>
  <c r="D43" i="2"/>
  <c r="G43" i="2" s="1"/>
  <c r="N53" i="2"/>
  <c r="M49" i="2"/>
  <c r="M52" i="2"/>
  <c r="G57" i="2"/>
  <c r="G56" i="2"/>
  <c r="G55" i="2"/>
  <c r="G54" i="2"/>
  <c r="D53" i="2"/>
  <c r="G53" i="2" s="1"/>
  <c r="H30" i="1"/>
  <c r="H26" i="1"/>
  <c r="H24" i="1"/>
  <c r="H21" i="1"/>
  <c r="H9" i="1"/>
  <c r="H11" i="1" s="1"/>
  <c r="L26" i="1"/>
  <c r="C12" i="22" s="1"/>
  <c r="L24" i="1"/>
  <c r="C4" i="22" s="1"/>
  <c r="L9" i="1"/>
  <c r="L64" i="2"/>
  <c r="M58" i="2" s="1"/>
  <c r="N58" i="2" s="1"/>
  <c r="O64" i="2"/>
  <c r="N43" i="2"/>
  <c r="M42" i="2"/>
  <c r="L43" i="2"/>
  <c r="D34" i="2"/>
  <c r="G34" i="2" s="1"/>
  <c r="G35" i="2"/>
  <c r="G36" i="2"/>
  <c r="G37" i="2"/>
  <c r="G38" i="2"/>
  <c r="G39" i="2"/>
  <c r="M36" i="2"/>
  <c r="M37" i="2"/>
  <c r="M38" i="2"/>
  <c r="M39" i="2"/>
  <c r="M40" i="2"/>
  <c r="M41" i="2"/>
  <c r="M35" i="2"/>
  <c r="D8" i="2"/>
  <c r="D9" i="2"/>
  <c r="D10" i="2"/>
  <c r="D11" i="2"/>
  <c r="D12" i="2"/>
  <c r="D13" i="2"/>
  <c r="D7" i="2"/>
  <c r="Q3" i="21" s="1"/>
  <c r="R3" i="21" s="1"/>
  <c r="O14" i="2"/>
  <c r="M8" i="2"/>
  <c r="H106" i="1"/>
  <c r="H101" i="1"/>
  <c r="H83" i="1"/>
  <c r="J83" i="1" s="1"/>
  <c r="H77" i="1"/>
  <c r="H74" i="1"/>
  <c r="J74" i="1" s="1"/>
  <c r="H64" i="1"/>
  <c r="H61" i="1"/>
  <c r="H52" i="1"/>
  <c r="H50" i="1"/>
  <c r="H51" i="1" s="1"/>
  <c r="C5" i="22"/>
  <c r="D26" i="1"/>
  <c r="D24" i="1"/>
  <c r="D88" i="2"/>
  <c r="D84" i="2"/>
  <c r="D82" i="2"/>
  <c r="D67" i="2"/>
  <c r="D69" i="2" s="1"/>
  <c r="D147" i="9"/>
  <c r="O137" i="9" s="1"/>
  <c r="F133" i="9"/>
  <c r="P143" i="9"/>
  <c r="M143" i="9"/>
  <c r="J143" i="9"/>
  <c r="G143" i="9"/>
  <c r="D127" i="9"/>
  <c r="E127" i="9" s="1"/>
  <c r="D128" i="9"/>
  <c r="E128" i="9" s="1"/>
  <c r="D129" i="9"/>
  <c r="E129" i="9" s="1"/>
  <c r="D35" i="9" s="1"/>
  <c r="D130" i="9"/>
  <c r="E130" i="9" s="1"/>
  <c r="D131" i="9"/>
  <c r="E131" i="9" s="1"/>
  <c r="D126" i="9"/>
  <c r="E126" i="9" s="1"/>
  <c r="Q6" i="21" l="1"/>
  <c r="Q4" i="21"/>
  <c r="G49" i="2"/>
  <c r="Q10" i="21"/>
  <c r="G48" i="2"/>
  <c r="Q9" i="21"/>
  <c r="G47" i="2"/>
  <c r="Q8" i="21"/>
  <c r="AB35" i="9"/>
  <c r="D31" i="9"/>
  <c r="D29" i="9" s="1"/>
  <c r="D39" i="9" s="1"/>
  <c r="D40" i="9" s="1"/>
  <c r="D117" i="9" s="1"/>
  <c r="Q5" i="21"/>
  <c r="U5" i="21" s="1"/>
  <c r="N5" i="21" s="1"/>
  <c r="O5" i="21" s="1"/>
  <c r="H84" i="1"/>
  <c r="J84" i="1" s="1"/>
  <c r="U3" i="21"/>
  <c r="N3" i="21" s="1"/>
  <c r="G13" i="2"/>
  <c r="G12" i="2"/>
  <c r="G11" i="2"/>
  <c r="G10" i="2"/>
  <c r="G9" i="2"/>
  <c r="R5" i="21"/>
  <c r="G40" i="2"/>
  <c r="E133" i="9"/>
  <c r="L11" i="1"/>
  <c r="C11" i="22" s="1"/>
  <c r="B7" i="20" s="1"/>
  <c r="B10" i="20" s="1"/>
  <c r="AA38" i="9"/>
  <c r="AA37" i="9"/>
  <c r="G29" i="2" s="1"/>
  <c r="AA33" i="9"/>
  <c r="G25" i="2" s="1"/>
  <c r="AA36" i="9"/>
  <c r="AA35" i="9"/>
  <c r="AA34" i="9"/>
  <c r="AA32" i="9"/>
  <c r="G24" i="2" s="1"/>
  <c r="D42" i="2"/>
  <c r="G42" i="2" s="1"/>
  <c r="G45" i="2"/>
  <c r="M43" i="2"/>
  <c r="D6" i="2"/>
  <c r="G7" i="2"/>
  <c r="G8" i="2"/>
  <c r="D32" i="2"/>
  <c r="L91" i="1" s="1"/>
  <c r="G33" i="2"/>
  <c r="D51" i="2"/>
  <c r="Q18" i="21" s="1"/>
  <c r="G52" i="2"/>
  <c r="M47" i="2"/>
  <c r="M48" i="2"/>
  <c r="M50" i="2"/>
  <c r="M51" i="2"/>
  <c r="M57" i="2"/>
  <c r="N57" i="2" s="1"/>
  <c r="M63" i="2"/>
  <c r="N63" i="2" s="1"/>
  <c r="M62" i="2"/>
  <c r="N62" i="2" s="1"/>
  <c r="M61" i="2"/>
  <c r="N61" i="2" s="1"/>
  <c r="M60" i="2"/>
  <c r="N60" i="2" s="1"/>
  <c r="M59" i="2"/>
  <c r="N59" i="2" s="1"/>
  <c r="M9" i="2"/>
  <c r="N9" i="2" s="1"/>
  <c r="M10" i="2"/>
  <c r="N10" i="2" s="1"/>
  <c r="M11" i="2"/>
  <c r="N11" i="2" s="1"/>
  <c r="M12" i="2"/>
  <c r="N12" i="2" s="1"/>
  <c r="M13" i="2"/>
  <c r="N13" i="2" s="1"/>
  <c r="M7" i="2"/>
  <c r="N7" i="2" s="1"/>
  <c r="N8" i="2"/>
  <c r="D146" i="9"/>
  <c r="O136" i="9" s="1"/>
  <c r="D151" i="9"/>
  <c r="O141" i="9" s="1"/>
  <c r="D150" i="9"/>
  <c r="O140" i="9" s="1"/>
  <c r="D149" i="9"/>
  <c r="O139" i="9" s="1"/>
  <c r="D148" i="9"/>
  <c r="O138" i="9" s="1"/>
  <c r="D136" i="9"/>
  <c r="D142" i="9"/>
  <c r="D141" i="9"/>
  <c r="D140" i="9"/>
  <c r="D139" i="9"/>
  <c r="D138" i="9"/>
  <c r="D137" i="9"/>
  <c r="D133" i="9"/>
  <c r="G71" i="2"/>
  <c r="D109" i="1"/>
  <c r="D107" i="1"/>
  <c r="L107" i="1" s="1"/>
  <c r="D105" i="1"/>
  <c r="L105" i="1" s="1"/>
  <c r="D104" i="1"/>
  <c r="L104" i="1" s="1"/>
  <c r="D103" i="1"/>
  <c r="L103" i="1" s="1"/>
  <c r="D102" i="1"/>
  <c r="L102" i="1" s="1"/>
  <c r="D95" i="1"/>
  <c r="L95" i="1" s="1"/>
  <c r="D94" i="1"/>
  <c r="L94" i="1" s="1"/>
  <c r="D86" i="1"/>
  <c r="F82" i="1"/>
  <c r="F78" i="1"/>
  <c r="D76" i="1"/>
  <c r="L76" i="1" s="1"/>
  <c r="F75" i="1"/>
  <c r="F73" i="1"/>
  <c r="F72" i="1"/>
  <c r="F68" i="1"/>
  <c r="F66" i="1"/>
  <c r="F65" i="1"/>
  <c r="F63" i="1"/>
  <c r="F62" i="1"/>
  <c r="F59" i="1"/>
  <c r="F58" i="1"/>
  <c r="F57" i="1"/>
  <c r="F55" i="1"/>
  <c r="F54" i="1"/>
  <c r="C61" i="9"/>
  <c r="F49" i="1"/>
  <c r="F48" i="1"/>
  <c r="F35" i="1"/>
  <c r="F38" i="1"/>
  <c r="F40" i="1"/>
  <c r="G61" i="2"/>
  <c r="AA111" i="9"/>
  <c r="AA106" i="9"/>
  <c r="AA93" i="9"/>
  <c r="AA78" i="9"/>
  <c r="AA70" i="9"/>
  <c r="AA26" i="9"/>
  <c r="AA24" i="9"/>
  <c r="AA11" i="9"/>
  <c r="AA7" i="9"/>
  <c r="C111" i="9"/>
  <c r="C106" i="9"/>
  <c r="C93" i="9"/>
  <c r="C86" i="9"/>
  <c r="C83" i="9"/>
  <c r="C73" i="9"/>
  <c r="C70" i="9"/>
  <c r="C59" i="9"/>
  <c r="C55" i="9"/>
  <c r="C29" i="9"/>
  <c r="C39" i="9" s="1"/>
  <c r="C26" i="9"/>
  <c r="C24" i="9"/>
  <c r="C11" i="9"/>
  <c r="C7" i="9"/>
  <c r="D27" i="2" l="1"/>
  <c r="AB31" i="9"/>
  <c r="AB29" i="9" s="1"/>
  <c r="AA83" i="9"/>
  <c r="C69" i="1"/>
  <c r="R18" i="21"/>
  <c r="U18" i="21"/>
  <c r="N18" i="21" s="1"/>
  <c r="R10" i="21"/>
  <c r="U10" i="21"/>
  <c r="N10" i="21" s="1"/>
  <c r="O10" i="21" s="1"/>
  <c r="R4" i="21"/>
  <c r="U4" i="21"/>
  <c r="N4" i="21" s="1"/>
  <c r="O4" i="21" s="1"/>
  <c r="R6" i="21"/>
  <c r="U6" i="21"/>
  <c r="N6" i="21" s="1"/>
  <c r="O6" i="21" s="1"/>
  <c r="R8" i="21"/>
  <c r="U8" i="21"/>
  <c r="N8" i="21" s="1"/>
  <c r="O8" i="21" s="1"/>
  <c r="R9" i="21"/>
  <c r="U9" i="21"/>
  <c r="N9" i="21" s="1"/>
  <c r="O9" i="21" s="1"/>
  <c r="O3" i="21"/>
  <c r="J86" i="1"/>
  <c r="G6" i="2"/>
  <c r="C98" i="9"/>
  <c r="AA95" i="9"/>
  <c r="D85" i="1" s="1"/>
  <c r="D93" i="1" s="1"/>
  <c r="J91" i="1"/>
  <c r="J88" i="1"/>
  <c r="D106" i="1"/>
  <c r="D101" i="1"/>
  <c r="G30" i="2"/>
  <c r="G51" i="2"/>
  <c r="G28" i="2"/>
  <c r="G26" i="2"/>
  <c r="AA31" i="9"/>
  <c r="AA29" i="9" s="1"/>
  <c r="C29" i="1" s="1"/>
  <c r="AA86" i="9"/>
  <c r="AA73" i="9"/>
  <c r="C60" i="9"/>
  <c r="H85" i="1"/>
  <c r="J85" i="1" s="1"/>
  <c r="D74" i="1"/>
  <c r="G32" i="2"/>
  <c r="F16" i="1"/>
  <c r="M53" i="2"/>
  <c r="M64" i="2"/>
  <c r="AA55" i="9"/>
  <c r="F32" i="1"/>
  <c r="AA59" i="9"/>
  <c r="D47" i="1"/>
  <c r="L47" i="1" s="1"/>
  <c r="AA61" i="9"/>
  <c r="F53" i="1"/>
  <c r="D61" i="1"/>
  <c r="F61" i="1" s="1"/>
  <c r="D64" i="1"/>
  <c r="F64" i="1" s="1"/>
  <c r="D77" i="1"/>
  <c r="F77" i="1" s="1"/>
  <c r="D83" i="1"/>
  <c r="F83" i="1" s="1"/>
  <c r="AA21" i="9"/>
  <c r="AA27" i="9" s="1"/>
  <c r="F13" i="1"/>
  <c r="N64" i="2"/>
  <c r="N14" i="2"/>
  <c r="L137" i="9"/>
  <c r="I137" i="9"/>
  <c r="F137" i="9"/>
  <c r="L138" i="9"/>
  <c r="I138" i="9"/>
  <c r="F138" i="9"/>
  <c r="L139" i="9"/>
  <c r="I139" i="9"/>
  <c r="F139" i="9"/>
  <c r="L140" i="9"/>
  <c r="I140" i="9"/>
  <c r="F140" i="9"/>
  <c r="L141" i="9"/>
  <c r="I141" i="9"/>
  <c r="F141" i="9"/>
  <c r="L142" i="9"/>
  <c r="I142" i="9"/>
  <c r="F142" i="9"/>
  <c r="O143" i="9"/>
  <c r="L136" i="9"/>
  <c r="I136" i="9"/>
  <c r="F136" i="9"/>
  <c r="D143" i="9"/>
  <c r="C27" i="9"/>
  <c r="C40" i="9" s="1"/>
  <c r="C94" i="9"/>
  <c r="D152" i="9"/>
  <c r="C120" i="9"/>
  <c r="F120" i="9"/>
  <c r="I120" i="9"/>
  <c r="L120" i="9"/>
  <c r="O120" i="9"/>
  <c r="R120" i="9"/>
  <c r="X120" i="9"/>
  <c r="AA98" i="9" l="1"/>
  <c r="Q7" i="21"/>
  <c r="U7" i="21" s="1"/>
  <c r="N7" i="21" s="1"/>
  <c r="D23" i="2"/>
  <c r="D63" i="2" s="1"/>
  <c r="G27" i="2"/>
  <c r="D29" i="1"/>
  <c r="H109" i="1" s="1"/>
  <c r="AB39" i="9"/>
  <c r="AB40" i="9" s="1"/>
  <c r="AB117" i="9" s="1"/>
  <c r="C30" i="1"/>
  <c r="C31" i="1" s="1"/>
  <c r="G109" i="1"/>
  <c r="G110" i="1" s="1"/>
  <c r="G112" i="1" s="1"/>
  <c r="K69" i="1"/>
  <c r="K74" i="1" s="1"/>
  <c r="K84" i="1" s="1"/>
  <c r="C74" i="1"/>
  <c r="C84" i="1" s="1"/>
  <c r="C108" i="1" s="1"/>
  <c r="C110" i="1" s="1"/>
  <c r="O18" i="21"/>
  <c r="O19" i="21" s="1"/>
  <c r="N19" i="21"/>
  <c r="L86" i="1"/>
  <c r="C113" i="9"/>
  <c r="C115" i="9" s="1"/>
  <c r="C117" i="9" s="1"/>
  <c r="I143" i="9"/>
  <c r="R117" i="9"/>
  <c r="L117" i="9"/>
  <c r="AA39" i="9"/>
  <c r="AA40" i="9" s="1"/>
  <c r="X117" i="9"/>
  <c r="O117" i="9"/>
  <c r="L143" i="9"/>
  <c r="F117" i="9"/>
  <c r="F143" i="9"/>
  <c r="AA94" i="9"/>
  <c r="I117" i="9"/>
  <c r="D52" i="1"/>
  <c r="F52" i="1" s="1"/>
  <c r="D50" i="1"/>
  <c r="F50" i="1" s="1"/>
  <c r="D46" i="1"/>
  <c r="F46" i="1" s="1"/>
  <c r="AA60" i="9"/>
  <c r="D21" i="1"/>
  <c r="D84" i="1"/>
  <c r="F74" i="1" l="1"/>
  <c r="O7" i="21"/>
  <c r="O11" i="21" s="1"/>
  <c r="O15" i="21" s="1"/>
  <c r="N11" i="21"/>
  <c r="N15" i="21" s="1"/>
  <c r="R7" i="21"/>
  <c r="F29" i="1"/>
  <c r="G23" i="2"/>
  <c r="D30" i="1"/>
  <c r="F30" i="1" s="1"/>
  <c r="F84" i="1"/>
  <c r="H4" i="22"/>
  <c r="H9" i="22" s="1"/>
  <c r="H17" i="22" s="1"/>
  <c r="K108" i="1"/>
  <c r="K110" i="1" s="1"/>
  <c r="K112" i="1" s="1"/>
  <c r="C112" i="1"/>
  <c r="D27" i="1"/>
  <c r="F21" i="1"/>
  <c r="N16" i="1"/>
  <c r="L88" i="1"/>
  <c r="N91" i="1"/>
  <c r="H108" i="1"/>
  <c r="J108" i="1" s="1"/>
  <c r="J93" i="1"/>
  <c r="AA113" i="9"/>
  <c r="AA115" i="9" s="1"/>
  <c r="AA117" i="9" s="1"/>
  <c r="D51" i="1"/>
  <c r="D108" i="1" s="1"/>
  <c r="G74" i="2"/>
  <c r="D79" i="2"/>
  <c r="G79" i="2" s="1"/>
  <c r="I13" i="22"/>
  <c r="N82" i="1" l="1"/>
  <c r="N88" i="1"/>
  <c r="N86" i="1"/>
  <c r="L85" i="1"/>
  <c r="D31" i="1"/>
  <c r="F31" i="1" s="1"/>
  <c r="F27" i="1"/>
  <c r="L21" i="1"/>
  <c r="N21" i="1" s="1"/>
  <c r="N13" i="1"/>
  <c r="N38" i="1"/>
  <c r="N49" i="1"/>
  <c r="N35" i="1"/>
  <c r="N48" i="1"/>
  <c r="N55" i="1"/>
  <c r="N40" i="1"/>
  <c r="N54" i="1"/>
  <c r="N57" i="1"/>
  <c r="F51" i="1"/>
  <c r="N93" i="1" l="1"/>
  <c r="C3" i="22"/>
  <c r="F3" i="22" s="1"/>
  <c r="B4" i="20"/>
  <c r="N73" i="1"/>
  <c r="N68" i="1"/>
  <c r="N66" i="1"/>
  <c r="N63" i="1"/>
  <c r="N72" i="1"/>
  <c r="N59" i="1"/>
  <c r="N85" i="1"/>
  <c r="D110" i="1"/>
  <c r="F108" i="1"/>
  <c r="G60" i="2"/>
  <c r="G63" i="2"/>
  <c r="D65" i="2"/>
  <c r="D3" i="2"/>
  <c r="H6" i="1"/>
  <c r="L106" i="1"/>
  <c r="I12" i="22" s="1"/>
  <c r="J6" i="1" l="1"/>
  <c r="L6" i="1"/>
  <c r="L4" i="1" s="1"/>
  <c r="N65" i="1"/>
  <c r="L61" i="1"/>
  <c r="N61" i="1" s="1"/>
  <c r="N58" i="1"/>
  <c r="L64" i="1"/>
  <c r="N64" i="1" s="1"/>
  <c r="N62" i="1"/>
  <c r="L77" i="1"/>
  <c r="N77" i="1" s="1"/>
  <c r="N75" i="1"/>
  <c r="L83" i="1"/>
  <c r="N83" i="1" s="1"/>
  <c r="N78" i="1"/>
  <c r="L6" i="22"/>
  <c r="B22" i="20"/>
  <c r="L101" i="1"/>
  <c r="D112" i="1"/>
  <c r="F110" i="1"/>
  <c r="D85" i="2"/>
  <c r="G65" i="2"/>
  <c r="H4" i="1"/>
  <c r="L50" i="1"/>
  <c r="N50" i="1" s="1"/>
  <c r="L74" i="1" l="1"/>
  <c r="N74" i="1" s="1"/>
  <c r="I11" i="22"/>
  <c r="B25" i="20" s="1"/>
  <c r="B28" i="20" s="1"/>
  <c r="L52" i="1"/>
  <c r="N53" i="1"/>
  <c r="L46" i="1"/>
  <c r="N46" i="1" s="1"/>
  <c r="N32" i="1"/>
  <c r="H7" i="1"/>
  <c r="J4" i="1"/>
  <c r="N6" i="1"/>
  <c r="D89" i="2"/>
  <c r="G89" i="2" s="1"/>
  <c r="G85" i="2"/>
  <c r="L30" i="1"/>
  <c r="I7" i="22"/>
  <c r="L84" i="1" l="1"/>
  <c r="L51" i="1"/>
  <c r="N51" i="1" s="1"/>
  <c r="I3" i="22"/>
  <c r="N52" i="1"/>
  <c r="H27" i="1"/>
  <c r="J7" i="1"/>
  <c r="L7" i="1"/>
  <c r="N4" i="1"/>
  <c r="B23" i="20"/>
  <c r="L7" i="22"/>
  <c r="H110" i="1"/>
  <c r="I16" i="22"/>
  <c r="C16" i="22"/>
  <c r="I4" i="22" l="1"/>
  <c r="L4" i="22" s="1"/>
  <c r="L108" i="1"/>
  <c r="N108" i="1" s="1"/>
  <c r="N84" i="1"/>
  <c r="I2" i="22"/>
  <c r="B19" i="20"/>
  <c r="L3" i="22"/>
  <c r="H31" i="1"/>
  <c r="H112" i="1" s="1"/>
  <c r="J27" i="1"/>
  <c r="N7" i="1"/>
  <c r="B3" i="20"/>
  <c r="B6" i="20" s="1"/>
  <c r="B16" i="20" s="1"/>
  <c r="C2" i="22"/>
  <c r="L27" i="1"/>
  <c r="J110" i="1"/>
  <c r="J31" i="1" l="1"/>
  <c r="B20" i="20"/>
  <c r="L110" i="1"/>
  <c r="L2" i="22"/>
  <c r="I9" i="22"/>
  <c r="B18" i="20"/>
  <c r="F2" i="22"/>
  <c r="C9" i="22"/>
  <c r="N27" i="1"/>
  <c r="L31" i="1"/>
  <c r="L112" i="1" l="1"/>
  <c r="B24" i="20"/>
  <c r="B30" i="20" s="1"/>
  <c r="B32" i="20" s="1"/>
  <c r="N110" i="1"/>
  <c r="L9" i="22"/>
  <c r="I17" i="22"/>
  <c r="L17" i="22" s="1"/>
  <c r="F9" i="22"/>
  <c r="C17" i="22"/>
  <c r="F17" i="22" s="1"/>
  <c r="N31" i="1"/>
</calcChain>
</file>

<file path=xl/sharedStrings.xml><?xml version="1.0" encoding="utf-8"?>
<sst xmlns="http://schemas.openxmlformats.org/spreadsheetml/2006/main" count="827" uniqueCount="390">
  <si>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</si>
  <si>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</si>
  <si>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</si>
  <si>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</si>
  <si>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</si>
  <si>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</si>
  <si>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</si>
  <si>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</si>
  <si>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</si>
  <si>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</si>
  <si>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</si>
  <si>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IDŐSEK NAPPALI ELLÁTÁSA</t>
  </si>
  <si>
    <t>HÁZI SEGÍTSÉGNYÚJTÁS</t>
  </si>
  <si>
    <t>TÁMOGATÓ SZOLGÁLAT</t>
  </si>
  <si>
    <t>SEGÍTŐ SZOLGÁLAT EGYÜTT</t>
  </si>
  <si>
    <t>fajlagos összeg</t>
  </si>
  <si>
    <t>TANYAGONDNOKI SZOLGÁLTATÁS</t>
  </si>
  <si>
    <t>Közalkalmazotti státuszok</t>
  </si>
  <si>
    <t>Összesen</t>
  </si>
  <si>
    <t>ENGEDÉLYEZETT LÉTSZÁM</t>
  </si>
  <si>
    <t>Segítő Szolgálat</t>
  </si>
  <si>
    <t>Segítő Szolgálat Összesen</t>
  </si>
  <si>
    <t>mutató</t>
  </si>
  <si>
    <t>Bevételek</t>
  </si>
  <si>
    <t>Tartalék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</si>
  <si>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</si>
  <si>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</si>
  <si>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</si>
  <si>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</si>
  <si>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</si>
  <si>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</si>
  <si>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</si>
  <si>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</si>
  <si>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</si>
  <si>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</si>
  <si>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</si>
  <si>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</si>
  <si>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r>
      <t xml:space="preserve">Önkormányzati hozzájárulások </t>
    </r>
    <r>
      <rPr>
        <b/>
        <sz val="8"/>
        <rFont val="Times New Roman"/>
        <family val="1"/>
        <charset val="238"/>
      </rPr>
      <t>(fizetendő minden hó 5-éig)</t>
    </r>
  </si>
  <si>
    <r>
      <t>TKT által önkormányzatoknak utalandó</t>
    </r>
    <r>
      <rPr>
        <b/>
        <sz val="8"/>
        <rFont val="Times New Roman"/>
        <family val="1"/>
        <charset val="238"/>
      </rPr>
      <t xml:space="preserve"> (utalandó minden hó 7-éig)</t>
    </r>
  </si>
  <si>
    <t>Személyi juttatások</t>
  </si>
  <si>
    <t>Január</t>
  </si>
  <si>
    <t>Február</t>
  </si>
  <si>
    <t>Március</t>
  </si>
  <si>
    <t>Április</t>
  </si>
  <si>
    <t>Május</t>
  </si>
  <si>
    <t>Június</t>
  </si>
  <si>
    <t>Július</t>
  </si>
  <si>
    <t>Szeptember</t>
  </si>
  <si>
    <t>Október</t>
  </si>
  <si>
    <t>November</t>
  </si>
  <si>
    <t>December</t>
  </si>
  <si>
    <t>Társulás és intézményeinek konszolidált összesítése</t>
  </si>
  <si>
    <t>Szociális és gyermekjóléti feladatok támogatása</t>
  </si>
  <si>
    <t>SZOCIÁLIS NORMATÍVA ÖSSZESEN</t>
  </si>
  <si>
    <t>Kiadások</t>
  </si>
  <si>
    <t>Martonvásár munkaszervezeti feladat</t>
  </si>
  <si>
    <t xml:space="preserve">     Idősek klubja - társulási kiegészítéssel (163.500 Ft/fő)</t>
  </si>
  <si>
    <t>Szent László Völgye Segítő Szolgálat költségvetése</t>
  </si>
  <si>
    <t>Társulás költségvetése</t>
  </si>
  <si>
    <t>Működési célú tám. Áh belülről</t>
  </si>
  <si>
    <t>Munkaadókat terhelő járulékok</t>
  </si>
  <si>
    <t>Működési bevételek</t>
  </si>
  <si>
    <t>Dologi kiadások</t>
  </si>
  <si>
    <t>Ellátottak juttatási</t>
  </si>
  <si>
    <t>Működési célú maradvány</t>
  </si>
  <si>
    <t>Működési célú tám.ért.kiadások</t>
  </si>
  <si>
    <t>Működési tartalék</t>
  </si>
  <si>
    <t>Felhalmozási célú tám. Áh belülről</t>
  </si>
  <si>
    <t>Beruházások</t>
  </si>
  <si>
    <t>Felújítások</t>
  </si>
  <si>
    <t>Felhalmozási célú maradvány</t>
  </si>
  <si>
    <t>Egyéb felhalmozási kiadások</t>
  </si>
  <si>
    <t>Felhalmozási tartalék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</si>
  <si>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</si>
  <si>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</si>
  <si>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</si>
  <si>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</si>
  <si>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</si>
  <si>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>Teljesítés</t>
  </si>
  <si>
    <t xml:space="preserve">Önkormányzatok működési támogatásai </t>
  </si>
  <si>
    <t>Egyéb működési célú támogatások bevételei államháztartáson belülről</t>
  </si>
  <si>
    <t>ebből: TB pénzügy alapjai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</si>
  <si>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</si>
  <si>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</si>
  <si>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</si>
  <si>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</si>
  <si>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</si>
  <si>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</si>
  <si>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</si>
  <si>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</si>
  <si>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</si>
  <si>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</si>
  <si>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</si>
  <si>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Kamatbevételek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</si>
  <si>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</si>
  <si>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</si>
  <si>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</si>
  <si>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</si>
  <si>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</si>
  <si>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</si>
  <si>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</si>
  <si>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</si>
  <si>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</si>
  <si>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</si>
  <si>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</si>
  <si>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</si>
  <si>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</si>
  <si>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</si>
  <si>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</si>
  <si>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</si>
  <si>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</si>
  <si>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</si>
  <si>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</si>
  <si>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</si>
  <si>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</si>
  <si>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</si>
  <si>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</si>
  <si>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</si>
  <si>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</si>
  <si>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</si>
  <si>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</si>
  <si>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</si>
  <si>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</si>
  <si>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</si>
  <si>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</si>
  <si>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</si>
  <si>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</si>
  <si>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</si>
  <si>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</si>
  <si>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</si>
  <si>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</si>
  <si>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</si>
  <si>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B408</t>
  </si>
  <si>
    <t>B410</t>
  </si>
  <si>
    <t>B4</t>
  </si>
  <si>
    <t>B5</t>
  </si>
  <si>
    <t>B63</t>
  </si>
  <si>
    <t>B6</t>
  </si>
  <si>
    <t>B73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</si>
  <si>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</si>
  <si>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</si>
  <si>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</si>
  <si>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</si>
  <si>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</si>
  <si>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</si>
  <si>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</si>
  <si>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</si>
  <si>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</si>
  <si>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</si>
  <si>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</si>
  <si>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</si>
  <si>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</si>
  <si>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</si>
  <si>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</si>
  <si>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</si>
  <si>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</si>
  <si>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</si>
  <si>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</si>
  <si>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</si>
  <si>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</si>
  <si>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</si>
  <si>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</si>
  <si>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</si>
  <si>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</si>
  <si>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</si>
  <si>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</si>
  <si>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</si>
  <si>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</si>
  <si>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</si>
  <si>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</si>
  <si>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</si>
  <si>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</si>
  <si>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</si>
  <si>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</si>
  <si>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</si>
  <si>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</si>
  <si>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</si>
  <si>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</si>
  <si>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</si>
  <si>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</si>
  <si>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</si>
  <si>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</si>
  <si>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</si>
  <si>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Foglalkoztatottak egyéb személyi juttatásai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</si>
  <si>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</si>
  <si>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</si>
  <si>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</si>
  <si>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</si>
  <si>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</si>
  <si>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</si>
  <si>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</si>
  <si>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</si>
  <si>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</si>
  <si>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</si>
  <si>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</si>
  <si>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</si>
  <si>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</si>
  <si>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</si>
  <si>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</si>
  <si>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</si>
  <si>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</si>
  <si>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</si>
  <si>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</si>
  <si>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</si>
  <si>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</si>
  <si>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</si>
  <si>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</si>
  <si>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</si>
  <si>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</si>
  <si>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</si>
  <si>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</si>
  <si>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</si>
  <si>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</si>
  <si>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</si>
  <si>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</si>
  <si>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</si>
  <si>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</si>
  <si>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</si>
  <si>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</si>
  <si>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</si>
  <si>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</si>
  <si>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</si>
  <si>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</si>
  <si>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</si>
  <si>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</si>
  <si>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</si>
  <si>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</si>
  <si>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</si>
  <si>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</si>
  <si>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</si>
  <si>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</si>
  <si>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</si>
  <si>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</si>
  <si>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</si>
  <si>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</si>
  <si>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</si>
  <si>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</si>
  <si>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</si>
  <si>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</si>
  <si>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</si>
  <si>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</si>
  <si>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</si>
  <si>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</si>
  <si>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</si>
  <si>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</si>
  <si>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</si>
  <si>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</si>
  <si>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</si>
  <si>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</si>
  <si>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</si>
  <si>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</si>
  <si>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munkaadót a foglalkoztatottak részére történő kifizetésekkel kapcsolatban terhelő más járulék jellegű kötelezettségek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</si>
  <si>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</si>
  <si>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</si>
  <si>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</si>
  <si>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</si>
  <si>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</si>
  <si>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Működési célú átvett pénzeszközök ÁH kívülről</t>
  </si>
  <si>
    <t>Felhalmozási célú átvett pénzeszközök ÁH kívülről</t>
  </si>
  <si>
    <t>eredeti Ft</t>
  </si>
  <si>
    <t>KIADÁSOK ÖSSZESEN</t>
  </si>
  <si>
    <t>ebből: normatív támogatás</t>
  </si>
  <si>
    <t>ebből: önkormányzati hozzájárulás</t>
  </si>
  <si>
    <t>Vál</t>
  </si>
  <si>
    <t>kerekítve</t>
  </si>
  <si>
    <t>Áfa</t>
  </si>
  <si>
    <t>K506</t>
  </si>
  <si>
    <t>Egyéb működési célú támogatások államháztartáson belülre</t>
  </si>
  <si>
    <t>K512</t>
  </si>
  <si>
    <t>Tartalékok</t>
  </si>
  <si>
    <t>EGYENLEG ÖSSZESEN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</si>
  <si>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</si>
  <si>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</si>
  <si>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</si>
  <si>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</si>
  <si>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</si>
  <si>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</si>
  <si>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</si>
  <si>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 xml:space="preserve">Gyúró  </t>
  </si>
  <si>
    <t>C) Szociális ellátásokhoz</t>
  </si>
  <si>
    <t>tagdíj</t>
  </si>
  <si>
    <t>munkasz. műk</t>
  </si>
  <si>
    <t>társulási feladatarányosan</t>
  </si>
  <si>
    <t>A) Központi orvosi ügyelethez</t>
  </si>
  <si>
    <t>Szociális ellátás</t>
  </si>
  <si>
    <t>ÖNKORMÁNYZATI HOZZÁJÁRULÁSOK ÖSSZESEN</t>
  </si>
  <si>
    <t>belső ell.</t>
  </si>
  <si>
    <t>ebből TB PÉNZÜGYI ALAPJAI</t>
  </si>
  <si>
    <t>ebből ÖNKORMÁNYZATI HOZZÁJÁRULÁSOK</t>
  </si>
  <si>
    <t>Műk. célú átvett pénzeszközök Áh kívülről</t>
  </si>
  <si>
    <t>Felhalmozásra átvett pénzeszközök Áh kívülről</t>
  </si>
  <si>
    <t>ebből: szeptemberi óvodai béremelés tartaléka</t>
  </si>
  <si>
    <t>ebből: fel nem használt bértámogatás tartaléka</t>
  </si>
  <si>
    <t>ebből: pénzügyi alap tartaléka</t>
  </si>
  <si>
    <t>ebből: pénzmaradvány miatti tartalék</t>
  </si>
  <si>
    <t>K915</t>
  </si>
  <si>
    <t>Martonvásár normatíva átadás</t>
  </si>
  <si>
    <t>Normatíva átadás összesen</t>
  </si>
  <si>
    <t>MINDÖSSZESEN</t>
  </si>
  <si>
    <t>Tárgyévi terv</t>
  </si>
  <si>
    <t>Auguszt.</t>
  </si>
  <si>
    <t>Összesen:</t>
  </si>
  <si>
    <t>Hitel, kölcsön felvétel államháztartáson kívülről</t>
  </si>
  <si>
    <t>Finanszírozási bevételek</t>
  </si>
  <si>
    <t xml:space="preserve">Ellátottak pénzbeli juttatásai </t>
  </si>
  <si>
    <t>Egyenleg</t>
  </si>
  <si>
    <t>Működési célú átvett pénze. ÁH kívülről</t>
  </si>
  <si>
    <t xml:space="preserve">Felhalmozási célú tám. ÁH belülről </t>
  </si>
  <si>
    <t>Működési célú bevételek összesen</t>
  </si>
  <si>
    <t>Felhalmozási célú átvett pénze. ÁH kív.</t>
  </si>
  <si>
    <t>Működési célú tám. ÁH belülről</t>
  </si>
  <si>
    <t>Felhalmozási bevételek összesen</t>
  </si>
  <si>
    <t>Működési célú kiadások összesen</t>
  </si>
  <si>
    <t>Felhalmozási kiadások összesen</t>
  </si>
  <si>
    <t>%</t>
  </si>
  <si>
    <t>Egyéb szolgáltatások (Martongazda kft., bankköltségek, üzemorvos, posta költség)</t>
  </si>
  <si>
    <t>Egyéb dologi kiadások (bitosítás, mű.i vizsgák)</t>
  </si>
  <si>
    <t>ebből: helyi önkormányzatok és költségvetési szerveik támogatása</t>
  </si>
  <si>
    <t>Egyéb szolgáltatások  (üzemeltetés, szolg. igénybevétel, bankköltség)</t>
  </si>
  <si>
    <t xml:space="preserve">Üzemeltetési anyagok beszerzése (üzemanyag, tisztító szerek, irodaszer) </t>
  </si>
  <si>
    <t>Ell.éves díja</t>
  </si>
  <si>
    <t>Ell.napok</t>
  </si>
  <si>
    <t>1nap díja</t>
  </si>
  <si>
    <t>Szent László Völgye Segítő Szolgálat</t>
  </si>
  <si>
    <t>CSALÁD- ÉS GYERMEKJÓLÉTI KÖZPONT</t>
  </si>
  <si>
    <t>CSALÁD- ÉS GYERMEKJÓLÉTI SZOLGÁLAT</t>
  </si>
  <si>
    <t>SZOCIÁLIS ÉTKEZTETÉS</t>
  </si>
  <si>
    <t>júniusi lemondás</t>
  </si>
  <si>
    <t>októberi lemondás</t>
  </si>
  <si>
    <t xml:space="preserve">     Család- és gyermekjóléti szolgálat</t>
  </si>
  <si>
    <t xml:space="preserve">     Család- és gyermekjóléti központ</t>
  </si>
  <si>
    <t xml:space="preserve">     Szociális étkeztetés</t>
  </si>
  <si>
    <t xml:space="preserve">     Falugondnoki feladatellátás (2.500.000Ft)</t>
  </si>
  <si>
    <t xml:space="preserve">     Támogató szolgáltatás</t>
  </si>
  <si>
    <t>kerekítés</t>
  </si>
  <si>
    <t>Martonvásár beruházási pe. Átadás</t>
  </si>
  <si>
    <t xml:space="preserve">Egyéb dologi kiadások </t>
  </si>
  <si>
    <t>ebből: biztosítás,műszaki vizsga</t>
  </si>
  <si>
    <t>CSALÁDI BÖLCSŐDE</t>
  </si>
  <si>
    <t xml:space="preserve">     Házi segítségnyújtás - szociális segítés</t>
  </si>
  <si>
    <t xml:space="preserve">     Házi segítségnyújtás - személyi gondozás társulási kiegészítéssel</t>
  </si>
  <si>
    <t xml:space="preserve">     Családi bölcsöde</t>
  </si>
  <si>
    <t>IDŐSEK - SZOC ÉKT</t>
  </si>
  <si>
    <t>2018. évi eredeti ei.</t>
  </si>
  <si>
    <t>2018.évi</t>
  </si>
  <si>
    <t>2018. évi eredeti előirányzat</t>
  </si>
  <si>
    <t>2018. évi eredeti ei</t>
  </si>
  <si>
    <t>B) Fogorvosi ügyelethez</t>
  </si>
  <si>
    <t>fogorvosi ügyelet deficitje</t>
  </si>
  <si>
    <t xml:space="preserve">ügyelet </t>
  </si>
  <si>
    <t>Idősek nappali ellátása</t>
  </si>
  <si>
    <t>Család-és Gyermekjóléti Központ</t>
  </si>
  <si>
    <t>Házi segítségnyújtás</t>
  </si>
  <si>
    <t>Család-és Gyermekjóléti Szolgálat</t>
  </si>
  <si>
    <t>Támogató Szolgálat</t>
  </si>
  <si>
    <t>Tanyagondnok</t>
  </si>
  <si>
    <t>Családi bölcsőde</t>
  </si>
  <si>
    <t>2019. évi eredeti előirányzat</t>
  </si>
  <si>
    <t>2019. évi módosított előirányzat</t>
  </si>
  <si>
    <t>2019.évi teljesítés</t>
  </si>
  <si>
    <t>2019. évi eredeti ei</t>
  </si>
  <si>
    <t>2019. évi mód. ei</t>
  </si>
  <si>
    <t>2019. évi teljesítés</t>
  </si>
  <si>
    <t>2018.évi eredeti ei</t>
  </si>
  <si>
    <t>2019.évi</t>
  </si>
  <si>
    <t>2019. évi</t>
  </si>
  <si>
    <t>E) Belső ellenőrzéshez</t>
  </si>
  <si>
    <t>F) Munkaszervezeti feladatokhoz</t>
  </si>
  <si>
    <t>G) Normatív támogatás átvétel</t>
  </si>
  <si>
    <t>2019. évi eredeti ei.</t>
  </si>
  <si>
    <t>lakosszám 2018.01.01.</t>
  </si>
  <si>
    <t xml:space="preserve">     Óvodai és iskolai szociális segítő tevékenység támogatása</t>
  </si>
  <si>
    <t>3 fő</t>
  </si>
  <si>
    <t>2.881.260 x 4negyedév</t>
  </si>
  <si>
    <t>ell.óránként Ft</t>
  </si>
  <si>
    <t>ell.óra száma</t>
  </si>
  <si>
    <t xml:space="preserve">Ercsi                843 </t>
  </si>
  <si>
    <t xml:space="preserve">Ráckeresztúr   343                      457   </t>
  </si>
  <si>
    <t xml:space="preserve">D)                     Tagdíjhoz      Marton ÖTE        Vál Önk.TP             </t>
  </si>
  <si>
    <t>Martonvásár    576                      766</t>
  </si>
  <si>
    <t>Marton ÖTE</t>
  </si>
  <si>
    <t>Vál.Önk.TP</t>
  </si>
  <si>
    <t>Vál Önk.TP</t>
  </si>
  <si>
    <t xml:space="preserve">Kajászó           111                                                  147  </t>
  </si>
  <si>
    <t xml:space="preserve">Baracska         279                      248                       124     </t>
  </si>
  <si>
    <t xml:space="preserve">Gyúró              125                      111                         55  </t>
  </si>
  <si>
    <t xml:space="preserve">Tordas            207                      184                         92  </t>
  </si>
  <si>
    <t xml:space="preserve">Vál                 258                                                   343 </t>
  </si>
  <si>
    <t>K513</t>
  </si>
  <si>
    <t>Tüzoltóság támogatása (Marton ÖTE, Vál Önk.TP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</si>
</sst>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F_t_-;\-* #,##0.00\ _F_t_-;_-* &quot;-&quot;??\ _F_t_-;_-@_-"/>
    <numFmt numFmtId="164" formatCode="0.0"/>
    <numFmt numFmtId="165" formatCode="#,##0.0"/>
    <numFmt numFmtId="166" formatCode="0.0%"/>
    <numFmt numFmtId="167" formatCode="#,##0.000"/>
    <numFmt numFmtId="168" formatCode="#,##0_ ;\-#,##0\ "/>
    <numFmt numFmtId="169" formatCode="#,##0\ _F_t"/>
    <numFmt numFmtId="170" formatCode="0.0000"/>
    <numFmt numFmtId="171" formatCode="0__"/>
  </numFmts>
  <fonts count="47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charset val="238"/>
    </font>
    <font>
      <b/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8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1" fillId="0" borderId="0"/>
  </cellStyleXfs>
  <cellXfs count="759">
    <xf numFmtId="0" fontId="0" fillId="0" borderId="0" xfId="0"/>
    <xf numFmtId="0" fontId="21" fillId="0" borderId="0" xfId="0" applyFont="1" applyFill="1" applyBorder="1" applyAlignment="1">
      <alignment wrapText="1"/>
    </xf>
    <xf numFmtId="3" fontId="21" fillId="0" borderId="0" xfId="0" applyNumberFormat="1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3" fontId="28" fillId="0" borderId="0" xfId="0" applyNumberFormat="1" applyFont="1" applyFill="1" applyBorder="1" applyAlignment="1">
      <alignment wrapText="1"/>
    </xf>
    <xf numFmtId="3" fontId="21" fillId="0" borderId="20" xfId="0" applyNumberFormat="1" applyFont="1" applyFill="1" applyBorder="1" applyAlignment="1">
      <alignment wrapText="1"/>
    </xf>
    <xf numFmtId="3" fontId="21" fillId="0" borderId="24" xfId="0" applyNumberFormat="1" applyFont="1" applyFill="1" applyBorder="1" applyAlignment="1">
      <alignment wrapText="1"/>
    </xf>
    <xf numFmtId="3" fontId="21" fillId="0" borderId="27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3" fontId="28" fillId="0" borderId="26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center"/>
    </xf>
    <xf numFmtId="0" fontId="28" fillId="0" borderId="28" xfId="0" applyFont="1" applyFill="1" applyBorder="1" applyAlignment="1">
      <alignment wrapText="1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wrapText="1"/>
    </xf>
    <xf numFmtId="3" fontId="21" fillId="0" borderId="0" xfId="0" applyNumberFormat="1" applyFont="1" applyFill="1"/>
    <xf numFmtId="0" fontId="21" fillId="0" borderId="0" xfId="0" applyFont="1" applyFill="1"/>
    <xf numFmtId="4" fontId="21" fillId="0" borderId="0" xfId="0" applyNumberFormat="1" applyFont="1" applyFill="1"/>
    <xf numFmtId="1" fontId="21" fillId="0" borderId="0" xfId="0" applyNumberFormat="1" applyFont="1" applyFill="1"/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0" applyFont="1" applyFill="1"/>
    <xf numFmtId="0" fontId="26" fillId="0" borderId="0" xfId="78" applyFont="1" applyFill="1"/>
    <xf numFmtId="3" fontId="26" fillId="0" borderId="0" xfId="78" applyNumberFormat="1" applyFont="1" applyFill="1"/>
    <xf numFmtId="0" fontId="26" fillId="0" borderId="0" xfId="78" applyFont="1" applyFill="1" applyBorder="1"/>
    <xf numFmtId="0" fontId="21" fillId="0" borderId="0" xfId="0" applyFont="1" applyFill="1" applyAlignment="1">
      <alignment wrapText="1"/>
    </xf>
    <xf numFmtId="3" fontId="21" fillId="0" borderId="0" xfId="54" applyNumberFormat="1" applyFont="1" applyFill="1" applyAlignment="1">
      <alignment wrapText="1"/>
    </xf>
    <xf numFmtId="168" fontId="21" fillId="0" borderId="0" xfId="54" applyNumberFormat="1" applyFont="1" applyFill="1" applyAlignment="1">
      <alignment wrapText="1"/>
    </xf>
    <xf numFmtId="0" fontId="32" fillId="0" borderId="0" xfId="0" applyFont="1" applyFill="1"/>
    <xf numFmtId="0" fontId="26" fillId="0" borderId="45" xfId="0" applyFont="1" applyFill="1" applyBorder="1"/>
    <xf numFmtId="0" fontId="26" fillId="0" borderId="46" xfId="0" applyFont="1" applyFill="1" applyBorder="1"/>
    <xf numFmtId="0" fontId="26" fillId="0" borderId="47" xfId="0" applyFont="1" applyFill="1" applyBorder="1"/>
    <xf numFmtId="0" fontId="21" fillId="0" borderId="55" xfId="0" applyFont="1" applyFill="1" applyBorder="1"/>
    <xf numFmtId="3" fontId="21" fillId="0" borderId="33" xfId="0" applyNumberFormat="1" applyFont="1" applyFill="1" applyBorder="1"/>
    <xf numFmtId="3" fontId="21" fillId="0" borderId="24" xfId="0" applyNumberFormat="1" applyFont="1" applyFill="1" applyBorder="1"/>
    <xf numFmtId="0" fontId="21" fillId="0" borderId="56" xfId="0" applyFont="1" applyFill="1" applyBorder="1"/>
    <xf numFmtId="0" fontId="28" fillId="0" borderId="14" xfId="0" applyFont="1" applyFill="1" applyBorder="1"/>
    <xf numFmtId="3" fontId="28" fillId="0" borderId="57" xfId="0" applyNumberFormat="1" applyFont="1" applyFill="1" applyBorder="1"/>
    <xf numFmtId="3" fontId="28" fillId="0" borderId="26" xfId="0" applyNumberFormat="1" applyFont="1" applyFill="1" applyBorder="1"/>
    <xf numFmtId="2" fontId="21" fillId="0" borderId="0" xfId="0" applyNumberFormat="1" applyFont="1" applyFill="1"/>
    <xf numFmtId="3" fontId="21" fillId="0" borderId="46" xfId="0" applyNumberFormat="1" applyFont="1" applyFill="1" applyBorder="1"/>
    <xf numFmtId="3" fontId="21" fillId="0" borderId="47" xfId="0" applyNumberFormat="1" applyFont="1" applyFill="1" applyBorder="1"/>
    <xf numFmtId="3" fontId="21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Alignment="1"/>
    <xf numFmtId="3" fontId="21" fillId="0" borderId="0" xfId="0" applyNumberFormat="1" applyFont="1" applyFill="1" applyBorder="1" applyAlignment="1"/>
    <xf numFmtId="4" fontId="21" fillId="0" borderId="0" xfId="0" applyNumberFormat="1" applyFont="1" applyFill="1" applyBorder="1" applyAlignment="1"/>
    <xf numFmtId="0" fontId="27" fillId="0" borderId="26" xfId="0" applyFont="1" applyFill="1" applyBorder="1" applyAlignment="1">
      <alignment horizontal="center" vertical="center" wrapText="1"/>
    </xf>
    <xf numFmtId="0" fontId="27" fillId="0" borderId="57" xfId="0" applyFont="1" applyFill="1" applyBorder="1" applyAlignment="1">
      <alignment horizontal="center" vertical="center" wrapText="1"/>
    </xf>
    <xf numFmtId="0" fontId="27" fillId="0" borderId="61" xfId="0" applyFont="1" applyFill="1" applyBorder="1" applyAlignment="1">
      <alignment horizontal="center" vertical="center" wrapText="1"/>
    </xf>
    <xf numFmtId="3" fontId="21" fillId="0" borderId="62" xfId="0" applyNumberFormat="1" applyFont="1" applyFill="1" applyBorder="1"/>
    <xf numFmtId="3" fontId="21" fillId="0" borderId="55" xfId="0" applyNumberFormat="1" applyFont="1" applyFill="1" applyBorder="1"/>
    <xf numFmtId="3" fontId="28" fillId="0" borderId="14" xfId="0" applyNumberFormat="1" applyFont="1" applyFill="1" applyBorder="1"/>
    <xf numFmtId="0" fontId="32" fillId="0" borderId="0" xfId="78" applyFont="1" applyFill="1"/>
    <xf numFmtId="0" fontId="26" fillId="0" borderId="45" xfId="78" applyFont="1" applyFill="1" applyBorder="1"/>
    <xf numFmtId="0" fontId="26" fillId="0" borderId="46" xfId="78" applyFont="1" applyFill="1" applyBorder="1"/>
    <xf numFmtId="0" fontId="26" fillId="0" borderId="47" xfId="78" applyFont="1" applyFill="1" applyBorder="1"/>
    <xf numFmtId="167" fontId="21" fillId="0" borderId="0" xfId="0" applyNumberFormat="1" applyFont="1" applyFill="1"/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1" fillId="0" borderId="20" xfId="54" applyNumberFormat="1" applyFont="1" applyFill="1" applyBorder="1" applyAlignment="1">
      <alignment horizontal="right"/>
    </xf>
    <xf numFmtId="3" fontId="21" fillId="0" borderId="24" xfId="54" applyNumberFormat="1" applyFont="1" applyFill="1" applyBorder="1" applyAlignment="1">
      <alignment horizontal="right"/>
    </xf>
    <xf numFmtId="3" fontId="21" fillId="0" borderId="21" xfId="54" applyNumberFormat="1" applyFont="1" applyFill="1" applyBorder="1" applyAlignment="1">
      <alignment horizontal="right"/>
    </xf>
    <xf numFmtId="3" fontId="21" fillId="0" borderId="17" xfId="0" applyNumberFormat="1" applyFont="1" applyFill="1" applyBorder="1"/>
    <xf numFmtId="3" fontId="30" fillId="0" borderId="31" xfId="0" applyNumberFormat="1" applyFont="1" applyFill="1" applyBorder="1" applyAlignment="1">
      <alignment horizontal="center" vertical="center" wrapText="1"/>
    </xf>
    <xf numFmtId="3" fontId="30" fillId="0" borderId="77" xfId="0" applyNumberFormat="1" applyFont="1" applyFill="1" applyBorder="1" applyAlignment="1">
      <alignment horizontal="center" vertical="center" wrapText="1"/>
    </xf>
    <xf numFmtId="3" fontId="30" fillId="0" borderId="54" xfId="0" applyNumberFormat="1" applyFont="1" applyFill="1" applyBorder="1" applyAlignment="1">
      <alignment horizontal="center" vertical="center" wrapText="1"/>
    </xf>
    <xf numFmtId="3" fontId="30" fillId="0" borderId="28" xfId="0" applyNumberFormat="1" applyFont="1" applyFill="1" applyBorder="1" applyAlignment="1">
      <alignment horizontal="center" vertical="center" wrapText="1"/>
    </xf>
    <xf numFmtId="3" fontId="21" fillId="0" borderId="77" xfId="0" applyNumberFormat="1" applyFont="1" applyFill="1" applyBorder="1"/>
    <xf numFmtId="3" fontId="21" fillId="0" borderId="28" xfId="0" applyNumberFormat="1" applyFont="1" applyFill="1" applyBorder="1"/>
    <xf numFmtId="0" fontId="21" fillId="0" borderId="52" xfId="0" applyFont="1" applyFill="1" applyBorder="1" applyAlignment="1">
      <alignment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62" xfId="0" applyFont="1" applyFill="1" applyBorder="1"/>
    <xf numFmtId="0" fontId="27" fillId="0" borderId="32" xfId="0" applyFont="1" applyFill="1" applyBorder="1" applyAlignment="1">
      <alignment horizontal="center" vertical="center" wrapText="1"/>
    </xf>
    <xf numFmtId="3" fontId="28" fillId="0" borderId="32" xfId="0" applyNumberFormat="1" applyFont="1" applyFill="1" applyBorder="1"/>
    <xf numFmtId="3" fontId="21" fillId="0" borderId="33" xfId="54" applyNumberFormat="1" applyFont="1" applyFill="1" applyBorder="1" applyAlignment="1">
      <alignment horizontal="right"/>
    </xf>
    <xf numFmtId="3" fontId="21" fillId="0" borderId="34" xfId="54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wrapText="1"/>
    </xf>
    <xf numFmtId="0" fontId="19" fillId="0" borderId="0" xfId="77" applyFont="1"/>
    <xf numFmtId="3" fontId="21" fillId="0" borderId="36" xfId="54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vertical="center" wrapText="1"/>
    </xf>
    <xf numFmtId="169" fontId="26" fillId="0" borderId="0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3" fontId="26" fillId="0" borderId="0" xfId="0" applyNumberFormat="1" applyFont="1" applyFill="1" applyBorder="1" applyAlignment="1">
      <alignment vertical="center"/>
    </xf>
    <xf numFmtId="170" fontId="26" fillId="0" borderId="0" xfId="0" applyNumberFormat="1" applyFont="1" applyFill="1" applyBorder="1" applyAlignment="1">
      <alignment vertical="center"/>
    </xf>
    <xf numFmtId="169" fontId="26" fillId="0" borderId="0" xfId="0" applyNumberFormat="1" applyFont="1" applyFill="1" applyBorder="1" applyAlignment="1">
      <alignment vertical="center"/>
    </xf>
    <xf numFmtId="0" fontId="26" fillId="0" borderId="0" xfId="0" applyFont="1" applyFill="1" applyAlignment="1">
      <alignment vertical="center" wrapText="1"/>
    </xf>
    <xf numFmtId="3" fontId="26" fillId="0" borderId="0" xfId="0" applyNumberFormat="1" applyFont="1" applyFill="1" applyAlignment="1">
      <alignment horizontal="right" vertical="center"/>
    </xf>
    <xf numFmtId="0" fontId="26" fillId="0" borderId="45" xfId="0" applyFont="1" applyFill="1" applyBorder="1" applyAlignment="1">
      <alignment vertical="center" wrapText="1"/>
    </xf>
    <xf numFmtId="3" fontId="26" fillId="0" borderId="45" xfId="0" applyNumberFormat="1" applyFont="1" applyFill="1" applyBorder="1" applyAlignment="1">
      <alignment horizontal="right" vertical="center"/>
    </xf>
    <xf numFmtId="0" fontId="26" fillId="0" borderId="45" xfId="0" applyFont="1" applyFill="1" applyBorder="1" applyAlignment="1">
      <alignment vertical="center"/>
    </xf>
    <xf numFmtId="169" fontId="26" fillId="0" borderId="45" xfId="0" applyNumberFormat="1" applyFont="1" applyFill="1" applyBorder="1" applyAlignment="1">
      <alignment vertical="center"/>
    </xf>
    <xf numFmtId="0" fontId="26" fillId="0" borderId="46" xfId="0" applyFont="1" applyFill="1" applyBorder="1" applyAlignment="1">
      <alignment vertical="center" wrapText="1"/>
    </xf>
    <xf numFmtId="3" fontId="26" fillId="0" borderId="46" xfId="0" applyNumberFormat="1" applyFont="1" applyFill="1" applyBorder="1" applyAlignment="1">
      <alignment horizontal="right" vertical="center"/>
    </xf>
    <xf numFmtId="0" fontId="26" fillId="0" borderId="46" xfId="0" applyFont="1" applyFill="1" applyBorder="1" applyAlignment="1">
      <alignment vertical="center"/>
    </xf>
    <xf numFmtId="169" fontId="26" fillId="0" borderId="46" xfId="0" applyNumberFormat="1" applyFont="1" applyFill="1" applyBorder="1" applyAlignment="1">
      <alignment vertical="center"/>
    </xf>
    <xf numFmtId="0" fontId="26" fillId="0" borderId="47" xfId="0" applyFont="1" applyFill="1" applyBorder="1" applyAlignment="1">
      <alignment vertical="center" wrapText="1"/>
    </xf>
    <xf numFmtId="3" fontId="26" fillId="0" borderId="47" xfId="0" applyNumberFormat="1" applyFont="1" applyFill="1" applyBorder="1" applyAlignment="1">
      <alignment horizontal="right" vertical="center"/>
    </xf>
    <xf numFmtId="0" fontId="26" fillId="0" borderId="47" xfId="0" applyFont="1" applyFill="1" applyBorder="1" applyAlignment="1">
      <alignment vertical="center"/>
    </xf>
    <xf numFmtId="169" fontId="26" fillId="0" borderId="47" xfId="0" applyNumberFormat="1" applyFont="1" applyFill="1" applyBorder="1" applyAlignment="1">
      <alignment vertical="center"/>
    </xf>
    <xf numFmtId="169" fontId="26" fillId="0" borderId="0" xfId="0" applyNumberFormat="1" applyFont="1" applyFill="1" applyAlignment="1">
      <alignment vertical="center"/>
    </xf>
    <xf numFmtId="0" fontId="28" fillId="0" borderId="67" xfId="0" applyFont="1" applyFill="1" applyBorder="1" applyAlignment="1">
      <alignment wrapText="1"/>
    </xf>
    <xf numFmtId="0" fontId="21" fillId="0" borderId="16" xfId="0" applyFont="1" applyFill="1" applyBorder="1"/>
    <xf numFmtId="3" fontId="21" fillId="0" borderId="86" xfId="0" applyNumberFormat="1" applyFont="1" applyFill="1" applyBorder="1"/>
    <xf numFmtId="3" fontId="21" fillId="0" borderId="79" xfId="0" applyNumberFormat="1" applyFont="1" applyFill="1" applyBorder="1"/>
    <xf numFmtId="3" fontId="21" fillId="0" borderId="31" xfId="0" applyNumberFormat="1" applyFont="1" applyFill="1" applyBorder="1"/>
    <xf numFmtId="3" fontId="28" fillId="0" borderId="75" xfId="0" applyNumberFormat="1" applyFont="1" applyFill="1" applyBorder="1"/>
    <xf numFmtId="0" fontId="28" fillId="0" borderId="75" xfId="0" applyFont="1" applyFill="1" applyBorder="1"/>
    <xf numFmtId="0" fontId="19" fillId="0" borderId="0" xfId="77" applyFont="1" applyBorder="1"/>
    <xf numFmtId="3" fontId="21" fillId="0" borderId="98" xfId="54" applyNumberFormat="1" applyFont="1" applyFill="1" applyBorder="1" applyAlignment="1">
      <alignment horizontal="right"/>
    </xf>
    <xf numFmtId="3" fontId="28" fillId="28" borderId="72" xfId="0" applyNumberFormat="1" applyFont="1" applyFill="1" applyBorder="1" applyAlignment="1">
      <alignment vertical="center"/>
    </xf>
    <xf numFmtId="168" fontId="28" fillId="28" borderId="72" xfId="54" applyNumberFormat="1" applyFont="1" applyFill="1" applyBorder="1" applyAlignment="1">
      <alignment vertical="center"/>
    </xf>
    <xf numFmtId="0" fontId="28" fillId="0" borderId="103" xfId="0" applyFont="1" applyBorder="1" applyAlignment="1">
      <alignment horizontal="center" vertical="center"/>
    </xf>
    <xf numFmtId="0" fontId="21" fillId="0" borderId="16" xfId="0" applyFont="1" applyBorder="1"/>
    <xf numFmtId="0" fontId="21" fillId="0" borderId="13" xfId="0" applyFont="1" applyBorder="1"/>
    <xf numFmtId="0" fontId="28" fillId="27" borderId="104" xfId="0" applyFont="1" applyFill="1" applyBorder="1" applyAlignment="1">
      <alignment horizontal="center" vertical="center" wrapText="1"/>
    </xf>
    <xf numFmtId="3" fontId="21" fillId="0" borderId="49" xfId="0" applyNumberFormat="1" applyFont="1" applyBorder="1"/>
    <xf numFmtId="3" fontId="21" fillId="0" borderId="65" xfId="0" applyNumberFormat="1" applyFont="1" applyBorder="1"/>
    <xf numFmtId="3" fontId="21" fillId="0" borderId="65" xfId="0" applyNumberFormat="1" applyFont="1" applyFill="1" applyBorder="1"/>
    <xf numFmtId="0" fontId="28" fillId="27" borderId="105" xfId="0" applyFont="1" applyFill="1" applyBorder="1" applyAlignment="1">
      <alignment horizontal="center" vertical="center" wrapText="1"/>
    </xf>
    <xf numFmtId="3" fontId="21" fillId="0" borderId="45" xfId="0" applyNumberFormat="1" applyFont="1" applyBorder="1"/>
    <xf numFmtId="3" fontId="21" fillId="0" borderId="46" xfId="0" applyNumberFormat="1" applyFont="1" applyBorder="1"/>
    <xf numFmtId="0" fontId="21" fillId="27" borderId="18" xfId="0" applyFont="1" applyFill="1" applyBorder="1"/>
    <xf numFmtId="3" fontId="21" fillId="27" borderId="64" xfId="0" applyNumberFormat="1" applyFont="1" applyFill="1" applyBorder="1"/>
    <xf numFmtId="3" fontId="21" fillId="27" borderId="47" xfId="0" applyNumberFormat="1" applyFont="1" applyFill="1" applyBorder="1"/>
    <xf numFmtId="0" fontId="28" fillId="0" borderId="29" xfId="0" applyFont="1" applyBorder="1" applyAlignment="1">
      <alignment vertical="center"/>
    </xf>
    <xf numFmtId="3" fontId="28" fillId="0" borderId="94" xfId="0" applyNumberFormat="1" applyFont="1" applyBorder="1" applyAlignment="1">
      <alignment vertical="center"/>
    </xf>
    <xf numFmtId="3" fontId="28" fillId="0" borderId="99" xfId="0" applyNumberFormat="1" applyFont="1" applyBorder="1" applyAlignment="1">
      <alignment vertical="center"/>
    </xf>
    <xf numFmtId="3" fontId="21" fillId="0" borderId="65" xfId="0" applyNumberFormat="1" applyFont="1" applyBorder="1" applyAlignment="1">
      <alignment wrapText="1"/>
    </xf>
    <xf numFmtId="0" fontId="35" fillId="27" borderId="64" xfId="0" applyFont="1" applyFill="1" applyBorder="1"/>
    <xf numFmtId="3" fontId="21" fillId="0" borderId="46" xfId="0" applyNumberFormat="1" applyFont="1" applyBorder="1" applyAlignment="1">
      <alignment wrapText="1"/>
    </xf>
    <xf numFmtId="3" fontId="21" fillId="0" borderId="47" xfId="0" applyNumberFormat="1" applyFont="1" applyBorder="1"/>
    <xf numFmtId="9" fontId="28" fillId="0" borderId="106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/>
    </xf>
    <xf numFmtId="3" fontId="28" fillId="0" borderId="40" xfId="0" applyNumberFormat="1" applyFont="1" applyBorder="1" applyAlignment="1">
      <alignment vertical="center"/>
    </xf>
    <xf numFmtId="3" fontId="28" fillId="0" borderId="69" xfId="0" applyNumberFormat="1" applyFont="1" applyBorder="1" applyAlignment="1">
      <alignment vertical="center"/>
    </xf>
    <xf numFmtId="0" fontId="21" fillId="0" borderId="13" xfId="0" applyFont="1" applyBorder="1" applyProtection="1">
      <protection locked="0" hidden="1"/>
    </xf>
    <xf numFmtId="168" fontId="21" fillId="0" borderId="49" xfId="54" applyNumberFormat="1" applyFont="1" applyBorder="1" applyAlignment="1"/>
    <xf numFmtId="168" fontId="21" fillId="0" borderId="65" xfId="54" applyNumberFormat="1" applyFont="1" applyBorder="1" applyAlignment="1"/>
    <xf numFmtId="168" fontId="21" fillId="0" borderId="65" xfId="54" applyNumberFormat="1" applyFont="1" applyBorder="1" applyAlignment="1">
      <alignment horizontal="right"/>
    </xf>
    <xf numFmtId="168" fontId="21" fillId="0" borderId="45" xfId="54" applyNumberFormat="1" applyFont="1" applyBorder="1" applyAlignment="1"/>
    <xf numFmtId="168" fontId="21" fillId="0" borderId="46" xfId="54" applyNumberFormat="1" applyFont="1" applyBorder="1" applyAlignment="1"/>
    <xf numFmtId="3" fontId="28" fillId="28" borderId="25" xfId="0" applyNumberFormat="1" applyFont="1" applyFill="1" applyBorder="1" applyAlignment="1">
      <alignment horizontal="center" vertical="center"/>
    </xf>
    <xf numFmtId="3" fontId="28" fillId="28" borderId="37" xfId="0" applyNumberFormat="1" applyFont="1" applyFill="1" applyBorder="1" applyAlignment="1">
      <alignment vertical="center"/>
    </xf>
    <xf numFmtId="168" fontId="28" fillId="28" borderId="37" xfId="54" applyNumberFormat="1" applyFont="1" applyFill="1" applyBorder="1" applyAlignment="1">
      <alignment vertical="center"/>
    </xf>
    <xf numFmtId="0" fontId="28" fillId="0" borderId="68" xfId="0" applyFont="1" applyBorder="1" applyAlignment="1">
      <alignment vertical="center"/>
    </xf>
    <xf numFmtId="3" fontId="28" fillId="0" borderId="42" xfId="0" applyNumberFormat="1" applyFont="1" applyBorder="1" applyAlignment="1">
      <alignment vertical="center"/>
    </xf>
    <xf numFmtId="3" fontId="28" fillId="0" borderId="97" xfId="0" applyNumberFormat="1" applyFont="1" applyBorder="1" applyAlignment="1">
      <alignment vertical="center"/>
    </xf>
    <xf numFmtId="0" fontId="21" fillId="0" borderId="18" xfId="0" applyFont="1" applyBorder="1"/>
    <xf numFmtId="3" fontId="21" fillId="0" borderId="64" xfId="0" applyNumberFormat="1" applyFont="1" applyFill="1" applyBorder="1"/>
    <xf numFmtId="168" fontId="21" fillId="0" borderId="64" xfId="54" applyNumberFormat="1" applyFont="1" applyBorder="1" applyAlignment="1"/>
    <xf numFmtId="168" fontId="21" fillId="0" borderId="47" xfId="54" applyNumberFormat="1" applyFont="1" applyBorder="1" applyAlignment="1"/>
    <xf numFmtId="168" fontId="28" fillId="0" borderId="94" xfId="54" applyNumberFormat="1" applyFont="1" applyBorder="1" applyAlignment="1">
      <alignment vertical="center"/>
    </xf>
    <xf numFmtId="168" fontId="28" fillId="0" borderId="99" xfId="54" applyNumberFormat="1" applyFont="1" applyBorder="1" applyAlignment="1">
      <alignment vertical="center"/>
    </xf>
    <xf numFmtId="3" fontId="21" fillId="0" borderId="33" xfId="0" applyNumberFormat="1" applyFont="1" applyFill="1" applyBorder="1" applyAlignment="1">
      <alignment wrapText="1"/>
    </xf>
    <xf numFmtId="0" fontId="28" fillId="0" borderId="85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top" wrapText="1"/>
    </xf>
    <xf numFmtId="3" fontId="28" fillId="0" borderId="0" xfId="0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center" wrapText="1"/>
    </xf>
    <xf numFmtId="3" fontId="31" fillId="0" borderId="0" xfId="0" applyNumberFormat="1" applyFont="1" applyFill="1" applyBorder="1" applyAlignment="1">
      <alignment horizontal="center" wrapText="1"/>
    </xf>
    <xf numFmtId="0" fontId="28" fillId="0" borderId="39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wrapText="1"/>
    </xf>
    <xf numFmtId="0" fontId="28" fillId="0" borderId="30" xfId="0" applyFont="1" applyFill="1" applyBorder="1" applyAlignment="1">
      <alignment horizontal="left" vertical="center" wrapText="1"/>
    </xf>
    <xf numFmtId="3" fontId="21" fillId="0" borderId="33" xfId="54" applyNumberFormat="1" applyFont="1" applyFill="1" applyBorder="1"/>
    <xf numFmtId="3" fontId="29" fillId="0" borderId="33" xfId="54" applyNumberFormat="1" applyFont="1" applyFill="1" applyBorder="1"/>
    <xf numFmtId="3" fontId="29" fillId="0" borderId="33" xfId="0" applyNumberFormat="1" applyFont="1" applyFill="1" applyBorder="1"/>
    <xf numFmtId="3" fontId="28" fillId="0" borderId="23" xfId="54" applyNumberFormat="1" applyFont="1" applyFill="1" applyBorder="1" applyAlignment="1">
      <alignment horizontal="center" vertical="center" wrapText="1"/>
    </xf>
    <xf numFmtId="3" fontId="28" fillId="0" borderId="35" xfId="54" applyNumberFormat="1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left" vertical="center"/>
    </xf>
    <xf numFmtId="0" fontId="21" fillId="0" borderId="81" xfId="0" applyFont="1" applyFill="1" applyBorder="1" applyAlignment="1">
      <alignment horizontal="left" vertical="center"/>
    </xf>
    <xf numFmtId="0" fontId="21" fillId="0" borderId="65" xfId="0" applyFont="1" applyFill="1" applyBorder="1" applyAlignment="1">
      <alignment horizontal="left" vertical="center" wrapText="1"/>
    </xf>
    <xf numFmtId="0" fontId="29" fillId="0" borderId="81" xfId="0" applyFont="1" applyFill="1" applyBorder="1" applyAlignment="1">
      <alignment horizontal="left" vertical="center"/>
    </xf>
    <xf numFmtId="0" fontId="29" fillId="0" borderId="82" xfId="0" applyFont="1" applyFill="1" applyBorder="1" applyAlignment="1">
      <alignment horizontal="left" vertical="center" wrapText="1" indent="5"/>
    </xf>
    <xf numFmtId="0" fontId="36" fillId="0" borderId="46" xfId="75" applyFont="1" applyFill="1" applyBorder="1" applyAlignment="1">
      <alignment vertical="center" wrapText="1"/>
    </xf>
    <xf numFmtId="3" fontId="21" fillId="0" borderId="33" xfId="54" applyNumberFormat="1" applyFont="1" applyFill="1" applyBorder="1" applyAlignment="1">
      <alignment wrapText="1"/>
    </xf>
    <xf numFmtId="171" fontId="38" fillId="0" borderId="46" xfId="75" applyNumberFormat="1" applyFont="1" applyFill="1" applyBorder="1" applyAlignment="1">
      <alignment horizontal="left" vertical="center" wrapText="1"/>
    </xf>
    <xf numFmtId="165" fontId="26" fillId="0" borderId="0" xfId="0" applyNumberFormat="1" applyFont="1" applyFill="1" applyBorder="1" applyAlignment="1">
      <alignment vertical="center"/>
    </xf>
    <xf numFmtId="0" fontId="29" fillId="0" borderId="91" xfId="0" applyFont="1" applyFill="1" applyBorder="1" applyAlignment="1">
      <alignment horizontal="left" vertical="center"/>
    </xf>
    <xf numFmtId="0" fontId="21" fillId="0" borderId="90" xfId="0" applyFont="1" applyFill="1" applyBorder="1" applyAlignment="1">
      <alignment horizontal="left" vertical="center"/>
    </xf>
    <xf numFmtId="3" fontId="21" fillId="0" borderId="21" xfId="0" applyNumberFormat="1" applyFont="1" applyFill="1" applyBorder="1" applyAlignment="1">
      <alignment wrapText="1"/>
    </xf>
    <xf numFmtId="0" fontId="21" fillId="0" borderId="91" xfId="0" applyFont="1" applyFill="1" applyBorder="1" applyAlignment="1">
      <alignment horizontal="left" vertical="center"/>
    </xf>
    <xf numFmtId="0" fontId="21" fillId="0" borderId="114" xfId="0" applyFont="1" applyFill="1" applyBorder="1" applyAlignment="1">
      <alignment horizontal="left" vertical="center"/>
    </xf>
    <xf numFmtId="0" fontId="36" fillId="0" borderId="45" xfId="75" applyFont="1" applyFill="1" applyBorder="1" applyAlignment="1">
      <alignment vertical="center" wrapText="1"/>
    </xf>
    <xf numFmtId="0" fontId="36" fillId="0" borderId="47" xfId="75" applyFont="1" applyFill="1" applyBorder="1" applyAlignment="1">
      <alignment vertical="center" wrapText="1"/>
    </xf>
    <xf numFmtId="0" fontId="37" fillId="0" borderId="69" xfId="75" applyFont="1" applyFill="1" applyBorder="1" applyAlignment="1">
      <alignment vertical="center" wrapText="1"/>
    </xf>
    <xf numFmtId="0" fontId="21" fillId="0" borderId="88" xfId="0" applyFont="1" applyFill="1" applyBorder="1" applyAlignment="1">
      <alignment horizontal="left" vertical="center" wrapText="1"/>
    </xf>
    <xf numFmtId="0" fontId="21" fillId="0" borderId="82" xfId="0" applyFont="1" applyFill="1" applyBorder="1" applyAlignment="1">
      <alignment horizontal="left" vertical="center" wrapText="1"/>
    </xf>
    <xf numFmtId="0" fontId="29" fillId="0" borderId="84" xfId="0" applyFont="1" applyFill="1" applyBorder="1" applyAlignment="1">
      <alignment horizontal="left" vertical="center" wrapText="1" indent="5"/>
    </xf>
    <xf numFmtId="0" fontId="21" fillId="0" borderId="83" xfId="0" applyFont="1" applyFill="1" applyBorder="1" applyAlignment="1">
      <alignment horizontal="left" vertical="center" wrapText="1"/>
    </xf>
    <xf numFmtId="0" fontId="21" fillId="0" borderId="84" xfId="0" applyFont="1" applyFill="1" applyBorder="1" applyAlignment="1">
      <alignment horizontal="left" vertical="center" wrapText="1"/>
    </xf>
    <xf numFmtId="0" fontId="21" fillId="0" borderId="116" xfId="0" applyFont="1" applyFill="1" applyBorder="1" applyAlignment="1">
      <alignment horizontal="left" vertical="center" wrapText="1"/>
    </xf>
    <xf numFmtId="3" fontId="21" fillId="0" borderId="34" xfId="0" applyNumberFormat="1" applyFont="1" applyFill="1" applyBorder="1" applyAlignment="1">
      <alignment wrapText="1"/>
    </xf>
    <xf numFmtId="3" fontId="21" fillId="0" borderId="98" xfId="0" applyNumberFormat="1" applyFont="1" applyFill="1" applyBorder="1" applyAlignment="1">
      <alignment wrapText="1"/>
    </xf>
    <xf numFmtId="0" fontId="28" fillId="0" borderId="116" xfId="0" applyFont="1" applyFill="1" applyBorder="1" applyAlignment="1">
      <alignment horizontal="left" vertical="center"/>
    </xf>
    <xf numFmtId="3" fontId="21" fillId="0" borderId="34" xfId="54" applyNumberFormat="1" applyFont="1" applyFill="1" applyBorder="1" applyAlignment="1">
      <alignment wrapText="1"/>
    </xf>
    <xf numFmtId="171" fontId="38" fillId="0" borderId="45" xfId="75" applyNumberFormat="1" applyFont="1" applyFill="1" applyBorder="1" applyAlignment="1">
      <alignment horizontal="left" vertical="center" wrapText="1"/>
    </xf>
    <xf numFmtId="3" fontId="21" fillId="0" borderId="36" xfId="54" applyNumberFormat="1" applyFont="1" applyFill="1" applyBorder="1" applyAlignment="1">
      <alignment wrapText="1"/>
    </xf>
    <xf numFmtId="0" fontId="21" fillId="0" borderId="45" xfId="75" applyFont="1" applyFill="1" applyBorder="1" applyAlignment="1">
      <alignment vertical="center" wrapText="1"/>
    </xf>
    <xf numFmtId="0" fontId="29" fillId="0" borderId="47" xfId="75" applyFont="1" applyFill="1" applyBorder="1" applyAlignment="1">
      <alignment horizontal="left" vertical="center" wrapText="1"/>
    </xf>
    <xf numFmtId="3" fontId="28" fillId="0" borderId="57" xfId="54" applyNumberFormat="1" applyFont="1" applyFill="1" applyBorder="1" applyAlignment="1">
      <alignment wrapText="1"/>
    </xf>
    <xf numFmtId="3" fontId="28" fillId="0" borderId="57" xfId="0" applyNumberFormat="1" applyFont="1" applyFill="1" applyBorder="1" applyAlignment="1">
      <alignment wrapText="1"/>
    </xf>
    <xf numFmtId="0" fontId="36" fillId="0" borderId="90" xfId="75" applyFont="1" applyFill="1" applyBorder="1" applyAlignment="1">
      <alignment horizontal="left" vertical="center"/>
    </xf>
    <xf numFmtId="0" fontId="36" fillId="0" borderId="81" xfId="75" applyFont="1" applyFill="1" applyBorder="1" applyAlignment="1">
      <alignment horizontal="left" vertical="center"/>
    </xf>
    <xf numFmtId="0" fontId="36" fillId="0" borderId="91" xfId="75" applyFont="1" applyFill="1" applyBorder="1" applyAlignment="1">
      <alignment horizontal="left" vertical="center"/>
    </xf>
    <xf numFmtId="0" fontId="37" fillId="0" borderId="39" xfId="75" applyFont="1" applyFill="1" applyBorder="1" applyAlignment="1">
      <alignment horizontal="left" vertical="center"/>
    </xf>
    <xf numFmtId="0" fontId="38" fillId="0" borderId="90" xfId="75" applyFont="1" applyFill="1" applyBorder="1" applyAlignment="1">
      <alignment horizontal="left" vertical="center"/>
    </xf>
    <xf numFmtId="0" fontId="38" fillId="0" borderId="81" xfId="75" applyFont="1" applyFill="1" applyBorder="1" applyAlignment="1">
      <alignment horizontal="left" vertical="center"/>
    </xf>
    <xf numFmtId="0" fontId="38" fillId="0" borderId="91" xfId="75" applyFont="1" applyFill="1" applyBorder="1" applyAlignment="1">
      <alignment horizontal="left" vertical="center" wrapText="1"/>
    </xf>
    <xf numFmtId="0" fontId="37" fillId="0" borderId="39" xfId="75" applyFont="1" applyFill="1" applyBorder="1" applyAlignment="1">
      <alignment horizontal="left"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7" xfId="0" applyNumberFormat="1" applyFont="1" applyFill="1" applyBorder="1" applyAlignment="1">
      <alignment vertical="center" wrapText="1"/>
    </xf>
    <xf numFmtId="0" fontId="36" fillId="0" borderId="65" xfId="75" applyFont="1" applyFill="1" applyBorder="1" applyAlignment="1">
      <alignment vertical="center" wrapText="1"/>
    </xf>
    <xf numFmtId="171" fontId="38" fillId="0" borderId="65" xfId="75" applyNumberFormat="1" applyFont="1" applyFill="1" applyBorder="1" applyAlignment="1">
      <alignment horizontal="left" vertical="center" wrapText="1"/>
    </xf>
    <xf numFmtId="3" fontId="21" fillId="0" borderId="79" xfId="0" applyNumberFormat="1" applyFont="1" applyFill="1" applyBorder="1" applyAlignment="1">
      <alignment vertical="center" wrapText="1"/>
    </xf>
    <xf numFmtId="3" fontId="21" fillId="0" borderId="120" xfId="0" applyNumberFormat="1" applyFont="1" applyFill="1" applyBorder="1" applyAlignment="1">
      <alignment vertical="center" wrapText="1"/>
    </xf>
    <xf numFmtId="3" fontId="21" fillId="0" borderId="117" xfId="0" applyNumberFormat="1" applyFont="1" applyFill="1" applyBorder="1" applyAlignment="1">
      <alignment vertical="center" wrapText="1"/>
    </xf>
    <xf numFmtId="166" fontId="21" fillId="0" borderId="117" xfId="0" applyNumberFormat="1" applyFont="1" applyFill="1" applyBorder="1" applyAlignment="1">
      <alignment vertical="center" wrapText="1"/>
    </xf>
    <xf numFmtId="3" fontId="21" fillId="0" borderId="24" xfId="0" applyNumberFormat="1" applyFont="1" applyFill="1" applyBorder="1" applyAlignment="1">
      <alignment vertical="center" wrapText="1"/>
    </xf>
    <xf numFmtId="0" fontId="21" fillId="0" borderId="49" xfId="0" applyFont="1" applyFill="1" applyBorder="1" applyAlignment="1">
      <alignment horizontal="left" vertical="center" wrapText="1"/>
    </xf>
    <xf numFmtId="3" fontId="21" fillId="0" borderId="36" xfId="0" applyNumberFormat="1" applyFont="1" applyFill="1" applyBorder="1" applyAlignment="1">
      <alignment vertical="center" wrapText="1"/>
    </xf>
    <xf numFmtId="3" fontId="21" fillId="0" borderId="122" xfId="0" applyNumberFormat="1" applyFont="1" applyFill="1" applyBorder="1" applyAlignment="1">
      <alignment vertical="center" wrapText="1"/>
    </xf>
    <xf numFmtId="3" fontId="21" fillId="0" borderId="123" xfId="0" applyNumberFormat="1" applyFont="1" applyFill="1" applyBorder="1" applyAlignment="1">
      <alignment vertical="center" wrapText="1"/>
    </xf>
    <xf numFmtId="3" fontId="21" fillId="0" borderId="124" xfId="0" applyNumberFormat="1" applyFont="1" applyFill="1" applyBorder="1" applyAlignment="1">
      <alignment vertical="center" wrapText="1"/>
    </xf>
    <xf numFmtId="166" fontId="21" fillId="0" borderId="124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73" xfId="0" applyNumberFormat="1" applyFont="1" applyFill="1" applyBorder="1" applyAlignment="1">
      <alignment vertical="center" wrapText="1"/>
    </xf>
    <xf numFmtId="3" fontId="28" fillId="0" borderId="130" xfId="54" applyNumberFormat="1" applyFont="1" applyFill="1" applyBorder="1" applyAlignment="1">
      <alignment horizontal="center" vertical="center" wrapText="1"/>
    </xf>
    <xf numFmtId="3" fontId="28" fillId="0" borderId="132" xfId="54" applyNumberFormat="1" applyFont="1" applyFill="1" applyBorder="1" applyAlignment="1">
      <alignment horizontal="center" vertical="center" wrapText="1"/>
    </xf>
    <xf numFmtId="3" fontId="28" fillId="0" borderId="133" xfId="54" applyNumberFormat="1" applyFont="1" applyFill="1" applyBorder="1" applyAlignment="1">
      <alignment horizontal="center" vertical="center" wrapText="1"/>
    </xf>
    <xf numFmtId="3" fontId="28" fillId="0" borderId="134" xfId="54" applyNumberFormat="1" applyFont="1" applyFill="1" applyBorder="1" applyAlignment="1">
      <alignment horizontal="center" vertical="center" wrapText="1"/>
    </xf>
    <xf numFmtId="0" fontId="29" fillId="0" borderId="64" xfId="0" applyFont="1" applyFill="1" applyBorder="1" applyAlignment="1">
      <alignment horizontal="left" vertical="center" wrapText="1" indent="5"/>
    </xf>
    <xf numFmtId="3" fontId="21" fillId="0" borderId="135" xfId="0" applyNumberFormat="1" applyFont="1" applyFill="1" applyBorder="1" applyAlignment="1">
      <alignment vertical="center" wrapText="1"/>
    </xf>
    <xf numFmtId="3" fontId="21" fillId="0" borderId="34" xfId="0" applyNumberFormat="1" applyFont="1" applyFill="1" applyBorder="1" applyAlignment="1">
      <alignment vertical="center" wrapText="1"/>
    </xf>
    <xf numFmtId="3" fontId="21" fillId="0" borderId="136" xfId="0" applyNumberFormat="1" applyFont="1" applyFill="1" applyBorder="1" applyAlignment="1">
      <alignment vertical="center" wrapText="1"/>
    </xf>
    <xf numFmtId="3" fontId="21" fillId="0" borderId="137" xfId="0" applyNumberFormat="1" applyFont="1" applyFill="1" applyBorder="1" applyAlignment="1">
      <alignment vertical="center" wrapText="1"/>
    </xf>
    <xf numFmtId="3" fontId="21" fillId="0" borderId="138" xfId="0" applyNumberFormat="1" applyFont="1" applyFill="1" applyBorder="1" applyAlignment="1">
      <alignment vertical="center" wrapText="1"/>
    </xf>
    <xf numFmtId="166" fontId="21" fillId="0" borderId="138" xfId="0" applyNumberFormat="1" applyFont="1" applyFill="1" applyBorder="1" applyAlignment="1">
      <alignment vertical="center" wrapText="1"/>
    </xf>
    <xf numFmtId="3" fontId="21" fillId="0" borderId="21" xfId="0" applyNumberFormat="1" applyFont="1" applyFill="1" applyBorder="1" applyAlignment="1">
      <alignment vertical="center" wrapText="1"/>
    </xf>
    <xf numFmtId="3" fontId="21" fillId="0" borderId="51" xfId="0" applyNumberFormat="1" applyFont="1" applyFill="1" applyBorder="1" applyAlignment="1">
      <alignment vertical="center" wrapText="1"/>
    </xf>
    <xf numFmtId="0" fontId="28" fillId="0" borderId="40" xfId="0" applyFont="1" applyFill="1" applyBorder="1" applyAlignment="1">
      <alignment horizontal="left" vertical="center" wrapText="1"/>
    </xf>
    <xf numFmtId="0" fontId="21" fillId="0" borderId="64" xfId="0" applyFont="1" applyFill="1" applyBorder="1" applyAlignment="1">
      <alignment horizontal="left" vertical="center" wrapText="1"/>
    </xf>
    <xf numFmtId="0" fontId="21" fillId="0" borderId="89" xfId="0" applyFont="1" applyFill="1" applyBorder="1" applyAlignment="1">
      <alignment horizontal="left" vertical="center" wrapText="1"/>
    </xf>
    <xf numFmtId="3" fontId="21" fillId="0" borderId="98" xfId="0" applyNumberFormat="1" applyFont="1" applyFill="1" applyBorder="1" applyAlignment="1">
      <alignment vertical="center" wrapText="1"/>
    </xf>
    <xf numFmtId="3" fontId="21" fillId="0" borderId="144" xfId="0" applyNumberFormat="1" applyFont="1" applyFill="1" applyBorder="1" applyAlignment="1">
      <alignment vertical="center" wrapText="1"/>
    </xf>
    <xf numFmtId="3" fontId="21" fillId="0" borderId="145" xfId="0" applyNumberFormat="1" applyFont="1" applyFill="1" applyBorder="1" applyAlignment="1">
      <alignment vertical="center" wrapText="1"/>
    </xf>
    <xf numFmtId="3" fontId="21" fillId="0" borderId="146" xfId="0" applyNumberFormat="1" applyFont="1" applyFill="1" applyBorder="1" applyAlignment="1">
      <alignment vertical="center" wrapText="1"/>
    </xf>
    <xf numFmtId="166" fontId="21" fillId="0" borderId="146" xfId="0" applyNumberFormat="1" applyFont="1" applyFill="1" applyBorder="1" applyAlignment="1">
      <alignment vertical="center" wrapText="1"/>
    </xf>
    <xf numFmtId="3" fontId="21" fillId="0" borderId="27" xfId="0" applyNumberFormat="1" applyFont="1" applyFill="1" applyBorder="1" applyAlignment="1">
      <alignment vertical="center" wrapText="1"/>
    </xf>
    <xf numFmtId="3" fontId="21" fillId="0" borderId="74" xfId="0" applyNumberFormat="1" applyFont="1" applyFill="1" applyBorder="1" applyAlignment="1">
      <alignment vertical="center" wrapText="1"/>
    </xf>
    <xf numFmtId="0" fontId="28" fillId="0" borderId="39" xfId="0" applyFont="1" applyFill="1" applyBorder="1" applyAlignment="1">
      <alignment horizontal="left" vertical="center" wrapText="1"/>
    </xf>
    <xf numFmtId="0" fontId="36" fillId="0" borderId="49" xfId="75" applyFont="1" applyFill="1" applyBorder="1" applyAlignment="1">
      <alignment vertical="center" wrapText="1"/>
    </xf>
    <xf numFmtId="0" fontId="36" fillId="0" borderId="64" xfId="75" applyFont="1" applyFill="1" applyBorder="1" applyAlignment="1">
      <alignment vertical="center" wrapText="1"/>
    </xf>
    <xf numFmtId="0" fontId="37" fillId="0" borderId="40" xfId="75" applyFont="1" applyFill="1" applyBorder="1" applyAlignment="1">
      <alignment vertical="center" wrapText="1"/>
    </xf>
    <xf numFmtId="171" fontId="38" fillId="0" borderId="49" xfId="75" applyNumberFormat="1" applyFont="1" applyFill="1" applyBorder="1" applyAlignment="1">
      <alignment horizontal="left" vertical="center" wrapText="1"/>
    </xf>
    <xf numFmtId="0" fontId="29" fillId="0" borderId="64" xfId="75" applyFont="1" applyFill="1" applyBorder="1" applyAlignment="1">
      <alignment horizontal="left" vertical="center" wrapText="1"/>
    </xf>
    <xf numFmtId="0" fontId="37" fillId="0" borderId="114" xfId="0" applyFont="1" applyFill="1" applyBorder="1" applyAlignment="1">
      <alignment horizontal="left" vertical="center" wrapText="1"/>
    </xf>
    <xf numFmtId="0" fontId="28" fillId="0" borderId="89" xfId="0" applyFont="1" applyFill="1" applyBorder="1" applyAlignment="1">
      <alignment vertical="center" wrapText="1"/>
    </xf>
    <xf numFmtId="166" fontId="21" fillId="0" borderId="73" xfId="0" applyNumberFormat="1" applyFont="1" applyFill="1" applyBorder="1" applyAlignment="1">
      <alignment vertical="center" wrapText="1"/>
    </xf>
    <xf numFmtId="166" fontId="21" fillId="0" borderId="17" xfId="0" applyNumberFormat="1" applyFont="1" applyFill="1" applyBorder="1" applyAlignment="1">
      <alignment vertical="center" wrapText="1"/>
    </xf>
    <xf numFmtId="166" fontId="21" fillId="0" borderId="51" xfId="0" applyNumberFormat="1" applyFont="1" applyFill="1" applyBorder="1" applyAlignment="1">
      <alignment vertical="center" wrapText="1"/>
    </xf>
    <xf numFmtId="166" fontId="21" fillId="0" borderId="74" xfId="0" applyNumberFormat="1" applyFont="1" applyFill="1" applyBorder="1" applyAlignment="1">
      <alignment vertical="center" wrapText="1"/>
    </xf>
    <xf numFmtId="3" fontId="21" fillId="0" borderId="151" xfId="0" applyNumberFormat="1" applyFont="1" applyFill="1" applyBorder="1" applyAlignment="1">
      <alignment vertical="center" wrapText="1"/>
    </xf>
    <xf numFmtId="3" fontId="21" fillId="0" borderId="152" xfId="0" applyNumberFormat="1" applyFont="1" applyFill="1" applyBorder="1" applyAlignment="1">
      <alignment vertical="center" wrapText="1"/>
    </xf>
    <xf numFmtId="3" fontId="21" fillId="0" borderId="154" xfId="0" applyNumberFormat="1" applyFont="1" applyFill="1" applyBorder="1" applyAlignment="1">
      <alignment vertical="center" wrapText="1"/>
    </xf>
    <xf numFmtId="3" fontId="21" fillId="0" borderId="155" xfId="0" applyNumberFormat="1" applyFont="1" applyFill="1" applyBorder="1" applyAlignment="1">
      <alignment vertical="center" wrapText="1"/>
    </xf>
    <xf numFmtId="3" fontId="21" fillId="0" borderId="156" xfId="0" applyNumberFormat="1" applyFont="1" applyFill="1" applyBorder="1" applyAlignment="1">
      <alignment vertical="center" wrapText="1"/>
    </xf>
    <xf numFmtId="166" fontId="21" fillId="0" borderId="156" xfId="0" applyNumberFormat="1" applyFont="1" applyFill="1" applyBorder="1" applyAlignment="1">
      <alignment vertical="center" wrapText="1"/>
    </xf>
    <xf numFmtId="3" fontId="21" fillId="0" borderId="157" xfId="0" applyNumberFormat="1" applyFont="1" applyFill="1" applyBorder="1" applyAlignment="1">
      <alignment vertical="center" wrapText="1"/>
    </xf>
    <xf numFmtId="3" fontId="21" fillId="0" borderId="158" xfId="0" applyNumberFormat="1" applyFont="1" applyFill="1" applyBorder="1" applyAlignment="1">
      <alignment vertical="center" wrapText="1"/>
    </xf>
    <xf numFmtId="3" fontId="21" fillId="0" borderId="159" xfId="0" applyNumberFormat="1" applyFont="1" applyFill="1" applyBorder="1" applyAlignment="1">
      <alignment vertical="center" wrapText="1"/>
    </xf>
    <xf numFmtId="3" fontId="21" fillId="0" borderId="160" xfId="0" applyNumberFormat="1" applyFont="1" applyFill="1" applyBorder="1" applyAlignment="1">
      <alignment vertical="center" wrapText="1"/>
    </xf>
    <xf numFmtId="166" fontId="21" fillId="0" borderId="160" xfId="0" applyNumberFormat="1" applyFont="1" applyFill="1" applyBorder="1" applyAlignment="1">
      <alignment vertical="center" wrapText="1"/>
    </xf>
    <xf numFmtId="3" fontId="21" fillId="0" borderId="161" xfId="0" applyNumberFormat="1" applyFont="1" applyFill="1" applyBorder="1" applyAlignment="1">
      <alignment vertical="center" wrapText="1"/>
    </xf>
    <xf numFmtId="3" fontId="21" fillId="0" borderId="162" xfId="0" applyNumberFormat="1" applyFont="1" applyFill="1" applyBorder="1" applyAlignment="1">
      <alignment vertical="center" wrapText="1"/>
    </xf>
    <xf numFmtId="0" fontId="28" fillId="0" borderId="94" xfId="0" applyFont="1" applyFill="1" applyBorder="1" applyAlignment="1">
      <alignment horizontal="left" vertical="center"/>
    </xf>
    <xf numFmtId="0" fontId="21" fillId="0" borderId="60" xfId="0" applyFont="1" applyFill="1" applyBorder="1" applyAlignment="1">
      <alignment horizontal="left" vertical="center" wrapText="1"/>
    </xf>
    <xf numFmtId="0" fontId="21" fillId="0" borderId="81" xfId="0" applyFont="1" applyFill="1" applyBorder="1" applyAlignment="1">
      <alignment horizontal="left" vertical="center" wrapText="1"/>
    </xf>
    <xf numFmtId="0" fontId="29" fillId="0" borderId="81" xfId="0" applyFont="1" applyFill="1" applyBorder="1" applyAlignment="1">
      <alignment horizontal="left"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79" xfId="0" applyNumberFormat="1" applyFont="1" applyFill="1" applyBorder="1" applyAlignment="1">
      <alignment vertical="center" wrapText="1"/>
    </xf>
    <xf numFmtId="3" fontId="29" fillId="0" borderId="117" xfId="0" applyNumberFormat="1" applyFont="1" applyFill="1" applyBorder="1" applyAlignment="1">
      <alignment vertical="center" wrapText="1"/>
    </xf>
    <xf numFmtId="166" fontId="29" fillId="0" borderId="117" xfId="0" applyNumberFormat="1" applyFont="1" applyFill="1" applyBorder="1" applyAlignment="1">
      <alignment vertical="center" wrapText="1"/>
    </xf>
    <xf numFmtId="3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3" fontId="29" fillId="0" borderId="151" xfId="0" applyNumberFormat="1" applyFont="1" applyFill="1" applyBorder="1" applyAlignment="1">
      <alignment vertical="center" wrapText="1"/>
    </xf>
    <xf numFmtId="0" fontId="28" fillId="0" borderId="92" xfId="0" applyFont="1" applyFill="1" applyBorder="1" applyAlignment="1">
      <alignment horizontal="left" vertical="center" wrapText="1"/>
    </xf>
    <xf numFmtId="166" fontId="21" fillId="0" borderId="162" xfId="0" applyNumberFormat="1" applyFont="1" applyFill="1" applyBorder="1" applyAlignment="1">
      <alignment vertical="center" wrapText="1"/>
    </xf>
    <xf numFmtId="166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wrapText="1"/>
    </xf>
    <xf numFmtId="3" fontId="28" fillId="0" borderId="23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vertical="center" wrapText="1"/>
    </xf>
    <xf numFmtId="3" fontId="29" fillId="0" borderId="51" xfId="0" applyNumberFormat="1" applyFont="1" applyFill="1" applyBorder="1" applyAlignment="1">
      <alignment vertical="center" wrapText="1"/>
    </xf>
    <xf numFmtId="3" fontId="29" fillId="0" borderId="136" xfId="0" applyNumberFormat="1" applyFont="1" applyFill="1" applyBorder="1" applyAlignment="1">
      <alignment vertical="center" wrapText="1"/>
    </xf>
    <xf numFmtId="166" fontId="29" fillId="0" borderId="51" xfId="0" applyNumberFormat="1" applyFont="1" applyFill="1" applyBorder="1" applyAlignment="1">
      <alignment vertical="center" wrapText="1"/>
    </xf>
    <xf numFmtId="3" fontId="28" fillId="0" borderId="35" xfId="0" applyNumberFormat="1" applyFont="1" applyFill="1" applyBorder="1" applyAlignment="1">
      <alignment vertical="center" wrapText="1"/>
    </xf>
    <xf numFmtId="3" fontId="28" fillId="0" borderId="15" xfId="0" applyNumberFormat="1" applyFont="1" applyFill="1" applyBorder="1" applyAlignment="1">
      <alignment vertical="center" wrapText="1"/>
    </xf>
    <xf numFmtId="3" fontId="28" fillId="0" borderId="139" xfId="0" applyNumberFormat="1" applyFont="1" applyFill="1" applyBorder="1" applyAlignment="1">
      <alignment vertical="center" wrapText="1"/>
    </xf>
    <xf numFmtId="3" fontId="28" fillId="0" borderId="140" xfId="0" applyNumberFormat="1" applyFont="1" applyFill="1" applyBorder="1" applyAlignment="1">
      <alignment vertical="center" wrapText="1"/>
    </xf>
    <xf numFmtId="166" fontId="28" fillId="0" borderId="15" xfId="0" applyNumberFormat="1" applyFont="1" applyFill="1" applyBorder="1" applyAlignment="1">
      <alignment vertical="center" wrapText="1"/>
    </xf>
    <xf numFmtId="3" fontId="28" fillId="0" borderId="164" xfId="0" applyNumberFormat="1" applyFont="1" applyFill="1" applyBorder="1" applyAlignment="1">
      <alignment vertical="center" wrapText="1"/>
    </xf>
    <xf numFmtId="3" fontId="28" fillId="0" borderId="165" xfId="0" applyNumberFormat="1" applyFont="1" applyFill="1" applyBorder="1" applyAlignment="1">
      <alignment vertical="center" wrapText="1"/>
    </xf>
    <xf numFmtId="3" fontId="28" fillId="0" borderId="166" xfId="0" applyNumberFormat="1" applyFont="1" applyFill="1" applyBorder="1" applyAlignment="1">
      <alignment vertical="center" wrapText="1"/>
    </xf>
    <xf numFmtId="3" fontId="28" fillId="0" borderId="167" xfId="0" applyNumberFormat="1" applyFont="1" applyFill="1" applyBorder="1" applyAlignment="1">
      <alignment vertical="center" wrapText="1"/>
    </xf>
    <xf numFmtId="166" fontId="28" fillId="0" borderId="166" xfId="0" applyNumberFormat="1" applyFont="1" applyFill="1" applyBorder="1" applyAlignment="1">
      <alignment vertical="center" wrapText="1"/>
    </xf>
    <xf numFmtId="3" fontId="28" fillId="0" borderId="26" xfId="0" applyNumberFormat="1" applyFont="1" applyFill="1" applyBorder="1" applyAlignment="1">
      <alignment vertical="center" wrapText="1"/>
    </xf>
    <xf numFmtId="3" fontId="28" fillId="0" borderId="57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8" fillId="0" borderId="61" xfId="0" applyNumberFormat="1" applyFont="1" applyFill="1" applyBorder="1" applyAlignment="1">
      <alignment vertical="center" wrapText="1"/>
    </xf>
    <xf numFmtId="3" fontId="28" fillId="0" borderId="148" xfId="0" applyNumberFormat="1" applyFont="1" applyFill="1" applyBorder="1" applyAlignment="1">
      <alignment vertical="center" wrapText="1"/>
    </xf>
    <xf numFmtId="166" fontId="28" fillId="0" borderId="32" xfId="0" applyNumberFormat="1" applyFont="1" applyFill="1" applyBorder="1" applyAlignment="1">
      <alignment vertical="center" wrapText="1"/>
    </xf>
    <xf numFmtId="3" fontId="29" fillId="0" borderId="36" xfId="0" applyNumberFormat="1" applyFont="1" applyFill="1" applyBorder="1" applyAlignment="1">
      <alignment vertical="center" wrapText="1"/>
    </xf>
    <xf numFmtId="3" fontId="28" fillId="0" borderId="98" xfId="0" applyNumberFormat="1" applyFont="1" applyFill="1" applyBorder="1" applyAlignment="1">
      <alignment vertical="center" wrapText="1"/>
    </xf>
    <xf numFmtId="3" fontId="28" fillId="0" borderId="74" xfId="0" applyNumberFormat="1" applyFont="1" applyFill="1" applyBorder="1" applyAlignment="1">
      <alignment vertical="center" wrapText="1"/>
    </xf>
    <xf numFmtId="3" fontId="28" fillId="0" borderId="144" xfId="0" applyNumberFormat="1" applyFont="1" applyFill="1" applyBorder="1" applyAlignment="1">
      <alignment vertical="center" wrapText="1"/>
    </xf>
    <xf numFmtId="166" fontId="28" fillId="0" borderId="74" xfId="0" applyNumberFormat="1" applyFont="1" applyFill="1" applyBorder="1" applyAlignment="1">
      <alignment vertical="center" wrapText="1"/>
    </xf>
    <xf numFmtId="0" fontId="36" fillId="0" borderId="59" xfId="75" applyFont="1" applyFill="1" applyBorder="1" applyAlignment="1">
      <alignment horizontal="left" vertical="center" wrapText="1"/>
    </xf>
    <xf numFmtId="0" fontId="21" fillId="0" borderId="42" xfId="75" applyFont="1" applyFill="1" applyBorder="1" applyAlignment="1">
      <alignment vertical="center" wrapText="1"/>
    </xf>
    <xf numFmtId="0" fontId="21" fillId="0" borderId="44" xfId="75" applyFont="1" applyFill="1" applyBorder="1" applyAlignment="1">
      <alignment horizontal="left" vertical="center" wrapText="1"/>
    </xf>
    <xf numFmtId="3" fontId="28" fillId="0" borderId="141" xfId="0" applyNumberFormat="1" applyFont="1" applyFill="1" applyBorder="1" applyAlignment="1">
      <alignment vertical="center" wrapText="1"/>
    </xf>
    <xf numFmtId="3" fontId="28" fillId="0" borderId="142" xfId="0" applyNumberFormat="1" applyFont="1" applyFill="1" applyBorder="1" applyAlignment="1">
      <alignment vertical="center" wrapText="1"/>
    </xf>
    <xf numFmtId="166" fontId="28" fillId="0" borderId="142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45" xfId="0" applyNumberFormat="1" applyFont="1" applyFill="1" applyBorder="1" applyAlignment="1">
      <alignment vertical="center" wrapText="1"/>
    </xf>
    <xf numFmtId="3" fontId="28" fillId="0" borderId="146" xfId="0" applyNumberFormat="1" applyFont="1" applyFill="1" applyBorder="1" applyAlignment="1">
      <alignment vertical="center" wrapText="1"/>
    </xf>
    <xf numFmtId="166" fontId="28" fillId="0" borderId="146" xfId="0" applyNumberFormat="1" applyFont="1" applyFill="1" applyBorder="1" applyAlignment="1">
      <alignment vertical="center" wrapText="1"/>
    </xf>
    <xf numFmtId="3" fontId="28" fillId="0" borderId="149" xfId="0" applyNumberFormat="1" applyFont="1" applyFill="1" applyBorder="1" applyAlignment="1">
      <alignment vertical="center" wrapText="1"/>
    </xf>
    <xf numFmtId="3" fontId="28" fillId="0" borderId="147" xfId="0" applyNumberFormat="1" applyFont="1" applyFill="1" applyBorder="1" applyAlignment="1">
      <alignment vertical="center" wrapText="1"/>
    </xf>
    <xf numFmtId="166" fontId="28" fillId="0" borderId="147" xfId="0" applyNumberFormat="1" applyFont="1" applyFill="1" applyBorder="1" applyAlignment="1">
      <alignment vertical="center" wrapText="1"/>
    </xf>
    <xf numFmtId="3" fontId="21" fillId="0" borderId="119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Border="1" applyAlignment="1">
      <alignment vertical="center" wrapText="1"/>
    </xf>
    <xf numFmtId="10" fontId="21" fillId="0" borderId="0" xfId="90" applyNumberFormat="1" applyFont="1" applyFill="1" applyAlignment="1">
      <alignment vertical="center" wrapText="1"/>
    </xf>
    <xf numFmtId="167" fontId="21" fillId="0" borderId="0" xfId="0" applyNumberFormat="1" applyFont="1" applyFill="1" applyAlignment="1">
      <alignment vertical="center" wrapText="1"/>
    </xf>
    <xf numFmtId="166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8" fillId="0" borderId="169" xfId="0" applyNumberFormat="1" applyFont="1" applyFill="1" applyBorder="1" applyAlignment="1">
      <alignment vertical="center" wrapText="1"/>
    </xf>
    <xf numFmtId="3" fontId="21" fillId="0" borderId="121" xfId="54" applyNumberFormat="1" applyFont="1" applyFill="1" applyBorder="1"/>
    <xf numFmtId="3" fontId="21" fillId="0" borderId="70" xfId="54" applyNumberFormat="1" applyFont="1" applyFill="1" applyBorder="1"/>
    <xf numFmtId="3" fontId="29" fillId="0" borderId="70" xfId="54" applyNumberFormat="1" applyFont="1" applyFill="1" applyBorder="1"/>
    <xf numFmtId="3" fontId="21" fillId="0" borderId="135" xfId="54" applyNumberFormat="1" applyFont="1" applyFill="1" applyBorder="1"/>
    <xf numFmtId="3" fontId="21" fillId="0" borderId="34" xfId="0" applyNumberFormat="1" applyFont="1" applyFill="1" applyBorder="1"/>
    <xf numFmtId="3" fontId="21" fillId="0" borderId="51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35" xfId="54" applyNumberFormat="1" applyFont="1" applyFill="1" applyBorder="1"/>
    <xf numFmtId="3" fontId="29" fillId="0" borderId="34" xfId="0" applyNumberFormat="1" applyFont="1" applyFill="1" applyBorder="1"/>
    <xf numFmtId="3" fontId="21" fillId="0" borderId="36" xfId="0" applyNumberFormat="1" applyFont="1" applyFill="1" applyBorder="1"/>
    <xf numFmtId="3" fontId="28" fillId="0" borderId="139" xfId="54" applyNumberFormat="1" applyFont="1" applyFill="1" applyBorder="1" applyAlignment="1">
      <alignment vertical="center"/>
    </xf>
    <xf numFmtId="3" fontId="28" fillId="0" borderId="35" xfId="0" applyNumberFormat="1" applyFont="1" applyFill="1" applyBorder="1" applyAlignment="1">
      <alignment vertical="center"/>
    </xf>
    <xf numFmtId="3" fontId="28" fillId="0" borderId="139" xfId="54" applyNumberFormat="1" applyFont="1" applyFill="1" applyBorder="1"/>
    <xf numFmtId="3" fontId="28" fillId="0" borderId="35" xfId="0" applyNumberFormat="1" applyFont="1" applyFill="1" applyBorder="1"/>
    <xf numFmtId="3" fontId="21" fillId="0" borderId="143" xfId="54" applyNumberFormat="1" applyFont="1" applyFill="1" applyBorder="1"/>
    <xf numFmtId="3" fontId="21" fillId="0" borderId="98" xfId="0" applyNumberFormat="1" applyFont="1" applyFill="1" applyBorder="1"/>
    <xf numFmtId="0" fontId="28" fillId="0" borderId="93" xfId="0" applyFont="1" applyFill="1" applyBorder="1" applyAlignment="1">
      <alignment horizontal="left" vertical="center"/>
    </xf>
    <xf numFmtId="3" fontId="39" fillId="0" borderId="35" xfId="54" applyNumberFormat="1" applyFont="1" applyFill="1" applyBorder="1"/>
    <xf numFmtId="3" fontId="28" fillId="0" borderId="35" xfId="54" applyNumberFormat="1" applyFont="1" applyFill="1" applyBorder="1"/>
    <xf numFmtId="3" fontId="28" fillId="0" borderId="171" xfId="54" applyNumberFormat="1" applyFont="1" applyFill="1" applyBorder="1"/>
    <xf numFmtId="3" fontId="28" fillId="0" borderId="165" xfId="0" applyNumberFormat="1" applyFont="1" applyFill="1" applyBorder="1"/>
    <xf numFmtId="3" fontId="28" fillId="0" borderId="61" xfId="54" applyNumberFormat="1" applyFont="1" applyFill="1" applyBorder="1"/>
    <xf numFmtId="3" fontId="39" fillId="0" borderId="0" xfId="0" applyNumberFormat="1" applyFont="1" applyFill="1" applyBorder="1"/>
    <xf numFmtId="0" fontId="39" fillId="0" borderId="0" xfId="0" applyFont="1" applyFill="1" applyBorder="1"/>
    <xf numFmtId="0" fontId="21" fillId="0" borderId="19" xfId="0" applyFont="1" applyFill="1" applyBorder="1" applyAlignment="1">
      <alignment horizontal="left" wrapText="1" indent="4"/>
    </xf>
    <xf numFmtId="0" fontId="29" fillId="0" borderId="64" xfId="0" applyFont="1" applyFill="1" applyBorder="1" applyAlignment="1">
      <alignment horizontal="left" vertical="center" wrapText="1" indent="2"/>
    </xf>
    <xf numFmtId="3" fontId="28" fillId="0" borderId="27" xfId="54" applyNumberFormat="1" applyFont="1" applyFill="1" applyBorder="1" applyAlignment="1">
      <alignment horizontal="right"/>
    </xf>
    <xf numFmtId="3" fontId="28" fillId="0" borderId="98" xfId="54" applyNumberFormat="1" applyFont="1" applyFill="1" applyBorder="1" applyAlignment="1">
      <alignment horizontal="right"/>
    </xf>
    <xf numFmtId="3" fontId="28" fillId="0" borderId="98" xfId="0" applyNumberFormat="1" applyFont="1" applyFill="1" applyBorder="1" applyAlignment="1">
      <alignment wrapText="1"/>
    </xf>
    <xf numFmtId="3" fontId="28" fillId="0" borderId="26" xfId="54" applyNumberFormat="1" applyFont="1" applyFill="1" applyBorder="1" applyAlignment="1">
      <alignment horizontal="right"/>
    </xf>
    <xf numFmtId="3" fontId="28" fillId="0" borderId="57" xfId="54" applyNumberFormat="1" applyFont="1" applyFill="1" applyBorder="1" applyAlignment="1">
      <alignment horizontal="right"/>
    </xf>
    <xf numFmtId="0" fontId="28" fillId="0" borderId="0" xfId="0" applyFont="1" applyFill="1" applyBorder="1"/>
    <xf numFmtId="0" fontId="21" fillId="0" borderId="0" xfId="0" applyFont="1" applyFill="1" applyBorder="1" applyAlignment="1">
      <alignment horizontal="right"/>
    </xf>
    <xf numFmtId="10" fontId="21" fillId="0" borderId="0" xfId="90" applyNumberFormat="1" applyFont="1" applyFill="1" applyBorder="1"/>
    <xf numFmtId="166" fontId="21" fillId="0" borderId="0" xfId="0" applyNumberFormat="1" applyFont="1" applyFill="1" applyBorder="1"/>
    <xf numFmtId="2" fontId="21" fillId="0" borderId="0" xfId="0" applyNumberFormat="1" applyFont="1" applyFill="1" applyBorder="1"/>
    <xf numFmtId="3" fontId="21" fillId="0" borderId="0" xfId="0" applyNumberFormat="1" applyFont="1" applyFill="1" applyBorder="1" applyAlignment="1">
      <alignment horizontal="right"/>
    </xf>
    <xf numFmtId="0" fontId="21" fillId="0" borderId="64" xfId="0" applyFont="1" applyFill="1" applyBorder="1" applyAlignment="1">
      <alignment horizontal="left" vertical="center" wrapText="1" indent="2"/>
    </xf>
    <xf numFmtId="0" fontId="29" fillId="0" borderId="65" xfId="0" applyFont="1" applyFill="1" applyBorder="1" applyAlignment="1">
      <alignment horizontal="left" vertical="center" wrapText="1" indent="2"/>
    </xf>
    <xf numFmtId="3" fontId="29" fillId="0" borderId="24" xfId="54" applyNumberFormat="1" applyFont="1" applyFill="1" applyBorder="1" applyAlignment="1">
      <alignment horizontal="right"/>
    </xf>
    <xf numFmtId="3" fontId="29" fillId="0" borderId="33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wrapText="1"/>
    </xf>
    <xf numFmtId="3" fontId="29" fillId="0" borderId="21" xfId="54" applyNumberFormat="1" applyFont="1" applyFill="1" applyBorder="1" applyAlignment="1">
      <alignment horizontal="right"/>
    </xf>
    <xf numFmtId="3" fontId="29" fillId="0" borderId="34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wrapText="1"/>
    </xf>
    <xf numFmtId="3" fontId="29" fillId="0" borderId="36" xfId="54" applyNumberFormat="1" applyFont="1" applyFill="1" applyBorder="1" applyAlignment="1">
      <alignment horizontal="right"/>
    </xf>
    <xf numFmtId="3" fontId="29" fillId="0" borderId="20" xfId="0" applyNumberFormat="1" applyFont="1" applyFill="1" applyBorder="1" applyAlignment="1">
      <alignment wrapText="1"/>
    </xf>
    <xf numFmtId="3" fontId="29" fillId="0" borderId="36" xfId="0" applyNumberFormat="1" applyFont="1" applyFill="1" applyBorder="1" applyAlignment="1">
      <alignment wrapText="1"/>
    </xf>
    <xf numFmtId="3" fontId="29" fillId="0" borderId="24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wrapText="1"/>
    </xf>
    <xf numFmtId="3" fontId="29" fillId="0" borderId="33" xfId="54" applyNumberFormat="1" applyFont="1" applyFill="1" applyBorder="1" applyAlignment="1">
      <alignment wrapText="1"/>
    </xf>
    <xf numFmtId="3" fontId="29" fillId="0" borderId="34" xfId="54" applyNumberFormat="1" applyFont="1" applyFill="1" applyBorder="1" applyAlignment="1">
      <alignment wrapText="1"/>
    </xf>
    <xf numFmtId="3" fontId="28" fillId="0" borderId="23" xfId="54" applyNumberFormat="1" applyFont="1" applyFill="1" applyBorder="1" applyAlignment="1">
      <alignment horizontal="right"/>
    </xf>
    <xf numFmtId="3" fontId="28" fillId="0" borderId="35" xfId="54" applyNumberFormat="1" applyFont="1" applyFill="1" applyBorder="1" applyAlignment="1">
      <alignment horizontal="right"/>
    </xf>
    <xf numFmtId="3" fontId="28" fillId="0" borderId="23" xfId="0" applyNumberFormat="1" applyFont="1" applyFill="1" applyBorder="1" applyAlignment="1">
      <alignment wrapText="1"/>
    </xf>
    <xf numFmtId="3" fontId="28" fillId="0" borderId="35" xfId="0" applyNumberFormat="1" applyFont="1" applyFill="1" applyBorder="1" applyAlignment="1">
      <alignment wrapText="1"/>
    </xf>
    <xf numFmtId="3" fontId="28" fillId="0" borderId="35" xfId="54" applyNumberFormat="1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3" fontId="28" fillId="0" borderId="0" xfId="54" applyNumberFormat="1" applyFont="1" applyFill="1" applyAlignment="1">
      <alignment wrapText="1"/>
    </xf>
    <xf numFmtId="168" fontId="28" fillId="0" borderId="0" xfId="54" applyNumberFormat="1" applyFont="1" applyFill="1" applyAlignment="1">
      <alignment wrapText="1"/>
    </xf>
    <xf numFmtId="3" fontId="28" fillId="0" borderId="0" xfId="0" applyNumberFormat="1" applyFont="1" applyFill="1" applyAlignment="1">
      <alignment wrapText="1"/>
    </xf>
    <xf numFmtId="3" fontId="28" fillId="0" borderId="0" xfId="54" applyNumberFormat="1" applyFont="1" applyFill="1" applyBorder="1" applyAlignment="1">
      <alignment horizontal="center" vertical="center" wrapText="1"/>
    </xf>
    <xf numFmtId="3" fontId="29" fillId="0" borderId="0" xfId="54" applyNumberFormat="1" applyFont="1" applyFill="1" applyBorder="1"/>
    <xf numFmtId="3" fontId="39" fillId="0" borderId="0" xfId="54" applyNumberFormat="1" applyFont="1" applyFill="1" applyBorder="1"/>
    <xf numFmtId="3" fontId="28" fillId="0" borderId="0" xfId="54" applyNumberFormat="1" applyFont="1" applyFill="1" applyBorder="1"/>
    <xf numFmtId="3" fontId="28" fillId="0" borderId="3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3" fontId="29" fillId="0" borderId="151" xfId="0" applyNumberFormat="1" applyFont="1" applyFill="1" applyBorder="1" applyAlignment="1">
      <alignment wrapText="1"/>
    </xf>
    <xf numFmtId="0" fontId="21" fillId="0" borderId="0" xfId="0" applyFont="1" applyFill="1" applyBorder="1" applyAlignment="1"/>
    <xf numFmtId="0" fontId="29" fillId="0" borderId="65" xfId="0" applyFont="1" applyFill="1" applyBorder="1" applyAlignment="1">
      <alignment horizontal="left" vertical="center" wrapText="1"/>
    </xf>
    <xf numFmtId="0" fontId="29" fillId="0" borderId="64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40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36" fillId="0" borderId="81" xfId="75" applyFont="1" applyFill="1" applyBorder="1" applyAlignment="1">
      <alignment horizontal="left" vertical="center" wrapText="1"/>
    </xf>
    <xf numFmtId="0" fontId="21" fillId="0" borderId="46" xfId="75" applyFont="1" applyFill="1" applyBorder="1" applyAlignment="1">
      <alignment horizontal="left" vertical="center" wrapText="1"/>
    </xf>
    <xf numFmtId="0" fontId="38" fillId="0" borderId="81" xfId="75" applyFont="1" applyFill="1" applyBorder="1" applyAlignment="1">
      <alignment horizontal="left" vertical="center" wrapText="1"/>
    </xf>
    <xf numFmtId="0" fontId="29" fillId="0" borderId="46" xfId="75" applyFont="1" applyFill="1" applyBorder="1" applyAlignment="1">
      <alignment horizontal="left" vertical="center" wrapText="1"/>
    </xf>
    <xf numFmtId="0" fontId="38" fillId="0" borderId="59" xfId="75" applyFont="1" applyFill="1" applyBorder="1" applyAlignment="1">
      <alignment horizontal="left" vertical="center" wrapText="1"/>
    </xf>
    <xf numFmtId="0" fontId="29" fillId="0" borderId="168" xfId="75" applyFont="1" applyFill="1" applyBorder="1" applyAlignment="1">
      <alignment horizontal="left" vertical="center" wrapText="1"/>
    </xf>
    <xf numFmtId="3" fontId="29" fillId="0" borderId="151" xfId="54" applyNumberFormat="1" applyFont="1" applyFill="1" applyBorder="1" applyAlignment="1">
      <alignment wrapText="1"/>
    </xf>
    <xf numFmtId="10" fontId="21" fillId="0" borderId="0" xfId="0" applyNumberFormat="1" applyFont="1" applyFill="1" applyAlignment="1">
      <alignment vertical="center" wrapText="1"/>
    </xf>
    <xf numFmtId="0" fontId="28" fillId="29" borderId="22" xfId="0" applyFont="1" applyFill="1" applyBorder="1" applyAlignment="1">
      <alignment horizontal="left" vertical="center" wrapText="1"/>
    </xf>
    <xf numFmtId="0" fontId="28" fillId="29" borderId="85" xfId="0" applyFont="1" applyFill="1" applyBorder="1" applyAlignment="1">
      <alignment horizontal="left" vertical="center" wrapText="1"/>
    </xf>
    <xf numFmtId="3" fontId="28" fillId="29" borderId="23" xfId="0" applyNumberFormat="1" applyFont="1" applyFill="1" applyBorder="1" applyAlignment="1">
      <alignment vertical="center" wrapText="1"/>
    </xf>
    <xf numFmtId="3" fontId="28" fillId="29" borderId="35" xfId="54" applyNumberFormat="1" applyFont="1" applyFill="1" applyBorder="1" applyAlignment="1">
      <alignment horizontal="right"/>
    </xf>
    <xf numFmtId="3" fontId="28" fillId="29" borderId="23" xfId="54" applyNumberFormat="1" applyFont="1" applyFill="1" applyBorder="1" applyAlignment="1">
      <alignment horizontal="right"/>
    </xf>
    <xf numFmtId="3" fontId="28" fillId="29" borderId="23" xfId="0" applyNumberFormat="1" applyFont="1" applyFill="1" applyBorder="1" applyAlignment="1">
      <alignment wrapText="1"/>
    </xf>
    <xf numFmtId="3" fontId="28" fillId="29" borderId="35" xfId="0" applyNumberFormat="1" applyFont="1" applyFill="1" applyBorder="1" applyAlignment="1">
      <alignment wrapText="1"/>
    </xf>
    <xf numFmtId="0" fontId="37" fillId="29" borderId="91" xfId="0" applyFont="1" applyFill="1" applyBorder="1" applyAlignment="1">
      <alignment horizontal="left" vertical="center" wrapText="1"/>
    </xf>
    <xf numFmtId="0" fontId="28" fillId="29" borderId="47" xfId="0" applyFont="1" applyFill="1" applyBorder="1" applyAlignment="1">
      <alignment vertical="center" wrapText="1"/>
    </xf>
    <xf numFmtId="3" fontId="28" fillId="29" borderId="27" xfId="0" applyNumberFormat="1" applyFont="1" applyFill="1" applyBorder="1" applyAlignment="1">
      <alignment vertical="center" wrapText="1"/>
    </xf>
    <xf numFmtId="3" fontId="28" fillId="29" borderId="34" xfId="54" applyNumberFormat="1" applyFont="1" applyFill="1" applyBorder="1" applyAlignment="1">
      <alignment wrapText="1"/>
    </xf>
    <xf numFmtId="0" fontId="28" fillId="29" borderId="34" xfId="0" applyFont="1" applyFill="1" applyBorder="1" applyAlignment="1">
      <alignment wrapText="1"/>
    </xf>
    <xf numFmtId="3" fontId="28" fillId="29" borderId="21" xfId="0" applyNumberFormat="1" applyFont="1" applyFill="1" applyBorder="1" applyAlignment="1">
      <alignment wrapText="1"/>
    </xf>
    <xf numFmtId="3" fontId="28" fillId="29" borderId="34" xfId="0" applyNumberFormat="1" applyFont="1" applyFill="1" applyBorder="1" applyAlignment="1">
      <alignment wrapText="1"/>
    </xf>
    <xf numFmtId="3" fontId="28" fillId="29" borderId="21" xfId="54" applyNumberFormat="1" applyFont="1" applyFill="1" applyBorder="1" applyAlignment="1">
      <alignment horizontal="right"/>
    </xf>
    <xf numFmtId="3" fontId="21" fillId="0" borderId="173" xfId="0" applyNumberFormat="1" applyFont="1" applyFill="1" applyBorder="1"/>
    <xf numFmtId="0" fontId="21" fillId="0" borderId="174" xfId="0" applyFont="1" applyFill="1" applyBorder="1"/>
    <xf numFmtId="3" fontId="21" fillId="0" borderId="21" xfId="0" applyNumberFormat="1" applyFont="1" applyFill="1" applyBorder="1"/>
    <xf numFmtId="0" fontId="21" fillId="0" borderId="30" xfId="0" applyFont="1" applyFill="1" applyBorder="1" applyAlignment="1"/>
    <xf numFmtId="0" fontId="28" fillId="0" borderId="29" xfId="0" applyFont="1" applyFill="1" applyBorder="1" applyAlignment="1">
      <alignment vertical="center"/>
    </xf>
    <xf numFmtId="3" fontId="28" fillId="0" borderId="175" xfId="0" applyNumberFormat="1" applyFont="1" applyFill="1" applyBorder="1" applyAlignment="1">
      <alignment vertical="center"/>
    </xf>
    <xf numFmtId="3" fontId="28" fillId="0" borderId="165" xfId="0" applyNumberFormat="1" applyFont="1" applyFill="1" applyBorder="1" applyAlignment="1">
      <alignment vertical="center"/>
    </xf>
    <xf numFmtId="0" fontId="28" fillId="0" borderId="176" xfId="0" applyFont="1" applyFill="1" applyBorder="1" applyAlignment="1">
      <alignment vertical="center"/>
    </xf>
    <xf numFmtId="3" fontId="28" fillId="0" borderId="78" xfId="0" applyNumberFormat="1" applyFont="1" applyFill="1" applyBorder="1" applyAlignment="1">
      <alignment vertical="center"/>
    </xf>
    <xf numFmtId="3" fontId="28" fillId="0" borderId="177" xfId="0" applyNumberFormat="1" applyFont="1" applyFill="1" applyBorder="1" applyAlignment="1">
      <alignment vertical="center"/>
    </xf>
    <xf numFmtId="3" fontId="28" fillId="0" borderId="172" xfId="0" applyNumberFormat="1" applyFont="1" applyFill="1" applyBorder="1" applyAlignment="1">
      <alignment vertical="center"/>
    </xf>
    <xf numFmtId="3" fontId="28" fillId="0" borderId="178" xfId="0" applyNumberFormat="1" applyFont="1" applyFill="1" applyBorder="1" applyAlignment="1">
      <alignment vertical="center"/>
    </xf>
    <xf numFmtId="3" fontId="21" fillId="0" borderId="173" xfId="0" applyNumberFormat="1" applyFont="1" applyFill="1" applyBorder="1" applyAlignment="1"/>
    <xf numFmtId="3" fontId="21" fillId="0" borderId="143" xfId="0" applyNumberFormat="1" applyFont="1" applyFill="1" applyBorder="1" applyAlignment="1"/>
    <xf numFmtId="3" fontId="21" fillId="0" borderId="98" xfId="0" applyNumberFormat="1" applyFont="1" applyFill="1" applyBorder="1" applyAlignment="1"/>
    <xf numFmtId="3" fontId="21" fillId="0" borderId="144" xfId="0" applyNumberFormat="1" applyFont="1" applyFill="1" applyBorder="1" applyAlignment="1"/>
    <xf numFmtId="3" fontId="28" fillId="0" borderId="104" xfId="91" applyNumberFormat="1" applyFont="1" applyFill="1" applyBorder="1" applyAlignment="1" applyProtection="1">
      <alignment horizontal="center" vertical="center"/>
    </xf>
    <xf numFmtId="3" fontId="28" fillId="0" borderId="104" xfId="91" applyNumberFormat="1" applyFont="1" applyFill="1" applyBorder="1" applyAlignment="1" applyProtection="1">
      <alignment horizontal="center" vertical="center" wrapText="1"/>
    </xf>
    <xf numFmtId="3" fontId="28" fillId="0" borderId="106" xfId="91" applyNumberFormat="1" applyFont="1" applyFill="1" applyBorder="1" applyAlignment="1" applyProtection="1">
      <alignment horizontal="center" vertical="center"/>
    </xf>
    <xf numFmtId="3" fontId="28" fillId="0" borderId="0" xfId="91" applyNumberFormat="1" applyFont="1" applyFill="1" applyBorder="1" applyAlignment="1" applyProtection="1">
      <alignment vertical="center"/>
    </xf>
    <xf numFmtId="3" fontId="28" fillId="0" borderId="40" xfId="75" applyNumberFormat="1" applyFont="1" applyFill="1" applyBorder="1" applyAlignment="1">
      <alignment horizontal="right" vertical="center" wrapText="1"/>
    </xf>
    <xf numFmtId="3" fontId="28" fillId="0" borderId="41" xfId="75" applyNumberFormat="1" applyFont="1" applyFill="1" applyBorder="1" applyAlignment="1">
      <alignment horizontal="right" vertical="center" wrapText="1"/>
    </xf>
    <xf numFmtId="3" fontId="28" fillId="0" borderId="36" xfId="91" applyNumberFormat="1" applyFont="1" applyFill="1" applyBorder="1" applyAlignment="1" applyProtection="1">
      <alignment horizontal="center" vertical="center"/>
    </xf>
    <xf numFmtId="3" fontId="28" fillId="0" borderId="35" xfId="75" applyNumberFormat="1" applyFont="1" applyFill="1" applyBorder="1" applyAlignment="1">
      <alignment horizontal="right" vertical="center" wrapText="1"/>
    </xf>
    <xf numFmtId="3" fontId="28" fillId="0" borderId="103" xfId="91" applyNumberFormat="1" applyFont="1" applyFill="1" applyBorder="1" applyAlignment="1" applyProtection="1">
      <alignment horizontal="center" vertical="center"/>
    </xf>
    <xf numFmtId="3" fontId="28" fillId="0" borderId="16" xfId="91" applyNumberFormat="1" applyFont="1" applyFill="1" applyBorder="1" applyAlignment="1" applyProtection="1">
      <alignment horizontal="left"/>
    </xf>
    <xf numFmtId="0" fontId="21" fillId="0" borderId="13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8" fillId="0" borderId="22" xfId="75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3" fontId="28" fillId="0" borderId="22" xfId="91" applyNumberFormat="1" applyFont="1" applyFill="1" applyBorder="1" applyAlignment="1" applyProtection="1">
      <alignment horizontal="left" vertical="center"/>
    </xf>
    <xf numFmtId="0" fontId="36" fillId="0" borderId="13" xfId="75" applyFont="1" applyFill="1" applyBorder="1" applyAlignment="1">
      <alignment vertical="center" wrapText="1"/>
    </xf>
    <xf numFmtId="0" fontId="21" fillId="0" borderId="13" xfId="75" applyFont="1" applyFill="1" applyBorder="1" applyAlignment="1">
      <alignment vertical="center" wrapText="1"/>
    </xf>
    <xf numFmtId="0" fontId="36" fillId="0" borderId="18" xfId="75" applyFont="1" applyFill="1" applyBorder="1" applyAlignment="1">
      <alignment vertical="center" wrapText="1"/>
    </xf>
    <xf numFmtId="0" fontId="36" fillId="0" borderId="16" xfId="75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3" fontId="28" fillId="0" borderId="176" xfId="91" applyNumberFormat="1" applyFont="1" applyFill="1" applyBorder="1" applyAlignment="1" applyProtection="1">
      <alignment vertical="center"/>
    </xf>
    <xf numFmtId="3" fontId="28" fillId="0" borderId="179" xfId="91" applyNumberFormat="1" applyFont="1" applyFill="1" applyBorder="1" applyAlignment="1" applyProtection="1">
      <alignment horizontal="center" vertical="center"/>
    </xf>
    <xf numFmtId="3" fontId="28" fillId="0" borderId="121" xfId="91" applyNumberFormat="1" applyFont="1" applyFill="1" applyBorder="1" applyAlignment="1" applyProtection="1">
      <alignment horizontal="center" vertical="center"/>
    </xf>
    <xf numFmtId="3" fontId="28" fillId="0" borderId="139" xfId="75" applyNumberFormat="1" applyFont="1" applyFill="1" applyBorder="1" applyAlignment="1">
      <alignment horizontal="right" vertical="center" wrapText="1"/>
    </xf>
    <xf numFmtId="3" fontId="28" fillId="0" borderId="49" xfId="91" applyNumberFormat="1" applyFont="1" applyFill="1" applyBorder="1" applyAlignment="1" applyProtection="1">
      <alignment horizontal="center" vertical="center" wrapText="1"/>
    </xf>
    <xf numFmtId="3" fontId="28" fillId="0" borderId="108" xfId="91" applyNumberFormat="1" applyFont="1" applyFill="1" applyBorder="1" applyAlignment="1" applyProtection="1">
      <alignment horizontal="center" vertical="center"/>
    </xf>
    <xf numFmtId="3" fontId="28" fillId="0" borderId="122" xfId="91" applyNumberFormat="1" applyFont="1" applyFill="1" applyBorder="1" applyAlignment="1" applyProtection="1">
      <alignment horizontal="center" vertical="center"/>
    </xf>
    <xf numFmtId="3" fontId="28" fillId="0" borderId="140" xfId="75" applyNumberFormat="1" applyFont="1" applyFill="1" applyBorder="1" applyAlignment="1">
      <alignment horizontal="right" vertical="center" wrapText="1"/>
    </xf>
    <xf numFmtId="3" fontId="28" fillId="0" borderId="50" xfId="91" applyNumberFormat="1" applyFont="1" applyFill="1" applyBorder="1" applyAlignment="1" applyProtection="1">
      <alignment horizontal="center" vertical="center"/>
    </xf>
    <xf numFmtId="3" fontId="28" fillId="0" borderId="40" xfId="91" applyNumberFormat="1" applyFont="1" applyFill="1" applyBorder="1" applyAlignment="1" applyProtection="1">
      <alignment horizontal="center"/>
      <protection locked="0"/>
    </xf>
    <xf numFmtId="0" fontId="26" fillId="0" borderId="0" xfId="78" applyFont="1" applyFill="1" applyAlignment="1">
      <alignment horizontal="center" vertical="center"/>
    </xf>
    <xf numFmtId="0" fontId="32" fillId="0" borderId="0" xfId="78" applyFont="1" applyFill="1" applyAlignment="1">
      <alignment horizontal="center" vertical="center"/>
    </xf>
    <xf numFmtId="0" fontId="26" fillId="0" borderId="0" xfId="78" applyFont="1" applyFill="1" applyBorder="1" applyAlignment="1">
      <alignment horizontal="center" vertical="center"/>
    </xf>
    <xf numFmtId="0" fontId="26" fillId="0" borderId="45" xfId="78" applyFont="1" applyFill="1" applyBorder="1" applyAlignment="1">
      <alignment horizontal="center" vertical="center"/>
    </xf>
    <xf numFmtId="0" fontId="26" fillId="0" borderId="46" xfId="78" applyFont="1" applyFill="1" applyBorder="1" applyAlignment="1">
      <alignment horizontal="center" vertical="center"/>
    </xf>
    <xf numFmtId="0" fontId="26" fillId="0" borderId="47" xfId="78" applyFont="1" applyFill="1" applyBorder="1" applyAlignment="1">
      <alignment horizontal="center" vertical="center"/>
    </xf>
    <xf numFmtId="3" fontId="21" fillId="0" borderId="65" xfId="0" applyNumberFormat="1" applyFont="1" applyFill="1" applyBorder="1" applyAlignment="1">
      <alignment horizontal="right" vertical="center"/>
    </xf>
    <xf numFmtId="3" fontId="21" fillId="0" borderId="70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</xf>
    <xf numFmtId="3" fontId="21" fillId="0" borderId="33" xfId="91" applyNumberFormat="1" applyFont="1" applyFill="1" applyBorder="1" applyAlignment="1" applyProtection="1">
      <alignment horizontal="right" vertical="center"/>
      <protection locked="0"/>
    </xf>
    <xf numFmtId="3" fontId="21" fillId="0" borderId="79" xfId="91" applyNumberFormat="1" applyFont="1" applyFill="1" applyBorder="1" applyAlignment="1" applyProtection="1">
      <alignment horizontal="right" vertical="center"/>
      <protection locked="0"/>
    </xf>
    <xf numFmtId="3" fontId="21" fillId="0" borderId="64" xfId="0" applyNumberFormat="1" applyFont="1" applyFill="1" applyBorder="1" applyAlignment="1">
      <alignment horizontal="right" vertical="center"/>
    </xf>
    <xf numFmtId="3" fontId="21" fillId="0" borderId="135" xfId="91" applyNumberFormat="1" applyFont="1" applyFill="1" applyBorder="1" applyAlignment="1" applyProtection="1">
      <alignment horizontal="right" vertical="center"/>
      <protection locked="0"/>
    </xf>
    <xf numFmtId="3" fontId="21" fillId="0" borderId="34" xfId="91" applyNumberFormat="1" applyFont="1" applyFill="1" applyBorder="1" applyAlignment="1" applyProtection="1">
      <alignment horizontal="right" vertical="center"/>
      <protection locked="0"/>
    </xf>
    <xf numFmtId="3" fontId="21" fillId="0" borderId="136" xfId="91" applyNumberFormat="1" applyFont="1" applyFill="1" applyBorder="1" applyAlignment="1" applyProtection="1">
      <alignment horizontal="right" vertical="center"/>
      <protection locked="0"/>
    </xf>
    <xf numFmtId="3" fontId="28" fillId="0" borderId="66" xfId="91" applyNumberFormat="1" applyFont="1" applyFill="1" applyBorder="1" applyAlignment="1" applyProtection="1">
      <alignment horizontal="right" vertical="center"/>
    </xf>
    <xf numFmtId="3" fontId="28" fillId="0" borderId="40" xfId="0" applyNumberFormat="1" applyFont="1" applyFill="1" applyBorder="1" applyAlignment="1">
      <alignment horizontal="right" vertical="center"/>
    </xf>
    <xf numFmtId="3" fontId="28" fillId="0" borderId="139" xfId="0" applyNumberFormat="1" applyFont="1" applyFill="1" applyBorder="1" applyAlignment="1">
      <alignment horizontal="right" vertical="center"/>
    </xf>
    <xf numFmtId="3" fontId="28" fillId="0" borderId="35" xfId="0" applyNumberFormat="1" applyFont="1" applyFill="1" applyBorder="1" applyAlignment="1">
      <alignment horizontal="right" vertical="center"/>
    </xf>
    <xf numFmtId="3" fontId="28" fillId="0" borderId="140" xfId="0" applyNumberFormat="1" applyFont="1" applyFill="1" applyBorder="1" applyAlignment="1">
      <alignment horizontal="right" vertical="center"/>
    </xf>
    <xf numFmtId="3" fontId="28" fillId="0" borderId="41" xfId="0" applyNumberFormat="1" applyFont="1" applyFill="1" applyBorder="1" applyAlignment="1">
      <alignment horizontal="right" vertical="center"/>
    </xf>
    <xf numFmtId="3" fontId="21" fillId="0" borderId="49" xfId="0" applyNumberFormat="1" applyFont="1" applyFill="1" applyBorder="1" applyAlignment="1">
      <alignment horizontal="right" vertical="center"/>
    </xf>
    <xf numFmtId="3" fontId="21" fillId="0" borderId="121" xfId="91" applyNumberFormat="1" applyFont="1" applyFill="1" applyBorder="1" applyAlignment="1" applyProtection="1">
      <alignment horizontal="right" vertical="center"/>
      <protection locked="0"/>
    </xf>
    <xf numFmtId="3" fontId="21" fillId="0" borderId="36" xfId="91" applyNumberFormat="1" applyFont="1" applyFill="1" applyBorder="1" applyAlignment="1" applyProtection="1">
      <alignment horizontal="right" vertical="center"/>
      <protection locked="0"/>
    </xf>
    <xf numFmtId="3" fontId="21" fillId="0" borderId="122" xfId="91" applyNumberFormat="1" applyFont="1" applyFill="1" applyBorder="1" applyAlignment="1" applyProtection="1">
      <alignment horizontal="right" vertical="center"/>
      <protection locked="0"/>
    </xf>
    <xf numFmtId="3" fontId="28" fillId="0" borderId="50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  <protection locked="0"/>
    </xf>
    <xf numFmtId="3" fontId="28" fillId="0" borderId="66" xfId="91" applyNumberFormat="1" applyFont="1" applyFill="1" applyBorder="1" applyAlignment="1" applyProtection="1">
      <alignment horizontal="right" vertical="center"/>
      <protection locked="0"/>
    </xf>
    <xf numFmtId="3" fontId="28" fillId="0" borderId="40" xfId="91" applyNumberFormat="1" applyFont="1" applyFill="1" applyBorder="1" applyAlignment="1" applyProtection="1">
      <alignment horizontal="right" vertical="center"/>
    </xf>
    <xf numFmtId="3" fontId="28" fillId="0" borderId="139" xfId="91" applyNumberFormat="1" applyFont="1" applyFill="1" applyBorder="1" applyAlignment="1" applyProtection="1">
      <alignment horizontal="right" vertical="center"/>
    </xf>
    <xf numFmtId="3" fontId="28" fillId="0" borderId="35" xfId="91" applyNumberFormat="1" applyFont="1" applyFill="1" applyBorder="1" applyAlignment="1" applyProtection="1">
      <alignment horizontal="right" vertical="center"/>
    </xf>
    <xf numFmtId="3" fontId="28" fillId="0" borderId="140" xfId="91" applyNumberFormat="1" applyFont="1" applyFill="1" applyBorder="1" applyAlignment="1" applyProtection="1">
      <alignment horizontal="right" vertical="center"/>
    </xf>
    <xf numFmtId="3" fontId="28" fillId="0" borderId="41" xfId="91" applyNumberFormat="1" applyFont="1" applyFill="1" applyBorder="1" applyAlignment="1" applyProtection="1">
      <alignment horizontal="right" vertical="center"/>
    </xf>
    <xf numFmtId="3" fontId="28" fillId="0" borderId="49" xfId="91" applyNumberFormat="1" applyFont="1" applyFill="1" applyBorder="1" applyAlignment="1" applyProtection="1">
      <alignment horizontal="right" vertical="center"/>
    </xf>
    <xf numFmtId="3" fontId="28" fillId="0" borderId="121" xfId="91" applyNumberFormat="1" applyFont="1" applyFill="1" applyBorder="1" applyAlignment="1" applyProtection="1">
      <alignment horizontal="right" vertical="center"/>
    </xf>
    <xf numFmtId="3" fontId="28" fillId="0" borderId="36" xfId="91" applyNumberFormat="1" applyFont="1" applyFill="1" applyBorder="1" applyAlignment="1" applyProtection="1">
      <alignment horizontal="right" vertical="center"/>
    </xf>
    <xf numFmtId="3" fontId="28" fillId="0" borderId="122" xfId="91" applyNumberFormat="1" applyFont="1" applyFill="1" applyBorder="1" applyAlignment="1" applyProtection="1">
      <alignment horizontal="right" vertical="center"/>
    </xf>
    <xf numFmtId="3" fontId="28" fillId="0" borderId="50" xfId="91" applyNumberFormat="1" applyFont="1" applyFill="1" applyBorder="1" applyAlignment="1" applyProtection="1">
      <alignment horizontal="right" vertical="center"/>
    </xf>
    <xf numFmtId="3" fontId="21" fillId="0" borderId="139" xfId="91" applyNumberFormat="1" applyFont="1" applyFill="1" applyBorder="1" applyAlignment="1" applyProtection="1">
      <alignment horizontal="right" vertical="center"/>
      <protection locked="0"/>
    </xf>
    <xf numFmtId="3" fontId="21" fillId="0" borderId="35" xfId="91" applyNumberFormat="1" applyFont="1" applyFill="1" applyBorder="1" applyAlignment="1" applyProtection="1">
      <alignment horizontal="right" vertical="center"/>
      <protection locked="0"/>
    </xf>
    <xf numFmtId="3" fontId="21" fillId="0" borderId="140" xfId="91" applyNumberFormat="1" applyFont="1" applyFill="1" applyBorder="1" applyAlignment="1" applyProtection="1">
      <alignment horizontal="right" vertical="center"/>
      <protection locked="0"/>
    </xf>
    <xf numFmtId="3" fontId="28" fillId="0" borderId="109" xfId="91" applyNumberFormat="1" applyFont="1" applyFill="1" applyBorder="1" applyAlignment="1" applyProtection="1">
      <alignment horizontal="right" vertical="center"/>
    </xf>
    <xf numFmtId="3" fontId="28" fillId="0" borderId="177" xfId="91" applyNumberFormat="1" applyFont="1" applyFill="1" applyBorder="1" applyAlignment="1" applyProtection="1">
      <alignment horizontal="right" vertical="center"/>
    </xf>
    <xf numFmtId="3" fontId="28" fillId="0" borderId="172" xfId="91" applyNumberFormat="1" applyFont="1" applyFill="1" applyBorder="1" applyAlignment="1" applyProtection="1">
      <alignment horizontal="right" vertical="center"/>
    </xf>
    <xf numFmtId="3" fontId="28" fillId="0" borderId="178" xfId="91" applyNumberFormat="1" applyFont="1" applyFill="1" applyBorder="1" applyAlignment="1" applyProtection="1">
      <alignment horizontal="right" vertical="center"/>
    </xf>
    <xf numFmtId="3" fontId="28" fillId="0" borderId="110" xfId="91" applyNumberFormat="1" applyFont="1" applyFill="1" applyBorder="1" applyAlignment="1" applyProtection="1">
      <alignment horizontal="right" vertical="center"/>
    </xf>
    <xf numFmtId="3" fontId="28" fillId="0" borderId="0" xfId="91" applyNumberFormat="1" applyFont="1" applyFill="1" applyBorder="1" applyAlignment="1" applyProtection="1">
      <alignment horizontal="right" vertical="center"/>
    </xf>
    <xf numFmtId="9" fontId="28" fillId="0" borderId="108" xfId="0" applyNumberFormat="1" applyFont="1" applyBorder="1" applyAlignment="1">
      <alignment horizontal="center" vertical="center" wrapText="1"/>
    </xf>
    <xf numFmtId="9" fontId="21" fillId="0" borderId="83" xfId="0" applyNumberFormat="1" applyFont="1" applyBorder="1"/>
    <xf numFmtId="9" fontId="21" fillId="0" borderId="82" xfId="0" applyNumberFormat="1" applyFont="1" applyBorder="1"/>
    <xf numFmtId="9" fontId="21" fillId="0" borderId="84" xfId="0" applyNumberFormat="1" applyFont="1" applyBorder="1"/>
    <xf numFmtId="9" fontId="21" fillId="0" borderId="85" xfId="0" applyNumberFormat="1" applyFont="1" applyBorder="1"/>
    <xf numFmtId="9" fontId="21" fillId="0" borderId="88" xfId="0" applyNumberFormat="1" applyFont="1" applyBorder="1"/>
    <xf numFmtId="9" fontId="21" fillId="0" borderId="163" xfId="0" applyNumberFormat="1" applyFont="1" applyBorder="1"/>
    <xf numFmtId="9" fontId="21" fillId="0" borderId="180" xfId="0" applyNumberFormat="1" applyFont="1" applyBorder="1"/>
    <xf numFmtId="0" fontId="28" fillId="0" borderId="111" xfId="0" applyFont="1" applyBorder="1" applyAlignment="1">
      <alignment horizontal="center" vertical="center"/>
    </xf>
    <xf numFmtId="0" fontId="21" fillId="0" borderId="90" xfId="0" applyFont="1" applyBorder="1"/>
    <xf numFmtId="0" fontId="21" fillId="0" borderId="81" xfId="0" applyFont="1" applyBorder="1"/>
    <xf numFmtId="0" fontId="21" fillId="0" borderId="81" xfId="0" applyFont="1" applyFill="1" applyBorder="1"/>
    <xf numFmtId="0" fontId="35" fillId="27" borderId="91" xfId="0" applyFont="1" applyFill="1" applyBorder="1"/>
    <xf numFmtId="0" fontId="28" fillId="0" borderId="39" xfId="0" applyFont="1" applyBorder="1" applyAlignment="1">
      <alignment vertical="center"/>
    </xf>
    <xf numFmtId="0" fontId="28" fillId="0" borderId="60" xfId="0" applyFont="1" applyBorder="1" applyAlignment="1">
      <alignment vertical="center"/>
    </xf>
    <xf numFmtId="0" fontId="21" fillId="0" borderId="91" xfId="0" applyFont="1" applyBorder="1"/>
    <xf numFmtId="0" fontId="28" fillId="0" borderId="92" xfId="0" applyFont="1" applyBorder="1" applyAlignment="1">
      <alignment vertical="center"/>
    </xf>
    <xf numFmtId="3" fontId="28" fillId="28" borderId="63" xfId="0" applyNumberFormat="1" applyFont="1" applyFill="1" applyBorder="1" applyAlignment="1">
      <alignment horizontal="center" vertical="center"/>
    </xf>
    <xf numFmtId="166" fontId="21" fillId="0" borderId="83" xfId="0" applyNumberFormat="1" applyFont="1" applyBorder="1"/>
    <xf numFmtId="166" fontId="21" fillId="0" borderId="82" xfId="0" applyNumberFormat="1" applyFont="1" applyBorder="1"/>
    <xf numFmtId="166" fontId="21" fillId="0" borderId="84" xfId="0" applyNumberFormat="1" applyFont="1" applyBorder="1"/>
    <xf numFmtId="166" fontId="28" fillId="0" borderId="85" xfId="0" applyNumberFormat="1" applyFont="1" applyBorder="1"/>
    <xf numFmtId="166" fontId="21" fillId="0" borderId="88" xfId="0" applyNumberFormat="1" applyFont="1" applyBorder="1"/>
    <xf numFmtId="166" fontId="21" fillId="0" borderId="163" xfId="0" applyNumberFormat="1" applyFont="1" applyBorder="1"/>
    <xf numFmtId="166" fontId="28" fillId="0" borderId="180" xfId="0" applyNumberFormat="1" applyFont="1" applyBorder="1"/>
    <xf numFmtId="166" fontId="21" fillId="0" borderId="50" xfId="0" applyNumberFormat="1" applyFont="1" applyBorder="1"/>
    <xf numFmtId="166" fontId="21" fillId="0" borderId="48" xfId="0" applyNumberFormat="1" applyFont="1" applyBorder="1"/>
    <xf numFmtId="166" fontId="21" fillId="0" borderId="66" xfId="0" applyNumberFormat="1" applyFont="1" applyBorder="1"/>
    <xf numFmtId="166" fontId="28" fillId="0" borderId="41" xfId="0" applyNumberFormat="1" applyFont="1" applyBorder="1"/>
    <xf numFmtId="166" fontId="21" fillId="0" borderId="43" xfId="0" applyNumberFormat="1" applyFont="1" applyBorder="1"/>
    <xf numFmtId="166" fontId="28" fillId="0" borderId="95" xfId="0" applyNumberFormat="1" applyFont="1" applyBorder="1"/>
    <xf numFmtId="166" fontId="28" fillId="0" borderId="38" xfId="0" applyNumberFormat="1" applyFont="1" applyBorder="1"/>
    <xf numFmtId="3" fontId="21" fillId="0" borderId="79" xfId="54" applyNumberFormat="1" applyFont="1" applyFill="1" applyBorder="1"/>
    <xf numFmtId="3" fontId="29" fillId="0" borderId="79" xfId="0" applyNumberFormat="1" applyFont="1" applyFill="1" applyBorder="1"/>
    <xf numFmtId="3" fontId="29" fillId="0" borderId="136" xfId="0" applyNumberFormat="1" applyFont="1" applyFill="1" applyBorder="1"/>
    <xf numFmtId="3" fontId="21" fillId="0" borderId="136" xfId="0" applyNumberFormat="1" applyFont="1" applyFill="1" applyBorder="1"/>
    <xf numFmtId="3" fontId="28" fillId="0" borderId="140" xfId="0" applyNumberFormat="1" applyFont="1" applyFill="1" applyBorder="1" applyAlignment="1">
      <alignment vertical="center"/>
    </xf>
    <xf numFmtId="3" fontId="21" fillId="0" borderId="122" xfId="0" applyNumberFormat="1" applyFont="1" applyFill="1" applyBorder="1"/>
    <xf numFmtId="3" fontId="28" fillId="0" borderId="140" xfId="0" applyNumberFormat="1" applyFont="1" applyFill="1" applyBorder="1"/>
    <xf numFmtId="3" fontId="29" fillId="0" borderId="79" xfId="54" applyNumberFormat="1" applyFont="1" applyFill="1" applyBorder="1"/>
    <xf numFmtId="3" fontId="21" fillId="0" borderId="144" xfId="0" applyNumberFormat="1" applyFont="1" applyFill="1" applyBorder="1"/>
    <xf numFmtId="3" fontId="39" fillId="0" borderId="140" xfId="54" applyNumberFormat="1" applyFont="1" applyFill="1" applyBorder="1"/>
    <xf numFmtId="3" fontId="28" fillId="0" borderId="140" xfId="54" applyNumberFormat="1" applyFont="1" applyFill="1" applyBorder="1"/>
    <xf numFmtId="3" fontId="28" fillId="0" borderId="167" xfId="0" applyNumberFormat="1" applyFont="1" applyFill="1" applyBorder="1"/>
    <xf numFmtId="3" fontId="28" fillId="0" borderId="148" xfId="0" applyNumberFormat="1" applyFont="1" applyFill="1" applyBorder="1"/>
    <xf numFmtId="165" fontId="21" fillId="0" borderId="0" xfId="54" applyNumberFormat="1" applyFont="1" applyFill="1" applyBorder="1"/>
    <xf numFmtId="166" fontId="21" fillId="0" borderId="48" xfId="54" applyNumberFormat="1" applyFont="1" applyFill="1" applyBorder="1"/>
    <xf numFmtId="166" fontId="29" fillId="0" borderId="48" xfId="0" applyNumberFormat="1" applyFont="1" applyFill="1" applyBorder="1"/>
    <xf numFmtId="166" fontId="29" fillId="0" borderId="66" xfId="0" applyNumberFormat="1" applyFont="1" applyFill="1" applyBorder="1"/>
    <xf numFmtId="166" fontId="21" fillId="0" borderId="66" xfId="0" applyNumberFormat="1" applyFont="1" applyFill="1" applyBorder="1"/>
    <xf numFmtId="166" fontId="21" fillId="0" borderId="50" xfId="0" applyNumberFormat="1" applyFont="1" applyFill="1" applyBorder="1"/>
    <xf numFmtId="166" fontId="21" fillId="0" borderId="48" xfId="0" applyNumberFormat="1" applyFont="1" applyFill="1" applyBorder="1"/>
    <xf numFmtId="166" fontId="28" fillId="0" borderId="41" xfId="0" applyNumberFormat="1" applyFont="1" applyFill="1" applyBorder="1"/>
    <xf numFmtId="166" fontId="21" fillId="0" borderId="183" xfId="0" applyNumberFormat="1" applyFont="1" applyFill="1" applyBorder="1"/>
    <xf numFmtId="166" fontId="28" fillId="0" borderId="38" xfId="0" applyNumberFormat="1" applyFont="1" applyFill="1" applyBorder="1"/>
    <xf numFmtId="166" fontId="21" fillId="0" borderId="41" xfId="0" applyNumberFormat="1" applyFont="1" applyFill="1" applyBorder="1"/>
    <xf numFmtId="166" fontId="21" fillId="0" borderId="95" xfId="0" applyNumberFormat="1" applyFont="1" applyFill="1" applyBorder="1"/>
    <xf numFmtId="0" fontId="28" fillId="0" borderId="0" xfId="0" applyFont="1" applyFill="1"/>
    <xf numFmtId="0" fontId="32" fillId="0" borderId="103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left" vertical="center"/>
    </xf>
    <xf numFmtId="0" fontId="32" fillId="0" borderId="16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164" fontId="26" fillId="0" borderId="40" xfId="0" applyNumberFormat="1" applyFont="1" applyFill="1" applyBorder="1" applyAlignment="1">
      <alignment horizontal="center" vertical="center" wrapText="1"/>
    </xf>
    <xf numFmtId="164" fontId="32" fillId="0" borderId="49" xfId="0" applyNumberFormat="1" applyFont="1" applyFill="1" applyBorder="1" applyAlignment="1">
      <alignment horizontal="center" vertical="center" wrapText="1"/>
    </xf>
    <xf numFmtId="164" fontId="26" fillId="0" borderId="65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3" fontId="26" fillId="0" borderId="0" xfId="0" applyNumberFormat="1" applyFont="1" applyFill="1" applyAlignment="1">
      <alignment horizontal="center" vertical="center" wrapText="1"/>
    </xf>
    <xf numFmtId="4" fontId="28" fillId="0" borderId="0" xfId="0" applyNumberFormat="1" applyFont="1" applyFill="1"/>
    <xf numFmtId="0" fontId="29" fillId="0" borderId="91" xfId="0" applyFont="1" applyFill="1" applyBorder="1" applyAlignment="1">
      <alignment horizontal="left" vertical="center" wrapText="1"/>
    </xf>
    <xf numFmtId="3" fontId="29" fillId="0" borderId="138" xfId="0" applyNumberFormat="1" applyFont="1" applyFill="1" applyBorder="1" applyAlignment="1">
      <alignment vertical="center" wrapText="1"/>
    </xf>
    <xf numFmtId="166" fontId="29" fillId="0" borderId="138" xfId="0" applyNumberFormat="1" applyFont="1" applyFill="1" applyBorder="1" applyAlignment="1">
      <alignment vertical="center" wrapText="1"/>
    </xf>
    <xf numFmtId="3" fontId="28" fillId="0" borderId="186" xfId="0" applyNumberFormat="1" applyFont="1" applyFill="1" applyBorder="1" applyAlignment="1">
      <alignment vertical="center" wrapText="1"/>
    </xf>
    <xf numFmtId="166" fontId="28" fillId="0" borderId="186" xfId="0" applyNumberFormat="1" applyFont="1" applyFill="1" applyBorder="1" applyAlignment="1">
      <alignment vertical="center" wrapText="1"/>
    </xf>
    <xf numFmtId="3" fontId="28" fillId="29" borderId="35" xfId="0" applyNumberFormat="1" applyFont="1" applyFill="1" applyBorder="1" applyAlignment="1">
      <alignment vertical="center" wrapText="1"/>
    </xf>
    <xf numFmtId="3" fontId="28" fillId="29" borderId="98" xfId="0" applyNumberFormat="1" applyFont="1" applyFill="1" applyBorder="1" applyAlignment="1">
      <alignment vertical="center" wrapText="1"/>
    </xf>
    <xf numFmtId="3" fontId="28" fillId="29" borderId="34" xfId="54" applyNumberFormat="1" applyFont="1" applyFill="1" applyBorder="1" applyAlignment="1">
      <alignment horizontal="right"/>
    </xf>
    <xf numFmtId="166" fontId="28" fillId="0" borderId="15" xfId="90" applyNumberFormat="1" applyFont="1" applyFill="1" applyBorder="1" applyAlignment="1">
      <alignment horizontal="center" vertical="center" wrapText="1"/>
    </xf>
    <xf numFmtId="166" fontId="21" fillId="0" borderId="73" xfId="90" applyNumberFormat="1" applyFont="1" applyFill="1" applyBorder="1" applyAlignment="1">
      <alignment horizontal="right"/>
    </xf>
    <xf numFmtId="166" fontId="21" fillId="0" borderId="17" xfId="90" applyNumberFormat="1" applyFont="1" applyFill="1" applyBorder="1" applyAlignment="1">
      <alignment horizontal="right"/>
    </xf>
    <xf numFmtId="166" fontId="29" fillId="0" borderId="17" xfId="90" applyNumberFormat="1" applyFont="1" applyFill="1" applyBorder="1" applyAlignment="1">
      <alignment horizontal="right"/>
    </xf>
    <xf numFmtId="166" fontId="29" fillId="0" borderId="51" xfId="90" applyNumberFormat="1" applyFont="1" applyFill="1" applyBorder="1" applyAlignment="1">
      <alignment horizontal="right"/>
    </xf>
    <xf numFmtId="166" fontId="28" fillId="0" borderId="15" xfId="90" applyNumberFormat="1" applyFont="1" applyFill="1" applyBorder="1" applyAlignment="1">
      <alignment horizontal="right"/>
    </xf>
    <xf numFmtId="166" fontId="21" fillId="0" borderId="51" xfId="90" applyNumberFormat="1" applyFont="1" applyFill="1" applyBorder="1" applyAlignment="1">
      <alignment horizontal="right"/>
    </xf>
    <xf numFmtId="166" fontId="21" fillId="0" borderId="74" xfId="90" applyNumberFormat="1" applyFont="1" applyFill="1" applyBorder="1" applyAlignment="1">
      <alignment horizontal="right"/>
    </xf>
    <xf numFmtId="166" fontId="28" fillId="29" borderId="15" xfId="90" applyNumberFormat="1" applyFont="1" applyFill="1" applyBorder="1" applyAlignment="1">
      <alignment horizontal="right"/>
    </xf>
    <xf numFmtId="166" fontId="28" fillId="0" borderId="74" xfId="90" applyNumberFormat="1" applyFont="1" applyFill="1" applyBorder="1" applyAlignment="1">
      <alignment horizontal="right"/>
    </xf>
    <xf numFmtId="166" fontId="28" fillId="0" borderId="32" xfId="90" applyNumberFormat="1" applyFont="1" applyFill="1" applyBorder="1" applyAlignment="1">
      <alignment horizontal="right"/>
    </xf>
    <xf numFmtId="166" fontId="28" fillId="0" borderId="15" xfId="90" applyNumberFormat="1" applyFont="1" applyFill="1" applyBorder="1" applyAlignment="1">
      <alignment wrapText="1"/>
    </xf>
    <xf numFmtId="166" fontId="21" fillId="0" borderId="73" xfId="90" applyNumberFormat="1" applyFont="1" applyFill="1" applyBorder="1" applyAlignment="1">
      <alignment wrapText="1"/>
    </xf>
    <xf numFmtId="166" fontId="21" fillId="0" borderId="51" xfId="90" applyNumberFormat="1" applyFont="1" applyFill="1" applyBorder="1" applyAlignment="1">
      <alignment wrapText="1"/>
    </xf>
    <xf numFmtId="166" fontId="21" fillId="0" borderId="17" xfId="90" applyNumberFormat="1" applyFont="1" applyFill="1" applyBorder="1" applyAlignment="1">
      <alignment wrapText="1"/>
    </xf>
    <xf numFmtId="166" fontId="29" fillId="0" borderId="17" xfId="90" applyNumberFormat="1" applyFont="1" applyFill="1" applyBorder="1" applyAlignment="1">
      <alignment wrapText="1"/>
    </xf>
    <xf numFmtId="166" fontId="29" fillId="0" borderId="51" xfId="90" applyNumberFormat="1" applyFont="1" applyFill="1" applyBorder="1" applyAlignment="1">
      <alignment wrapText="1"/>
    </xf>
    <xf numFmtId="166" fontId="29" fillId="0" borderId="152" xfId="90" applyNumberFormat="1" applyFont="1" applyFill="1" applyBorder="1" applyAlignment="1">
      <alignment wrapText="1"/>
    </xf>
    <xf numFmtId="166" fontId="28" fillId="29" borderId="51" xfId="90" applyNumberFormat="1" applyFont="1" applyFill="1" applyBorder="1" applyAlignment="1">
      <alignment wrapText="1"/>
    </xf>
    <xf numFmtId="166" fontId="28" fillId="0" borderId="32" xfId="90" applyNumberFormat="1" applyFont="1" applyFill="1" applyBorder="1" applyAlignment="1">
      <alignment wrapText="1"/>
    </xf>
    <xf numFmtId="166" fontId="28" fillId="0" borderId="0" xfId="90" applyNumberFormat="1" applyFont="1" applyFill="1" applyAlignment="1">
      <alignment wrapText="1"/>
    </xf>
    <xf numFmtId="166" fontId="28" fillId="0" borderId="147" xfId="90" applyNumberFormat="1" applyFont="1" applyFill="1" applyBorder="1" applyAlignment="1">
      <alignment vertical="center" wrapText="1"/>
    </xf>
    <xf numFmtId="166" fontId="21" fillId="0" borderId="0" xfId="90" applyNumberFormat="1" applyFont="1" applyFill="1" applyAlignment="1">
      <alignment wrapText="1"/>
    </xf>
    <xf numFmtId="166" fontId="21" fillId="0" borderId="74" xfId="90" applyNumberFormat="1" applyFont="1" applyFill="1" applyBorder="1" applyAlignment="1">
      <alignment wrapText="1"/>
    </xf>
    <xf numFmtId="166" fontId="28" fillId="29" borderId="15" xfId="90" applyNumberFormat="1" applyFont="1" applyFill="1" applyBorder="1" applyAlignment="1">
      <alignment wrapText="1"/>
    </xf>
    <xf numFmtId="166" fontId="28" fillId="0" borderId="74" xfId="90" applyNumberFormat="1" applyFont="1" applyFill="1" applyBorder="1" applyAlignment="1">
      <alignment wrapText="1"/>
    </xf>
    <xf numFmtId="166" fontId="29" fillId="0" borderId="73" xfId="90" applyNumberFormat="1" applyFont="1" applyFill="1" applyBorder="1" applyAlignment="1">
      <alignment wrapText="1"/>
    </xf>
    <xf numFmtId="166" fontId="28" fillId="0" borderId="32" xfId="90" applyNumberFormat="1" applyFont="1" applyFill="1" applyBorder="1" applyAlignment="1">
      <alignment vertical="center" wrapText="1"/>
    </xf>
    <xf numFmtId="166" fontId="21" fillId="0" borderId="152" xfId="90" applyNumberFormat="1" applyFont="1" applyFill="1" applyBorder="1" applyAlignment="1">
      <alignment wrapText="1"/>
    </xf>
    <xf numFmtId="0" fontId="28" fillId="0" borderId="103" xfId="0" applyFont="1" applyFill="1" applyBorder="1"/>
    <xf numFmtId="3" fontId="28" fillId="0" borderId="187" xfId="0" applyNumberFormat="1" applyFont="1" applyFill="1" applyBorder="1"/>
    <xf numFmtId="3" fontId="28" fillId="0" borderId="129" xfId="0" applyNumberFormat="1" applyFont="1" applyFill="1" applyBorder="1"/>
    <xf numFmtId="3" fontId="28" fillId="0" borderId="126" xfId="0" applyNumberFormat="1" applyFont="1" applyFill="1" applyBorder="1"/>
    <xf numFmtId="3" fontId="28" fillId="0" borderId="127" xfId="0" applyNumberFormat="1" applyFont="1" applyFill="1" applyBorder="1"/>
    <xf numFmtId="3" fontId="28" fillId="0" borderId="187" xfId="0" applyNumberFormat="1" applyFont="1" applyFill="1" applyBorder="1" applyAlignment="1"/>
    <xf numFmtId="0" fontId="36" fillId="0" borderId="114" xfId="75" applyFont="1" applyFill="1" applyBorder="1" applyAlignment="1">
      <alignment horizontal="left" vertical="center"/>
    </xf>
    <xf numFmtId="0" fontId="38" fillId="0" borderId="89" xfId="75" applyFont="1" applyFill="1" applyBorder="1" applyAlignment="1">
      <alignment vertical="center" wrapText="1"/>
    </xf>
    <xf numFmtId="3" fontId="28" fillId="0" borderId="131" xfId="54" applyNumberFormat="1" applyFont="1" applyFill="1" applyBorder="1" applyAlignment="1">
      <alignment horizontal="center" vertical="center" wrapText="1"/>
    </xf>
    <xf numFmtId="3" fontId="32" fillId="0" borderId="95" xfId="0" applyNumberFormat="1" applyFont="1" applyFill="1" applyBorder="1" applyAlignment="1">
      <alignment horizontal="right" vertical="center"/>
    </xf>
    <xf numFmtId="166" fontId="21" fillId="0" borderId="152" xfId="0" applyNumberFormat="1" applyFont="1" applyFill="1" applyBorder="1" applyAlignment="1">
      <alignment vertical="center" wrapText="1"/>
    </xf>
    <xf numFmtId="3" fontId="42" fillId="0" borderId="65" xfId="0" applyNumberFormat="1" applyFont="1" applyBorder="1"/>
    <xf numFmtId="0" fontId="28" fillId="0" borderId="0" xfId="0" applyFont="1" applyFill="1" applyAlignment="1">
      <alignment horizontal="justify"/>
    </xf>
    <xf numFmtId="0" fontId="21" fillId="0" borderId="0" xfId="0" applyFont="1" applyFill="1" applyAlignment="1">
      <alignment horizontal="right" vertical="center"/>
    </xf>
    <xf numFmtId="0" fontId="21" fillId="0" borderId="65" xfId="0" applyFont="1" applyFill="1" applyBorder="1" applyAlignment="1">
      <alignment horizontal="left" indent="6"/>
    </xf>
    <xf numFmtId="0" fontId="21" fillId="0" borderId="0" xfId="0" applyFont="1" applyFill="1" applyAlignment="1">
      <alignment horizontal="justify"/>
    </xf>
    <xf numFmtId="0" fontId="21" fillId="0" borderId="64" xfId="0" applyFont="1" applyFill="1" applyBorder="1" applyAlignment="1">
      <alignment horizontal="left" indent="6"/>
    </xf>
    <xf numFmtId="0" fontId="21" fillId="0" borderId="53" xfId="0" applyFont="1" applyFill="1" applyBorder="1" applyAlignment="1">
      <alignment horizontal="left" indent="6"/>
    </xf>
    <xf numFmtId="164" fontId="26" fillId="0" borderId="41" xfId="0" applyNumberFormat="1" applyFont="1" applyFill="1" applyBorder="1" applyAlignment="1">
      <alignment horizontal="center" vertical="center" wrapText="1"/>
    </xf>
    <xf numFmtId="164" fontId="32" fillId="0" borderId="50" xfId="0" applyNumberFormat="1" applyFont="1" applyFill="1" applyBorder="1" applyAlignment="1">
      <alignment horizontal="center" vertical="center" wrapText="1"/>
    </xf>
    <xf numFmtId="0" fontId="33" fillId="0" borderId="184" xfId="0" applyFont="1" applyFill="1" applyBorder="1" applyAlignment="1">
      <alignment horizontal="left" vertical="center"/>
    </xf>
    <xf numFmtId="164" fontId="33" fillId="0" borderId="185" xfId="0" applyNumberFormat="1" applyFont="1" applyFill="1" applyBorder="1" applyAlignment="1">
      <alignment vertical="center" wrapText="1"/>
    </xf>
    <xf numFmtId="3" fontId="26" fillId="0" borderId="0" xfId="0" applyNumberFormat="1" applyFont="1" applyFill="1" applyBorder="1" applyAlignment="1">
      <alignment horizontal="right" wrapText="1"/>
    </xf>
    <xf numFmtId="3" fontId="32" fillId="0" borderId="0" xfId="0" applyNumberFormat="1" applyFont="1" applyFill="1" applyBorder="1" applyAlignment="1">
      <alignment horizontal="right" vertical="center" wrapText="1"/>
    </xf>
    <xf numFmtId="3" fontId="26" fillId="0" borderId="48" xfId="0" applyNumberFormat="1" applyFont="1" applyFill="1" applyBorder="1" applyAlignment="1">
      <alignment horizontal="right" vertical="center"/>
    </xf>
    <xf numFmtId="0" fontId="26" fillId="0" borderId="81" xfId="0" applyFont="1" applyFill="1" applyBorder="1" applyAlignment="1">
      <alignment vertical="center" wrapText="1"/>
    </xf>
    <xf numFmtId="0" fontId="26" fillId="0" borderId="111" xfId="0" applyFont="1" applyFill="1" applyBorder="1" applyAlignment="1">
      <alignment vertical="center" wrapText="1"/>
    </xf>
    <xf numFmtId="0" fontId="32" fillId="0" borderId="60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center" vertical="center" wrapText="1"/>
    </xf>
    <xf numFmtId="3" fontId="26" fillId="0" borderId="43" xfId="0" applyNumberFormat="1" applyFont="1" applyFill="1" applyBorder="1" applyAlignment="1">
      <alignment horizontal="right" vertical="center"/>
    </xf>
    <xf numFmtId="0" fontId="26" fillId="0" borderId="91" xfId="0" applyFont="1" applyFill="1" applyBorder="1" applyAlignment="1">
      <alignment vertical="center" wrapText="1"/>
    </xf>
    <xf numFmtId="3" fontId="26" fillId="0" borderId="66" xfId="0" applyNumberFormat="1" applyFont="1" applyFill="1" applyBorder="1" applyAlignment="1">
      <alignment horizontal="right" vertical="center"/>
    </xf>
    <xf numFmtId="0" fontId="32" fillId="0" borderId="92" xfId="0" applyFont="1" applyFill="1" applyBorder="1" applyAlignment="1">
      <alignment vertical="center" wrapText="1"/>
    </xf>
    <xf numFmtId="3" fontId="32" fillId="0" borderId="94" xfId="0" applyNumberFormat="1" applyFont="1" applyFill="1" applyBorder="1" applyAlignment="1">
      <alignment horizontal="right" vertical="center" wrapText="1"/>
    </xf>
    <xf numFmtId="0" fontId="32" fillId="0" borderId="104" xfId="0" applyFont="1" applyFill="1" applyBorder="1" applyAlignment="1">
      <alignment horizontal="center" vertical="center" wrapText="1"/>
    </xf>
    <xf numFmtId="1" fontId="32" fillId="0" borderId="106" xfId="0" applyNumberFormat="1" applyFont="1" applyFill="1" applyBorder="1" applyAlignment="1">
      <alignment horizontal="center" vertical="center" wrapText="1"/>
    </xf>
    <xf numFmtId="0" fontId="29" fillId="0" borderId="53" xfId="0" applyFont="1" applyFill="1" applyBorder="1" applyAlignment="1">
      <alignment horizontal="left" vertical="center" wrapText="1" indent="5"/>
    </xf>
    <xf numFmtId="3" fontId="43" fillId="0" borderId="0" xfId="0" applyNumberFormat="1" applyFont="1" applyFill="1" applyBorder="1"/>
    <xf numFmtId="0" fontId="43" fillId="0" borderId="0" xfId="0" applyFont="1" applyFill="1" applyBorder="1"/>
    <xf numFmtId="0" fontId="44" fillId="0" borderId="0" xfId="0" applyFont="1" applyFill="1" applyBorder="1" applyAlignment="1">
      <alignment horizontal="left"/>
    </xf>
    <xf numFmtId="3" fontId="44" fillId="0" borderId="0" xfId="0" applyNumberFormat="1" applyFont="1" applyFill="1" applyBorder="1" applyAlignment="1">
      <alignment horizontal="right" vertical="center"/>
    </xf>
    <xf numFmtId="0" fontId="45" fillId="0" borderId="0" xfId="0" applyFont="1" applyFill="1" applyBorder="1" applyAlignment="1">
      <alignment vertical="center"/>
    </xf>
    <xf numFmtId="3" fontId="43" fillId="0" borderId="0" xfId="0" applyNumberFormat="1" applyFont="1" applyFill="1" applyBorder="1" applyAlignment="1">
      <alignment horizontal="right"/>
    </xf>
    <xf numFmtId="0" fontId="44" fillId="0" borderId="0" xfId="0" applyFont="1" applyFill="1" applyBorder="1"/>
    <xf numFmtId="3" fontId="44" fillId="0" borderId="0" xfId="0" applyNumberFormat="1" applyFont="1" applyFill="1" applyBorder="1"/>
    <xf numFmtId="3" fontId="28" fillId="0" borderId="164" xfId="54" applyNumberFormat="1" applyFont="1" applyFill="1" applyBorder="1" applyAlignment="1">
      <alignment horizontal="right"/>
    </xf>
    <xf numFmtId="3" fontId="21" fillId="0" borderId="23" xfId="54" applyNumberFormat="1" applyFont="1" applyFill="1" applyBorder="1" applyAlignment="1">
      <alignment horizontal="right"/>
    </xf>
    <xf numFmtId="3" fontId="21" fillId="0" borderId="35" xfId="54" applyNumberFormat="1" applyFont="1" applyFill="1" applyBorder="1" applyAlignment="1">
      <alignment horizontal="right"/>
    </xf>
    <xf numFmtId="164" fontId="26" fillId="0" borderId="48" xfId="0" applyNumberFormat="1" applyFont="1" applyFill="1" applyBorder="1" applyAlignment="1">
      <alignment vertical="center" wrapText="1"/>
    </xf>
    <xf numFmtId="164" fontId="33" fillId="0" borderId="188" xfId="0" applyNumberFormat="1" applyFont="1" applyFill="1" applyBorder="1" applyAlignment="1">
      <alignment vertical="center" wrapText="1"/>
    </xf>
    <xf numFmtId="3" fontId="26" fillId="0" borderId="65" xfId="0" applyNumberFormat="1" applyFont="1" applyFill="1" applyBorder="1" applyAlignment="1">
      <alignment horizontal="right" vertical="center"/>
    </xf>
    <xf numFmtId="4" fontId="21" fillId="0" borderId="0" xfId="0" applyNumberFormat="1" applyFont="1" applyFill="1" applyBorder="1"/>
    <xf numFmtId="0" fontId="21" fillId="0" borderId="0" xfId="0" applyFont="1" applyFill="1" applyBorder="1" applyAlignment="1">
      <alignment horizontal="left" wrapText="1"/>
    </xf>
    <xf numFmtId="3" fontId="29" fillId="0" borderId="20" xfId="0" applyNumberFormat="1" applyFont="1" applyFill="1" applyBorder="1" applyAlignment="1">
      <alignment vertical="center" wrapText="1"/>
    </xf>
    <xf numFmtId="3" fontId="29" fillId="0" borderId="24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vertical="center" wrapText="1"/>
    </xf>
    <xf numFmtId="3" fontId="29" fillId="0" borderId="150" xfId="0" applyNumberFormat="1" applyFont="1" applyFill="1" applyBorder="1" applyAlignment="1">
      <alignment vertical="center" wrapText="1"/>
    </xf>
    <xf numFmtId="3" fontId="42" fillId="0" borderId="0" xfId="0" applyNumberFormat="1" applyFont="1" applyBorder="1"/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justify"/>
    </xf>
    <xf numFmtId="3" fontId="26" fillId="0" borderId="0" xfId="0" applyNumberFormat="1" applyFont="1" applyFill="1" applyAlignment="1">
      <alignment horizontal="left" vertical="center"/>
    </xf>
    <xf numFmtId="3" fontId="21" fillId="0" borderId="0" xfId="90" applyNumberFormat="1" applyFont="1" applyFill="1" applyAlignment="1">
      <alignment vertical="center" wrapText="1"/>
    </xf>
    <xf numFmtId="3" fontId="42" fillId="0" borderId="65" xfId="0" applyNumberFormat="1" applyFont="1" applyFill="1" applyBorder="1"/>
    <xf numFmtId="1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Border="1" applyAlignment="1">
      <alignment horizontal="right" vertical="center"/>
    </xf>
    <xf numFmtId="3" fontId="46" fillId="0" borderId="0" xfId="0" applyNumberFormat="1" applyFont="1" applyFill="1" applyBorder="1"/>
    <xf numFmtId="0" fontId="46" fillId="0" borderId="0" xfId="0" applyFont="1" applyFill="1" applyBorder="1"/>
    <xf numFmtId="0" fontId="36" fillId="0" borderId="91" xfId="75" applyFont="1" applyFill="1" applyBorder="1" applyAlignment="1">
      <alignment horizontal="left" vertical="center" wrapText="1"/>
    </xf>
    <xf numFmtId="0" fontId="21" fillId="0" borderId="47" xfId="75" applyFont="1" applyFill="1" applyBorder="1" applyAlignment="1">
      <alignment horizontal="left" vertical="center" wrapText="1"/>
    </xf>
    <xf numFmtId="3" fontId="28" fillId="0" borderId="76" xfId="54" applyNumberFormat="1" applyFont="1" applyFill="1" applyBorder="1" applyAlignment="1">
      <alignment horizontal="center" vertical="center" wrapText="1"/>
    </xf>
    <xf numFmtId="3" fontId="28" fillId="0" borderId="100" xfId="54" applyNumberFormat="1" applyFont="1" applyFill="1" applyBorder="1" applyAlignment="1">
      <alignment horizontal="center" vertical="center" wrapText="1"/>
    </xf>
    <xf numFmtId="3" fontId="28" fillId="0" borderId="87" xfId="54" applyNumberFormat="1" applyFont="1" applyFill="1" applyBorder="1" applyAlignment="1">
      <alignment horizontal="center" vertical="center" wrapText="1"/>
    </xf>
    <xf numFmtId="3" fontId="28" fillId="0" borderId="101" xfId="0" applyNumberFormat="1" applyFont="1" applyFill="1" applyBorder="1" applyAlignment="1">
      <alignment horizontal="center" vertical="center" wrapText="1"/>
    </xf>
    <xf numFmtId="3" fontId="28" fillId="0" borderId="126" xfId="0" applyNumberFormat="1" applyFont="1" applyFill="1" applyBorder="1" applyAlignment="1">
      <alignment horizontal="center" vertical="center" wrapText="1"/>
    </xf>
    <xf numFmtId="3" fontId="28" fillId="0" borderId="102" xfId="0" applyNumberFormat="1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47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72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wrapText="1"/>
    </xf>
    <xf numFmtId="0" fontId="28" fillId="0" borderId="72" xfId="0" applyFont="1" applyFill="1" applyBorder="1" applyAlignment="1">
      <alignment horizontal="center" wrapText="1"/>
    </xf>
    <xf numFmtId="0" fontId="28" fillId="0" borderId="111" xfId="75" applyFont="1" applyFill="1" applyBorder="1" applyAlignment="1">
      <alignment horizontal="center" vertical="center" wrapText="1"/>
    </xf>
    <xf numFmtId="0" fontId="28" fillId="0" borderId="39" xfId="75" applyFont="1" applyFill="1" applyBorder="1" applyAlignment="1">
      <alignment horizontal="center" vertical="center" wrapText="1"/>
    </xf>
    <xf numFmtId="0" fontId="28" fillId="0" borderId="115" xfId="0" applyFont="1" applyFill="1" applyBorder="1" applyAlignment="1">
      <alignment horizontal="center" vertical="center"/>
    </xf>
    <xf numFmtId="0" fontId="28" fillId="0" borderId="113" xfId="0" applyFont="1" applyFill="1" applyBorder="1" applyAlignment="1">
      <alignment horizontal="center" vertical="center"/>
    </xf>
    <xf numFmtId="3" fontId="28" fillId="0" borderId="77" xfId="54" applyNumberFormat="1" applyFont="1" applyFill="1" applyBorder="1" applyAlignment="1">
      <alignment horizontal="center" vertical="center" wrapText="1"/>
    </xf>
    <xf numFmtId="3" fontId="28" fillId="0" borderId="151" xfId="54" applyNumberFormat="1" applyFont="1" applyFill="1" applyBorder="1" applyAlignment="1">
      <alignment horizontal="center" vertical="center" wrapText="1"/>
    </xf>
    <xf numFmtId="3" fontId="28" fillId="0" borderId="96" xfId="54" applyNumberFormat="1" applyFont="1" applyFill="1" applyBorder="1" applyAlignment="1">
      <alignment horizontal="center" vertical="center" wrapText="1"/>
    </xf>
    <xf numFmtId="3" fontId="28" fillId="0" borderId="153" xfId="54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165" fontId="28" fillId="0" borderId="112" xfId="54" applyNumberFormat="1" applyFont="1" applyFill="1" applyBorder="1" applyAlignment="1">
      <alignment horizontal="center" vertical="center" wrapText="1"/>
    </xf>
    <xf numFmtId="165" fontId="28" fillId="0" borderId="182" xfId="54" applyNumberFormat="1" applyFont="1" applyFill="1" applyBorder="1" applyAlignment="1">
      <alignment horizontal="center" vertical="center" wrapText="1"/>
    </xf>
    <xf numFmtId="3" fontId="28" fillId="0" borderId="181" xfId="54" applyNumberFormat="1" applyFont="1" applyFill="1" applyBorder="1" applyAlignment="1">
      <alignment horizontal="center" vertical="center" wrapText="1"/>
    </xf>
    <xf numFmtId="3" fontId="28" fillId="0" borderId="131" xfId="54" applyNumberFormat="1" applyFont="1" applyFill="1" applyBorder="1" applyAlignment="1">
      <alignment horizontal="center" vertical="center" wrapText="1"/>
    </xf>
    <xf numFmtId="0" fontId="28" fillId="0" borderId="58" xfId="75" applyFont="1" applyFill="1" applyBorder="1" applyAlignment="1">
      <alignment horizontal="center" vertical="center" wrapText="1"/>
    </xf>
    <xf numFmtId="0" fontId="28" fillId="0" borderId="59" xfId="75" applyFont="1" applyFill="1" applyBorder="1" applyAlignment="1">
      <alignment horizontal="center" vertical="center" wrapText="1"/>
    </xf>
    <xf numFmtId="0" fontId="28" fillId="0" borderId="71" xfId="0" applyFont="1" applyFill="1" applyBorder="1" applyAlignment="1">
      <alignment horizontal="center" vertical="center"/>
    </xf>
    <xf numFmtId="0" fontId="28" fillId="0" borderId="170" xfId="0" applyFont="1" applyFill="1" applyBorder="1" applyAlignment="1">
      <alignment horizontal="center" vertical="center"/>
    </xf>
    <xf numFmtId="0" fontId="28" fillId="0" borderId="118" xfId="0" applyFont="1" applyFill="1" applyBorder="1" applyAlignment="1">
      <alignment horizontal="center" vertical="center" wrapText="1"/>
    </xf>
    <xf numFmtId="0" fontId="28" fillId="0" borderId="125" xfId="0" applyFont="1" applyFill="1" applyBorder="1" applyAlignment="1">
      <alignment horizontal="center" vertical="center" wrapText="1"/>
    </xf>
    <xf numFmtId="0" fontId="28" fillId="0" borderId="126" xfId="0" applyFont="1" applyFill="1" applyBorder="1" applyAlignment="1">
      <alignment horizontal="center" vertical="center" wrapText="1"/>
    </xf>
    <xf numFmtId="0" fontId="28" fillId="0" borderId="128" xfId="0" applyFont="1" applyFill="1" applyBorder="1" applyAlignment="1">
      <alignment horizontal="center" vertical="center" wrapText="1"/>
    </xf>
    <xf numFmtId="0" fontId="28" fillId="0" borderId="101" xfId="0" applyFont="1" applyFill="1" applyBorder="1" applyAlignment="1">
      <alignment horizontal="center" vertical="center" wrapText="1"/>
    </xf>
    <xf numFmtId="0" fontId="28" fillId="0" borderId="102" xfId="0" applyFont="1" applyFill="1" applyBorder="1" applyAlignment="1">
      <alignment horizontal="center" vertical="center" wrapText="1"/>
    </xf>
    <xf numFmtId="166" fontId="28" fillId="0" borderId="125" xfId="0" applyNumberFormat="1" applyFont="1" applyFill="1" applyBorder="1" applyAlignment="1">
      <alignment horizontal="center" vertical="center" wrapText="1"/>
    </xf>
    <xf numFmtId="166" fontId="28" fillId="0" borderId="126" xfId="0" applyNumberFormat="1" applyFont="1" applyFill="1" applyBorder="1" applyAlignment="1">
      <alignment horizontal="center" vertical="center" wrapText="1"/>
    </xf>
    <xf numFmtId="166" fontId="28" fillId="0" borderId="128" xfId="0" applyNumberFormat="1" applyFont="1" applyFill="1" applyBorder="1" applyAlignment="1">
      <alignment horizontal="center" vertical="center" wrapText="1"/>
    </xf>
    <xf numFmtId="166" fontId="28" fillId="0" borderId="102" xfId="0" applyNumberFormat="1" applyFont="1" applyFill="1" applyBorder="1" applyAlignment="1">
      <alignment horizontal="center" vertical="center" wrapText="1"/>
    </xf>
    <xf numFmtId="0" fontId="28" fillId="0" borderId="80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3" fontId="28" fillId="0" borderId="125" xfId="0" applyNumberFormat="1" applyFont="1" applyFill="1" applyBorder="1" applyAlignment="1">
      <alignment horizontal="center" vertical="center" wrapText="1"/>
    </xf>
    <xf numFmtId="3" fontId="28" fillId="0" borderId="127" xfId="0" applyNumberFormat="1" applyFont="1" applyFill="1" applyBorder="1" applyAlignment="1">
      <alignment horizontal="center" vertical="center" wrapText="1"/>
    </xf>
    <xf numFmtId="0" fontId="32" fillId="0" borderId="108" xfId="0" applyFont="1" applyFill="1" applyBorder="1" applyAlignment="1">
      <alignment horizontal="center" vertical="center" wrapText="1"/>
    </xf>
    <xf numFmtId="0" fontId="32" fillId="0" borderId="107" xfId="0" applyFont="1" applyFill="1" applyBorder="1" applyAlignment="1">
      <alignment horizontal="center" vertical="center" wrapText="1"/>
    </xf>
  </cellXfs>
  <cellStyles count="92">
    <cellStyle name="1. jelölőszín" xfId="64" builtinId="29" customBuiltin="1"/>
    <cellStyle name="2. jelölőszín" xfId="65" builtinId="33" customBuiltin="1"/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3. jelölőszín" xfId="66" builtinId="37" customBuiltin="1"/>
    <cellStyle name="4. jelölőszín" xfId="67" builtinId="41" customBuiltin="1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5. jelölőszín" xfId="68" builtinId="45" customBuiltin="1"/>
    <cellStyle name="6. jelölőszín" xfId="69" builtinId="49" customBuiltin="1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ál_CSP2005-KTG-1" xfId="78"/>
    <cellStyle name="Normal_KARSZJ3" xfId="79"/>
    <cellStyle name="Normál_SEGEDLETEK" xfId="91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Százalék" xfId="90" builtinId="5"/>
    <cellStyle name="Százalék 2" xfId="86"/>
    <cellStyle name="Title" xfId="87"/>
    <cellStyle name="Total" xfId="88"/>
    <cellStyle name="Warning Text" xfId="89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Public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5\2015.&#233;vi%20eredeti%20kv\Szent%20L&#225;szl&#243;%20V&#246;lgye%20TKT%202015.&#233;vi%20k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AppData\Local\Microsoft\Windows\INetCache\Content.Outlook\4Q5PMDT4\2018.&#233;vi%20k&#246;lts&#233;gvet&#233;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18/2018.&#233;vi%20k&#246;lts&#233;gvet&#233;s/2018.&#233;vi%20k&#246;lts&#233;gvet&#233;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19.&#233;vi%20k&#246;lts&#233;gvet&#233;s%20szem&#233;lyi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019.&#233;vi%20k&#246;lts&#233;gvet&#233;s%20dolog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19.%20&#233;vi%20koncepci&#243;/2019.&#233;vi%20dolog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7\Seg&#237;t&#337;%20Szolg&#225;lat%202017.&#233;vi%20k&#246;lts&#233;gvet&#233;s\K&#246;lts&#233;gvet&#233;s%20Seg&#237;t&#337;%202017_2016.12.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>
        <row r="2">
          <cell r="C2">
            <v>303104</v>
          </cell>
        </row>
        <row r="4">
          <cell r="C4">
            <v>0</v>
          </cell>
        </row>
        <row r="5">
          <cell r="C5">
            <v>0</v>
          </cell>
        </row>
        <row r="12">
          <cell r="I12">
            <v>0</v>
          </cell>
        </row>
        <row r="13">
          <cell r="I13">
            <v>0</v>
          </cell>
        </row>
      </sheetData>
      <sheetData sheetId="1">
        <row r="5">
          <cell r="L5">
            <v>29220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 refreshError="1"/>
      <sheetData sheetId="1">
        <row r="5">
          <cell r="H5">
            <v>0</v>
          </cell>
        </row>
        <row r="6">
          <cell r="H6">
            <v>130147</v>
          </cell>
        </row>
        <row r="9">
          <cell r="H9">
            <v>0</v>
          </cell>
        </row>
        <row r="10">
          <cell r="H10">
            <v>0</v>
          </cell>
        </row>
        <row r="72">
          <cell r="H72">
            <v>19554</v>
          </cell>
        </row>
        <row r="73">
          <cell r="H73">
            <v>526</v>
          </cell>
        </row>
        <row r="78">
          <cell r="H78">
            <v>582</v>
          </cell>
        </row>
        <row r="86">
          <cell r="H86">
            <v>4000</v>
          </cell>
        </row>
        <row r="90">
          <cell r="H90">
            <v>2193</v>
          </cell>
        </row>
      </sheetData>
      <sheetData sheetId="2">
        <row r="7">
          <cell r="D7">
            <v>1713</v>
          </cell>
        </row>
        <row r="8">
          <cell r="D8">
            <v>5069</v>
          </cell>
        </row>
        <row r="9">
          <cell r="D9">
            <v>770</v>
          </cell>
        </row>
        <row r="10">
          <cell r="D10">
            <v>662</v>
          </cell>
        </row>
        <row r="11">
          <cell r="D11">
            <v>3473</v>
          </cell>
        </row>
        <row r="12">
          <cell r="D12">
            <v>2060</v>
          </cell>
        </row>
        <row r="13">
          <cell r="D13">
            <v>1253</v>
          </cell>
        </row>
        <row r="16">
          <cell r="D16">
            <v>437</v>
          </cell>
        </row>
        <row r="17">
          <cell r="D17">
            <v>196</v>
          </cell>
        </row>
        <row r="18">
          <cell r="D18">
            <v>169</v>
          </cell>
        </row>
        <row r="19">
          <cell r="D19">
            <v>885</v>
          </cell>
        </row>
        <row r="20">
          <cell r="D20">
            <v>319</v>
          </cell>
        </row>
        <row r="21">
          <cell r="D21">
            <v>394</v>
          </cell>
        </row>
        <row r="24">
          <cell r="D24">
            <v>6625</v>
          </cell>
        </row>
        <row r="25">
          <cell r="D25">
            <v>1788</v>
          </cell>
        </row>
        <row r="26">
          <cell r="D26">
            <v>1339</v>
          </cell>
        </row>
        <row r="27">
          <cell r="D27">
            <v>10875</v>
          </cell>
        </row>
        <row r="28">
          <cell r="D28">
            <v>4165</v>
          </cell>
        </row>
        <row r="29">
          <cell r="D29">
            <v>3226</v>
          </cell>
        </row>
        <row r="30">
          <cell r="D30">
            <v>2365</v>
          </cell>
        </row>
        <row r="33">
          <cell r="D33">
            <v>281</v>
          </cell>
        </row>
        <row r="34">
          <cell r="D34">
            <v>833</v>
          </cell>
        </row>
        <row r="35">
          <cell r="D35">
            <v>126</v>
          </cell>
        </row>
        <row r="36">
          <cell r="D36">
            <v>109</v>
          </cell>
        </row>
        <row r="37">
          <cell r="D37">
            <v>571</v>
          </cell>
        </row>
        <row r="38">
          <cell r="D38">
            <v>339</v>
          </cell>
        </row>
        <row r="39">
          <cell r="D39">
            <v>206</v>
          </cell>
        </row>
        <row r="40">
          <cell r="D40">
            <v>254</v>
          </cell>
        </row>
        <row r="43">
          <cell r="D43">
            <v>269</v>
          </cell>
        </row>
        <row r="44">
          <cell r="D44">
            <v>512</v>
          </cell>
        </row>
        <row r="45">
          <cell r="D45">
            <v>296</v>
          </cell>
        </row>
        <row r="46">
          <cell r="D46">
            <v>663</v>
          </cell>
        </row>
        <row r="47">
          <cell r="D47">
            <v>269</v>
          </cell>
        </row>
        <row r="48">
          <cell r="D48">
            <v>269</v>
          </cell>
        </row>
        <row r="49">
          <cell r="D49">
            <v>458</v>
          </cell>
        </row>
        <row r="52">
          <cell r="D52">
            <v>524</v>
          </cell>
        </row>
        <row r="53">
          <cell r="D53">
            <v>1551</v>
          </cell>
        </row>
        <row r="54">
          <cell r="D54">
            <v>236</v>
          </cell>
        </row>
        <row r="55">
          <cell r="D55">
            <v>203</v>
          </cell>
        </row>
        <row r="56">
          <cell r="D56">
            <v>630</v>
          </cell>
        </row>
        <row r="57">
          <cell r="D57">
            <v>383</v>
          </cell>
        </row>
        <row r="58">
          <cell r="D58">
            <v>473</v>
          </cell>
        </row>
        <row r="61">
          <cell r="D61">
            <v>72909</v>
          </cell>
        </row>
        <row r="71">
          <cell r="D71">
            <v>500</v>
          </cell>
        </row>
        <row r="74">
          <cell r="D74">
            <v>10010</v>
          </cell>
        </row>
      </sheetData>
      <sheetData sheetId="3">
        <row r="13">
          <cell r="S13">
            <v>500</v>
          </cell>
        </row>
        <row r="16">
          <cell r="D16">
            <v>10</v>
          </cell>
          <cell r="J16">
            <v>3200</v>
          </cell>
          <cell r="P16">
            <v>1300</v>
          </cell>
          <cell r="V16">
            <v>5000</v>
          </cell>
          <cell r="Y16">
            <v>500</v>
          </cell>
        </row>
        <row r="30">
          <cell r="D30">
            <v>163</v>
          </cell>
          <cell r="G30">
            <v>10890</v>
          </cell>
          <cell r="J30">
            <v>26648</v>
          </cell>
          <cell r="M30">
            <v>17000</v>
          </cell>
          <cell r="P30">
            <v>10040</v>
          </cell>
          <cell r="S30">
            <v>3100</v>
          </cell>
          <cell r="V30">
            <v>4680</v>
          </cell>
          <cell r="Y30">
            <v>388</v>
          </cell>
        </row>
        <row r="31">
          <cell r="D31">
            <v>2274</v>
          </cell>
          <cell r="G31">
            <v>11198</v>
          </cell>
          <cell r="J31">
            <v>3084</v>
          </cell>
          <cell r="M31">
            <v>3261</v>
          </cell>
          <cell r="P31">
            <v>4901</v>
          </cell>
          <cell r="S31">
            <v>2701</v>
          </cell>
          <cell r="V31">
            <v>2421</v>
          </cell>
          <cell r="Y31">
            <v>543</v>
          </cell>
        </row>
        <row r="32">
          <cell r="G32">
            <v>1671</v>
          </cell>
          <cell r="J32">
            <v>460</v>
          </cell>
          <cell r="M32">
            <v>487</v>
          </cell>
          <cell r="P32">
            <v>845</v>
          </cell>
          <cell r="S32">
            <v>2701</v>
          </cell>
          <cell r="V32">
            <v>461</v>
          </cell>
        </row>
        <row r="33">
          <cell r="G33">
            <v>751</v>
          </cell>
          <cell r="J33">
            <v>207</v>
          </cell>
          <cell r="M33">
            <v>219</v>
          </cell>
          <cell r="P33">
            <v>380</v>
          </cell>
          <cell r="V33">
            <v>231</v>
          </cell>
        </row>
        <row r="34">
          <cell r="G34">
            <v>646</v>
          </cell>
          <cell r="J34">
            <v>178</v>
          </cell>
          <cell r="M34">
            <v>188</v>
          </cell>
          <cell r="P34">
            <v>327</v>
          </cell>
          <cell r="V34">
            <v>0</v>
          </cell>
        </row>
        <row r="35">
          <cell r="G35">
            <v>3388</v>
          </cell>
          <cell r="J35">
            <v>933</v>
          </cell>
          <cell r="M35">
            <v>986</v>
          </cell>
          <cell r="P35">
            <v>1714</v>
          </cell>
          <cell r="V35">
            <v>1037</v>
          </cell>
          <cell r="Y35">
            <v>543</v>
          </cell>
        </row>
        <row r="36">
          <cell r="G36">
            <v>2010</v>
          </cell>
          <cell r="J36">
            <v>553</v>
          </cell>
          <cell r="M36">
            <v>585</v>
          </cell>
          <cell r="P36">
            <v>1017</v>
          </cell>
          <cell r="V36">
            <v>0</v>
          </cell>
        </row>
        <row r="37">
          <cell r="G37">
            <v>1223</v>
          </cell>
          <cell r="J37">
            <v>337</v>
          </cell>
          <cell r="M37">
            <v>356</v>
          </cell>
          <cell r="P37">
            <v>618</v>
          </cell>
          <cell r="V37">
            <v>692</v>
          </cell>
        </row>
        <row r="38">
          <cell r="G38">
            <v>1509</v>
          </cell>
          <cell r="J38">
            <v>416</v>
          </cell>
          <cell r="M38">
            <v>440</v>
          </cell>
        </row>
        <row r="41">
          <cell r="G41">
            <v>12709</v>
          </cell>
          <cell r="J41">
            <v>22880</v>
          </cell>
          <cell r="M41">
            <v>12435</v>
          </cell>
          <cell r="P41">
            <v>8112</v>
          </cell>
          <cell r="S41">
            <v>2387</v>
          </cell>
          <cell r="V41">
            <v>8586</v>
          </cell>
        </row>
        <row r="44">
          <cell r="G44">
            <v>700</v>
          </cell>
          <cell r="J44">
            <v>132</v>
          </cell>
          <cell r="P44">
            <v>100</v>
          </cell>
        </row>
        <row r="47">
          <cell r="G47">
            <v>270</v>
          </cell>
          <cell r="J47">
            <v>660</v>
          </cell>
          <cell r="M47">
            <v>300</v>
          </cell>
          <cell r="P47">
            <v>240</v>
          </cell>
          <cell r="S47">
            <v>60</v>
          </cell>
          <cell r="V47">
            <v>240</v>
          </cell>
        </row>
        <row r="49">
          <cell r="M49">
            <v>155</v>
          </cell>
          <cell r="P49">
            <v>225</v>
          </cell>
          <cell r="V49">
            <v>50</v>
          </cell>
        </row>
        <row r="57">
          <cell r="G57">
            <v>360</v>
          </cell>
          <cell r="S57">
            <v>150</v>
          </cell>
        </row>
        <row r="58">
          <cell r="G58">
            <v>15</v>
          </cell>
          <cell r="J58">
            <v>15</v>
          </cell>
          <cell r="M58">
            <v>25</v>
          </cell>
          <cell r="P58">
            <v>10</v>
          </cell>
        </row>
        <row r="62">
          <cell r="G62">
            <v>2714</v>
          </cell>
          <cell r="J62">
            <v>4536</v>
          </cell>
          <cell r="M62">
            <v>2451</v>
          </cell>
          <cell r="P62">
            <v>1619</v>
          </cell>
          <cell r="S62">
            <v>500</v>
          </cell>
          <cell r="V62">
            <v>1692</v>
          </cell>
        </row>
        <row r="63">
          <cell r="G63">
            <v>385</v>
          </cell>
          <cell r="J63">
            <v>898</v>
          </cell>
          <cell r="M63">
            <v>430</v>
          </cell>
          <cell r="P63">
            <v>300</v>
          </cell>
          <cell r="S63">
            <v>86</v>
          </cell>
          <cell r="V63">
            <v>342</v>
          </cell>
        </row>
        <row r="64">
          <cell r="G64">
            <v>49</v>
          </cell>
          <cell r="J64">
            <v>113</v>
          </cell>
          <cell r="M64">
            <v>56</v>
          </cell>
          <cell r="P64">
            <v>42</v>
          </cell>
          <cell r="S64">
            <v>10</v>
          </cell>
          <cell r="V64">
            <v>40</v>
          </cell>
        </row>
        <row r="66">
          <cell r="D66">
            <v>5</v>
          </cell>
          <cell r="G66">
            <v>51</v>
          </cell>
          <cell r="J66">
            <v>119</v>
          </cell>
          <cell r="M66">
            <v>58</v>
          </cell>
          <cell r="P66">
            <v>44</v>
          </cell>
          <cell r="S66">
            <v>11</v>
          </cell>
          <cell r="V66">
            <v>43</v>
          </cell>
        </row>
        <row r="67">
          <cell r="D67">
            <v>25</v>
          </cell>
          <cell r="G67">
            <v>25</v>
          </cell>
          <cell r="J67">
            <v>10</v>
          </cell>
          <cell r="M67">
            <v>8</v>
          </cell>
          <cell r="P67">
            <v>7</v>
          </cell>
          <cell r="S67">
            <v>0</v>
          </cell>
          <cell r="V67">
            <v>30</v>
          </cell>
        </row>
        <row r="68">
          <cell r="D68">
            <v>54</v>
          </cell>
          <cell r="G68">
            <v>446</v>
          </cell>
          <cell r="J68">
            <v>862</v>
          </cell>
          <cell r="M68">
            <v>244</v>
          </cell>
          <cell r="P68">
            <v>1801</v>
          </cell>
          <cell r="S68">
            <v>1037</v>
          </cell>
          <cell r="V68">
            <v>260</v>
          </cell>
          <cell r="Y68">
            <v>5</v>
          </cell>
        </row>
        <row r="71">
          <cell r="D71">
            <v>20</v>
          </cell>
          <cell r="G71">
            <v>30</v>
          </cell>
          <cell r="J71">
            <v>19</v>
          </cell>
          <cell r="M71">
            <v>510</v>
          </cell>
          <cell r="P71">
            <v>30</v>
          </cell>
          <cell r="V71">
            <v>20</v>
          </cell>
        </row>
        <row r="72">
          <cell r="D72">
            <v>27</v>
          </cell>
          <cell r="G72">
            <v>170</v>
          </cell>
          <cell r="J72">
            <v>70</v>
          </cell>
          <cell r="M72">
            <v>160</v>
          </cell>
          <cell r="P72">
            <v>60</v>
          </cell>
          <cell r="S72">
            <v>30</v>
          </cell>
          <cell r="V72">
            <v>50</v>
          </cell>
          <cell r="Y72">
            <v>29</v>
          </cell>
        </row>
        <row r="74">
          <cell r="D74">
            <v>273</v>
          </cell>
          <cell r="G74">
            <v>444</v>
          </cell>
          <cell r="J74">
            <v>563</v>
          </cell>
          <cell r="M74">
            <v>434</v>
          </cell>
          <cell r="P74">
            <v>563</v>
          </cell>
          <cell r="S74">
            <v>0</v>
          </cell>
          <cell r="V74">
            <v>228</v>
          </cell>
        </row>
        <row r="75">
          <cell r="D75">
            <v>60</v>
          </cell>
          <cell r="V75">
            <v>20</v>
          </cell>
          <cell r="Y75">
            <v>1100</v>
          </cell>
        </row>
        <row r="77">
          <cell r="D77">
            <v>10</v>
          </cell>
          <cell r="G77">
            <v>250</v>
          </cell>
          <cell r="J77">
            <v>370</v>
          </cell>
          <cell r="P77">
            <v>800</v>
          </cell>
          <cell r="S77">
            <v>1000</v>
          </cell>
        </row>
        <row r="81">
          <cell r="G81">
            <v>900</v>
          </cell>
          <cell r="J81">
            <v>0</v>
          </cell>
          <cell r="M81">
            <v>1110</v>
          </cell>
          <cell r="P81">
            <v>65</v>
          </cell>
          <cell r="V81">
            <v>50</v>
          </cell>
        </row>
        <row r="82">
          <cell r="D82">
            <v>380</v>
          </cell>
          <cell r="G82">
            <v>1360</v>
          </cell>
          <cell r="J82">
            <v>805</v>
          </cell>
          <cell r="M82">
            <v>645</v>
          </cell>
          <cell r="P82">
            <v>863</v>
          </cell>
          <cell r="S82">
            <v>300</v>
          </cell>
          <cell r="V82">
            <v>210</v>
          </cell>
        </row>
        <row r="84">
          <cell r="G84">
            <v>150</v>
          </cell>
          <cell r="J84">
            <v>60</v>
          </cell>
          <cell r="M84">
            <v>400</v>
          </cell>
          <cell r="P84">
            <v>150</v>
          </cell>
          <cell r="S84">
            <v>0</v>
          </cell>
          <cell r="V84">
            <v>0</v>
          </cell>
        </row>
        <row r="87">
          <cell r="D87">
            <v>230</v>
          </cell>
          <cell r="G87">
            <v>1000</v>
          </cell>
          <cell r="J87">
            <v>750</v>
          </cell>
          <cell r="M87">
            <v>840</v>
          </cell>
          <cell r="P87">
            <v>1150</v>
          </cell>
          <cell r="S87">
            <v>660</v>
          </cell>
          <cell r="V87">
            <v>240</v>
          </cell>
          <cell r="Y87">
            <v>297</v>
          </cell>
        </row>
        <row r="92">
          <cell r="G92">
            <v>60</v>
          </cell>
          <cell r="J92">
            <v>70</v>
          </cell>
          <cell r="P92">
            <v>60</v>
          </cell>
          <cell r="S92">
            <v>70</v>
          </cell>
        </row>
      </sheetData>
      <sheetData sheetId="4">
        <row r="3">
          <cell r="C3">
            <v>17000000</v>
          </cell>
        </row>
        <row r="4">
          <cell r="C4">
            <v>10890000</v>
          </cell>
        </row>
        <row r="5">
          <cell r="C5">
            <v>387520</v>
          </cell>
        </row>
        <row r="6">
          <cell r="C6">
            <v>50000</v>
          </cell>
        </row>
        <row r="7">
          <cell r="C7">
            <v>26598000</v>
          </cell>
        </row>
        <row r="8">
          <cell r="C8">
            <v>163500</v>
          </cell>
        </row>
        <row r="9">
          <cell r="C9">
            <v>3100000</v>
          </cell>
        </row>
        <row r="10">
          <cell r="C10">
            <v>4680000</v>
          </cell>
        </row>
        <row r="11">
          <cell r="C11">
            <v>10040000</v>
          </cell>
        </row>
      </sheetData>
      <sheetData sheetId="5">
        <row r="3">
          <cell r="O3">
            <v>9849</v>
          </cell>
        </row>
        <row r="4">
          <cell r="O4">
            <v>3628</v>
          </cell>
        </row>
        <row r="5">
          <cell r="O5">
            <v>7453</v>
          </cell>
        </row>
        <row r="6">
          <cell r="O6">
            <v>2778</v>
          </cell>
        </row>
        <row r="7">
          <cell r="O7">
            <v>16467</v>
          </cell>
        </row>
        <row r="8">
          <cell r="O8">
            <v>7463</v>
          </cell>
        </row>
        <row r="9">
          <cell r="O9">
            <v>5656</v>
          </cell>
        </row>
        <row r="10">
          <cell r="O10">
            <v>3944</v>
          </cell>
        </row>
        <row r="13">
          <cell r="O13">
            <v>72909</v>
          </cell>
        </row>
        <row r="18">
          <cell r="O18">
            <v>4000</v>
          </cell>
        </row>
      </sheetData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 refreshError="1"/>
      <sheetData sheetId="1" refreshError="1"/>
      <sheetData sheetId="2" refreshError="1"/>
      <sheetData sheetId="3">
        <row r="13">
          <cell r="C13">
            <v>0</v>
          </cell>
        </row>
        <row r="35">
          <cell r="D35">
            <v>2274</v>
          </cell>
        </row>
        <row r="41">
          <cell r="D41">
            <v>1073</v>
          </cell>
        </row>
        <row r="47">
          <cell r="D47">
            <v>30</v>
          </cell>
        </row>
        <row r="62">
          <cell r="D62">
            <v>212</v>
          </cell>
        </row>
        <row r="63">
          <cell r="D63">
            <v>43</v>
          </cell>
        </row>
        <row r="64">
          <cell r="D64">
            <v>5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ősek"/>
      <sheetName val="Cs-Gy. Központ"/>
      <sheetName val="Házi sg"/>
      <sheetName val="Cs-Gy. Szolgálat"/>
      <sheetName val="Támogató"/>
      <sheetName val="Tanyagond"/>
      <sheetName val="Bölcsőde"/>
      <sheetName val="Szoc.étk"/>
      <sheetName val="Segítő Szolgálat"/>
    </sheetNames>
    <sheetDataSet>
      <sheetData sheetId="0">
        <row r="8">
          <cell r="E8">
            <v>1163</v>
          </cell>
          <cell r="K8">
            <v>30</v>
          </cell>
          <cell r="Z8">
            <v>233</v>
          </cell>
          <cell r="AA8">
            <v>93</v>
          </cell>
          <cell r="AD8">
            <v>4</v>
          </cell>
        </row>
      </sheetData>
      <sheetData sheetId="1">
        <row r="14">
          <cell r="E14">
            <v>19337</v>
          </cell>
          <cell r="H14">
            <v>800</v>
          </cell>
          <cell r="J14">
            <v>841</v>
          </cell>
          <cell r="K14">
            <v>420</v>
          </cell>
          <cell r="M14">
            <v>194</v>
          </cell>
          <cell r="U14">
            <v>360</v>
          </cell>
          <cell r="V14">
            <v>15</v>
          </cell>
          <cell r="Z14">
            <v>4243</v>
          </cell>
          <cell r="AA14">
            <v>369</v>
          </cell>
          <cell r="AB14">
            <v>2</v>
          </cell>
          <cell r="AD14">
            <v>66</v>
          </cell>
        </row>
      </sheetData>
      <sheetData sheetId="2">
        <row r="26">
          <cell r="E26">
            <v>21351</v>
          </cell>
          <cell r="H26">
            <v>120</v>
          </cell>
          <cell r="K26">
            <v>570</v>
          </cell>
          <cell r="V26">
            <v>15</v>
          </cell>
          <cell r="Z26">
            <v>4298</v>
          </cell>
          <cell r="AA26">
            <v>969</v>
          </cell>
          <cell r="AB26">
            <v>4</v>
          </cell>
          <cell r="AD26">
            <v>88</v>
          </cell>
        </row>
      </sheetData>
      <sheetData sheetId="3">
        <row r="12">
          <cell r="E12">
            <v>15096</v>
          </cell>
          <cell r="J12">
            <v>1426</v>
          </cell>
          <cell r="K12">
            <v>360</v>
          </cell>
          <cell r="M12">
            <v>160</v>
          </cell>
          <cell r="V12">
            <v>25</v>
          </cell>
          <cell r="Z12">
            <v>3292</v>
          </cell>
          <cell r="AA12">
            <v>417</v>
          </cell>
          <cell r="AB12">
            <v>6</v>
          </cell>
          <cell r="AD12">
            <v>59</v>
          </cell>
        </row>
      </sheetData>
      <sheetData sheetId="4">
        <row r="11">
          <cell r="E11">
            <v>8628</v>
          </cell>
          <cell r="H11">
            <v>150</v>
          </cell>
          <cell r="K11">
            <v>240</v>
          </cell>
          <cell r="M11">
            <v>210</v>
          </cell>
          <cell r="V11">
            <v>10</v>
          </cell>
          <cell r="Z11">
            <v>1758</v>
          </cell>
          <cell r="AA11">
            <v>324</v>
          </cell>
          <cell r="AB11">
            <v>3</v>
          </cell>
          <cell r="AD11">
            <v>38</v>
          </cell>
        </row>
      </sheetData>
      <sheetData sheetId="5">
        <row r="10">
          <cell r="E10">
            <v>2566</v>
          </cell>
          <cell r="K10">
            <v>60</v>
          </cell>
          <cell r="U10">
            <v>430</v>
          </cell>
          <cell r="Z10">
            <v>596</v>
          </cell>
          <cell r="AA10">
            <v>93</v>
          </cell>
          <cell r="AB10">
            <v>0</v>
          </cell>
          <cell r="AD10">
            <v>9</v>
          </cell>
        </row>
      </sheetData>
      <sheetData sheetId="6">
        <row r="12">
          <cell r="E12">
            <v>11628</v>
          </cell>
          <cell r="K12">
            <v>300</v>
          </cell>
          <cell r="M12">
            <v>100</v>
          </cell>
          <cell r="Z12">
            <v>2326</v>
          </cell>
          <cell r="AA12">
            <v>417</v>
          </cell>
          <cell r="AB12">
            <v>0</v>
          </cell>
          <cell r="AD12">
            <v>45</v>
          </cell>
        </row>
      </sheetData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Munka1"/>
      <sheetName val="Munka2"/>
    </sheetNames>
    <sheetDataSet>
      <sheetData sheetId="0">
        <row r="10">
          <cell r="E10">
            <v>25</v>
          </cell>
          <cell r="G10">
            <v>8</v>
          </cell>
          <cell r="I10">
            <v>11</v>
          </cell>
          <cell r="K10">
            <v>25</v>
          </cell>
          <cell r="M10">
            <v>8</v>
          </cell>
          <cell r="Q10">
            <v>50</v>
          </cell>
        </row>
        <row r="17">
          <cell r="E17">
            <v>25</v>
          </cell>
          <cell r="G17">
            <v>90</v>
          </cell>
          <cell r="I17">
            <v>565</v>
          </cell>
          <cell r="K17">
            <v>360</v>
          </cell>
          <cell r="M17">
            <v>1680</v>
          </cell>
          <cell r="O17">
            <v>1005</v>
          </cell>
          <cell r="Q17">
            <v>95</v>
          </cell>
        </row>
        <row r="26">
          <cell r="E26">
            <v>20</v>
          </cell>
          <cell r="G26">
            <v>630</v>
          </cell>
          <cell r="I26">
            <v>19</v>
          </cell>
          <cell r="K26">
            <v>30</v>
          </cell>
          <cell r="M26">
            <v>30</v>
          </cell>
          <cell r="Q26">
            <v>20</v>
          </cell>
        </row>
        <row r="29">
          <cell r="E29">
            <v>28</v>
          </cell>
          <cell r="G29">
            <v>170</v>
          </cell>
          <cell r="I29">
            <v>70</v>
          </cell>
          <cell r="K29">
            <v>90</v>
          </cell>
          <cell r="M29">
            <v>90</v>
          </cell>
          <cell r="O29">
            <v>40</v>
          </cell>
          <cell r="Q29">
            <v>40</v>
          </cell>
          <cell r="S29">
            <v>20</v>
          </cell>
        </row>
        <row r="33">
          <cell r="E33">
            <v>273</v>
          </cell>
          <cell r="G33">
            <v>445</v>
          </cell>
          <cell r="I33">
            <v>573</v>
          </cell>
          <cell r="K33">
            <v>451</v>
          </cell>
          <cell r="M33">
            <v>565</v>
          </cell>
          <cell r="Q33">
            <v>231</v>
          </cell>
        </row>
        <row r="35">
          <cell r="E35">
            <v>60</v>
          </cell>
          <cell r="Q35">
            <v>20</v>
          </cell>
          <cell r="S35">
            <v>1200</v>
          </cell>
        </row>
        <row r="39">
          <cell r="I39">
            <v>665</v>
          </cell>
          <cell r="K39">
            <v>320</v>
          </cell>
          <cell r="M39">
            <v>1000</v>
          </cell>
          <cell r="O39">
            <v>1000</v>
          </cell>
        </row>
        <row r="41">
          <cell r="G41">
            <v>1150</v>
          </cell>
          <cell r="K41">
            <v>900</v>
          </cell>
          <cell r="M41">
            <v>65</v>
          </cell>
          <cell r="Q41">
            <v>60</v>
          </cell>
        </row>
        <row r="51">
          <cell r="E51">
            <v>380</v>
          </cell>
          <cell r="G51">
            <v>647</v>
          </cell>
          <cell r="I51">
            <v>805</v>
          </cell>
          <cell r="K51">
            <v>1725</v>
          </cell>
          <cell r="M51">
            <v>1013</v>
          </cell>
          <cell r="O51">
            <v>330</v>
          </cell>
          <cell r="Q51">
            <v>210</v>
          </cell>
        </row>
        <row r="54">
          <cell r="G54">
            <v>410</v>
          </cell>
          <cell r="I54">
            <v>60</v>
          </cell>
          <cell r="K54">
            <v>250</v>
          </cell>
          <cell r="M54">
            <v>80</v>
          </cell>
        </row>
        <row r="55">
          <cell r="E55">
            <v>219</v>
          </cell>
          <cell r="G55">
            <v>537</v>
          </cell>
          <cell r="I55">
            <v>731</v>
          </cell>
          <cell r="K55">
            <v>811</v>
          </cell>
          <cell r="M55">
            <v>1184</v>
          </cell>
          <cell r="O55">
            <v>641</v>
          </cell>
          <cell r="Q55">
            <v>180</v>
          </cell>
          <cell r="S55">
            <v>329</v>
          </cell>
        </row>
        <row r="60">
          <cell r="I60">
            <v>5</v>
          </cell>
          <cell r="K60">
            <v>15</v>
          </cell>
          <cell r="M60">
            <v>75</v>
          </cell>
          <cell r="O60">
            <v>70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Munka1"/>
      <sheetName val="Munka2"/>
    </sheetNames>
    <sheetDataSet>
      <sheetData sheetId="0">
        <row r="10">
          <cell r="E10">
            <v>25</v>
          </cell>
          <cell r="O10">
            <v>0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Munka1"/>
      <sheetName val="Munka2"/>
    </sheetNames>
    <sheetDataSet>
      <sheetData sheetId="0">
        <row r="10">
          <cell r="E10">
            <v>25</v>
          </cell>
        </row>
        <row r="33">
          <cell r="O33">
            <v>0</v>
          </cell>
        </row>
        <row r="54">
          <cell r="E54">
            <v>0</v>
          </cell>
          <cell r="O54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6"/>
  <sheetViews>
    <sheetView tabSelected="1" workbookViewId="0">
      <selection activeCell="C17" sqref="C17"/>
    </sheetView>
  </sheetViews>
  <sheetFormatPr defaultColWidth="9.140625" defaultRowHeight="12.75" x14ac:dyDescent="0.2"/>
  <cols>
    <col min="1" max="1" width="37.7109375" style="84" customWidth="1"/>
    <col min="2" max="5" width="11.28515625" style="84" customWidth="1"/>
    <col min="6" max="6" width="8" style="84" customWidth="1"/>
    <col min="7" max="7" width="37.7109375" style="84" customWidth="1"/>
    <col min="8" max="11" width="11.28515625" style="84" customWidth="1"/>
    <col min="12" max="12" width="7.85546875" style="84" customWidth="1"/>
    <col min="13" max="16384" width="9.140625" style="84"/>
  </cols>
  <sheetData>
    <row r="1" spans="1:13" ht="42.75" customHeight="1" x14ac:dyDescent="0.2">
      <c r="A1" s="122" t="s">
        <v>23</v>
      </c>
      <c r="B1" s="125" t="s">
        <v>345</v>
      </c>
      <c r="C1" s="125" t="s">
        <v>357</v>
      </c>
      <c r="D1" s="129" t="s">
        <v>358</v>
      </c>
      <c r="E1" s="540" t="s">
        <v>359</v>
      </c>
      <c r="F1" s="540" t="s">
        <v>314</v>
      </c>
      <c r="G1" s="548" t="s">
        <v>54</v>
      </c>
      <c r="H1" s="125" t="s">
        <v>345</v>
      </c>
      <c r="I1" s="125" t="s">
        <v>357</v>
      </c>
      <c r="J1" s="129" t="s">
        <v>358</v>
      </c>
      <c r="K1" s="540" t="s">
        <v>359</v>
      </c>
      <c r="L1" s="142" t="s">
        <v>314</v>
      </c>
    </row>
    <row r="2" spans="1:13" ht="16.149999999999999" customHeight="1" x14ac:dyDescent="0.2">
      <c r="A2" s="123" t="s">
        <v>59</v>
      </c>
      <c r="B2" s="126">
        <f>+'1.1.SZ.TÁBL. BEV - KIAD'!K7</f>
        <v>130147</v>
      </c>
      <c r="C2" s="126">
        <f>+'1.1.SZ.TÁBL. BEV - KIAD'!L7</f>
        <v>147398</v>
      </c>
      <c r="D2" s="130"/>
      <c r="E2" s="541"/>
      <c r="F2" s="558">
        <f>+C2/B2</f>
        <v>1.1325501164068323</v>
      </c>
      <c r="G2" s="549" t="s">
        <v>39</v>
      </c>
      <c r="H2" s="126">
        <f>+'1.1.SZ.TÁBL. BEV - KIAD'!K51</f>
        <v>71919</v>
      </c>
      <c r="I2" s="126">
        <f>+'1.1.SZ.TÁBL. BEV - KIAD'!L51</f>
        <v>86605</v>
      </c>
      <c r="J2" s="130"/>
      <c r="K2" s="541"/>
      <c r="L2" s="565">
        <f>+I2/H2</f>
        <v>1.2042019494153144</v>
      </c>
    </row>
    <row r="3" spans="1:13" ht="16.149999999999999" customHeight="1" x14ac:dyDescent="0.2">
      <c r="A3" s="124" t="s">
        <v>61</v>
      </c>
      <c r="B3" s="126">
        <f>+'1.1.SZ.TÁBL. BEV - KIAD'!K21</f>
        <v>10510</v>
      </c>
      <c r="C3" s="127">
        <f>+'1.1.SZ.TÁBL. BEV - KIAD'!L21</f>
        <v>12409</v>
      </c>
      <c r="D3" s="131"/>
      <c r="E3" s="542"/>
      <c r="F3" s="559">
        <f>+C3/B3</f>
        <v>1.1806850618458611</v>
      </c>
      <c r="G3" s="550" t="s">
        <v>60</v>
      </c>
      <c r="H3" s="126">
        <f>+'1.1.SZ.TÁBL. BEV - KIAD'!K52</f>
        <v>16854</v>
      </c>
      <c r="I3" s="138">
        <f>+'1.1.SZ.TÁBL. BEV - KIAD'!L52</f>
        <v>19752</v>
      </c>
      <c r="J3" s="140"/>
      <c r="K3" s="542"/>
      <c r="L3" s="566">
        <f>+I3/H3</f>
        <v>1.1719473122107511</v>
      </c>
    </row>
    <row r="4" spans="1:13" ht="16.149999999999999" customHeight="1" x14ac:dyDescent="0.2">
      <c r="A4" s="124" t="s">
        <v>289</v>
      </c>
      <c r="B4" s="126">
        <f>+'[3]1.SZ.TÁBL. TÁRSULÁS KON. MÉRLEG'!$C$4</f>
        <v>0</v>
      </c>
      <c r="C4" s="128">
        <f>+'1.1.SZ.TÁBL. BEV - KIAD'!L24</f>
        <v>0</v>
      </c>
      <c r="D4" s="41"/>
      <c r="E4" s="542"/>
      <c r="F4" s="559"/>
      <c r="G4" s="550" t="s">
        <v>62</v>
      </c>
      <c r="H4" s="126">
        <f>+'1.1.SZ.TÁBL. BEV - KIAD'!K84</f>
        <v>45691</v>
      </c>
      <c r="I4" s="127">
        <f>+'1.1.SZ.TÁBL. BEV - KIAD'!L84</f>
        <v>44711</v>
      </c>
      <c r="J4" s="131"/>
      <c r="K4" s="542"/>
      <c r="L4" s="566">
        <f>+I4/H4</f>
        <v>0.97855157470836707</v>
      </c>
    </row>
    <row r="5" spans="1:13" ht="16.149999999999999" customHeight="1" x14ac:dyDescent="0.2">
      <c r="A5" s="124" t="s">
        <v>64</v>
      </c>
      <c r="B5" s="126">
        <f>+'[3]1.SZ.TÁBL. TÁRSULÁS KON. MÉRLEG'!$C$5</f>
        <v>0</v>
      </c>
      <c r="C5" s="128">
        <f>+'1.1.SZ.TÁBL. BEV - KIAD'!L28</f>
        <v>0</v>
      </c>
      <c r="D5" s="41"/>
      <c r="E5" s="542"/>
      <c r="F5" s="559"/>
      <c r="G5" s="551" t="s">
        <v>63</v>
      </c>
      <c r="H5" s="126">
        <f>+'[3]1.SZ.TÁBL. TÁRSULÁS KON. MÉRLEG'!$I5</f>
        <v>0</v>
      </c>
      <c r="I5" s="128"/>
      <c r="J5" s="41"/>
      <c r="K5" s="542"/>
      <c r="L5" s="566"/>
    </row>
    <row r="6" spans="1:13" ht="16.149999999999999" customHeight="1" x14ac:dyDescent="0.2">
      <c r="A6" s="124"/>
      <c r="B6" s="128"/>
      <c r="C6" s="128"/>
      <c r="D6" s="41"/>
      <c r="E6" s="542"/>
      <c r="F6" s="559"/>
      <c r="G6" s="550" t="s">
        <v>65</v>
      </c>
      <c r="H6" s="126">
        <f>+'1.1.SZ.TÁBL. BEV - KIAD'!K85</f>
        <v>4000</v>
      </c>
      <c r="I6" s="127">
        <f>+'1.1.SZ.TÁBL. BEV - KIAD'!L85+'1.1.SZ.TÁBL. BEV - KIAD'!L87</f>
        <v>6527</v>
      </c>
      <c r="J6" s="41"/>
      <c r="K6" s="542"/>
      <c r="L6" s="566">
        <f>+I6/H6</f>
        <v>1.63175</v>
      </c>
    </row>
    <row r="7" spans="1:13" ht="16.149999999999999" customHeight="1" x14ac:dyDescent="0.2">
      <c r="A7" s="124"/>
      <c r="B7" s="128"/>
      <c r="C7" s="128"/>
      <c r="D7" s="41"/>
      <c r="E7" s="542"/>
      <c r="F7" s="559"/>
      <c r="G7" s="551" t="s">
        <v>66</v>
      </c>
      <c r="H7" s="126">
        <f>+'1.1.SZ.TÁBL. BEV - KIAD'!K88</f>
        <v>2193</v>
      </c>
      <c r="I7" s="128">
        <f>+'1.1.SZ.TÁBL. BEV - KIAD'!L88</f>
        <v>2212</v>
      </c>
      <c r="J7" s="131"/>
      <c r="K7" s="542"/>
      <c r="L7" s="566">
        <f>+I7/H7</f>
        <v>1.0086639306885545</v>
      </c>
    </row>
    <row r="8" spans="1:13" ht="16.149999999999999" customHeight="1" x14ac:dyDescent="0.2">
      <c r="A8" s="132"/>
      <c r="B8" s="133"/>
      <c r="C8" s="133"/>
      <c r="D8" s="134"/>
      <c r="E8" s="543"/>
      <c r="F8" s="560"/>
      <c r="G8" s="552"/>
      <c r="H8" s="139"/>
      <c r="I8" s="139"/>
      <c r="J8" s="141"/>
      <c r="K8" s="543"/>
      <c r="L8" s="567"/>
    </row>
    <row r="9" spans="1:13" ht="16.149999999999999" customHeight="1" x14ac:dyDescent="0.2">
      <c r="A9" s="143" t="s">
        <v>74</v>
      </c>
      <c r="B9" s="144">
        <f>SUM(B2:B8)</f>
        <v>140657</v>
      </c>
      <c r="C9" s="144">
        <f>SUM(C2:C8)</f>
        <v>159807</v>
      </c>
      <c r="D9" s="145"/>
      <c r="E9" s="544"/>
      <c r="F9" s="561">
        <f>+C9/B9</f>
        <v>1.1361467968177907</v>
      </c>
      <c r="G9" s="553" t="s">
        <v>76</v>
      </c>
      <c r="H9" s="144">
        <f>SUM(H2:H7)</f>
        <v>140657</v>
      </c>
      <c r="I9" s="144">
        <f>SUM(I2:I7)</f>
        <v>159807</v>
      </c>
      <c r="J9" s="145"/>
      <c r="K9" s="544"/>
      <c r="L9" s="568">
        <f>+I9/H9</f>
        <v>1.1361467968177907</v>
      </c>
    </row>
    <row r="10" spans="1:13" ht="16.149999999999999" customHeight="1" x14ac:dyDescent="0.2">
      <c r="A10" s="155"/>
      <c r="B10" s="156"/>
      <c r="C10" s="156"/>
      <c r="D10" s="157"/>
      <c r="E10" s="545"/>
      <c r="F10" s="562"/>
      <c r="G10" s="554"/>
      <c r="H10" s="156"/>
      <c r="I10" s="156"/>
      <c r="J10" s="157"/>
      <c r="K10" s="545"/>
      <c r="L10" s="569"/>
    </row>
    <row r="11" spans="1:13" ht="16.149999999999999" customHeight="1" x14ac:dyDescent="0.2">
      <c r="A11" s="123" t="s">
        <v>67</v>
      </c>
      <c r="B11" s="126">
        <f>+'1.1.SZ.TÁBL. BEV - KIAD'!K11</f>
        <v>0</v>
      </c>
      <c r="C11" s="126">
        <f>+'1.1.SZ.TÁBL. BEV - KIAD'!L11</f>
        <v>0</v>
      </c>
      <c r="D11" s="130"/>
      <c r="E11" s="541"/>
      <c r="F11" s="558"/>
      <c r="G11" s="549" t="s">
        <v>68</v>
      </c>
      <c r="H11" s="126">
        <f>+'1.1.SZ.TÁBL. BEV - KIAD'!K101</f>
        <v>0</v>
      </c>
      <c r="I11" s="147">
        <f>+'1.1.SZ.TÁBL. BEV - KIAD'!L101</f>
        <v>0</v>
      </c>
      <c r="J11" s="150"/>
      <c r="K11" s="541"/>
      <c r="L11" s="565"/>
      <c r="M11" s="118"/>
    </row>
    <row r="12" spans="1:13" ht="16.149999999999999" customHeight="1" x14ac:dyDescent="0.2">
      <c r="A12" s="146" t="s">
        <v>290</v>
      </c>
      <c r="B12" s="127"/>
      <c r="C12" s="127">
        <f>+'1.1.SZ.TÁBL. BEV - KIAD'!L26</f>
        <v>0</v>
      </c>
      <c r="D12" s="131"/>
      <c r="E12" s="542"/>
      <c r="F12" s="559"/>
      <c r="G12" s="550" t="s">
        <v>69</v>
      </c>
      <c r="H12" s="126">
        <f>+'[3]1.SZ.TÁBL. TÁRSULÁS KON. MÉRLEG'!$I12</f>
        <v>0</v>
      </c>
      <c r="I12" s="148">
        <f>+'1.1.SZ.TÁBL. BEV - KIAD'!L106</f>
        <v>0</v>
      </c>
      <c r="J12" s="151"/>
      <c r="K12" s="542"/>
      <c r="L12" s="566"/>
      <c r="M12" s="118"/>
    </row>
    <row r="13" spans="1:13" ht="16.149999999999999" customHeight="1" x14ac:dyDescent="0.2">
      <c r="A13" s="124" t="s">
        <v>70</v>
      </c>
      <c r="B13" s="127"/>
      <c r="C13" s="127"/>
      <c r="D13" s="131"/>
      <c r="E13" s="542"/>
      <c r="F13" s="559"/>
      <c r="G13" s="550" t="s">
        <v>71</v>
      </c>
      <c r="H13" s="126">
        <f>+'[3]1.SZ.TÁBL. TÁRSULÁS KON. MÉRLEG'!$I13</f>
        <v>0</v>
      </c>
      <c r="I13" s="148">
        <f>+'1.1.SZ.TÁBL. BEV - KIAD'!L107</f>
        <v>0</v>
      </c>
      <c r="J13" s="151"/>
      <c r="K13" s="542"/>
      <c r="L13" s="566"/>
      <c r="M13" s="118"/>
    </row>
    <row r="14" spans="1:13" ht="16.149999999999999" customHeight="1" x14ac:dyDescent="0.2">
      <c r="A14" s="124"/>
      <c r="B14" s="128"/>
      <c r="C14" s="128"/>
      <c r="D14" s="41"/>
      <c r="E14" s="542"/>
      <c r="F14" s="559"/>
      <c r="G14" s="550" t="s">
        <v>72</v>
      </c>
      <c r="H14" s="126">
        <f>+'[3]1.SZ.TÁBL. TÁRSULÁS KON. MÉRLEG'!$I14</f>
        <v>0</v>
      </c>
      <c r="I14" s="149"/>
      <c r="J14" s="151"/>
      <c r="K14" s="542"/>
      <c r="L14" s="566"/>
      <c r="M14" s="118"/>
    </row>
    <row r="15" spans="1:13" ht="16.149999999999999" customHeight="1" x14ac:dyDescent="0.2">
      <c r="A15" s="158"/>
      <c r="B15" s="159"/>
      <c r="C15" s="159"/>
      <c r="D15" s="42"/>
      <c r="E15" s="543"/>
      <c r="F15" s="560"/>
      <c r="G15" s="555"/>
      <c r="H15" s="160"/>
      <c r="I15" s="160"/>
      <c r="J15" s="161"/>
      <c r="K15" s="543"/>
      <c r="L15" s="567"/>
    </row>
    <row r="16" spans="1:13" ht="16.149999999999999" customHeight="1" thickBot="1" x14ac:dyDescent="0.25">
      <c r="A16" s="135" t="s">
        <v>75</v>
      </c>
      <c r="B16" s="136">
        <f>SUM(B11:B15)</f>
        <v>0</v>
      </c>
      <c r="C16" s="136">
        <f>SUM(C11:C15)</f>
        <v>0</v>
      </c>
      <c r="D16" s="137"/>
      <c r="E16" s="546"/>
      <c r="F16" s="563"/>
      <c r="G16" s="556" t="s">
        <v>77</v>
      </c>
      <c r="H16" s="162">
        <f>SUM(H11:H15)</f>
        <v>0</v>
      </c>
      <c r="I16" s="162">
        <f>SUM(I11:I15)</f>
        <v>0</v>
      </c>
      <c r="J16" s="163"/>
      <c r="K16" s="546"/>
      <c r="L16" s="570"/>
    </row>
    <row r="17" spans="1:13" ht="16.149999999999999" customHeight="1" thickBot="1" x14ac:dyDescent="0.25">
      <c r="A17" s="152" t="s">
        <v>73</v>
      </c>
      <c r="B17" s="153">
        <f>B9+B16</f>
        <v>140657</v>
      </c>
      <c r="C17" s="153">
        <f>C9+C16</f>
        <v>159807</v>
      </c>
      <c r="D17" s="120"/>
      <c r="E17" s="547"/>
      <c r="F17" s="564">
        <f>+C17/B17</f>
        <v>1.1361467968177907</v>
      </c>
      <c r="G17" s="557" t="s">
        <v>73</v>
      </c>
      <c r="H17" s="154">
        <f>H9+H16</f>
        <v>140657</v>
      </c>
      <c r="I17" s="154">
        <f>I9+I16</f>
        <v>159807</v>
      </c>
      <c r="J17" s="121"/>
      <c r="K17" s="547"/>
      <c r="L17" s="571">
        <f>+I17/H17</f>
        <v>1.1361467968177907</v>
      </c>
      <c r="M17" s="118"/>
    </row>
    <row r="18" spans="1:13" ht="16.149999999999999" customHeight="1" x14ac:dyDescent="0.2"/>
    <row r="19" spans="1:13" ht="16.149999999999999" customHeight="1" x14ac:dyDescent="0.2"/>
    <row r="20" spans="1:13" ht="16.149999999999999" customHeight="1" x14ac:dyDescent="0.2"/>
    <row r="21" spans="1:13" ht="16.149999999999999" customHeight="1" x14ac:dyDescent="0.2"/>
    <row r="22" spans="1:13" ht="16.149999999999999" customHeight="1" x14ac:dyDescent="0.2"/>
    <row r="23" spans="1:13" ht="16.149999999999999" customHeight="1" x14ac:dyDescent="0.2"/>
    <row r="24" spans="1:13" ht="16.149999999999999" customHeight="1" x14ac:dyDescent="0.2"/>
    <row r="25" spans="1:13" ht="16.149999999999999" customHeight="1" x14ac:dyDescent="0.2"/>
    <row r="26" spans="1:13" ht="16.149999999999999" customHeight="1" x14ac:dyDescent="0.2"/>
  </sheetData>
  <phoneticPr fontId="34" type="noConversion"/>
  <printOptions horizontalCentered="1"/>
  <pageMargins left="0.70866141732283472" right="0.70866141732283472" top="1.299212598425197" bottom="0.74803149606299213" header="0.43307086614173229" footer="0.31496062992125984"/>
  <pageSetup paperSize="9" scale="73" orientation="landscape" r:id="rId1"/>
  <headerFooter>
    <oddHeader>&amp;L&amp;"Times New Roman,Félkövér"&amp;13Szent László Völgye TKT&amp;C&amp;"Times New Roman,Félkövér"&amp;16 2019. ÉVI KÖLTSÉGVETÉS&amp;R1. sz. táblázat&amp;12TÁRSULÁS KONSZOLIDÁLT MÉRLEGE&amp;10Adatok: eFt-ban</oddHeader>
    <oddFooter>&amp;L&amp;F&amp;R&amp;P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14"/>
  <sheetViews>
    <sheetView topLeftCell="A13" workbookViewId="0">
      <selection activeCell="L6" sqref="L6"/>
    </sheetView>
  </sheetViews>
  <sheetFormatPr defaultColWidth="8.85546875" defaultRowHeight="12.75" x14ac:dyDescent="0.2"/>
  <cols>
    <col min="1" max="1" width="6.28515625" style="1" customWidth="1"/>
    <col min="2" max="2" width="48" style="26" customWidth="1"/>
    <col min="3" max="3" width="10.42578125" style="26" customWidth="1"/>
    <col min="4" max="5" width="10.42578125" style="27" customWidth="1"/>
    <col min="6" max="6" width="10.42578125" style="638" customWidth="1"/>
    <col min="7" max="7" width="10.42578125" style="28" customWidth="1"/>
    <col min="8" max="9" width="10.42578125" style="14" customWidth="1"/>
    <col min="10" max="10" width="10.42578125" style="638" customWidth="1"/>
    <col min="11" max="13" width="10.42578125" style="14" customWidth="1"/>
    <col min="14" max="14" width="10.42578125" style="638" customWidth="1"/>
    <col min="15" max="15" width="8.85546875" style="1"/>
    <col min="16" max="16" width="10.85546875" style="2" bestFit="1" customWidth="1"/>
    <col min="17" max="16384" width="8.85546875" style="1"/>
  </cols>
  <sheetData>
    <row r="1" spans="1:16" s="166" customFormat="1" ht="45.75" customHeight="1" x14ac:dyDescent="0.2">
      <c r="A1" s="726" t="s">
        <v>118</v>
      </c>
      <c r="B1" s="728" t="s">
        <v>143</v>
      </c>
      <c r="C1" s="714" t="s">
        <v>57</v>
      </c>
      <c r="D1" s="715"/>
      <c r="E1" s="715"/>
      <c r="F1" s="716"/>
      <c r="G1" s="717" t="s">
        <v>58</v>
      </c>
      <c r="H1" s="718"/>
      <c r="I1" s="718"/>
      <c r="J1" s="719"/>
      <c r="K1" s="717" t="s">
        <v>51</v>
      </c>
      <c r="L1" s="718"/>
      <c r="M1" s="718"/>
      <c r="N1" s="719"/>
      <c r="P1" s="167"/>
    </row>
    <row r="2" spans="1:16" s="168" customFormat="1" ht="29.45" customHeight="1" x14ac:dyDescent="0.15">
      <c r="A2" s="727"/>
      <c r="B2" s="729"/>
      <c r="C2" s="176" t="s">
        <v>346</v>
      </c>
      <c r="D2" s="177" t="s">
        <v>360</v>
      </c>
      <c r="E2" s="177" t="s">
        <v>361</v>
      </c>
      <c r="F2" s="616" t="s">
        <v>314</v>
      </c>
      <c r="G2" s="176" t="s">
        <v>346</v>
      </c>
      <c r="H2" s="177" t="s">
        <v>360</v>
      </c>
      <c r="I2" s="177" t="s">
        <v>361</v>
      </c>
      <c r="J2" s="616" t="s">
        <v>314</v>
      </c>
      <c r="K2" s="176" t="s">
        <v>346</v>
      </c>
      <c r="L2" s="177" t="s">
        <v>360</v>
      </c>
      <c r="M2" s="177" t="s">
        <v>361</v>
      </c>
      <c r="N2" s="616" t="s">
        <v>314</v>
      </c>
      <c r="P2" s="169"/>
    </row>
    <row r="3" spans="1:16" ht="13.5" customHeight="1" x14ac:dyDescent="0.2">
      <c r="A3" s="178" t="s">
        <v>119</v>
      </c>
      <c r="B3" s="195" t="s">
        <v>79</v>
      </c>
      <c r="C3" s="65"/>
      <c r="D3" s="85"/>
      <c r="E3" s="85"/>
      <c r="F3" s="617"/>
      <c r="G3" s="65"/>
      <c r="H3" s="85"/>
      <c r="I3" s="85"/>
      <c r="J3" s="617"/>
      <c r="K3" s="65">
        <f>+C3+G3</f>
        <v>0</v>
      </c>
      <c r="L3" s="85">
        <f>+D3+H3</f>
        <v>0</v>
      </c>
      <c r="M3" s="85"/>
      <c r="N3" s="617"/>
    </row>
    <row r="4" spans="1:16" ht="24" customHeight="1" x14ac:dyDescent="0.2">
      <c r="A4" s="179" t="s">
        <v>120</v>
      </c>
      <c r="B4" s="196" t="s">
        <v>80</v>
      </c>
      <c r="C4" s="66"/>
      <c r="D4" s="81"/>
      <c r="E4" s="81"/>
      <c r="F4" s="618"/>
      <c r="G4" s="66">
        <f>+SUM(G5:G6)</f>
        <v>130147</v>
      </c>
      <c r="H4" s="81">
        <f>+SUM(H5:H6)</f>
        <v>147398</v>
      </c>
      <c r="I4" s="81"/>
      <c r="J4" s="618">
        <f>+H4/G4</f>
        <v>1.1325501164068323</v>
      </c>
      <c r="K4" s="65">
        <f>+SUM(K5:K6)</f>
        <v>130147</v>
      </c>
      <c r="L4" s="85">
        <f>+SUM(L5:L6)</f>
        <v>147398</v>
      </c>
      <c r="M4" s="81"/>
      <c r="N4" s="618">
        <f>+L4/K4</f>
        <v>1.1325501164068323</v>
      </c>
    </row>
    <row r="5" spans="1:16" s="298" customFormat="1" ht="13.5" customHeight="1" x14ac:dyDescent="0.2">
      <c r="A5" s="181"/>
      <c r="B5" s="182" t="s">
        <v>81</v>
      </c>
      <c r="C5" s="387"/>
      <c r="D5" s="388"/>
      <c r="E5" s="388"/>
      <c r="F5" s="619"/>
      <c r="G5" s="387"/>
      <c r="H5" s="388"/>
      <c r="I5" s="388"/>
      <c r="J5" s="619"/>
      <c r="K5" s="65"/>
      <c r="L5" s="85"/>
      <c r="M5" s="388"/>
      <c r="N5" s="619"/>
      <c r="P5" s="389"/>
    </row>
    <row r="6" spans="1:16" s="293" customFormat="1" ht="24" customHeight="1" x14ac:dyDescent="0.2">
      <c r="A6" s="187"/>
      <c r="B6" s="197" t="s">
        <v>82</v>
      </c>
      <c r="C6" s="390"/>
      <c r="D6" s="391"/>
      <c r="E6" s="391"/>
      <c r="F6" s="620"/>
      <c r="G6" s="387">
        <f>+'[4]1.1.SZ.TÁBL. BEV - KIAD'!$H6</f>
        <v>130147</v>
      </c>
      <c r="H6" s="391">
        <f>+'2.SZ.TÁBL. BEVÉTELEK'!D63</f>
        <v>147398</v>
      </c>
      <c r="I6" s="391"/>
      <c r="J6" s="620">
        <f>+H6/G6</f>
        <v>1.1325501164068323</v>
      </c>
      <c r="K6" s="65">
        <f t="shared" ref="K6" si="0">+C6+G6</f>
        <v>130147</v>
      </c>
      <c r="L6" s="85">
        <f t="shared" ref="L6" si="1">+D6+H6</f>
        <v>147398</v>
      </c>
      <c r="M6" s="391"/>
      <c r="N6" s="620">
        <f>+L6/K6</f>
        <v>1.1325501164068323</v>
      </c>
      <c r="O6" s="392"/>
      <c r="P6" s="392"/>
    </row>
    <row r="7" spans="1:16" s="3" customFormat="1" ht="13.5" customHeight="1" x14ac:dyDescent="0.2">
      <c r="A7" s="170" t="s">
        <v>121</v>
      </c>
      <c r="B7" s="165" t="s">
        <v>83</v>
      </c>
      <c r="C7" s="401"/>
      <c r="D7" s="402"/>
      <c r="E7" s="402"/>
      <c r="F7" s="621"/>
      <c r="G7" s="403">
        <f>+G3+G4</f>
        <v>130147</v>
      </c>
      <c r="H7" s="404">
        <f>+H3+H4</f>
        <v>147398</v>
      </c>
      <c r="I7" s="404"/>
      <c r="J7" s="627">
        <f>+H7/G7</f>
        <v>1.1325501164068323</v>
      </c>
      <c r="K7" s="401">
        <f>+K3+K4</f>
        <v>130147</v>
      </c>
      <c r="L7" s="402">
        <f>+L3+L4</f>
        <v>147398</v>
      </c>
      <c r="M7" s="402"/>
      <c r="N7" s="621">
        <f>+L7/K7</f>
        <v>1.1325501164068323</v>
      </c>
      <c r="P7" s="4"/>
    </row>
    <row r="8" spans="1:16" ht="13.5" customHeight="1" x14ac:dyDescent="0.2">
      <c r="A8" s="188" t="s">
        <v>122</v>
      </c>
      <c r="B8" s="198" t="s">
        <v>117</v>
      </c>
      <c r="C8" s="65"/>
      <c r="D8" s="85"/>
      <c r="E8" s="85"/>
      <c r="F8" s="617"/>
      <c r="G8" s="5"/>
      <c r="H8" s="83"/>
      <c r="I8" s="83"/>
      <c r="J8" s="628"/>
      <c r="K8" s="65">
        <f>+C8+G8</f>
        <v>0</v>
      </c>
      <c r="L8" s="85">
        <f>+D8+H8</f>
        <v>0</v>
      </c>
      <c r="M8" s="85"/>
      <c r="N8" s="617"/>
    </row>
    <row r="9" spans="1:16" ht="24" customHeight="1" x14ac:dyDescent="0.2">
      <c r="A9" s="179" t="s">
        <v>123</v>
      </c>
      <c r="B9" s="196" t="s">
        <v>84</v>
      </c>
      <c r="C9" s="66"/>
      <c r="D9" s="81"/>
      <c r="E9" s="81"/>
      <c r="F9" s="618"/>
      <c r="G9" s="66">
        <f>+'[4]1.1.SZ.TÁBL. BEV - KIAD'!$H9</f>
        <v>0</v>
      </c>
      <c r="H9" s="164">
        <f>+H10</f>
        <v>0</v>
      </c>
      <c r="I9" s="164"/>
      <c r="J9" s="630"/>
      <c r="K9" s="65">
        <f>+SUM(K10)</f>
        <v>0</v>
      </c>
      <c r="L9" s="85">
        <f>+SUM(L10)</f>
        <v>0</v>
      </c>
      <c r="M9" s="81"/>
      <c r="N9" s="618"/>
    </row>
    <row r="10" spans="1:16" s="298" customFormat="1" ht="23.25" customHeight="1" x14ac:dyDescent="0.2">
      <c r="A10" s="187"/>
      <c r="B10" s="197" t="s">
        <v>82</v>
      </c>
      <c r="C10" s="390"/>
      <c r="D10" s="391"/>
      <c r="E10" s="391"/>
      <c r="F10" s="620"/>
      <c r="G10" s="387">
        <f>+'[4]1.1.SZ.TÁBL. BEV - KIAD'!$H10</f>
        <v>0</v>
      </c>
      <c r="H10" s="393">
        <f>+'2.SZ.TÁBL. BEVÉTELEK'!D68</f>
        <v>0</v>
      </c>
      <c r="I10" s="393"/>
      <c r="J10" s="632"/>
      <c r="K10" s="65">
        <f>+C10+G10</f>
        <v>0</v>
      </c>
      <c r="L10" s="85">
        <f>+D10+H10</f>
        <v>0</v>
      </c>
      <c r="M10" s="391"/>
      <c r="N10" s="620"/>
      <c r="P10" s="389"/>
    </row>
    <row r="11" spans="1:16" s="3" customFormat="1" ht="13.5" customHeight="1" x14ac:dyDescent="0.2">
      <c r="A11" s="170" t="s">
        <v>124</v>
      </c>
      <c r="B11" s="165" t="s">
        <v>85</v>
      </c>
      <c r="C11" s="401"/>
      <c r="D11" s="402"/>
      <c r="E11" s="402"/>
      <c r="F11" s="621"/>
      <c r="G11" s="403">
        <f>+G8+G9</f>
        <v>0</v>
      </c>
      <c r="H11" s="404">
        <f>+H8+H9</f>
        <v>0</v>
      </c>
      <c r="I11" s="404"/>
      <c r="J11" s="627"/>
      <c r="K11" s="401">
        <f>+K8+K9</f>
        <v>0</v>
      </c>
      <c r="L11" s="402">
        <f>+L8+L9</f>
        <v>0</v>
      </c>
      <c r="M11" s="402"/>
      <c r="N11" s="621"/>
      <c r="P11" s="4"/>
    </row>
    <row r="12" spans="1:16" ht="13.5" customHeight="1" x14ac:dyDescent="0.2">
      <c r="A12" s="188" t="s">
        <v>125</v>
      </c>
      <c r="B12" s="198" t="s">
        <v>86</v>
      </c>
      <c r="C12" s="65">
        <f>+'3.SZ.TÁBL. SEGÍTŐ SZOLGÁLAT'!AA12</f>
        <v>0</v>
      </c>
      <c r="D12" s="85">
        <f>+'3.SZ.TÁBL. SEGÍTŐ SZOLGÁLAT'!AB12</f>
        <v>0</v>
      </c>
      <c r="E12" s="85"/>
      <c r="F12" s="617"/>
      <c r="G12" s="5"/>
      <c r="H12" s="83"/>
      <c r="I12" s="85"/>
      <c r="J12" s="617"/>
      <c r="K12" s="65">
        <f t="shared" ref="K12:K20" si="2">+C12+G12</f>
        <v>0</v>
      </c>
      <c r="L12" s="85">
        <f t="shared" ref="L12:L20" si="3">+D12+H12</f>
        <v>0</v>
      </c>
      <c r="M12" s="85"/>
      <c r="N12" s="617"/>
    </row>
    <row r="13" spans="1:16" ht="13.5" customHeight="1" x14ac:dyDescent="0.2">
      <c r="A13" s="179" t="s">
        <v>126</v>
      </c>
      <c r="B13" s="196" t="s">
        <v>87</v>
      </c>
      <c r="C13" s="66">
        <f>+'3.SZ.TÁBL. SEGÍTŐ SZOLGÁLAT'!AA13</f>
        <v>500</v>
      </c>
      <c r="D13" s="81">
        <f>+'3.SZ.TÁBL. SEGÍTŐ SZOLGÁLAT'!AB13</f>
        <v>300</v>
      </c>
      <c r="E13" s="81"/>
      <c r="F13" s="618">
        <f>+D13/C13</f>
        <v>0.6</v>
      </c>
      <c r="G13" s="6"/>
      <c r="H13" s="164"/>
      <c r="I13" s="164"/>
      <c r="J13" s="630"/>
      <c r="K13" s="66">
        <f t="shared" si="2"/>
        <v>500</v>
      </c>
      <c r="L13" s="81">
        <f t="shared" si="3"/>
        <v>300</v>
      </c>
      <c r="M13" s="81"/>
      <c r="N13" s="618">
        <f>+L13/K13</f>
        <v>0.6</v>
      </c>
    </row>
    <row r="14" spans="1:16" ht="13.5" customHeight="1" x14ac:dyDescent="0.2">
      <c r="A14" s="179" t="s">
        <v>127</v>
      </c>
      <c r="B14" s="196" t="s">
        <v>88</v>
      </c>
      <c r="C14" s="66">
        <f>+'3.SZ.TÁBL. SEGÍTŐ SZOLGÁLAT'!AA14</f>
        <v>0</v>
      </c>
      <c r="D14" s="81">
        <f>+'3.SZ.TÁBL. SEGÍTŐ SZOLGÁLAT'!AB14</f>
        <v>0</v>
      </c>
      <c r="E14" s="81"/>
      <c r="F14" s="618"/>
      <c r="G14" s="6"/>
      <c r="H14" s="164"/>
      <c r="I14" s="81"/>
      <c r="J14" s="618"/>
      <c r="K14" s="66">
        <f t="shared" si="2"/>
        <v>0</v>
      </c>
      <c r="L14" s="81">
        <f t="shared" si="3"/>
        <v>0</v>
      </c>
      <c r="M14" s="81"/>
      <c r="N14" s="618"/>
    </row>
    <row r="15" spans="1:16" ht="13.5" customHeight="1" x14ac:dyDescent="0.2">
      <c r="A15" s="179" t="s">
        <v>128</v>
      </c>
      <c r="B15" s="196" t="s">
        <v>89</v>
      </c>
      <c r="C15" s="66">
        <f>+'3.SZ.TÁBL. SEGÍTŐ SZOLGÁLAT'!AA15</f>
        <v>0</v>
      </c>
      <c r="D15" s="81">
        <f>+'3.SZ.TÁBL. SEGÍTŐ SZOLGÁLAT'!AB15</f>
        <v>0</v>
      </c>
      <c r="E15" s="81"/>
      <c r="F15" s="618"/>
      <c r="G15" s="6"/>
      <c r="H15" s="164"/>
      <c r="I15" s="164"/>
      <c r="J15" s="630"/>
      <c r="K15" s="66">
        <f t="shared" si="2"/>
        <v>0</v>
      </c>
      <c r="L15" s="81">
        <f t="shared" si="3"/>
        <v>0</v>
      </c>
      <c r="M15" s="164"/>
      <c r="N15" s="630"/>
    </row>
    <row r="16" spans="1:16" ht="13.5" customHeight="1" x14ac:dyDescent="0.2">
      <c r="A16" s="179" t="s">
        <v>129</v>
      </c>
      <c r="B16" s="196" t="s">
        <v>90</v>
      </c>
      <c r="C16" s="66">
        <f>+'3.SZ.TÁBL. SEGÍTŐ SZOLGÁLAT'!AA16</f>
        <v>10010</v>
      </c>
      <c r="D16" s="81">
        <f>+'3.SZ.TÁBL. SEGÍTŐ SZOLGÁLAT'!AB16</f>
        <v>12109</v>
      </c>
      <c r="E16" s="81"/>
      <c r="F16" s="618">
        <f>+D16/C16</f>
        <v>1.2096903096903098</v>
      </c>
      <c r="G16" s="6"/>
      <c r="H16" s="164"/>
      <c r="I16" s="164"/>
      <c r="J16" s="630"/>
      <c r="K16" s="66">
        <f t="shared" si="2"/>
        <v>10010</v>
      </c>
      <c r="L16" s="81">
        <f t="shared" si="3"/>
        <v>12109</v>
      </c>
      <c r="M16" s="164"/>
      <c r="N16" s="630">
        <f>+L16/K16</f>
        <v>1.2096903096903098</v>
      </c>
    </row>
    <row r="17" spans="1:16" ht="13.5" customHeight="1" x14ac:dyDescent="0.2">
      <c r="A17" s="179" t="s">
        <v>130</v>
      </c>
      <c r="B17" s="196" t="s">
        <v>91</v>
      </c>
      <c r="C17" s="66">
        <f>+'3.SZ.TÁBL. SEGÍTŐ SZOLGÁLAT'!AA17</f>
        <v>0</v>
      </c>
      <c r="D17" s="81">
        <f>+'3.SZ.TÁBL. SEGÍTŐ SZOLGÁLAT'!AB17</f>
        <v>0</v>
      </c>
      <c r="E17" s="81"/>
      <c r="F17" s="618"/>
      <c r="G17" s="6"/>
      <c r="H17" s="164"/>
      <c r="I17" s="164"/>
      <c r="J17" s="630"/>
      <c r="K17" s="66">
        <f t="shared" si="2"/>
        <v>0</v>
      </c>
      <c r="L17" s="81">
        <f t="shared" si="3"/>
        <v>0</v>
      </c>
      <c r="M17" s="164"/>
      <c r="N17" s="630"/>
    </row>
    <row r="18" spans="1:16" ht="13.5" customHeight="1" x14ac:dyDescent="0.2">
      <c r="A18" s="179" t="s">
        <v>131</v>
      </c>
      <c r="B18" s="196" t="s">
        <v>92</v>
      </c>
      <c r="C18" s="66">
        <f>+'3.SZ.TÁBL. SEGÍTŐ SZOLGÁLAT'!AA18</f>
        <v>0</v>
      </c>
      <c r="D18" s="81">
        <f>+'3.SZ.TÁBL. SEGÍTŐ SZOLGÁLAT'!AB18</f>
        <v>0</v>
      </c>
      <c r="E18" s="81"/>
      <c r="F18" s="618"/>
      <c r="G18" s="6"/>
      <c r="H18" s="164"/>
      <c r="I18" s="164"/>
      <c r="J18" s="630"/>
      <c r="K18" s="66">
        <f t="shared" si="2"/>
        <v>0</v>
      </c>
      <c r="L18" s="81">
        <f t="shared" si="3"/>
        <v>0</v>
      </c>
      <c r="M18" s="164"/>
      <c r="N18" s="630"/>
    </row>
    <row r="19" spans="1:16" ht="13.5" customHeight="1" x14ac:dyDescent="0.2">
      <c r="A19" s="179" t="s">
        <v>132</v>
      </c>
      <c r="B19" s="196" t="s">
        <v>93</v>
      </c>
      <c r="C19" s="66">
        <f>+'3.SZ.TÁBL. SEGÍTŐ SZOLGÁLAT'!AA19</f>
        <v>0</v>
      </c>
      <c r="D19" s="81">
        <f>+'3.SZ.TÁBL. SEGÍTŐ SZOLGÁLAT'!AB19</f>
        <v>0</v>
      </c>
      <c r="E19" s="81"/>
      <c r="F19" s="618"/>
      <c r="G19" s="6"/>
      <c r="H19" s="164"/>
      <c r="I19" s="164"/>
      <c r="J19" s="630"/>
      <c r="K19" s="66">
        <f t="shared" si="2"/>
        <v>0</v>
      </c>
      <c r="L19" s="81">
        <f t="shared" si="3"/>
        <v>0</v>
      </c>
      <c r="M19" s="164"/>
      <c r="N19" s="630"/>
    </row>
    <row r="20" spans="1:16" ht="13.5" customHeight="1" x14ac:dyDescent="0.2">
      <c r="A20" s="190" t="s">
        <v>133</v>
      </c>
      <c r="B20" s="199" t="s">
        <v>94</v>
      </c>
      <c r="C20" s="67">
        <f>+'3.SZ.TÁBL. SEGÍTŐ SZOLGÁLAT'!AA20</f>
        <v>0</v>
      </c>
      <c r="D20" s="82">
        <f>+'3.SZ.TÁBL. SEGÍTŐ SZOLGÁLAT'!AB20</f>
        <v>0</v>
      </c>
      <c r="E20" s="82"/>
      <c r="F20" s="622"/>
      <c r="G20" s="189"/>
      <c r="H20" s="201"/>
      <c r="I20" s="201"/>
      <c r="J20" s="629"/>
      <c r="K20" s="67">
        <f t="shared" si="2"/>
        <v>0</v>
      </c>
      <c r="L20" s="82">
        <f t="shared" si="3"/>
        <v>0</v>
      </c>
      <c r="M20" s="201"/>
      <c r="N20" s="629"/>
    </row>
    <row r="21" spans="1:16" s="3" customFormat="1" ht="13.5" customHeight="1" x14ac:dyDescent="0.2">
      <c r="A21" s="170" t="s">
        <v>134</v>
      </c>
      <c r="B21" s="165" t="s">
        <v>95</v>
      </c>
      <c r="C21" s="299">
        <f>SUM(C12:C20)</f>
        <v>10510</v>
      </c>
      <c r="D21" s="304">
        <f>SUM(D12:D20)</f>
        <v>12409</v>
      </c>
      <c r="E21" s="402"/>
      <c r="F21" s="621">
        <f>+D21/C21</f>
        <v>1.1806850618458611</v>
      </c>
      <c r="G21" s="299">
        <f>SUM(G12:G20)</f>
        <v>0</v>
      </c>
      <c r="H21" s="304">
        <f>SUM(H12:H20)</f>
        <v>0</v>
      </c>
      <c r="I21" s="404"/>
      <c r="J21" s="627"/>
      <c r="K21" s="401">
        <f>SUM(K12:K20)</f>
        <v>10510</v>
      </c>
      <c r="L21" s="402">
        <f>SUM(L12:L20)</f>
        <v>12409</v>
      </c>
      <c r="M21" s="404"/>
      <c r="N21" s="627">
        <f>+L21/K21</f>
        <v>1.1806850618458611</v>
      </c>
      <c r="P21" s="4"/>
    </row>
    <row r="22" spans="1:16" s="3" customFormat="1" ht="13.5" customHeight="1" x14ac:dyDescent="0.2">
      <c r="A22" s="170" t="s">
        <v>135</v>
      </c>
      <c r="B22" s="165" t="s">
        <v>96</v>
      </c>
      <c r="C22" s="299"/>
      <c r="D22" s="304"/>
      <c r="E22" s="402"/>
      <c r="F22" s="621"/>
      <c r="G22" s="403"/>
      <c r="H22" s="404"/>
      <c r="I22" s="404"/>
      <c r="J22" s="627"/>
      <c r="K22" s="691">
        <f t="shared" ref="K22:K23" si="4">+C22+G22</f>
        <v>0</v>
      </c>
      <c r="L22" s="692">
        <f t="shared" ref="L22:L23" si="5">+D22+H22</f>
        <v>0</v>
      </c>
      <c r="M22" s="404"/>
      <c r="N22" s="627"/>
      <c r="P22" s="4"/>
    </row>
    <row r="23" spans="1:16" ht="13.5" customHeight="1" x14ac:dyDescent="0.2">
      <c r="A23" s="191" t="s">
        <v>136</v>
      </c>
      <c r="B23" s="200" t="s">
        <v>97</v>
      </c>
      <c r="C23" s="257"/>
      <c r="D23" s="252"/>
      <c r="E23" s="119"/>
      <c r="F23" s="623"/>
      <c r="G23" s="7"/>
      <c r="H23" s="202"/>
      <c r="I23" s="202"/>
      <c r="J23" s="639"/>
      <c r="K23" s="65">
        <f t="shared" si="4"/>
        <v>0</v>
      </c>
      <c r="L23" s="85">
        <f t="shared" si="5"/>
        <v>0</v>
      </c>
      <c r="M23" s="202"/>
      <c r="N23" s="639"/>
    </row>
    <row r="24" spans="1:16" s="3" customFormat="1" ht="13.5" customHeight="1" x14ac:dyDescent="0.2">
      <c r="A24" s="170" t="s">
        <v>137</v>
      </c>
      <c r="B24" s="165" t="s">
        <v>257</v>
      </c>
      <c r="C24" s="299">
        <f>+C23</f>
        <v>0</v>
      </c>
      <c r="D24" s="304">
        <f>+D23</f>
        <v>0</v>
      </c>
      <c r="E24" s="402"/>
      <c r="F24" s="621"/>
      <c r="G24" s="299">
        <f>+G23</f>
        <v>0</v>
      </c>
      <c r="H24" s="304">
        <f>+H23</f>
        <v>0</v>
      </c>
      <c r="I24" s="404"/>
      <c r="J24" s="621"/>
      <c r="K24" s="401">
        <f>+K23</f>
        <v>0</v>
      </c>
      <c r="L24" s="402">
        <f>+L23</f>
        <v>0</v>
      </c>
      <c r="M24" s="402"/>
      <c r="N24" s="621"/>
      <c r="P24" s="4"/>
    </row>
    <row r="25" spans="1:16" ht="13.5" customHeight="1" x14ac:dyDescent="0.2">
      <c r="A25" s="191" t="s">
        <v>138</v>
      </c>
      <c r="B25" s="200" t="s">
        <v>98</v>
      </c>
      <c r="C25" s="257"/>
      <c r="D25" s="252"/>
      <c r="E25" s="119"/>
      <c r="F25" s="623"/>
      <c r="G25" s="7"/>
      <c r="H25" s="202"/>
      <c r="I25" s="202"/>
      <c r="J25" s="639"/>
      <c r="K25" s="66">
        <f t="shared" ref="K25" si="6">+C25+G25</f>
        <v>0</v>
      </c>
      <c r="L25" s="81">
        <f t="shared" ref="L25" si="7">+D25+H25</f>
        <v>0</v>
      </c>
      <c r="M25" s="202"/>
      <c r="N25" s="639"/>
    </row>
    <row r="26" spans="1:16" s="3" customFormat="1" ht="13.5" customHeight="1" x14ac:dyDescent="0.2">
      <c r="A26" s="170" t="s">
        <v>139</v>
      </c>
      <c r="B26" s="165" t="s">
        <v>258</v>
      </c>
      <c r="C26" s="299">
        <f>+C25</f>
        <v>0</v>
      </c>
      <c r="D26" s="304">
        <f>+D25</f>
        <v>0</v>
      </c>
      <c r="E26" s="402"/>
      <c r="F26" s="621"/>
      <c r="G26" s="299">
        <f>+G25</f>
        <v>0</v>
      </c>
      <c r="H26" s="304">
        <f>+H25</f>
        <v>0</v>
      </c>
      <c r="I26" s="404"/>
      <c r="J26" s="627"/>
      <c r="K26" s="401">
        <f>+K25</f>
        <v>0</v>
      </c>
      <c r="L26" s="402">
        <f>+L25</f>
        <v>0</v>
      </c>
      <c r="M26" s="404"/>
      <c r="N26" s="627"/>
      <c r="P26" s="4"/>
    </row>
    <row r="27" spans="1:16" s="3" customFormat="1" ht="13.5" customHeight="1" x14ac:dyDescent="0.2">
      <c r="A27" s="170" t="s">
        <v>140</v>
      </c>
      <c r="B27" s="165" t="s">
        <v>99</v>
      </c>
      <c r="C27" s="299">
        <f>+C7+C11+C21+C22+C24+C26</f>
        <v>10510</v>
      </c>
      <c r="D27" s="304">
        <f>+D7+D11+D21+D22+D24+D26</f>
        <v>12409</v>
      </c>
      <c r="E27" s="402"/>
      <c r="F27" s="621">
        <f>+D27/C27</f>
        <v>1.1806850618458611</v>
      </c>
      <c r="G27" s="299">
        <f>+G7+G11+G21+G22+G24+G26</f>
        <v>130147</v>
      </c>
      <c r="H27" s="304">
        <f>+H7+H11+H21+H22+H24+H26</f>
        <v>147398</v>
      </c>
      <c r="I27" s="404"/>
      <c r="J27" s="627">
        <f>+H27/G27</f>
        <v>1.1325501164068323</v>
      </c>
      <c r="K27" s="401">
        <f>+K7+K11+K21+K22+K24+K26</f>
        <v>140657</v>
      </c>
      <c r="L27" s="402">
        <f>+L7+L11+L21+L22+L24+L26</f>
        <v>159807</v>
      </c>
      <c r="M27" s="404"/>
      <c r="N27" s="627">
        <f>+L27/K27</f>
        <v>1.1361467968177907</v>
      </c>
      <c r="P27" s="4"/>
    </row>
    <row r="28" spans="1:16" s="3" customFormat="1" ht="13.5" customHeight="1" x14ac:dyDescent="0.2">
      <c r="A28" s="171" t="s">
        <v>141</v>
      </c>
      <c r="B28" s="165" t="s">
        <v>100</v>
      </c>
      <c r="C28" s="299"/>
      <c r="D28" s="304"/>
      <c r="E28" s="402"/>
      <c r="F28" s="621"/>
      <c r="G28" s="403"/>
      <c r="H28" s="404"/>
      <c r="I28" s="404"/>
      <c r="J28" s="627"/>
      <c r="K28" s="66">
        <f t="shared" ref="K28" si="8">+C28+G28</f>
        <v>0</v>
      </c>
      <c r="L28" s="81">
        <f t="shared" ref="L28" si="9">+D28+H28</f>
        <v>0</v>
      </c>
      <c r="M28" s="404"/>
      <c r="N28" s="627"/>
      <c r="P28" s="4"/>
    </row>
    <row r="29" spans="1:16" s="3" customFormat="1" ht="13.5" customHeight="1" x14ac:dyDescent="0.2">
      <c r="A29" s="432" t="s">
        <v>255</v>
      </c>
      <c r="B29" s="433" t="s">
        <v>256</v>
      </c>
      <c r="C29" s="434">
        <f>+'3.SZ.TÁBL. SEGÍTŐ SZOLGÁLAT'!AA29</f>
        <v>103292</v>
      </c>
      <c r="D29" s="613">
        <f>+'3.SZ.TÁBL. SEGÍTŐ SZOLGÁLAT'!AB29</f>
        <v>118877</v>
      </c>
      <c r="E29" s="435"/>
      <c r="F29" s="624">
        <f>+D29/C29</f>
        <v>1.1508829338186888</v>
      </c>
      <c r="G29" s="437"/>
      <c r="H29" s="438"/>
      <c r="I29" s="438"/>
      <c r="J29" s="640"/>
      <c r="K29" s="436"/>
      <c r="L29" s="435"/>
      <c r="M29" s="438"/>
      <c r="N29" s="640"/>
      <c r="P29" s="4"/>
    </row>
    <row r="30" spans="1:16" s="3" customFormat="1" ht="13.5" customHeight="1" thickBot="1" x14ac:dyDescent="0.25">
      <c r="A30" s="172" t="s">
        <v>142</v>
      </c>
      <c r="B30" s="203" t="s">
        <v>101</v>
      </c>
      <c r="C30" s="690">
        <f>SUM(C28:C29)</f>
        <v>103292</v>
      </c>
      <c r="D30" s="375">
        <f>SUM(D28:D29)</f>
        <v>118877</v>
      </c>
      <c r="E30" s="375"/>
      <c r="F30" s="625">
        <f>+D30/C30</f>
        <v>1.1508829338186888</v>
      </c>
      <c r="G30" s="374">
        <f>SUM(G28:G29)</f>
        <v>0</v>
      </c>
      <c r="H30" s="375">
        <f>SUM(H28:H29)</f>
        <v>0</v>
      </c>
      <c r="I30" s="376"/>
      <c r="J30" s="641"/>
      <c r="K30" s="374">
        <f>+K28+K29</f>
        <v>0</v>
      </c>
      <c r="L30" s="375">
        <f>+L28+L29</f>
        <v>0</v>
      </c>
      <c r="M30" s="376"/>
      <c r="N30" s="641"/>
      <c r="P30" s="4"/>
    </row>
    <row r="31" spans="1:16" s="3" customFormat="1" ht="13.5" customHeight="1" thickBot="1" x14ac:dyDescent="0.25">
      <c r="A31" s="722" t="s">
        <v>0</v>
      </c>
      <c r="B31" s="723"/>
      <c r="C31" s="377">
        <f>+C27+C30</f>
        <v>113802</v>
      </c>
      <c r="D31" s="378">
        <f>+D27+D30</f>
        <v>131286</v>
      </c>
      <c r="E31" s="378"/>
      <c r="F31" s="626">
        <f>+D31/C31</f>
        <v>1.1536352612432119</v>
      </c>
      <c r="G31" s="377">
        <f>+G27+G30</f>
        <v>130147</v>
      </c>
      <c r="H31" s="378">
        <f>+H27+H30</f>
        <v>147398</v>
      </c>
      <c r="I31" s="210"/>
      <c r="J31" s="635">
        <f>+H31/G31</f>
        <v>1.1325501164068323</v>
      </c>
      <c r="K31" s="377">
        <f>+K27+K30</f>
        <v>140657</v>
      </c>
      <c r="L31" s="378">
        <f>+L27+L30</f>
        <v>159807</v>
      </c>
      <c r="M31" s="210"/>
      <c r="N31" s="635">
        <f>+L31/K31</f>
        <v>1.1361467968177907</v>
      </c>
      <c r="P31" s="4"/>
    </row>
    <row r="32" spans="1:16" ht="13.5" customHeight="1" x14ac:dyDescent="0.2">
      <c r="A32" s="211" t="s">
        <v>160</v>
      </c>
      <c r="B32" s="192" t="s">
        <v>161</v>
      </c>
      <c r="C32" s="234">
        <f>+'3.SZ.TÁBL. SEGÍTŐ SZOLGÁLAT'!AA41</f>
        <v>68182</v>
      </c>
      <c r="D32" s="229">
        <f>+'3.SZ.TÁBL. SEGÍTŐ SZOLGÁLAT'!AB41</f>
        <v>79769</v>
      </c>
      <c r="E32" s="85"/>
      <c r="F32" s="617">
        <f>+D32/C32</f>
        <v>1.1699422134874307</v>
      </c>
      <c r="G32" s="5"/>
      <c r="H32" s="83"/>
      <c r="I32" s="83"/>
      <c r="J32" s="628"/>
      <c r="K32" s="66">
        <f t="shared" ref="K32:K45" si="10">+C32+G32</f>
        <v>68182</v>
      </c>
      <c r="L32" s="81">
        <f t="shared" ref="L32:L45" si="11">+D32+H32</f>
        <v>79769</v>
      </c>
      <c r="M32" s="83"/>
      <c r="N32" s="628">
        <f>+L32/K32</f>
        <v>1.1699422134874307</v>
      </c>
    </row>
    <row r="33" spans="1:16" ht="13.5" customHeight="1" x14ac:dyDescent="0.2">
      <c r="A33" s="212" t="s">
        <v>162</v>
      </c>
      <c r="B33" s="183" t="s">
        <v>163</v>
      </c>
      <c r="C33" s="227">
        <f>+'3.SZ.TÁBL. SEGÍTŐ SZOLGÁLAT'!AA42</f>
        <v>0</v>
      </c>
      <c r="D33" s="229">
        <f>+'3.SZ.TÁBL. SEGÍTŐ SZOLGÁLAT'!AB42</f>
        <v>0</v>
      </c>
      <c r="E33" s="81"/>
      <c r="F33" s="618"/>
      <c r="G33" s="6"/>
      <c r="H33" s="164"/>
      <c r="I33" s="164"/>
      <c r="J33" s="630"/>
      <c r="K33" s="66">
        <f t="shared" si="10"/>
        <v>0</v>
      </c>
      <c r="L33" s="81">
        <f t="shared" si="11"/>
        <v>0</v>
      </c>
      <c r="M33" s="164"/>
      <c r="N33" s="630"/>
    </row>
    <row r="34" spans="1:16" ht="13.5" customHeight="1" x14ac:dyDescent="0.2">
      <c r="A34" s="212" t="s">
        <v>164</v>
      </c>
      <c r="B34" s="183" t="s">
        <v>165</v>
      </c>
      <c r="C34" s="227">
        <f>+'3.SZ.TÁBL. SEGÍTŐ SZOLGÁLAT'!AA43</f>
        <v>0</v>
      </c>
      <c r="D34" s="229">
        <f>+'3.SZ.TÁBL. SEGÍTŐ SZOLGÁLAT'!AB43</f>
        <v>0</v>
      </c>
      <c r="E34" s="81"/>
      <c r="F34" s="618"/>
      <c r="G34" s="6"/>
      <c r="H34" s="164"/>
      <c r="I34" s="164"/>
      <c r="J34" s="630"/>
      <c r="K34" s="66">
        <f t="shared" si="10"/>
        <v>0</v>
      </c>
      <c r="L34" s="81">
        <f t="shared" si="11"/>
        <v>0</v>
      </c>
      <c r="M34" s="164"/>
      <c r="N34" s="630"/>
    </row>
    <row r="35" spans="1:16" ht="13.5" customHeight="1" x14ac:dyDescent="0.2">
      <c r="A35" s="212" t="s">
        <v>166</v>
      </c>
      <c r="B35" s="183" t="s">
        <v>167</v>
      </c>
      <c r="C35" s="227">
        <f>+'3.SZ.TÁBL. SEGÍTŐ SZOLGÁLAT'!AA44</f>
        <v>932</v>
      </c>
      <c r="D35" s="229">
        <f>+'3.SZ.TÁBL. SEGÍTŐ SZOLGÁLAT'!AB44</f>
        <v>1070</v>
      </c>
      <c r="E35" s="81"/>
      <c r="F35" s="617">
        <f>+D35/C35</f>
        <v>1.148068669527897</v>
      </c>
      <c r="G35" s="6"/>
      <c r="H35" s="164"/>
      <c r="I35" s="164"/>
      <c r="J35" s="630"/>
      <c r="K35" s="66">
        <f t="shared" si="10"/>
        <v>932</v>
      </c>
      <c r="L35" s="81">
        <f t="shared" si="11"/>
        <v>1070</v>
      </c>
      <c r="M35" s="164"/>
      <c r="N35" s="630">
        <f>+L35/K35</f>
        <v>1.148068669527897</v>
      </c>
    </row>
    <row r="36" spans="1:16" ht="13.5" customHeight="1" x14ac:dyDescent="0.2">
      <c r="A36" s="212" t="s">
        <v>168</v>
      </c>
      <c r="B36" s="183" t="s">
        <v>169</v>
      </c>
      <c r="C36" s="227">
        <f>+'3.SZ.TÁBL. SEGÍTŐ SZOLGÁLAT'!AA45</f>
        <v>0</v>
      </c>
      <c r="D36" s="229">
        <f>+'3.SZ.TÁBL. SEGÍTŐ SZOLGÁLAT'!AB45</f>
        <v>0</v>
      </c>
      <c r="E36" s="81"/>
      <c r="F36" s="618"/>
      <c r="G36" s="6"/>
      <c r="H36" s="164"/>
      <c r="I36" s="81"/>
      <c r="J36" s="618"/>
      <c r="K36" s="66">
        <f t="shared" si="10"/>
        <v>0</v>
      </c>
      <c r="L36" s="81">
        <f t="shared" si="11"/>
        <v>0</v>
      </c>
      <c r="M36" s="164"/>
      <c r="N36" s="630"/>
    </row>
    <row r="37" spans="1:16" ht="13.5" customHeight="1" x14ac:dyDescent="0.2">
      <c r="A37" s="212" t="s">
        <v>170</v>
      </c>
      <c r="B37" s="183" t="s">
        <v>1</v>
      </c>
      <c r="C37" s="227">
        <f>+'3.SZ.TÁBL. SEGÍTŐ SZOLGÁLAT'!AA46</f>
        <v>0</v>
      </c>
      <c r="D37" s="229">
        <f>+'3.SZ.TÁBL. SEGÍTŐ SZOLGÁLAT'!AB46</f>
        <v>2267</v>
      </c>
      <c r="E37" s="81"/>
      <c r="F37" s="617"/>
      <c r="G37" s="6"/>
      <c r="H37" s="164"/>
      <c r="I37" s="164"/>
      <c r="J37" s="630"/>
      <c r="K37" s="66">
        <f t="shared" si="10"/>
        <v>0</v>
      </c>
      <c r="L37" s="81">
        <f t="shared" si="11"/>
        <v>2267</v>
      </c>
      <c r="M37" s="164"/>
      <c r="N37" s="630"/>
    </row>
    <row r="38" spans="1:16" ht="13.5" customHeight="1" x14ac:dyDescent="0.2">
      <c r="A38" s="212" t="s">
        <v>171</v>
      </c>
      <c r="B38" s="183" t="s">
        <v>172</v>
      </c>
      <c r="C38" s="227">
        <f>+'3.SZ.TÁBL. SEGÍTŐ SZOLGÁLAT'!AA47</f>
        <v>1800</v>
      </c>
      <c r="D38" s="229">
        <f>+'3.SZ.TÁBL. SEGÍTŐ SZOLGÁLAT'!AB47</f>
        <v>1980</v>
      </c>
      <c r="E38" s="81"/>
      <c r="F38" s="617">
        <f t="shared" ref="F38" si="12">+D38/C38</f>
        <v>1.1000000000000001</v>
      </c>
      <c r="G38" s="6"/>
      <c r="H38" s="164"/>
      <c r="I38" s="164"/>
      <c r="J38" s="630"/>
      <c r="K38" s="66">
        <f t="shared" si="10"/>
        <v>1800</v>
      </c>
      <c r="L38" s="81">
        <f t="shared" si="11"/>
        <v>1980</v>
      </c>
      <c r="M38" s="164"/>
      <c r="N38" s="630">
        <f>+L38/K38</f>
        <v>1.1000000000000001</v>
      </c>
    </row>
    <row r="39" spans="1:16" ht="13.5" customHeight="1" x14ac:dyDescent="0.2">
      <c r="A39" s="212" t="s">
        <v>173</v>
      </c>
      <c r="B39" s="183" t="s">
        <v>174</v>
      </c>
      <c r="C39" s="227">
        <f>+'3.SZ.TÁBL. SEGÍTŐ SZOLGÁLAT'!AA48</f>
        <v>0</v>
      </c>
      <c r="D39" s="229">
        <f>+'3.SZ.TÁBL. SEGÍTŐ SZOLGÁLAT'!AB48</f>
        <v>0</v>
      </c>
      <c r="E39" s="81"/>
      <c r="F39" s="618"/>
      <c r="G39" s="6"/>
      <c r="H39" s="164"/>
      <c r="I39" s="164"/>
      <c r="J39" s="630"/>
      <c r="K39" s="66">
        <f t="shared" si="10"/>
        <v>0</v>
      </c>
      <c r="L39" s="81">
        <f t="shared" si="11"/>
        <v>0</v>
      </c>
      <c r="M39" s="164"/>
      <c r="N39" s="630"/>
    </row>
    <row r="40" spans="1:16" ht="13.5" customHeight="1" x14ac:dyDescent="0.2">
      <c r="A40" s="212" t="s">
        <v>175</v>
      </c>
      <c r="B40" s="183" t="s">
        <v>2</v>
      </c>
      <c r="C40" s="227">
        <f>+'3.SZ.TÁBL. SEGÍTŐ SZOLGÁLAT'!AA49</f>
        <v>430</v>
      </c>
      <c r="D40" s="229">
        <f>+'3.SZ.TÁBL. SEGÍTŐ SZOLGÁLAT'!AB49</f>
        <v>664</v>
      </c>
      <c r="E40" s="81"/>
      <c r="F40" s="617">
        <f>+D40/C40</f>
        <v>1.5441860465116279</v>
      </c>
      <c r="G40" s="6"/>
      <c r="H40" s="164"/>
      <c r="I40" s="81"/>
      <c r="J40" s="618"/>
      <c r="K40" s="66">
        <f t="shared" si="10"/>
        <v>430</v>
      </c>
      <c r="L40" s="81">
        <f t="shared" si="11"/>
        <v>664</v>
      </c>
      <c r="M40" s="81"/>
      <c r="N40" s="630">
        <f>+L40/K40</f>
        <v>1.5441860465116279</v>
      </c>
    </row>
    <row r="41" spans="1:16" ht="13.5" customHeight="1" x14ac:dyDescent="0.2">
      <c r="A41" s="212" t="s">
        <v>176</v>
      </c>
      <c r="B41" s="183" t="s">
        <v>177</v>
      </c>
      <c r="C41" s="227">
        <f>+'3.SZ.TÁBL. SEGÍTŐ SZOLGÁLAT'!AA50</f>
        <v>0</v>
      </c>
      <c r="D41" s="229">
        <f>+'3.SZ.TÁBL. SEGÍTŐ SZOLGÁLAT'!AB50</f>
        <v>0</v>
      </c>
      <c r="E41" s="81"/>
      <c r="F41" s="618"/>
      <c r="G41" s="6"/>
      <c r="H41" s="164"/>
      <c r="I41" s="81"/>
      <c r="J41" s="618"/>
      <c r="K41" s="66">
        <f t="shared" si="10"/>
        <v>0</v>
      </c>
      <c r="L41" s="81">
        <f t="shared" si="11"/>
        <v>0</v>
      </c>
      <c r="M41" s="164"/>
      <c r="N41" s="630"/>
    </row>
    <row r="42" spans="1:16" ht="13.5" customHeight="1" x14ac:dyDescent="0.2">
      <c r="A42" s="212" t="s">
        <v>178</v>
      </c>
      <c r="B42" s="183" t="s">
        <v>179</v>
      </c>
      <c r="C42" s="227">
        <f>+'3.SZ.TÁBL. SEGÍTŐ SZOLGÁLAT'!AA51</f>
        <v>0</v>
      </c>
      <c r="D42" s="229">
        <f>+'3.SZ.TÁBL. SEGÍTŐ SZOLGÁLAT'!AB51</f>
        <v>0</v>
      </c>
      <c r="E42" s="81"/>
      <c r="F42" s="618"/>
      <c r="G42" s="6"/>
      <c r="H42" s="164"/>
      <c r="I42" s="164"/>
      <c r="J42" s="630"/>
      <c r="K42" s="66">
        <f t="shared" si="10"/>
        <v>0</v>
      </c>
      <c r="L42" s="81">
        <f t="shared" si="11"/>
        <v>0</v>
      </c>
      <c r="M42" s="164"/>
      <c r="N42" s="630"/>
    </row>
    <row r="43" spans="1:16" ht="13.5" customHeight="1" x14ac:dyDescent="0.2">
      <c r="A43" s="212" t="s">
        <v>180</v>
      </c>
      <c r="B43" s="183" t="s">
        <v>181</v>
      </c>
      <c r="C43" s="227">
        <f>+'3.SZ.TÁBL. SEGÍTŐ SZOLGÁLAT'!AA52</f>
        <v>0</v>
      </c>
      <c r="D43" s="229">
        <f>+'3.SZ.TÁBL. SEGÍTŐ SZOLGÁLAT'!AB52</f>
        <v>0</v>
      </c>
      <c r="E43" s="81"/>
      <c r="F43" s="618"/>
      <c r="G43" s="6"/>
      <c r="H43" s="164"/>
      <c r="I43" s="164"/>
      <c r="J43" s="630"/>
      <c r="K43" s="66">
        <f t="shared" si="10"/>
        <v>0</v>
      </c>
      <c r="L43" s="81">
        <f t="shared" si="11"/>
        <v>0</v>
      </c>
      <c r="M43" s="164"/>
      <c r="N43" s="630"/>
    </row>
    <row r="44" spans="1:16" ht="13.5" customHeight="1" x14ac:dyDescent="0.2">
      <c r="A44" s="212" t="s">
        <v>182</v>
      </c>
      <c r="B44" s="183" t="s">
        <v>183</v>
      </c>
      <c r="C44" s="227">
        <f>+'3.SZ.TÁBL. SEGÍTŐ SZOLGÁLAT'!AA53</f>
        <v>0</v>
      </c>
      <c r="D44" s="229">
        <f>+'3.SZ.TÁBL. SEGÍTŐ SZOLGÁLAT'!AB53</f>
        <v>0</v>
      </c>
      <c r="E44" s="81"/>
      <c r="F44" s="618"/>
      <c r="G44" s="6"/>
      <c r="H44" s="164"/>
      <c r="I44" s="164"/>
      <c r="J44" s="630"/>
      <c r="K44" s="66">
        <f t="shared" si="10"/>
        <v>0</v>
      </c>
      <c r="L44" s="81">
        <f t="shared" si="11"/>
        <v>0</v>
      </c>
      <c r="M44" s="164"/>
      <c r="N44" s="630"/>
    </row>
    <row r="45" spans="1:16" ht="13.5" customHeight="1" x14ac:dyDescent="0.2">
      <c r="A45" s="213" t="s">
        <v>182</v>
      </c>
      <c r="B45" s="193" t="s">
        <v>184</v>
      </c>
      <c r="C45" s="247">
        <f>+'3.SZ.TÁBL. SEGÍTŐ SZOLGÁLAT'!AA54</f>
        <v>0</v>
      </c>
      <c r="D45" s="229">
        <f>+'3.SZ.TÁBL. SEGÍTŐ SZOLGÁLAT'!AB54</f>
        <v>0</v>
      </c>
      <c r="E45" s="82"/>
      <c r="F45" s="622"/>
      <c r="G45" s="189"/>
      <c r="H45" s="201"/>
      <c r="I45" s="82"/>
      <c r="J45" s="622"/>
      <c r="K45" s="66">
        <f t="shared" si="10"/>
        <v>0</v>
      </c>
      <c r="L45" s="81">
        <f t="shared" si="11"/>
        <v>0</v>
      </c>
      <c r="M45" s="82"/>
      <c r="N45" s="622"/>
    </row>
    <row r="46" spans="1:16" s="3" customFormat="1" ht="13.5" customHeight="1" x14ac:dyDescent="0.2">
      <c r="A46" s="214" t="s">
        <v>144</v>
      </c>
      <c r="B46" s="194" t="s">
        <v>102</v>
      </c>
      <c r="C46" s="299">
        <f>+SUM(C32:C44)</f>
        <v>71344</v>
      </c>
      <c r="D46" s="304">
        <f>+SUM(D32:D44)</f>
        <v>85750</v>
      </c>
      <c r="E46" s="402"/>
      <c r="F46" s="621">
        <f>+D46/C46</f>
        <v>1.2019230769230769</v>
      </c>
      <c r="G46" s="403"/>
      <c r="H46" s="404"/>
      <c r="I46" s="404"/>
      <c r="J46" s="627"/>
      <c r="K46" s="401">
        <f>SUM(K32:K45)</f>
        <v>71344</v>
      </c>
      <c r="L46" s="402">
        <f>SUM(L32:L45)</f>
        <v>85750</v>
      </c>
      <c r="M46" s="404"/>
      <c r="N46" s="627">
        <f>+L46/K46</f>
        <v>1.2019230769230769</v>
      </c>
      <c r="P46" s="4"/>
    </row>
    <row r="47" spans="1:16" ht="13.5" customHeight="1" x14ac:dyDescent="0.2">
      <c r="A47" s="211" t="s">
        <v>185</v>
      </c>
      <c r="B47" s="192" t="s">
        <v>186</v>
      </c>
      <c r="C47" s="234">
        <f>+'3.SZ.TÁBL. SEGÍTŐ SZOLGÁLAT'!Z56</f>
        <v>0</v>
      </c>
      <c r="D47" s="229">
        <f>+'3.SZ.TÁBL. SEGÍTŐ SZOLGÁLAT'!AA56</f>
        <v>0</v>
      </c>
      <c r="E47" s="85"/>
      <c r="F47" s="617"/>
      <c r="G47" s="5"/>
      <c r="H47" s="83"/>
      <c r="I47" s="85"/>
      <c r="J47" s="617"/>
      <c r="K47" s="66">
        <f t="shared" ref="K47:K49" si="13">+C47+G47</f>
        <v>0</v>
      </c>
      <c r="L47" s="81">
        <f t="shared" ref="L47:L49" si="14">+D47+H47</f>
        <v>0</v>
      </c>
      <c r="M47" s="85"/>
      <c r="N47" s="617"/>
    </row>
    <row r="48" spans="1:16" ht="26.25" customHeight="1" x14ac:dyDescent="0.2">
      <c r="A48" s="212" t="s">
        <v>187</v>
      </c>
      <c r="B48" s="183" t="s">
        <v>188</v>
      </c>
      <c r="C48" s="227">
        <f>+'3.SZ.TÁBL. SEGÍTŐ SZOLGÁLAT'!AA57</f>
        <v>510</v>
      </c>
      <c r="D48" s="219">
        <f>+'3.SZ.TÁBL. SEGÍTŐ SZOLGÁLAT'!AB57</f>
        <v>790</v>
      </c>
      <c r="E48" s="81"/>
      <c r="F48" s="617">
        <f t="shared" ref="F48:F49" si="15">+D48/C48</f>
        <v>1.5490196078431373</v>
      </c>
      <c r="G48" s="6"/>
      <c r="H48" s="164"/>
      <c r="I48" s="164"/>
      <c r="J48" s="630"/>
      <c r="K48" s="66">
        <f t="shared" si="13"/>
        <v>510</v>
      </c>
      <c r="L48" s="81">
        <f t="shared" si="14"/>
        <v>790</v>
      </c>
      <c r="M48" s="164"/>
      <c r="N48" s="630">
        <f>+L48/K48</f>
        <v>1.5490196078431373</v>
      </c>
    </row>
    <row r="49" spans="1:26" ht="13.5" customHeight="1" x14ac:dyDescent="0.2">
      <c r="A49" s="213" t="s">
        <v>189</v>
      </c>
      <c r="B49" s="193" t="s">
        <v>190</v>
      </c>
      <c r="C49" s="247">
        <f>+'3.SZ.TÁBL. SEGÍTŐ SZOLGÁLAT'!AA58</f>
        <v>65</v>
      </c>
      <c r="D49" s="219">
        <f>+'3.SZ.TÁBL. SEGÍTŐ SZOLGÁLAT'!AB58</f>
        <v>65</v>
      </c>
      <c r="E49" s="82"/>
      <c r="F49" s="617">
        <f t="shared" si="15"/>
        <v>1</v>
      </c>
      <c r="G49" s="189"/>
      <c r="H49" s="201"/>
      <c r="I49" s="204"/>
      <c r="J49" s="629"/>
      <c r="K49" s="66">
        <f t="shared" si="13"/>
        <v>65</v>
      </c>
      <c r="L49" s="81">
        <f t="shared" si="14"/>
        <v>65</v>
      </c>
      <c r="M49" s="201"/>
      <c r="N49" s="629">
        <f>+L49/K49</f>
        <v>1</v>
      </c>
      <c r="O49" s="2"/>
      <c r="Q49" s="2"/>
      <c r="R49" s="2"/>
      <c r="S49" s="2"/>
      <c r="T49" s="2"/>
      <c r="V49" s="2"/>
      <c r="W49" s="2"/>
      <c r="X49" s="2"/>
      <c r="Y49" s="2"/>
      <c r="Z49" s="2"/>
    </row>
    <row r="50" spans="1:26" s="3" customFormat="1" ht="13.5" customHeight="1" x14ac:dyDescent="0.2">
      <c r="A50" s="214" t="s">
        <v>145</v>
      </c>
      <c r="B50" s="194" t="s">
        <v>103</v>
      </c>
      <c r="C50" s="299">
        <f>SUM(C47:C49)</f>
        <v>575</v>
      </c>
      <c r="D50" s="304">
        <f>SUM(D47:D49)</f>
        <v>855</v>
      </c>
      <c r="E50" s="402"/>
      <c r="F50" s="621">
        <f>+D50/C50</f>
        <v>1.4869565217391305</v>
      </c>
      <c r="G50" s="299">
        <f t="shared" ref="G50:H50" si="16">SUM(G47:G49)</f>
        <v>0</v>
      </c>
      <c r="H50" s="304">
        <f t="shared" si="16"/>
        <v>0</v>
      </c>
      <c r="I50" s="405"/>
      <c r="J50" s="627"/>
      <c r="K50" s="401">
        <f>SUM(K47:K49)</f>
        <v>575</v>
      </c>
      <c r="L50" s="402">
        <f>SUM(L47:L49)</f>
        <v>855</v>
      </c>
      <c r="M50" s="404"/>
      <c r="N50" s="627">
        <f>+L50/K50</f>
        <v>1.4869565217391305</v>
      </c>
      <c r="O50" s="4"/>
      <c r="P50" s="4"/>
      <c r="Q50" s="4"/>
      <c r="R50" s="4"/>
      <c r="S50" s="4"/>
      <c r="T50" s="4"/>
      <c r="V50" s="4"/>
      <c r="W50" s="4"/>
      <c r="X50" s="4"/>
      <c r="Y50" s="4"/>
      <c r="Z50" s="4"/>
    </row>
    <row r="51" spans="1:26" s="3" customFormat="1" ht="13.5" customHeight="1" x14ac:dyDescent="0.2">
      <c r="A51" s="214" t="s">
        <v>146</v>
      </c>
      <c r="B51" s="194" t="s">
        <v>104</v>
      </c>
      <c r="C51" s="299">
        <f>+C46+C50</f>
        <v>71919</v>
      </c>
      <c r="D51" s="304">
        <f>+D46+D50</f>
        <v>86605</v>
      </c>
      <c r="E51" s="402"/>
      <c r="F51" s="621">
        <f>+D51/C51</f>
        <v>1.2042019494153144</v>
      </c>
      <c r="G51" s="299">
        <f>+G46+G50</f>
        <v>0</v>
      </c>
      <c r="H51" s="304">
        <f>+H46+H50</f>
        <v>0</v>
      </c>
      <c r="I51" s="404"/>
      <c r="J51" s="627"/>
      <c r="K51" s="401">
        <f>+K46+K50</f>
        <v>71919</v>
      </c>
      <c r="L51" s="402">
        <f>+L46+L50</f>
        <v>86605</v>
      </c>
      <c r="M51" s="404"/>
      <c r="N51" s="627">
        <f>+L51/K51</f>
        <v>1.2042019494153144</v>
      </c>
      <c r="O51" s="4"/>
      <c r="P51" s="4"/>
      <c r="Q51" s="4"/>
      <c r="R51" s="4"/>
      <c r="S51" s="4"/>
      <c r="T51" s="4"/>
      <c r="V51" s="4"/>
      <c r="W51" s="4"/>
      <c r="X51" s="4"/>
      <c r="Y51" s="4"/>
      <c r="Z51" s="4"/>
    </row>
    <row r="52" spans="1:26" s="3" customFormat="1" ht="25.5" customHeight="1" x14ac:dyDescent="0.2">
      <c r="A52" s="214" t="s">
        <v>147</v>
      </c>
      <c r="B52" s="194" t="s">
        <v>105</v>
      </c>
      <c r="C52" s="299">
        <f>+SUM(C53:C57)</f>
        <v>16854</v>
      </c>
      <c r="D52" s="304">
        <f>+SUM(D53:D57)</f>
        <v>19752</v>
      </c>
      <c r="E52" s="402"/>
      <c r="F52" s="621">
        <f>+D52/C52</f>
        <v>1.1719473122107511</v>
      </c>
      <c r="G52" s="299">
        <f>+SUM(G53:G57)</f>
        <v>0</v>
      </c>
      <c r="H52" s="304">
        <f>+SUM(H53:H57)</f>
        <v>0</v>
      </c>
      <c r="I52" s="404"/>
      <c r="J52" s="627"/>
      <c r="K52" s="401">
        <f>+SUM(K53:K57)</f>
        <v>16854</v>
      </c>
      <c r="L52" s="402">
        <f>+SUM(L53:L57)</f>
        <v>19752</v>
      </c>
      <c r="M52" s="404"/>
      <c r="N52" s="627">
        <f>+L52/K52</f>
        <v>1.1719473122107511</v>
      </c>
      <c r="P52" s="4"/>
    </row>
    <row r="53" spans="1:26" s="298" customFormat="1" ht="13.5" customHeight="1" x14ac:dyDescent="0.2">
      <c r="A53" s="215" t="s">
        <v>147</v>
      </c>
      <c r="B53" s="205" t="s">
        <v>248</v>
      </c>
      <c r="C53" s="698">
        <f>+'3.SZ.TÁBL. SEGÍTŐ SZOLGÁLAT'!AA62</f>
        <v>13724</v>
      </c>
      <c r="D53" s="320">
        <f>+'3.SZ.TÁBL. SEGÍTŐ SZOLGÁLAT'!AB62</f>
        <v>16746</v>
      </c>
      <c r="E53" s="394"/>
      <c r="F53" s="617">
        <f t="shared" ref="F53:F59" si="17">+D53/C53</f>
        <v>1.2201981929466628</v>
      </c>
      <c r="G53" s="395"/>
      <c r="H53" s="396"/>
      <c r="I53" s="396"/>
      <c r="J53" s="642"/>
      <c r="K53" s="66">
        <f t="shared" ref="K53:K60" si="18">+C53+G53</f>
        <v>13724</v>
      </c>
      <c r="L53" s="81">
        <f t="shared" ref="L53:L60" si="19">+D53+H53</f>
        <v>16746</v>
      </c>
      <c r="M53" s="396"/>
      <c r="N53" s="628">
        <f t="shared" ref="N53:N59" si="20">+L53/K53</f>
        <v>1.2201981929466628</v>
      </c>
      <c r="P53" s="389"/>
    </row>
    <row r="54" spans="1:26" s="298" customFormat="1" ht="13.5" customHeight="1" x14ac:dyDescent="0.2">
      <c r="A54" s="216" t="s">
        <v>147</v>
      </c>
      <c r="B54" s="185" t="s">
        <v>249</v>
      </c>
      <c r="C54" s="699">
        <f>+'3.SZ.TÁBL. SEGÍTŐ SZOLGÁLAT'!AA63</f>
        <v>2484</v>
      </c>
      <c r="D54" s="320">
        <f>+'3.SZ.TÁBL. SEGÍTŐ SZOLGÁLAT'!AB63</f>
        <v>2682</v>
      </c>
      <c r="E54" s="388"/>
      <c r="F54" s="617">
        <f t="shared" si="17"/>
        <v>1.0797101449275361</v>
      </c>
      <c r="G54" s="397"/>
      <c r="H54" s="398"/>
      <c r="I54" s="398"/>
      <c r="J54" s="631"/>
      <c r="K54" s="66">
        <f t="shared" si="18"/>
        <v>2484</v>
      </c>
      <c r="L54" s="81">
        <f t="shared" si="19"/>
        <v>2682</v>
      </c>
      <c r="M54" s="398"/>
      <c r="N54" s="630">
        <f t="shared" si="20"/>
        <v>1.0797101449275361</v>
      </c>
      <c r="P54" s="389"/>
    </row>
    <row r="55" spans="1:26" s="298" customFormat="1" ht="13.5" customHeight="1" x14ac:dyDescent="0.2">
      <c r="A55" s="216" t="s">
        <v>147</v>
      </c>
      <c r="B55" s="185" t="s">
        <v>250</v>
      </c>
      <c r="C55" s="699">
        <f>+'3.SZ.TÁBL. SEGÍTŐ SZOLGÁLAT'!AA64</f>
        <v>315</v>
      </c>
      <c r="D55" s="320">
        <f>+'3.SZ.TÁBL. SEGÍTŐ SZOLGÁLAT'!AB64</f>
        <v>15</v>
      </c>
      <c r="E55" s="388"/>
      <c r="F55" s="617">
        <f t="shared" si="17"/>
        <v>4.7619047619047616E-2</v>
      </c>
      <c r="G55" s="397"/>
      <c r="H55" s="398"/>
      <c r="I55" s="398"/>
      <c r="J55" s="631"/>
      <c r="K55" s="66">
        <f t="shared" si="18"/>
        <v>315</v>
      </c>
      <c r="L55" s="81">
        <f t="shared" si="19"/>
        <v>15</v>
      </c>
      <c r="M55" s="398"/>
      <c r="N55" s="630">
        <f t="shared" si="20"/>
        <v>4.7619047619047616E-2</v>
      </c>
      <c r="P55" s="389"/>
    </row>
    <row r="56" spans="1:26" s="298" customFormat="1" ht="23.25" customHeight="1" x14ac:dyDescent="0.2">
      <c r="A56" s="216" t="s">
        <v>147</v>
      </c>
      <c r="B56" s="185" t="s">
        <v>251</v>
      </c>
      <c r="C56" s="699">
        <f>+'3.SZ.TÁBL. SEGÍTŐ SZOLGÁLAT'!AA65</f>
        <v>0</v>
      </c>
      <c r="D56" s="320">
        <f>+'3.SZ.TÁBL. SEGÍTŐ SZOLGÁLAT'!AB65</f>
        <v>0</v>
      </c>
      <c r="E56" s="388"/>
      <c r="F56" s="617"/>
      <c r="G56" s="397"/>
      <c r="H56" s="398"/>
      <c r="I56" s="398"/>
      <c r="J56" s="631"/>
      <c r="K56" s="66">
        <f t="shared" si="18"/>
        <v>0</v>
      </c>
      <c r="L56" s="81">
        <f t="shared" si="19"/>
        <v>0</v>
      </c>
      <c r="M56" s="398"/>
      <c r="N56" s="630"/>
      <c r="P56" s="389"/>
    </row>
    <row r="57" spans="1:26" s="298" customFormat="1" ht="13.5" customHeight="1" x14ac:dyDescent="0.2">
      <c r="A57" s="216" t="s">
        <v>147</v>
      </c>
      <c r="B57" s="185" t="s">
        <v>252</v>
      </c>
      <c r="C57" s="699">
        <f>+'3.SZ.TÁBL. SEGÍTŐ SZOLGÁLAT'!AA66</f>
        <v>331</v>
      </c>
      <c r="D57" s="320">
        <f>+'3.SZ.TÁBL. SEGÍTŐ SZOLGÁLAT'!AB66</f>
        <v>309</v>
      </c>
      <c r="E57" s="388"/>
      <c r="F57" s="617">
        <f t="shared" si="17"/>
        <v>0.93353474320241692</v>
      </c>
      <c r="G57" s="397"/>
      <c r="H57" s="398"/>
      <c r="I57" s="398"/>
      <c r="J57" s="631"/>
      <c r="K57" s="66">
        <f t="shared" si="18"/>
        <v>331</v>
      </c>
      <c r="L57" s="81">
        <f t="shared" si="19"/>
        <v>309</v>
      </c>
      <c r="M57" s="398"/>
      <c r="N57" s="630">
        <f t="shared" si="20"/>
        <v>0.93353474320241692</v>
      </c>
      <c r="P57" s="389"/>
    </row>
    <row r="58" spans="1:26" ht="13.5" customHeight="1" x14ac:dyDescent="0.2">
      <c r="A58" s="212" t="s">
        <v>191</v>
      </c>
      <c r="B58" s="183" t="s">
        <v>192</v>
      </c>
      <c r="C58" s="698">
        <f>+'3.SZ.TÁBL. SEGÍTŐ SZOLGÁLAT'!AA67</f>
        <v>105</v>
      </c>
      <c r="D58" s="320">
        <f>+'3.SZ.TÁBL. SEGÍTŐ SZOLGÁLAT'!AB67</f>
        <v>127</v>
      </c>
      <c r="E58" s="81"/>
      <c r="F58" s="617">
        <f t="shared" si="17"/>
        <v>1.2095238095238094</v>
      </c>
      <c r="G58" s="6"/>
      <c r="H58" s="164"/>
      <c r="I58" s="164"/>
      <c r="J58" s="630"/>
      <c r="K58" s="66">
        <f t="shared" si="18"/>
        <v>105</v>
      </c>
      <c r="L58" s="81">
        <f t="shared" si="19"/>
        <v>127</v>
      </c>
      <c r="M58" s="164"/>
      <c r="N58" s="630">
        <f t="shared" si="20"/>
        <v>1.2095238095238094</v>
      </c>
    </row>
    <row r="59" spans="1:26" ht="13.5" customHeight="1" x14ac:dyDescent="0.2">
      <c r="A59" s="212" t="s">
        <v>193</v>
      </c>
      <c r="B59" s="183" t="s">
        <v>194</v>
      </c>
      <c r="C59" s="699">
        <f>+'3.SZ.TÁBL. SEGÍTŐ SZOLGÁLAT'!AA68</f>
        <v>4709</v>
      </c>
      <c r="D59" s="320">
        <f>+'3.SZ.TÁBL. SEGÍTŐ SZOLGÁLAT'!AB68</f>
        <v>3820</v>
      </c>
      <c r="E59" s="81"/>
      <c r="F59" s="617">
        <f t="shared" si="17"/>
        <v>0.81121257167126781</v>
      </c>
      <c r="G59" s="6"/>
      <c r="H59" s="164"/>
      <c r="I59" s="164"/>
      <c r="J59" s="630"/>
      <c r="K59" s="66">
        <f t="shared" si="18"/>
        <v>4709</v>
      </c>
      <c r="L59" s="81">
        <f t="shared" si="19"/>
        <v>3820</v>
      </c>
      <c r="M59" s="164"/>
      <c r="N59" s="630">
        <f t="shared" si="20"/>
        <v>0.81121257167126781</v>
      </c>
    </row>
    <row r="60" spans="1:26" ht="13.5" customHeight="1" x14ac:dyDescent="0.2">
      <c r="A60" s="213" t="s">
        <v>195</v>
      </c>
      <c r="B60" s="193" t="s">
        <v>196</v>
      </c>
      <c r="C60" s="700">
        <f>+'3.SZ.TÁBL. SEGÍTŐ SZOLGÁLAT'!AA69</f>
        <v>0</v>
      </c>
      <c r="D60" s="320">
        <f>+'3.SZ.TÁBL. SEGÍTŐ SZOLGÁLAT'!AB69</f>
        <v>0</v>
      </c>
      <c r="E60" s="82"/>
      <c r="F60" s="617"/>
      <c r="G60" s="189"/>
      <c r="H60" s="201"/>
      <c r="I60" s="201"/>
      <c r="J60" s="629"/>
      <c r="K60" s="66">
        <f t="shared" si="18"/>
        <v>0</v>
      </c>
      <c r="L60" s="81">
        <f t="shared" si="19"/>
        <v>0</v>
      </c>
      <c r="M60" s="201"/>
      <c r="N60" s="629"/>
    </row>
    <row r="61" spans="1:26" s="3" customFormat="1" ht="13.5" customHeight="1" x14ac:dyDescent="0.2">
      <c r="A61" s="214" t="s">
        <v>148</v>
      </c>
      <c r="B61" s="194" t="s">
        <v>106</v>
      </c>
      <c r="C61" s="299">
        <f>SUM(C58:C60)</f>
        <v>4814</v>
      </c>
      <c r="D61" s="304">
        <f>SUM(D58:D60)</f>
        <v>3947</v>
      </c>
      <c r="E61" s="405"/>
      <c r="F61" s="627">
        <f>+D61/C61</f>
        <v>0.81990029081844618</v>
      </c>
      <c r="G61" s="299">
        <f>SUM(G58:G60)</f>
        <v>0</v>
      </c>
      <c r="H61" s="304">
        <f>SUM(H58:H60)</f>
        <v>0</v>
      </c>
      <c r="I61" s="404"/>
      <c r="J61" s="627"/>
      <c r="K61" s="401">
        <f>+SUM(K58:K60)</f>
        <v>4814</v>
      </c>
      <c r="L61" s="402">
        <f>+SUM(L58:L60)</f>
        <v>3947</v>
      </c>
      <c r="M61" s="404"/>
      <c r="N61" s="627">
        <f>+L61/K61</f>
        <v>0.81990029081844618</v>
      </c>
      <c r="P61" s="4"/>
    </row>
    <row r="62" spans="1:26" ht="13.5" customHeight="1" x14ac:dyDescent="0.2">
      <c r="A62" s="211" t="s">
        <v>197</v>
      </c>
      <c r="B62" s="192" t="s">
        <v>198</v>
      </c>
      <c r="C62" s="234">
        <f>+'3.SZ.TÁBL. SEGÍTŐ SZOLGÁLAT'!AA71</f>
        <v>629</v>
      </c>
      <c r="D62" s="229">
        <f>+'3.SZ.TÁBL. SEGÍTŐ SZOLGÁLAT'!AB71</f>
        <v>749</v>
      </c>
      <c r="E62" s="206"/>
      <c r="F62" s="617">
        <f t="shared" ref="F62:F63" si="21">+D62/C62</f>
        <v>1.190779014308426</v>
      </c>
      <c r="G62" s="5"/>
      <c r="H62" s="83"/>
      <c r="I62" s="83"/>
      <c r="J62" s="628"/>
      <c r="K62" s="66">
        <f t="shared" ref="K62:K63" si="22">+C62+G62</f>
        <v>629</v>
      </c>
      <c r="L62" s="81">
        <f t="shared" ref="L62:L63" si="23">+D62+H62</f>
        <v>749</v>
      </c>
      <c r="M62" s="83"/>
      <c r="N62" s="628">
        <f t="shared" ref="N62:N63" si="24">+L62/K62</f>
        <v>1.190779014308426</v>
      </c>
    </row>
    <row r="63" spans="1:26" ht="13.5" customHeight="1" x14ac:dyDescent="0.2">
      <c r="A63" s="213" t="s">
        <v>199</v>
      </c>
      <c r="B63" s="193" t="s">
        <v>200</v>
      </c>
      <c r="C63" s="247">
        <f>+'3.SZ.TÁBL. SEGÍTŐ SZOLGÁLAT'!AA72</f>
        <v>596</v>
      </c>
      <c r="D63" s="229">
        <f>+'3.SZ.TÁBL. SEGÍTŐ SZOLGÁLAT'!AB72</f>
        <v>548</v>
      </c>
      <c r="E63" s="204"/>
      <c r="F63" s="617">
        <f t="shared" si="21"/>
        <v>0.91946308724832215</v>
      </c>
      <c r="G63" s="189"/>
      <c r="H63" s="201"/>
      <c r="I63" s="201"/>
      <c r="J63" s="629"/>
      <c r="K63" s="66">
        <f t="shared" si="22"/>
        <v>596</v>
      </c>
      <c r="L63" s="81">
        <f t="shared" si="23"/>
        <v>548</v>
      </c>
      <c r="M63" s="201"/>
      <c r="N63" s="629">
        <f t="shared" si="24"/>
        <v>0.91946308724832215</v>
      </c>
    </row>
    <row r="64" spans="1:26" s="3" customFormat="1" ht="13.5" customHeight="1" x14ac:dyDescent="0.2">
      <c r="A64" s="214" t="s">
        <v>149</v>
      </c>
      <c r="B64" s="194" t="s">
        <v>107</v>
      </c>
      <c r="C64" s="299">
        <f>SUM(C62:C63)</f>
        <v>1225</v>
      </c>
      <c r="D64" s="304">
        <f>SUM(D62:D63)</f>
        <v>1297</v>
      </c>
      <c r="E64" s="405"/>
      <c r="F64" s="627">
        <f>+D64/C64</f>
        <v>1.0587755102040817</v>
      </c>
      <c r="G64" s="299">
        <f>SUM(G62:G63)</f>
        <v>0</v>
      </c>
      <c r="H64" s="304">
        <f>SUM(H62:H63)</f>
        <v>0</v>
      </c>
      <c r="I64" s="404"/>
      <c r="J64" s="627"/>
      <c r="K64" s="401">
        <f>+SUM(K62:K63)</f>
        <v>1225</v>
      </c>
      <c r="L64" s="402">
        <f>+SUM(L62:L63)</f>
        <v>1297</v>
      </c>
      <c r="M64" s="404"/>
      <c r="N64" s="627">
        <f>+L64/K64</f>
        <v>1.0587755102040817</v>
      </c>
      <c r="P64" s="4"/>
    </row>
    <row r="65" spans="1:16" ht="13.5" customHeight="1" x14ac:dyDescent="0.2">
      <c r="A65" s="211" t="s">
        <v>201</v>
      </c>
      <c r="B65" s="192" t="s">
        <v>202</v>
      </c>
      <c r="C65" s="234">
        <f>+'3.SZ.TÁBL. SEGÍTŐ SZOLGÁLAT'!AA74</f>
        <v>2505</v>
      </c>
      <c r="D65" s="229">
        <f>+'3.SZ.TÁBL. SEGÍTŐ SZOLGÁLAT'!AB74</f>
        <v>2538</v>
      </c>
      <c r="E65" s="206"/>
      <c r="F65" s="617">
        <f t="shared" ref="F65:F73" si="25">+D65/C65</f>
        <v>1.0131736526946107</v>
      </c>
      <c r="G65" s="5"/>
      <c r="H65" s="83"/>
      <c r="I65" s="83"/>
      <c r="J65" s="628"/>
      <c r="K65" s="66">
        <f t="shared" ref="K65:K73" si="26">+C65+G65</f>
        <v>2505</v>
      </c>
      <c r="L65" s="81">
        <f t="shared" ref="L65:L73" si="27">+D65+H65</f>
        <v>2538</v>
      </c>
      <c r="M65" s="83"/>
      <c r="N65" s="628">
        <f t="shared" ref="N65:N73" si="28">+L65/K65</f>
        <v>1.0131736526946107</v>
      </c>
    </row>
    <row r="66" spans="1:16" ht="13.5" customHeight="1" x14ac:dyDescent="0.2">
      <c r="A66" s="212" t="s">
        <v>203</v>
      </c>
      <c r="B66" s="183" t="s">
        <v>3</v>
      </c>
      <c r="C66" s="227">
        <f>+'3.SZ.TÁBL. SEGÍTŐ SZOLGÁLAT'!AA75</f>
        <v>1180</v>
      </c>
      <c r="D66" s="229">
        <f>+'3.SZ.TÁBL. SEGÍTŐ SZOLGÁLAT'!AB75</f>
        <v>1280</v>
      </c>
      <c r="E66" s="184"/>
      <c r="F66" s="617">
        <f t="shared" si="25"/>
        <v>1.0847457627118644</v>
      </c>
      <c r="G66" s="6"/>
      <c r="H66" s="164"/>
      <c r="I66" s="164"/>
      <c r="J66" s="630"/>
      <c r="K66" s="66">
        <f t="shared" si="26"/>
        <v>1180</v>
      </c>
      <c r="L66" s="81">
        <f t="shared" si="27"/>
        <v>1280</v>
      </c>
      <c r="M66" s="164"/>
      <c r="N66" s="630">
        <f t="shared" si="28"/>
        <v>1.0847457627118644</v>
      </c>
    </row>
    <row r="67" spans="1:16" ht="13.5" customHeight="1" x14ac:dyDescent="0.2">
      <c r="A67" s="212" t="s">
        <v>204</v>
      </c>
      <c r="B67" s="183" t="s">
        <v>205</v>
      </c>
      <c r="C67" s="227">
        <f>+'3.SZ.TÁBL. SEGÍTŐ SZOLGÁLAT'!AA76</f>
        <v>0</v>
      </c>
      <c r="D67" s="229">
        <f>+'3.SZ.TÁBL. SEGÍTŐ SZOLGÁLAT'!AB76</f>
        <v>0</v>
      </c>
      <c r="E67" s="184"/>
      <c r="F67" s="617"/>
      <c r="G67" s="6"/>
      <c r="H67" s="164"/>
      <c r="I67" s="164"/>
      <c r="J67" s="630"/>
      <c r="K67" s="66">
        <f t="shared" si="26"/>
        <v>0</v>
      </c>
      <c r="L67" s="81">
        <f t="shared" si="27"/>
        <v>0</v>
      </c>
      <c r="M67" s="164"/>
      <c r="N67" s="630"/>
    </row>
    <row r="68" spans="1:16" ht="13.5" customHeight="1" x14ac:dyDescent="0.2">
      <c r="A68" s="212" t="s">
        <v>206</v>
      </c>
      <c r="B68" s="183" t="s">
        <v>207</v>
      </c>
      <c r="C68" s="227">
        <f>+'3.SZ.TÁBL. SEGÍTŐ SZOLGÁLAT'!AA77</f>
        <v>2430</v>
      </c>
      <c r="D68" s="229">
        <f>+'3.SZ.TÁBL. SEGÍTŐ SZOLGÁLAT'!AB77</f>
        <v>2985</v>
      </c>
      <c r="E68" s="184"/>
      <c r="F68" s="617">
        <f t="shared" si="25"/>
        <v>1.228395061728395</v>
      </c>
      <c r="G68" s="6"/>
      <c r="H68" s="164"/>
      <c r="I68" s="164"/>
      <c r="J68" s="630"/>
      <c r="K68" s="66">
        <f t="shared" si="26"/>
        <v>2430</v>
      </c>
      <c r="L68" s="81">
        <f t="shared" si="27"/>
        <v>2985</v>
      </c>
      <c r="M68" s="164"/>
      <c r="N68" s="630">
        <f t="shared" si="28"/>
        <v>1.228395061728395</v>
      </c>
    </row>
    <row r="69" spans="1:16" ht="13.5" customHeight="1" x14ac:dyDescent="0.2">
      <c r="A69" s="212" t="s">
        <v>208</v>
      </c>
      <c r="B69" s="183" t="s">
        <v>209</v>
      </c>
      <c r="C69" s="227">
        <f>+'3.SZ.TÁBL. SEGÍTŐ SZOLGÁLAT'!AA78</f>
        <v>0</v>
      </c>
      <c r="D69" s="229">
        <f>+'3.SZ.TÁBL. SEGÍTŐ SZOLGÁLAT'!AB78</f>
        <v>0</v>
      </c>
      <c r="E69" s="184"/>
      <c r="F69" s="617"/>
      <c r="G69" s="6"/>
      <c r="H69" s="164"/>
      <c r="I69" s="164"/>
      <c r="J69" s="630"/>
      <c r="K69" s="66">
        <f t="shared" si="26"/>
        <v>0</v>
      </c>
      <c r="L69" s="81">
        <f t="shared" si="27"/>
        <v>0</v>
      </c>
      <c r="M69" s="164"/>
      <c r="N69" s="630"/>
    </row>
    <row r="70" spans="1:16" s="298" customFormat="1" ht="13.5" customHeight="1" x14ac:dyDescent="0.2">
      <c r="A70" s="216" t="s">
        <v>208</v>
      </c>
      <c r="B70" s="185" t="s">
        <v>253</v>
      </c>
      <c r="C70" s="227">
        <f>+'3.SZ.TÁBL. SEGÍTŐ SZOLGÁLAT'!AA79</f>
        <v>0</v>
      </c>
      <c r="D70" s="229">
        <f>+'3.SZ.TÁBL. SEGÍTŐ SZOLGÁLAT'!AB79</f>
        <v>0</v>
      </c>
      <c r="E70" s="399"/>
      <c r="F70" s="617"/>
      <c r="G70" s="397"/>
      <c r="H70" s="398"/>
      <c r="I70" s="398"/>
      <c r="J70" s="631"/>
      <c r="K70" s="66">
        <f t="shared" si="26"/>
        <v>0</v>
      </c>
      <c r="L70" s="81">
        <f t="shared" si="27"/>
        <v>0</v>
      </c>
      <c r="M70" s="398"/>
      <c r="N70" s="630"/>
      <c r="P70" s="389"/>
    </row>
    <row r="71" spans="1:16" s="298" customFormat="1" ht="13.5" customHeight="1" x14ac:dyDescent="0.2">
      <c r="A71" s="216" t="s">
        <v>208</v>
      </c>
      <c r="B71" s="185" t="s">
        <v>254</v>
      </c>
      <c r="C71" s="227">
        <f>+'3.SZ.TÁBL. SEGÍTŐ SZOLGÁLAT'!AA80</f>
        <v>0</v>
      </c>
      <c r="D71" s="229">
        <f>+'3.SZ.TÁBL. SEGÍTŐ SZOLGÁLAT'!AB80</f>
        <v>0</v>
      </c>
      <c r="E71" s="399"/>
      <c r="F71" s="617"/>
      <c r="G71" s="397"/>
      <c r="H71" s="398"/>
      <c r="I71" s="398"/>
      <c r="J71" s="631"/>
      <c r="K71" s="66">
        <f t="shared" si="26"/>
        <v>0</v>
      </c>
      <c r="L71" s="81">
        <f t="shared" si="27"/>
        <v>0</v>
      </c>
      <c r="M71" s="398"/>
      <c r="N71" s="630"/>
      <c r="P71" s="389"/>
    </row>
    <row r="72" spans="1:16" ht="13.5" customHeight="1" x14ac:dyDescent="0.2">
      <c r="A72" s="212" t="s">
        <v>210</v>
      </c>
      <c r="B72" s="183" t="s">
        <v>211</v>
      </c>
      <c r="C72" s="227">
        <f>+'3.SZ.TÁBL. SEGÍTŐ SZOLGÁLAT'!AA81</f>
        <v>2125</v>
      </c>
      <c r="D72" s="229">
        <f>+'3.SZ.TÁBL. SEGÍTŐ SZOLGÁLAT'!AB81</f>
        <v>2175</v>
      </c>
      <c r="E72" s="184"/>
      <c r="F72" s="617">
        <f t="shared" si="25"/>
        <v>1.0235294117647058</v>
      </c>
      <c r="G72" s="6">
        <f>+'[4]1.1.SZ.TÁBL. BEV - KIAD'!$H72</f>
        <v>19554</v>
      </c>
      <c r="H72" s="164">
        <f>(12*1250)+(12*200)+ (486*3)</f>
        <v>18858</v>
      </c>
      <c r="I72" s="164"/>
      <c r="J72" s="630">
        <f>+H72/G72</f>
        <v>0.96440625958883097</v>
      </c>
      <c r="K72" s="66">
        <f t="shared" si="26"/>
        <v>21679</v>
      </c>
      <c r="L72" s="81">
        <f t="shared" si="27"/>
        <v>21033</v>
      </c>
      <c r="M72" s="164"/>
      <c r="N72" s="630">
        <f t="shared" si="28"/>
        <v>0.97020157756354075</v>
      </c>
    </row>
    <row r="73" spans="1:16" ht="29.25" customHeight="1" x14ac:dyDescent="0.2">
      <c r="A73" s="213" t="s">
        <v>212</v>
      </c>
      <c r="B73" s="193" t="s">
        <v>315</v>
      </c>
      <c r="C73" s="247">
        <f>+'3.SZ.TÁBL. SEGÍTŐ SZOLGÁLAT'!AA82</f>
        <v>4563</v>
      </c>
      <c r="D73" s="229">
        <f>+'3.SZ.TÁBL. SEGÍTŐ SZOLGÁLAT'!AB82</f>
        <v>5110</v>
      </c>
      <c r="E73" s="204"/>
      <c r="F73" s="617">
        <f t="shared" si="25"/>
        <v>1.1198772737234275</v>
      </c>
      <c r="G73" s="6">
        <f>+'[4]1.1.SZ.TÁBL. BEV - KIAD'!$H73</f>
        <v>526</v>
      </c>
      <c r="H73" s="201">
        <f>500+30</f>
        <v>530</v>
      </c>
      <c r="I73" s="201"/>
      <c r="J73" s="629">
        <f>+H73/G73</f>
        <v>1.0076045627376427</v>
      </c>
      <c r="K73" s="66">
        <f t="shared" si="26"/>
        <v>5089</v>
      </c>
      <c r="L73" s="81">
        <f t="shared" si="27"/>
        <v>5640</v>
      </c>
      <c r="M73" s="201"/>
      <c r="N73" s="629">
        <f t="shared" si="28"/>
        <v>1.108272745136569</v>
      </c>
    </row>
    <row r="74" spans="1:16" s="3" customFormat="1" ht="13.5" customHeight="1" x14ac:dyDescent="0.2">
      <c r="A74" s="214" t="s">
        <v>150</v>
      </c>
      <c r="B74" s="194" t="s">
        <v>108</v>
      </c>
      <c r="C74" s="299">
        <f>+SUM(C65:C69,C72:C73)</f>
        <v>12803</v>
      </c>
      <c r="D74" s="304">
        <f>+SUM(D65:D69,D72:D73)</f>
        <v>14088</v>
      </c>
      <c r="E74" s="405"/>
      <c r="F74" s="627">
        <f>+D74/C74</f>
        <v>1.1003671014605951</v>
      </c>
      <c r="G74" s="299">
        <f>+SUM(G65:G69,G72:G73)</f>
        <v>20080</v>
      </c>
      <c r="H74" s="304">
        <f>+SUM(H65:H69,H72:H73)</f>
        <v>19388</v>
      </c>
      <c r="I74" s="404"/>
      <c r="J74" s="627">
        <f>+H74/G74</f>
        <v>0.96553784860557768</v>
      </c>
      <c r="K74" s="401">
        <f>+SUM(K65:K73)</f>
        <v>32883</v>
      </c>
      <c r="L74" s="402">
        <f>+SUM(L65:L73)</f>
        <v>33476</v>
      </c>
      <c r="M74" s="404"/>
      <c r="N74" s="627">
        <f>+L74/K74</f>
        <v>1.0180336344007541</v>
      </c>
      <c r="P74" s="4"/>
    </row>
    <row r="75" spans="1:16" ht="13.5" customHeight="1" x14ac:dyDescent="0.2">
      <c r="A75" s="211" t="s">
        <v>213</v>
      </c>
      <c r="B75" s="192" t="s">
        <v>214</v>
      </c>
      <c r="C75" s="234">
        <f>+'3.SZ.TÁBL. SEGÍTŐ SZOLGÁLAT'!AA84</f>
        <v>760</v>
      </c>
      <c r="D75" s="229">
        <f>+'3.SZ.TÁBL. SEGÍTŐ SZOLGÁLAT'!AB84</f>
        <v>800</v>
      </c>
      <c r="E75" s="206"/>
      <c r="F75" s="617">
        <f t="shared" ref="F75" si="29">+D75/C75</f>
        <v>1.0526315789473684</v>
      </c>
      <c r="G75" s="5"/>
      <c r="H75" s="83"/>
      <c r="I75" s="83"/>
      <c r="J75" s="628"/>
      <c r="K75" s="66">
        <f t="shared" ref="K75:K76" si="30">+C75+G75</f>
        <v>760</v>
      </c>
      <c r="L75" s="81">
        <f t="shared" ref="L75:L76" si="31">+D75+H75</f>
        <v>800</v>
      </c>
      <c r="M75" s="83"/>
      <c r="N75" s="628">
        <f t="shared" ref="N75" si="32">+L75/K75</f>
        <v>1.0526315789473684</v>
      </c>
    </row>
    <row r="76" spans="1:16" ht="13.5" customHeight="1" x14ac:dyDescent="0.2">
      <c r="A76" s="213" t="s">
        <v>215</v>
      </c>
      <c r="B76" s="193" t="s">
        <v>216</v>
      </c>
      <c r="C76" s="247">
        <f>+'3.SZ.TÁBL. SEGÍTŐ SZOLGÁLAT'!Z85</f>
        <v>0</v>
      </c>
      <c r="D76" s="242">
        <f>+'3.SZ.TÁBL. SEGÍTŐ SZOLGÁLAT'!AA85</f>
        <v>0</v>
      </c>
      <c r="E76" s="204"/>
      <c r="F76" s="617"/>
      <c r="G76" s="189"/>
      <c r="H76" s="201"/>
      <c r="I76" s="201"/>
      <c r="J76" s="629"/>
      <c r="K76" s="66">
        <f t="shared" si="30"/>
        <v>0</v>
      </c>
      <c r="L76" s="81">
        <f t="shared" si="31"/>
        <v>0</v>
      </c>
      <c r="M76" s="201"/>
      <c r="N76" s="629"/>
    </row>
    <row r="77" spans="1:16" s="3" customFormat="1" ht="13.5" customHeight="1" x14ac:dyDescent="0.2">
      <c r="A77" s="214" t="s">
        <v>151</v>
      </c>
      <c r="B77" s="194" t="s">
        <v>109</v>
      </c>
      <c r="C77" s="299">
        <f>+SUM(C75:C76)</f>
        <v>760</v>
      </c>
      <c r="D77" s="304">
        <f>+SUM(D75:D76)</f>
        <v>800</v>
      </c>
      <c r="E77" s="405"/>
      <c r="F77" s="627">
        <f>+D77/C77</f>
        <v>1.0526315789473684</v>
      </c>
      <c r="G77" s="299">
        <f>+SUM(G75:G76)</f>
        <v>0</v>
      </c>
      <c r="H77" s="304">
        <f>+SUM(H75:H76)</f>
        <v>0</v>
      </c>
      <c r="I77" s="404"/>
      <c r="J77" s="627"/>
      <c r="K77" s="401">
        <f>+SUM(K75:K76)</f>
        <v>760</v>
      </c>
      <c r="L77" s="402">
        <f>+SUM(L75:L76)</f>
        <v>800</v>
      </c>
      <c r="M77" s="404"/>
      <c r="N77" s="627">
        <f>+L77/K77</f>
        <v>1.0526315789473684</v>
      </c>
      <c r="P77" s="4"/>
    </row>
    <row r="78" spans="1:16" ht="13.5" customHeight="1" x14ac:dyDescent="0.2">
      <c r="A78" s="211" t="s">
        <v>217</v>
      </c>
      <c r="B78" s="192" t="s">
        <v>218</v>
      </c>
      <c r="C78" s="234">
        <f>+'3.SZ.TÁBL. SEGÍTŐ SZOLGÁLAT'!AA87</f>
        <v>5167</v>
      </c>
      <c r="D78" s="229">
        <f>+'3.SZ.TÁBL. SEGÍTŐ SZOLGÁLAT'!AB87</f>
        <v>4632</v>
      </c>
      <c r="E78" s="206"/>
      <c r="F78" s="617">
        <f t="shared" ref="F78:F82" si="33">+D78/C78</f>
        <v>0.896458293013354</v>
      </c>
      <c r="G78" s="6">
        <f>+'[4]1.1.SZ.TÁBL. BEV - KIAD'!$H78</f>
        <v>582</v>
      </c>
      <c r="H78" s="83">
        <v>394</v>
      </c>
      <c r="I78" s="83"/>
      <c r="J78" s="628">
        <f>+H78/G78</f>
        <v>0.67697594501718217</v>
      </c>
      <c r="K78" s="66">
        <f t="shared" ref="K78:K82" si="34">+C78+G78</f>
        <v>5749</v>
      </c>
      <c r="L78" s="81">
        <f t="shared" ref="L78:L82" si="35">+D78+H78</f>
        <v>5026</v>
      </c>
      <c r="M78" s="83"/>
      <c r="N78" s="628">
        <f t="shared" ref="N78:N82" si="36">+L78/K78</f>
        <v>0.87423899808662375</v>
      </c>
    </row>
    <row r="79" spans="1:16" ht="13.5" customHeight="1" x14ac:dyDescent="0.2">
      <c r="A79" s="212" t="s">
        <v>219</v>
      </c>
      <c r="B79" s="183" t="s">
        <v>220</v>
      </c>
      <c r="C79" s="227">
        <f>+'3.SZ.TÁBL. SEGÍTŐ SZOLGÁLAT'!AA88</f>
        <v>0</v>
      </c>
      <c r="D79" s="229">
        <f>+'3.SZ.TÁBL. SEGÍTŐ SZOLGÁLAT'!AB88</f>
        <v>0</v>
      </c>
      <c r="E79" s="184"/>
      <c r="F79" s="617"/>
      <c r="G79" s="6"/>
      <c r="H79" s="164"/>
      <c r="I79" s="164"/>
      <c r="J79" s="630"/>
      <c r="K79" s="66">
        <f t="shared" si="34"/>
        <v>0</v>
      </c>
      <c r="L79" s="81">
        <f t="shared" si="35"/>
        <v>0</v>
      </c>
      <c r="M79" s="164"/>
      <c r="N79" s="630"/>
    </row>
    <row r="80" spans="1:16" ht="13.5" customHeight="1" x14ac:dyDescent="0.2">
      <c r="A80" s="212" t="s">
        <v>221</v>
      </c>
      <c r="B80" s="183" t="s">
        <v>222</v>
      </c>
      <c r="C80" s="227">
        <f>+'3.SZ.TÁBL. SEGÍTŐ SZOLGÁLAT'!AA89</f>
        <v>0</v>
      </c>
      <c r="D80" s="229">
        <f>+'3.SZ.TÁBL. SEGÍTŐ SZOLGÁLAT'!AB89</f>
        <v>0</v>
      </c>
      <c r="E80" s="184"/>
      <c r="F80" s="617"/>
      <c r="G80" s="6"/>
      <c r="H80" s="164"/>
      <c r="I80" s="164"/>
      <c r="J80" s="630"/>
      <c r="K80" s="66">
        <f t="shared" si="34"/>
        <v>0</v>
      </c>
      <c r="L80" s="81">
        <f t="shared" si="35"/>
        <v>0</v>
      </c>
      <c r="M80" s="164"/>
      <c r="N80" s="630"/>
    </row>
    <row r="81" spans="1:16" ht="13.5" customHeight="1" x14ac:dyDescent="0.2">
      <c r="A81" s="212" t="s">
        <v>223</v>
      </c>
      <c r="B81" s="183" t="s">
        <v>224</v>
      </c>
      <c r="C81" s="227">
        <f>+'3.SZ.TÁBL. SEGÍTŐ SZOLGÁLAT'!AA90</f>
        <v>0</v>
      </c>
      <c r="D81" s="229">
        <f>+'3.SZ.TÁBL. SEGÍTŐ SZOLGÁLAT'!AB90</f>
        <v>0</v>
      </c>
      <c r="E81" s="184"/>
      <c r="F81" s="617"/>
      <c r="G81" s="6"/>
      <c r="H81" s="164"/>
      <c r="I81" s="164"/>
      <c r="J81" s="630"/>
      <c r="K81" s="66">
        <f t="shared" si="34"/>
        <v>0</v>
      </c>
      <c r="L81" s="81">
        <f t="shared" si="35"/>
        <v>0</v>
      </c>
      <c r="M81" s="164"/>
      <c r="N81" s="630"/>
    </row>
    <row r="82" spans="1:16" ht="13.5" customHeight="1" x14ac:dyDescent="0.2">
      <c r="A82" s="213" t="s">
        <v>225</v>
      </c>
      <c r="B82" s="193" t="s">
        <v>316</v>
      </c>
      <c r="C82" s="247">
        <f>+'3.SZ.TÁBL. SEGÍTŐ SZOLGÁLAT'!AA91</f>
        <v>260</v>
      </c>
      <c r="D82" s="229">
        <f>+'3.SZ.TÁBL. SEGÍTŐ SZOLGÁLAT'!AB91</f>
        <v>165</v>
      </c>
      <c r="E82" s="204"/>
      <c r="F82" s="617">
        <f t="shared" si="33"/>
        <v>0.63461538461538458</v>
      </c>
      <c r="G82" s="189"/>
      <c r="H82" s="201"/>
      <c r="I82" s="201"/>
      <c r="J82" s="629"/>
      <c r="K82" s="66">
        <f t="shared" si="34"/>
        <v>260</v>
      </c>
      <c r="L82" s="81">
        <f t="shared" si="35"/>
        <v>165</v>
      </c>
      <c r="M82" s="201"/>
      <c r="N82" s="629">
        <f t="shared" si="36"/>
        <v>0.63461538461538458</v>
      </c>
    </row>
    <row r="83" spans="1:16" s="3" customFormat="1" ht="13.5" customHeight="1" x14ac:dyDescent="0.2">
      <c r="A83" s="214" t="s">
        <v>152</v>
      </c>
      <c r="B83" s="194" t="s">
        <v>110</v>
      </c>
      <c r="C83" s="299">
        <f>SUM(C78:C82)</f>
        <v>5427</v>
      </c>
      <c r="D83" s="304">
        <f>SUM(D78:D82)</f>
        <v>4797</v>
      </c>
      <c r="E83" s="405"/>
      <c r="F83" s="627">
        <f>+D83/C83</f>
        <v>0.88391376451077941</v>
      </c>
      <c r="G83" s="299">
        <f>SUM(G78:G82)</f>
        <v>582</v>
      </c>
      <c r="H83" s="304">
        <f>SUM(H78:H82)</f>
        <v>394</v>
      </c>
      <c r="I83" s="404"/>
      <c r="J83" s="627">
        <f>+H83/G83</f>
        <v>0.67697594501718217</v>
      </c>
      <c r="K83" s="401">
        <f>+SUM(K78:K82)</f>
        <v>6009</v>
      </c>
      <c r="L83" s="402">
        <f>+SUM(L78:L82)</f>
        <v>5191</v>
      </c>
      <c r="M83" s="404"/>
      <c r="N83" s="627">
        <f>+L83/K83</f>
        <v>0.8638708603761025</v>
      </c>
      <c r="P83" s="4"/>
    </row>
    <row r="84" spans="1:16" s="3" customFormat="1" ht="13.5" customHeight="1" x14ac:dyDescent="0.2">
      <c r="A84" s="214" t="s">
        <v>153</v>
      </c>
      <c r="B84" s="194" t="s">
        <v>111</v>
      </c>
      <c r="C84" s="299">
        <f>+C61+C64+C74+C77+C83</f>
        <v>25029</v>
      </c>
      <c r="D84" s="304">
        <f>+D61+D64+D74+D77+D83</f>
        <v>24929</v>
      </c>
      <c r="E84" s="405"/>
      <c r="F84" s="627">
        <f>+D84/C84</f>
        <v>0.99600463462383637</v>
      </c>
      <c r="G84" s="299">
        <f>+G61+G64+G74+G77+G83</f>
        <v>20662</v>
      </c>
      <c r="H84" s="304">
        <f>+H61+H64+H74+H77+H83</f>
        <v>19782</v>
      </c>
      <c r="I84" s="404"/>
      <c r="J84" s="627">
        <f>+H84/G84</f>
        <v>0.95740973768270254</v>
      </c>
      <c r="K84" s="401">
        <f>+K61+K64+K74+K77+K83</f>
        <v>45691</v>
      </c>
      <c r="L84" s="402">
        <f>+L61+L64+L74+L77+L83</f>
        <v>44711</v>
      </c>
      <c r="M84" s="404"/>
      <c r="N84" s="627">
        <f>+L84/K84</f>
        <v>0.97855157470836707</v>
      </c>
      <c r="P84" s="4"/>
    </row>
    <row r="85" spans="1:16" ht="13.5" customHeight="1" x14ac:dyDescent="0.2">
      <c r="A85" s="211" t="s">
        <v>266</v>
      </c>
      <c r="B85" s="207" t="s">
        <v>267</v>
      </c>
      <c r="C85" s="234">
        <f>+'3.SZ.TÁBL. SEGÍTŐ SZOLGÁLAT'!Z95</f>
        <v>0</v>
      </c>
      <c r="D85" s="229">
        <f>+'3.SZ.TÁBL. SEGÍTŐ SZOLGÁLAT'!AA95</f>
        <v>0</v>
      </c>
      <c r="E85" s="206"/>
      <c r="F85" s="628"/>
      <c r="G85" s="83">
        <f>+G86</f>
        <v>4000</v>
      </c>
      <c r="H85" s="83">
        <f>+H86</f>
        <v>4000</v>
      </c>
      <c r="I85" s="83"/>
      <c r="J85" s="628">
        <f>+H85/G85</f>
        <v>1</v>
      </c>
      <c r="K85" s="65">
        <f>+K86</f>
        <v>4000</v>
      </c>
      <c r="L85" s="85">
        <f>+L86</f>
        <v>4000</v>
      </c>
      <c r="M85" s="83"/>
      <c r="N85" s="628">
        <f t="shared" ref="N85:N91" si="37">+L85/K85</f>
        <v>1</v>
      </c>
    </row>
    <row r="86" spans="1:16" s="298" customFormat="1" ht="29.25" customHeight="1" x14ac:dyDescent="0.2">
      <c r="A86" s="217" t="s">
        <v>266</v>
      </c>
      <c r="B86" s="208" t="s">
        <v>317</v>
      </c>
      <c r="C86" s="700">
        <f>+'3.SZ.TÁBL. SEGÍTŐ SZOLGÁLAT'!Z96</f>
        <v>0</v>
      </c>
      <c r="D86" s="300">
        <f>+'3.SZ.TÁBL. SEGÍTŐ SZOLGÁLAT'!AA96</f>
        <v>0</v>
      </c>
      <c r="E86" s="400"/>
      <c r="F86" s="632"/>
      <c r="G86" s="6">
        <f>+'[4]1.1.SZ.TÁBL. BEV - KIAD'!$H86</f>
        <v>4000</v>
      </c>
      <c r="H86" s="393">
        <f>+'2.SZ.TÁBL. BEVÉTELEK'!D51</f>
        <v>4000</v>
      </c>
      <c r="I86" s="393"/>
      <c r="J86" s="632">
        <f>+H86/G86</f>
        <v>1</v>
      </c>
      <c r="K86" s="66">
        <f t="shared" ref="K86" si="38">+C86+G86</f>
        <v>4000</v>
      </c>
      <c r="L86" s="81">
        <f t="shared" ref="L86:L87" si="39">+D86+H86</f>
        <v>4000</v>
      </c>
      <c r="M86" s="393"/>
      <c r="N86" s="629">
        <f t="shared" si="37"/>
        <v>1</v>
      </c>
      <c r="P86" s="389"/>
    </row>
    <row r="87" spans="1:16" s="298" customFormat="1" ht="29.25" customHeight="1" x14ac:dyDescent="0.2">
      <c r="A87" s="712" t="s">
        <v>268</v>
      </c>
      <c r="B87" s="713" t="s">
        <v>389</v>
      </c>
      <c r="C87" s="700"/>
      <c r="D87" s="300"/>
      <c r="E87" s="400"/>
      <c r="F87" s="632"/>
      <c r="G87" s="6"/>
      <c r="H87" s="393">
        <v>2527</v>
      </c>
      <c r="I87" s="393"/>
      <c r="J87" s="632"/>
      <c r="K87" s="66"/>
      <c r="L87" s="81">
        <f t="shared" si="39"/>
        <v>2527</v>
      </c>
      <c r="M87" s="393"/>
      <c r="N87" s="629"/>
      <c r="P87" s="389"/>
    </row>
    <row r="88" spans="1:16" ht="13.5" customHeight="1" x14ac:dyDescent="0.2">
      <c r="A88" s="424" t="s">
        <v>388</v>
      </c>
      <c r="B88" s="425" t="s">
        <v>269</v>
      </c>
      <c r="C88" s="227">
        <f>+SUM(C89:C92)</f>
        <v>0</v>
      </c>
      <c r="D88" s="219">
        <f>+SUM(D89:D92)</f>
        <v>0</v>
      </c>
      <c r="E88" s="184"/>
      <c r="F88" s="630"/>
      <c r="G88" s="227">
        <f>+SUM(G89:G92)</f>
        <v>2193</v>
      </c>
      <c r="H88" s="219">
        <f>+SUM(H89:H92)</f>
        <v>2212</v>
      </c>
      <c r="I88" s="164"/>
      <c r="J88" s="630">
        <f>+H88/G88</f>
        <v>1.0086639306885545</v>
      </c>
      <c r="K88" s="227">
        <f>+SUM(K89:K92)</f>
        <v>2193</v>
      </c>
      <c r="L88" s="219">
        <f>+SUM(L89:L92)</f>
        <v>2212</v>
      </c>
      <c r="M88" s="164"/>
      <c r="N88" s="630">
        <f t="shared" si="37"/>
        <v>1.0086639306885545</v>
      </c>
    </row>
    <row r="89" spans="1:16" s="298" customFormat="1" ht="13.5" customHeight="1" x14ac:dyDescent="0.2">
      <c r="A89" s="426"/>
      <c r="B89" s="427" t="s">
        <v>291</v>
      </c>
      <c r="C89" s="699"/>
      <c r="D89" s="288"/>
      <c r="E89" s="399"/>
      <c r="F89" s="631"/>
      <c r="G89" s="6"/>
      <c r="H89" s="398"/>
      <c r="I89" s="398"/>
      <c r="J89" s="631"/>
      <c r="K89" s="66">
        <f t="shared" ref="K89:K92" si="40">+C89+G89</f>
        <v>0</v>
      </c>
      <c r="L89" s="81">
        <f t="shared" ref="L89:L92" si="41">+D89+H89</f>
        <v>0</v>
      </c>
      <c r="M89" s="398"/>
      <c r="N89" s="630"/>
      <c r="P89" s="389"/>
    </row>
    <row r="90" spans="1:16" s="298" customFormat="1" ht="13.5" customHeight="1" x14ac:dyDescent="0.2">
      <c r="A90" s="426"/>
      <c r="B90" s="427" t="s">
        <v>292</v>
      </c>
      <c r="C90" s="699"/>
      <c r="D90" s="288"/>
      <c r="E90" s="399"/>
      <c r="F90" s="631"/>
      <c r="G90" s="6"/>
      <c r="H90" s="398"/>
      <c r="I90" s="398"/>
      <c r="J90" s="631"/>
      <c r="K90" s="66">
        <f t="shared" si="40"/>
        <v>0</v>
      </c>
      <c r="L90" s="81">
        <f t="shared" si="41"/>
        <v>0</v>
      </c>
      <c r="M90" s="398"/>
      <c r="N90" s="630"/>
      <c r="P90" s="389"/>
    </row>
    <row r="91" spans="1:16" s="298" customFormat="1" ht="13.5" customHeight="1" x14ac:dyDescent="0.2">
      <c r="A91" s="426"/>
      <c r="B91" s="427" t="s">
        <v>293</v>
      </c>
      <c r="C91" s="699"/>
      <c r="D91" s="288"/>
      <c r="E91" s="399"/>
      <c r="F91" s="631"/>
      <c r="G91" s="6">
        <f>+'[4]1.1.SZ.TÁBL. BEV - KIAD'!$H90</f>
        <v>2193</v>
      </c>
      <c r="H91" s="398">
        <v>2212</v>
      </c>
      <c r="I91" s="398"/>
      <c r="J91" s="631">
        <f>+H91/G91</f>
        <v>1.0086639306885545</v>
      </c>
      <c r="K91" s="66">
        <f t="shared" si="40"/>
        <v>2193</v>
      </c>
      <c r="L91" s="81">
        <f t="shared" si="41"/>
        <v>2212</v>
      </c>
      <c r="M91" s="398"/>
      <c r="N91" s="630">
        <f t="shared" si="37"/>
        <v>1.0086639306885545</v>
      </c>
      <c r="P91" s="389"/>
    </row>
    <row r="92" spans="1:16" s="298" customFormat="1" ht="13.5" customHeight="1" x14ac:dyDescent="0.2">
      <c r="A92" s="428"/>
      <c r="B92" s="429" t="s">
        <v>294</v>
      </c>
      <c r="C92" s="701"/>
      <c r="D92" s="294"/>
      <c r="E92" s="430"/>
      <c r="F92" s="633"/>
      <c r="G92" s="6"/>
      <c r="H92" s="416"/>
      <c r="I92" s="416"/>
      <c r="J92" s="633"/>
      <c r="K92" s="66">
        <f t="shared" si="40"/>
        <v>0</v>
      </c>
      <c r="L92" s="81">
        <f t="shared" si="41"/>
        <v>0</v>
      </c>
      <c r="M92" s="416"/>
      <c r="N92" s="644"/>
      <c r="P92" s="389"/>
    </row>
    <row r="93" spans="1:16" s="3" customFormat="1" ht="13.5" customHeight="1" x14ac:dyDescent="0.2">
      <c r="A93" s="214" t="s">
        <v>154</v>
      </c>
      <c r="B93" s="194" t="s">
        <v>112</v>
      </c>
      <c r="C93" s="299">
        <f>+C85+C88</f>
        <v>0</v>
      </c>
      <c r="D93" s="304">
        <f>+D85+D88</f>
        <v>0</v>
      </c>
      <c r="E93" s="405"/>
      <c r="F93" s="627"/>
      <c r="G93" s="299">
        <f>+G85+G88</f>
        <v>6193</v>
      </c>
      <c r="H93" s="304">
        <f>+H85+H88+H87</f>
        <v>8739</v>
      </c>
      <c r="I93" s="404"/>
      <c r="J93" s="627">
        <f>+H93/G93</f>
        <v>1.4111093169707734</v>
      </c>
      <c r="K93" s="401">
        <f>+K85+K88</f>
        <v>6193</v>
      </c>
      <c r="L93" s="402">
        <f>+L85+L88+L87</f>
        <v>8739</v>
      </c>
      <c r="M93" s="404"/>
      <c r="N93" s="627">
        <f>+L93/K93</f>
        <v>1.4111093169707734</v>
      </c>
      <c r="P93" s="4"/>
    </row>
    <row r="94" spans="1:16" ht="13.5" customHeight="1" x14ac:dyDescent="0.2">
      <c r="A94" s="211" t="s">
        <v>226</v>
      </c>
      <c r="B94" s="192" t="s">
        <v>227</v>
      </c>
      <c r="C94" s="234">
        <f>+'3.SZ.TÁBL. SEGÍTŐ SZOLGÁLAT'!Z99</f>
        <v>0</v>
      </c>
      <c r="D94" s="229">
        <f>+'3.SZ.TÁBL. SEGÍTŐ SZOLGÁLAT'!AA99</f>
        <v>0</v>
      </c>
      <c r="E94" s="206"/>
      <c r="F94" s="628"/>
      <c r="G94" s="5"/>
      <c r="H94" s="83"/>
      <c r="I94" s="83"/>
      <c r="J94" s="628"/>
      <c r="K94" s="66">
        <f t="shared" ref="K94:K100" si="42">+C94+G94</f>
        <v>0</v>
      </c>
      <c r="L94" s="81">
        <f t="shared" ref="L94:L100" si="43">+D94+H94</f>
        <v>0</v>
      </c>
      <c r="M94" s="83"/>
      <c r="N94" s="628"/>
    </row>
    <row r="95" spans="1:16" ht="13.5" customHeight="1" x14ac:dyDescent="0.2">
      <c r="A95" s="212" t="s">
        <v>228</v>
      </c>
      <c r="B95" s="183" t="s">
        <v>229</v>
      </c>
      <c r="C95" s="227">
        <f>+'3.SZ.TÁBL. SEGÍTŐ SZOLGÁLAT'!Z100</f>
        <v>0</v>
      </c>
      <c r="D95" s="219">
        <f>+'3.SZ.TÁBL. SEGÍTŐ SZOLGÁLAT'!AA100</f>
        <v>0</v>
      </c>
      <c r="E95" s="184"/>
      <c r="F95" s="630"/>
      <c r="G95" s="6"/>
      <c r="H95" s="164"/>
      <c r="I95" s="164"/>
      <c r="J95" s="630"/>
      <c r="K95" s="66">
        <f t="shared" si="42"/>
        <v>0</v>
      </c>
      <c r="L95" s="81">
        <f t="shared" si="43"/>
        <v>0</v>
      </c>
      <c r="M95" s="164"/>
      <c r="N95" s="630"/>
    </row>
    <row r="96" spans="1:16" ht="13.5" customHeight="1" x14ac:dyDescent="0.2">
      <c r="A96" s="212" t="s">
        <v>230</v>
      </c>
      <c r="B96" s="183" t="s">
        <v>231</v>
      </c>
      <c r="C96" s="227">
        <f>+'3.SZ.TÁBL. SEGÍTŐ SZOLGÁLAT'!AA101</f>
        <v>0</v>
      </c>
      <c r="D96" s="219">
        <f>+'3.SZ.TÁBL. SEGÍTŐ SZOLGÁLAT'!AB101</f>
        <v>0</v>
      </c>
      <c r="E96" s="184"/>
      <c r="F96" s="630"/>
      <c r="G96" s="6"/>
      <c r="H96" s="164"/>
      <c r="I96" s="164"/>
      <c r="J96" s="630"/>
      <c r="K96" s="66">
        <f t="shared" si="42"/>
        <v>0</v>
      </c>
      <c r="L96" s="81">
        <f t="shared" si="43"/>
        <v>0</v>
      </c>
      <c r="M96" s="164"/>
      <c r="N96" s="630"/>
    </row>
    <row r="97" spans="1:23" ht="13.5" customHeight="1" x14ac:dyDescent="0.2">
      <c r="A97" s="212" t="s">
        <v>232</v>
      </c>
      <c r="B97" s="183" t="s">
        <v>233</v>
      </c>
      <c r="C97" s="227">
        <f>+'3.SZ.TÁBL. SEGÍTŐ SZOLGÁLAT'!AA102</f>
        <v>0</v>
      </c>
      <c r="D97" s="219">
        <f>+'3.SZ.TÁBL. SEGÍTŐ SZOLGÁLAT'!AB102</f>
        <v>0</v>
      </c>
      <c r="E97" s="184"/>
      <c r="F97" s="630"/>
      <c r="G97" s="6"/>
      <c r="H97" s="164"/>
      <c r="I97" s="164"/>
      <c r="J97" s="630"/>
      <c r="K97" s="66">
        <f t="shared" si="42"/>
        <v>0</v>
      </c>
      <c r="L97" s="81">
        <f t="shared" si="43"/>
        <v>0</v>
      </c>
      <c r="M97" s="164"/>
      <c r="N97" s="630"/>
    </row>
    <row r="98" spans="1:23" ht="13.5" customHeight="1" x14ac:dyDescent="0.2">
      <c r="A98" s="212" t="s">
        <v>234</v>
      </c>
      <c r="B98" s="183" t="s">
        <v>235</v>
      </c>
      <c r="C98" s="227">
        <f>+'3.SZ.TÁBL. SEGÍTŐ SZOLGÁLAT'!AA103</f>
        <v>0</v>
      </c>
      <c r="D98" s="219">
        <f>+'3.SZ.TÁBL. SEGÍTŐ SZOLGÁLAT'!AB103</f>
        <v>0</v>
      </c>
      <c r="E98" s="184"/>
      <c r="F98" s="630"/>
      <c r="G98" s="6"/>
      <c r="H98" s="164"/>
      <c r="I98" s="164"/>
      <c r="J98" s="630"/>
      <c r="K98" s="66">
        <f t="shared" si="42"/>
        <v>0</v>
      </c>
      <c r="L98" s="81">
        <f t="shared" si="43"/>
        <v>0</v>
      </c>
      <c r="M98" s="164"/>
      <c r="N98" s="630"/>
    </row>
    <row r="99" spans="1:23" ht="13.5" customHeight="1" x14ac:dyDescent="0.2">
      <c r="A99" s="212" t="s">
        <v>236</v>
      </c>
      <c r="B99" s="183" t="s">
        <v>237</v>
      </c>
      <c r="C99" s="227">
        <f>+'3.SZ.TÁBL. SEGÍTŐ SZOLGÁLAT'!AA104</f>
        <v>0</v>
      </c>
      <c r="D99" s="219">
        <f>+'3.SZ.TÁBL. SEGÍTŐ SZOLGÁLAT'!AB104</f>
        <v>0</v>
      </c>
      <c r="E99" s="184"/>
      <c r="F99" s="630"/>
      <c r="G99" s="6"/>
      <c r="H99" s="164"/>
      <c r="I99" s="164"/>
      <c r="J99" s="630"/>
      <c r="K99" s="66">
        <f t="shared" si="42"/>
        <v>0</v>
      </c>
      <c r="L99" s="81">
        <f t="shared" si="43"/>
        <v>0</v>
      </c>
      <c r="M99" s="164"/>
      <c r="N99" s="630"/>
    </row>
    <row r="100" spans="1:23" ht="13.5" customHeight="1" x14ac:dyDescent="0.2">
      <c r="A100" s="213" t="s">
        <v>238</v>
      </c>
      <c r="B100" s="193" t="s">
        <v>239</v>
      </c>
      <c r="C100" s="247">
        <f>+'3.SZ.TÁBL. SEGÍTŐ SZOLGÁLAT'!AA105</f>
        <v>0</v>
      </c>
      <c r="D100" s="219">
        <f>+'3.SZ.TÁBL. SEGÍTŐ SZOLGÁLAT'!AB105</f>
        <v>0</v>
      </c>
      <c r="E100" s="204"/>
      <c r="F100" s="629"/>
      <c r="G100" s="189"/>
      <c r="H100" s="201"/>
      <c r="I100" s="201"/>
      <c r="J100" s="629"/>
      <c r="K100" s="66">
        <f t="shared" si="42"/>
        <v>0</v>
      </c>
      <c r="L100" s="81">
        <f t="shared" si="43"/>
        <v>0</v>
      </c>
      <c r="M100" s="201"/>
      <c r="N100" s="629"/>
    </row>
    <row r="101" spans="1:23" s="3" customFormat="1" ht="13.5" customHeight="1" x14ac:dyDescent="0.2">
      <c r="A101" s="214" t="s">
        <v>155</v>
      </c>
      <c r="B101" s="194" t="s">
        <v>68</v>
      </c>
      <c r="C101" s="299">
        <f>SUM(C94:C100)</f>
        <v>0</v>
      </c>
      <c r="D101" s="304">
        <f>SUM(D94:D100)</f>
        <v>0</v>
      </c>
      <c r="E101" s="405"/>
      <c r="F101" s="627"/>
      <c r="G101" s="299">
        <f>SUM(G94:G100)</f>
        <v>0</v>
      </c>
      <c r="H101" s="304">
        <f>SUM(H94:H100)</f>
        <v>0</v>
      </c>
      <c r="I101" s="404"/>
      <c r="J101" s="627"/>
      <c r="K101" s="401">
        <f>+SUM(K94:K100)</f>
        <v>0</v>
      </c>
      <c r="L101" s="402">
        <f>+SUM(L94:L100)</f>
        <v>0</v>
      </c>
      <c r="M101" s="404"/>
      <c r="N101" s="627"/>
      <c r="P101" s="4"/>
    </row>
    <row r="102" spans="1:23" ht="13.5" customHeight="1" x14ac:dyDescent="0.2">
      <c r="A102" s="211" t="s">
        <v>240</v>
      </c>
      <c r="B102" s="192" t="s">
        <v>241</v>
      </c>
      <c r="C102" s="234">
        <f>+'3.SZ.TÁBL. SEGÍTŐ SZOLGÁLAT'!Z107</f>
        <v>0</v>
      </c>
      <c r="D102" s="229">
        <f>+'3.SZ.TÁBL. SEGÍTŐ SZOLGÁLAT'!AA107</f>
        <v>0</v>
      </c>
      <c r="E102" s="206"/>
      <c r="F102" s="628"/>
      <c r="G102" s="5"/>
      <c r="H102" s="83"/>
      <c r="I102" s="83"/>
      <c r="J102" s="628"/>
      <c r="K102" s="66">
        <f t="shared" ref="K102:K105" si="44">+C102+G102</f>
        <v>0</v>
      </c>
      <c r="L102" s="81">
        <f t="shared" ref="L102:L105" si="45">+D102+H102</f>
        <v>0</v>
      </c>
      <c r="M102" s="83"/>
      <c r="N102" s="628"/>
    </row>
    <row r="103" spans="1:23" ht="13.5" customHeight="1" x14ac:dyDescent="0.2">
      <c r="A103" s="212" t="s">
        <v>242</v>
      </c>
      <c r="B103" s="183" t="s">
        <v>243</v>
      </c>
      <c r="C103" s="227">
        <f>+'3.SZ.TÁBL. SEGÍTŐ SZOLGÁLAT'!Z108</f>
        <v>0</v>
      </c>
      <c r="D103" s="219">
        <f>+'3.SZ.TÁBL. SEGÍTŐ SZOLGÁLAT'!AA108</f>
        <v>0</v>
      </c>
      <c r="E103" s="184"/>
      <c r="F103" s="630"/>
      <c r="G103" s="6"/>
      <c r="H103" s="164"/>
      <c r="I103" s="164"/>
      <c r="J103" s="630"/>
      <c r="K103" s="66">
        <f t="shared" si="44"/>
        <v>0</v>
      </c>
      <c r="L103" s="81">
        <f t="shared" si="45"/>
        <v>0</v>
      </c>
      <c r="M103" s="164"/>
      <c r="N103" s="630"/>
    </row>
    <row r="104" spans="1:23" ht="13.5" customHeight="1" x14ac:dyDescent="0.2">
      <c r="A104" s="212" t="s">
        <v>244</v>
      </c>
      <c r="B104" s="183" t="s">
        <v>245</v>
      </c>
      <c r="C104" s="227">
        <f>+'3.SZ.TÁBL. SEGÍTŐ SZOLGÁLAT'!Z109</f>
        <v>0</v>
      </c>
      <c r="D104" s="219">
        <f>+'3.SZ.TÁBL. SEGÍTŐ SZOLGÁLAT'!AA109</f>
        <v>0</v>
      </c>
      <c r="E104" s="184"/>
      <c r="F104" s="630"/>
      <c r="G104" s="6"/>
      <c r="H104" s="164"/>
      <c r="I104" s="164"/>
      <c r="J104" s="630"/>
      <c r="K104" s="66">
        <f t="shared" si="44"/>
        <v>0</v>
      </c>
      <c r="L104" s="81">
        <f t="shared" si="45"/>
        <v>0</v>
      </c>
      <c r="M104" s="164"/>
      <c r="N104" s="630"/>
    </row>
    <row r="105" spans="1:23" ht="13.5" customHeight="1" x14ac:dyDescent="0.2">
      <c r="A105" s="213" t="s">
        <v>246</v>
      </c>
      <c r="B105" s="193" t="s">
        <v>247</v>
      </c>
      <c r="C105" s="247">
        <f>+'3.SZ.TÁBL. SEGÍTŐ SZOLGÁLAT'!Z110</f>
        <v>0</v>
      </c>
      <c r="D105" s="242">
        <f>+'3.SZ.TÁBL. SEGÍTŐ SZOLGÁLAT'!AA110</f>
        <v>0</v>
      </c>
      <c r="E105" s="204"/>
      <c r="F105" s="629"/>
      <c r="G105" s="189"/>
      <c r="H105" s="201"/>
      <c r="I105" s="201"/>
      <c r="J105" s="629"/>
      <c r="K105" s="66">
        <f t="shared" si="44"/>
        <v>0</v>
      </c>
      <c r="L105" s="81">
        <f t="shared" si="45"/>
        <v>0</v>
      </c>
      <c r="M105" s="201"/>
      <c r="N105" s="629"/>
    </row>
    <row r="106" spans="1:23" s="3" customFormat="1" ht="13.5" customHeight="1" x14ac:dyDescent="0.2">
      <c r="A106" s="214" t="s">
        <v>156</v>
      </c>
      <c r="B106" s="194" t="s">
        <v>113</v>
      </c>
      <c r="C106" s="299">
        <f>SUM(C102:C105)</f>
        <v>0</v>
      </c>
      <c r="D106" s="304">
        <f>SUM(D102:D105)</f>
        <v>0</v>
      </c>
      <c r="E106" s="405"/>
      <c r="F106" s="627"/>
      <c r="G106" s="299">
        <f>SUM(G102:G105)</f>
        <v>0</v>
      </c>
      <c r="H106" s="304">
        <f>SUM(H102:H105)</f>
        <v>0</v>
      </c>
      <c r="I106" s="404"/>
      <c r="J106" s="627"/>
      <c r="K106" s="401">
        <f>+SUM(K102:K105)</f>
        <v>0</v>
      </c>
      <c r="L106" s="402">
        <f>+SUM(L102:L105)</f>
        <v>0</v>
      </c>
      <c r="M106" s="404"/>
      <c r="N106" s="627"/>
      <c r="P106" s="4"/>
    </row>
    <row r="107" spans="1:23" s="3" customFormat="1" ht="13.5" customHeight="1" x14ac:dyDescent="0.2">
      <c r="A107" s="214" t="s">
        <v>157</v>
      </c>
      <c r="B107" s="194" t="s">
        <v>114</v>
      </c>
      <c r="C107" s="299">
        <f>+'3.SZ.TÁBL. SEGÍTŐ SZOLGÁLAT'!Z112</f>
        <v>0</v>
      </c>
      <c r="D107" s="304">
        <f>+'3.SZ.TÁBL. SEGÍTŐ SZOLGÁLAT'!AA112</f>
        <v>0</v>
      </c>
      <c r="E107" s="405"/>
      <c r="F107" s="627"/>
      <c r="G107" s="403"/>
      <c r="H107" s="404"/>
      <c r="I107" s="404"/>
      <c r="J107" s="627"/>
      <c r="K107" s="66">
        <f t="shared" ref="K107" si="46">+C107+G107</f>
        <v>0</v>
      </c>
      <c r="L107" s="81">
        <f t="shared" ref="L107" si="47">+D107+H107</f>
        <v>0</v>
      </c>
      <c r="M107" s="404"/>
      <c r="N107" s="627"/>
      <c r="P107" s="4"/>
    </row>
    <row r="108" spans="1:23" s="3" customFormat="1" ht="13.5" customHeight="1" x14ac:dyDescent="0.2">
      <c r="A108" s="218" t="s">
        <v>158</v>
      </c>
      <c r="B108" s="194" t="s">
        <v>115</v>
      </c>
      <c r="C108" s="299">
        <f>+C51+C52+C84+C93+C101+C106+C107</f>
        <v>113802</v>
      </c>
      <c r="D108" s="304">
        <f>+D51+D52+D84+D93+D101+D106+D107</f>
        <v>131286</v>
      </c>
      <c r="E108" s="405"/>
      <c r="F108" s="627">
        <f>+D108/C108</f>
        <v>1.1536352612432119</v>
      </c>
      <c r="G108" s="299">
        <f>+G51+G52+G84+G93+G101+G106+G107</f>
        <v>26855</v>
      </c>
      <c r="H108" s="304">
        <f>+H51+H52+H84+H93+H101+H106+H107</f>
        <v>28521</v>
      </c>
      <c r="I108" s="404"/>
      <c r="J108" s="627">
        <f>+H108/G108</f>
        <v>1.0620368646434557</v>
      </c>
      <c r="K108" s="401">
        <f>+K51+K52+K84+K93+K101+K106+K107</f>
        <v>140657</v>
      </c>
      <c r="L108" s="402">
        <f>+L51+L52+L84+L93+L101+L106+L107</f>
        <v>159807</v>
      </c>
      <c r="M108" s="404"/>
      <c r="N108" s="627">
        <f>+L108/K108</f>
        <v>1.1361467968177907</v>
      </c>
      <c r="P108" s="4"/>
    </row>
    <row r="109" spans="1:23" s="3" customFormat="1" ht="13.5" customHeight="1" thickBot="1" x14ac:dyDescent="0.25">
      <c r="A109" s="439" t="s">
        <v>295</v>
      </c>
      <c r="B109" s="440" t="s">
        <v>116</v>
      </c>
      <c r="C109" s="441">
        <f>+'3.SZ.TÁBL. SEGÍTŐ SZOLGÁLAT'!Z114</f>
        <v>0</v>
      </c>
      <c r="D109" s="614">
        <f>+'3.SZ.TÁBL. SEGÍTŐ SZOLGÁLAT'!AA114</f>
        <v>0</v>
      </c>
      <c r="E109" s="442"/>
      <c r="F109" s="634"/>
      <c r="G109" s="444">
        <f>+C29</f>
        <v>103292</v>
      </c>
      <c r="H109" s="445">
        <f>+D29</f>
        <v>118877</v>
      </c>
      <c r="I109" s="445"/>
      <c r="J109" s="634"/>
      <c r="K109" s="446"/>
      <c r="L109" s="615"/>
      <c r="M109" s="443"/>
      <c r="N109" s="634"/>
      <c r="O109" s="4"/>
    </row>
    <row r="110" spans="1:23" s="3" customFormat="1" ht="13.5" customHeight="1" thickBot="1" x14ac:dyDescent="0.25">
      <c r="A110" s="724" t="s">
        <v>260</v>
      </c>
      <c r="B110" s="725"/>
      <c r="C110" s="314">
        <f>+SUM(C108:C109)</f>
        <v>113802</v>
      </c>
      <c r="D110" s="315">
        <f>+SUM(D108:D109)</f>
        <v>131286</v>
      </c>
      <c r="E110" s="209"/>
      <c r="F110" s="635">
        <f>+D110/C110</f>
        <v>1.1536352612432119</v>
      </c>
      <c r="G110" s="314">
        <f>+SUM(G108:G109)</f>
        <v>130147</v>
      </c>
      <c r="H110" s="315">
        <f>+SUM(H108:H109)</f>
        <v>147398</v>
      </c>
      <c r="I110" s="210"/>
      <c r="J110" s="635">
        <f>+H110/G110</f>
        <v>1.1325501164068323</v>
      </c>
      <c r="K110" s="10">
        <f>+K108+K109</f>
        <v>140657</v>
      </c>
      <c r="L110" s="210">
        <f>+L108+L109</f>
        <v>159807</v>
      </c>
      <c r="M110" s="210"/>
      <c r="N110" s="635">
        <f>+L110/K110</f>
        <v>1.1361467968177907</v>
      </c>
      <c r="P110" s="4"/>
    </row>
    <row r="111" spans="1:23" s="3" customFormat="1" ht="13.5" customHeight="1" thickBot="1" x14ac:dyDescent="0.25">
      <c r="B111" s="406"/>
      <c r="C111" s="406"/>
      <c r="D111" s="407"/>
      <c r="E111" s="407"/>
      <c r="F111" s="636"/>
      <c r="G111" s="408"/>
      <c r="H111" s="409"/>
      <c r="I111" s="409"/>
      <c r="J111" s="636"/>
      <c r="K111" s="409"/>
      <c r="L111" s="409"/>
      <c r="M111" s="409"/>
      <c r="N111" s="636"/>
      <c r="P111" s="4"/>
    </row>
    <row r="112" spans="1:23" s="331" customFormat="1" ht="13.5" customHeight="1" thickBot="1" x14ac:dyDescent="0.25">
      <c r="A112" s="720" t="s">
        <v>270</v>
      </c>
      <c r="B112" s="721"/>
      <c r="C112" s="315">
        <f>+C31-C110</f>
        <v>0</v>
      </c>
      <c r="D112" s="315">
        <f>+D31-D110</f>
        <v>0</v>
      </c>
      <c r="E112" s="315"/>
      <c r="F112" s="637"/>
      <c r="G112" s="335">
        <f>+G31-G110</f>
        <v>0</v>
      </c>
      <c r="H112" s="335">
        <f>+H31-H110</f>
        <v>0</v>
      </c>
      <c r="I112" s="315"/>
      <c r="J112" s="637"/>
      <c r="K112" s="335">
        <f>+K31-K110</f>
        <v>0</v>
      </c>
      <c r="L112" s="335">
        <f>+L31-L110</f>
        <v>0</v>
      </c>
      <c r="M112" s="315"/>
      <c r="N112" s="643"/>
      <c r="O112" s="414"/>
      <c r="P112" s="415"/>
      <c r="Q112" s="415"/>
      <c r="R112" s="415"/>
      <c r="S112" s="415"/>
      <c r="T112" s="415"/>
      <c r="U112" s="415"/>
      <c r="V112" s="415"/>
      <c r="W112" s="415"/>
    </row>
    <row r="113" ht="13.5" customHeight="1" x14ac:dyDescent="0.2"/>
    <row r="114" ht="13.5" customHeight="1" x14ac:dyDescent="0.2"/>
  </sheetData>
  <mergeCells count="8">
    <mergeCell ref="C1:F1"/>
    <mergeCell ref="G1:J1"/>
    <mergeCell ref="K1:N1"/>
    <mergeCell ref="A112:B112"/>
    <mergeCell ref="A31:B31"/>
    <mergeCell ref="A110:B110"/>
    <mergeCell ref="A1:A2"/>
    <mergeCell ref="B1:B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77" orientation="landscape" r:id="rId1"/>
  <headerFooter alignWithMargins="0">
    <oddHeader>&amp;L&amp;"Times New Roman,Félkövér"&amp;13Szent László Völgye TKT&amp;C&amp;"Times New Roman,Félkövér"&amp;16 2019. ÉVI KÖLTSÉGVETÉS&amp;R1/1. sz. táblázatTÁRSULÁS ÉS INTÉZMÉNYEK BEVÉTELEK - KIADÁSOKAdatok: eFt</oddHeader>
    <oddFooter>&amp;L&amp;F&amp;R&amp;P</oddFooter>
  </headerFooter>
  <rowBreaks count="1" manualBreakCount="1">
    <brk id="5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96"/>
  <sheetViews>
    <sheetView topLeftCell="A59" zoomScale="110" zoomScaleNormal="110" workbookViewId="0">
      <selection activeCell="D51" sqref="D51"/>
    </sheetView>
  </sheetViews>
  <sheetFormatPr defaultColWidth="8.85546875" defaultRowHeight="12.95" customHeight="1" x14ac:dyDescent="0.2"/>
  <cols>
    <col min="1" max="1" width="6.5703125" style="11" customWidth="1"/>
    <col min="2" max="2" width="54.5703125" style="1" customWidth="1"/>
    <col min="3" max="6" width="10.42578125" style="59" customWidth="1"/>
    <col min="7" max="7" width="7.7109375" style="585" customWidth="1"/>
    <col min="8" max="8" width="10.42578125" style="59" customWidth="1"/>
    <col min="9" max="9" width="11.7109375" style="19" customWidth="1"/>
    <col min="10" max="10" width="10.42578125" style="21" customWidth="1"/>
    <col min="11" max="11" width="24.85546875" style="21" customWidth="1"/>
    <col min="12" max="12" width="10.140625" style="21" customWidth="1"/>
    <col min="13" max="13" width="8.85546875" style="21"/>
    <col min="14" max="14" width="11.28515625" style="21" customWidth="1"/>
    <col min="15" max="15" width="10.85546875" style="21" customWidth="1"/>
    <col min="16" max="16" width="10.28515625" style="21" customWidth="1"/>
    <col min="17" max="17" width="9.7109375" style="21" customWidth="1"/>
    <col min="18" max="16384" width="8.85546875" style="21"/>
  </cols>
  <sheetData>
    <row r="1" spans="1:15" ht="12.75" customHeight="1" x14ac:dyDescent="0.2">
      <c r="A1" s="739" t="s">
        <v>118</v>
      </c>
      <c r="B1" s="741" t="s">
        <v>143</v>
      </c>
      <c r="C1" s="732" t="s">
        <v>345</v>
      </c>
      <c r="D1" s="732" t="s">
        <v>357</v>
      </c>
      <c r="E1" s="730" t="s">
        <v>358</v>
      </c>
      <c r="F1" s="737" t="s">
        <v>362</v>
      </c>
      <c r="G1" s="735" t="s">
        <v>314</v>
      </c>
      <c r="H1" s="410"/>
    </row>
    <row r="2" spans="1:15" ht="31.5" customHeight="1" x14ac:dyDescent="0.2">
      <c r="A2" s="740"/>
      <c r="B2" s="742"/>
      <c r="C2" s="733"/>
      <c r="D2" s="733"/>
      <c r="E2" s="731"/>
      <c r="F2" s="738"/>
      <c r="G2" s="736"/>
      <c r="H2" s="410"/>
    </row>
    <row r="3" spans="1:15" s="58" customFormat="1" ht="14.25" customHeight="1" x14ac:dyDescent="0.2">
      <c r="A3" s="179" t="s">
        <v>120</v>
      </c>
      <c r="B3" s="180" t="s">
        <v>80</v>
      </c>
      <c r="C3" s="348">
        <f>+C4+C63</f>
        <v>130147</v>
      </c>
      <c r="D3" s="348">
        <f>+D4+D63</f>
        <v>147398</v>
      </c>
      <c r="E3" s="173"/>
      <c r="F3" s="572"/>
      <c r="G3" s="586"/>
      <c r="H3" s="59"/>
      <c r="I3" s="60"/>
      <c r="J3" s="657"/>
      <c r="K3" s="21"/>
      <c r="L3" s="21"/>
      <c r="N3" s="21"/>
      <c r="O3" s="21"/>
    </row>
    <row r="4" spans="1:15" s="58" customFormat="1" ht="14.25" customHeight="1" x14ac:dyDescent="0.2">
      <c r="A4" s="181"/>
      <c r="B4" s="386" t="s">
        <v>287</v>
      </c>
      <c r="C4" s="349"/>
      <c r="D4" s="349"/>
      <c r="E4" s="175"/>
      <c r="F4" s="573"/>
      <c r="G4" s="587"/>
      <c r="H4" s="60"/>
      <c r="I4" s="60"/>
      <c r="J4" s="658"/>
      <c r="K4" s="21"/>
      <c r="L4" s="21"/>
      <c r="N4" s="21"/>
      <c r="O4" s="21"/>
    </row>
    <row r="5" spans="1:15" s="58" customFormat="1" ht="14.25" customHeight="1" x14ac:dyDescent="0.2">
      <c r="A5" s="187"/>
      <c r="B5" s="373" t="s">
        <v>288</v>
      </c>
      <c r="C5" s="355"/>
      <c r="D5" s="355"/>
      <c r="E5" s="356"/>
      <c r="F5" s="574"/>
      <c r="G5" s="588"/>
      <c r="H5" s="60"/>
      <c r="I5" s="60"/>
      <c r="J5" s="657"/>
      <c r="K5" s="21"/>
      <c r="L5" s="734" t="s">
        <v>370</v>
      </c>
      <c r="N5" s="21"/>
      <c r="O5" s="21"/>
    </row>
    <row r="6" spans="1:15" s="58" customFormat="1" ht="14.25" customHeight="1" x14ac:dyDescent="0.2">
      <c r="A6" s="187"/>
      <c r="B6" s="372" t="s">
        <v>283</v>
      </c>
      <c r="C6" s="350">
        <f>SUM(C7:C13)</f>
        <v>15000</v>
      </c>
      <c r="D6" s="350">
        <f>SUM(D7:D13)</f>
        <v>15000</v>
      </c>
      <c r="E6" s="351"/>
      <c r="F6" s="575"/>
      <c r="G6" s="589">
        <f>+D6/C6</f>
        <v>1</v>
      </c>
      <c r="H6" s="60"/>
      <c r="I6" s="19" t="s">
        <v>349</v>
      </c>
      <c r="J6" s="21">
        <f>(1250*12)</f>
        <v>15000</v>
      </c>
      <c r="K6" s="21"/>
      <c r="L6" s="734"/>
      <c r="N6" s="21"/>
      <c r="O6" s="21"/>
    </row>
    <row r="7" spans="1:15" s="354" customFormat="1" ht="14.25" customHeight="1" x14ac:dyDescent="0.2">
      <c r="A7" s="187"/>
      <c r="B7" s="659" t="s">
        <v>272</v>
      </c>
      <c r="C7" s="350">
        <f>+'[4]2.SZ.TÁBL. BEVÉTELEK'!$D7</f>
        <v>1713</v>
      </c>
      <c r="D7" s="350">
        <f>+O7</f>
        <v>1684</v>
      </c>
      <c r="E7" s="351"/>
      <c r="F7" s="575"/>
      <c r="G7" s="589">
        <f>+D7/C7</f>
        <v>0.98307063631056624</v>
      </c>
      <c r="H7" s="60"/>
      <c r="I7" s="704"/>
      <c r="J7" s="702"/>
      <c r="K7" s="660" t="s">
        <v>272</v>
      </c>
      <c r="L7" s="702">
        <v>2790</v>
      </c>
      <c r="M7" s="381">
        <f>+L7/L14</f>
        <v>0.1122962366673375</v>
      </c>
      <c r="N7" s="21">
        <f>+$J$6*M7</f>
        <v>1684.4435500100624</v>
      </c>
      <c r="O7" s="64">
        <v>1684</v>
      </c>
    </row>
    <row r="8" spans="1:15" ht="14.25" customHeight="1" x14ac:dyDescent="0.2">
      <c r="A8" s="187"/>
      <c r="B8" s="659" t="s">
        <v>273</v>
      </c>
      <c r="C8" s="350">
        <f>+'[4]2.SZ.TÁBL. BEVÉTELEK'!$D8</f>
        <v>5069</v>
      </c>
      <c r="D8" s="350">
        <f t="shared" ref="D8:D13" si="0">+O8</f>
        <v>5087</v>
      </c>
      <c r="E8" s="351"/>
      <c r="F8" s="575"/>
      <c r="G8" s="589">
        <f t="shared" ref="G8:G65" si="1">+D8/C8</f>
        <v>1.0035509962517262</v>
      </c>
      <c r="H8" s="60"/>
      <c r="I8" s="704"/>
      <c r="J8" s="702"/>
      <c r="K8" s="660" t="s">
        <v>273</v>
      </c>
      <c r="L8" s="702">
        <v>8426</v>
      </c>
      <c r="M8" s="381">
        <f>+L8/L14</f>
        <v>0.33914268464479774</v>
      </c>
      <c r="N8" s="21">
        <f>+$J$6*M8</f>
        <v>5087.1402696719661</v>
      </c>
      <c r="O8" s="21">
        <v>5087</v>
      </c>
    </row>
    <row r="9" spans="1:15" ht="14.25" customHeight="1" x14ac:dyDescent="0.2">
      <c r="A9" s="187"/>
      <c r="B9" s="659" t="s">
        <v>278</v>
      </c>
      <c r="C9" s="350">
        <f>+'[4]2.SZ.TÁBL. BEVÉTELEK'!$D9</f>
        <v>770</v>
      </c>
      <c r="D9" s="350">
        <f t="shared" si="0"/>
        <v>759</v>
      </c>
      <c r="E9" s="351"/>
      <c r="F9" s="575"/>
      <c r="G9" s="589">
        <f t="shared" si="1"/>
        <v>0.98571428571428577</v>
      </c>
      <c r="H9" s="60"/>
      <c r="I9" s="704"/>
      <c r="J9" s="702"/>
      <c r="K9" s="660" t="s">
        <v>278</v>
      </c>
      <c r="L9" s="702">
        <v>1257</v>
      </c>
      <c r="M9" s="381">
        <f>+L9/L14</f>
        <v>5.059368082109076E-2</v>
      </c>
      <c r="N9" s="21">
        <f t="shared" ref="N9:N13" si="2">+$J$6*M9</f>
        <v>758.90521231636137</v>
      </c>
      <c r="O9" s="21">
        <v>759</v>
      </c>
    </row>
    <row r="10" spans="1:15" ht="14.25" customHeight="1" x14ac:dyDescent="0.2">
      <c r="A10" s="187"/>
      <c r="B10" s="659" t="s">
        <v>274</v>
      </c>
      <c r="C10" s="350">
        <f>+'[4]2.SZ.TÁBL. BEVÉTELEK'!$D10</f>
        <v>662</v>
      </c>
      <c r="D10" s="350">
        <f t="shared" si="0"/>
        <v>668</v>
      </c>
      <c r="E10" s="351"/>
      <c r="F10" s="575"/>
      <c r="G10" s="589">
        <f t="shared" si="1"/>
        <v>1.0090634441087614</v>
      </c>
      <c r="H10" s="60"/>
      <c r="I10" s="704"/>
      <c r="J10" s="702"/>
      <c r="K10" s="660" t="s">
        <v>274</v>
      </c>
      <c r="L10" s="702">
        <v>1106</v>
      </c>
      <c r="M10" s="381">
        <f>+L10/L14</f>
        <v>4.4515999195009058E-2</v>
      </c>
      <c r="N10" s="21">
        <f t="shared" si="2"/>
        <v>667.73998792513589</v>
      </c>
      <c r="O10" s="21">
        <v>668</v>
      </c>
    </row>
    <row r="11" spans="1:15" ht="14.25" customHeight="1" x14ac:dyDescent="0.2">
      <c r="A11" s="187"/>
      <c r="B11" s="659" t="s">
        <v>275</v>
      </c>
      <c r="C11" s="350">
        <f>+'[4]2.SZ.TÁBL. BEVÉTELEK'!$D11</f>
        <v>3473</v>
      </c>
      <c r="D11" s="350">
        <f t="shared" si="0"/>
        <v>3475</v>
      </c>
      <c r="E11" s="351"/>
      <c r="F11" s="575"/>
      <c r="G11" s="589">
        <f t="shared" si="1"/>
        <v>1.0005758710048949</v>
      </c>
      <c r="H11" s="60"/>
      <c r="I11" s="704"/>
      <c r="J11" s="702"/>
      <c r="K11" s="660" t="s">
        <v>275</v>
      </c>
      <c r="L11" s="702">
        <v>5756</v>
      </c>
      <c r="M11" s="381">
        <f>+L11/L14</f>
        <v>0.23167639364057155</v>
      </c>
      <c r="N11" s="21">
        <f t="shared" si="2"/>
        <v>3475.1459046085733</v>
      </c>
      <c r="O11" s="21">
        <v>3475</v>
      </c>
    </row>
    <row r="12" spans="1:15" ht="14.25" customHeight="1" x14ac:dyDescent="0.2">
      <c r="A12" s="187"/>
      <c r="B12" s="659" t="s">
        <v>276</v>
      </c>
      <c r="C12" s="350">
        <f>+'[4]2.SZ.TÁBL. BEVÉTELEK'!$D12</f>
        <v>2060</v>
      </c>
      <c r="D12" s="350">
        <f t="shared" si="0"/>
        <v>2075</v>
      </c>
      <c r="E12" s="351"/>
      <c r="F12" s="575"/>
      <c r="G12" s="589">
        <f t="shared" si="1"/>
        <v>1.0072815533980584</v>
      </c>
      <c r="H12" s="60"/>
      <c r="I12" s="704"/>
      <c r="J12" s="702"/>
      <c r="K12" s="660" t="s">
        <v>276</v>
      </c>
      <c r="L12" s="702">
        <v>3437</v>
      </c>
      <c r="M12" s="381">
        <f>+L12/L14</f>
        <v>0.13833769370094587</v>
      </c>
      <c r="N12" s="21">
        <f t="shared" si="2"/>
        <v>2075.0654055141881</v>
      </c>
      <c r="O12" s="21">
        <v>2075</v>
      </c>
    </row>
    <row r="13" spans="1:15" ht="14.25" customHeight="1" x14ac:dyDescent="0.2">
      <c r="A13" s="187"/>
      <c r="B13" s="659" t="s">
        <v>277</v>
      </c>
      <c r="C13" s="350">
        <f>+'[4]2.SZ.TÁBL. BEVÉTELEK'!$D13</f>
        <v>1253</v>
      </c>
      <c r="D13" s="350">
        <f t="shared" si="0"/>
        <v>1252</v>
      </c>
      <c r="E13" s="351"/>
      <c r="F13" s="575"/>
      <c r="G13" s="589">
        <f t="shared" si="1"/>
        <v>0.99920191540303271</v>
      </c>
      <c r="H13" s="60"/>
      <c r="I13" s="704"/>
      <c r="J13" s="702"/>
      <c r="K13" s="660" t="s">
        <v>277</v>
      </c>
      <c r="L13" s="702">
        <v>2073</v>
      </c>
      <c r="M13" s="381">
        <f>+L13/L14</f>
        <v>8.3437311330247538E-2</v>
      </c>
      <c r="N13" s="21">
        <f t="shared" si="2"/>
        <v>1251.559669953713</v>
      </c>
      <c r="O13" s="21">
        <v>1252</v>
      </c>
    </row>
    <row r="14" spans="1:15" s="58" customFormat="1" ht="14.25" customHeight="1" x14ac:dyDescent="0.2">
      <c r="A14" s="187"/>
      <c r="B14" s="240"/>
      <c r="C14" s="355"/>
      <c r="D14" s="355"/>
      <c r="E14" s="356"/>
      <c r="F14" s="574"/>
      <c r="G14" s="588"/>
      <c r="H14" s="60"/>
      <c r="I14" s="704"/>
      <c r="J14" s="702"/>
      <c r="L14" s="380">
        <f>SUM(L7:L13)</f>
        <v>24845</v>
      </c>
      <c r="M14" s="382"/>
      <c r="N14" s="383">
        <f>SUM(N7:N13)</f>
        <v>14999.999999999998</v>
      </c>
      <c r="O14" s="21">
        <f>SUM(O7:O13)</f>
        <v>15000</v>
      </c>
    </row>
    <row r="15" spans="1:15" s="58" customFormat="1" ht="14.25" customHeight="1" x14ac:dyDescent="0.2">
      <c r="A15" s="187"/>
      <c r="B15" s="372" t="s">
        <v>347</v>
      </c>
      <c r="C15" s="350">
        <f>SUM(C16:C21)</f>
        <v>2400</v>
      </c>
      <c r="D15" s="350">
        <f>SUM(D16:D21)</f>
        <v>2400</v>
      </c>
      <c r="E15" s="356"/>
      <c r="F15" s="574"/>
      <c r="G15" s="589">
        <f>+D15/C15</f>
        <v>1</v>
      </c>
      <c r="H15" s="60"/>
      <c r="I15" s="60"/>
      <c r="J15" s="657"/>
      <c r="L15" s="380"/>
      <c r="M15" s="382"/>
      <c r="N15" s="383"/>
      <c r="O15" s="21"/>
    </row>
    <row r="16" spans="1:15" s="58" customFormat="1" ht="14.25" customHeight="1" x14ac:dyDescent="0.2">
      <c r="A16" s="187"/>
      <c r="B16" s="659" t="s">
        <v>272</v>
      </c>
      <c r="C16" s="350">
        <f>+'[4]2.SZ.TÁBL. BEVÉTELEK'!$D16</f>
        <v>437</v>
      </c>
      <c r="D16" s="350">
        <f>+O18</f>
        <v>430</v>
      </c>
      <c r="E16" s="356"/>
      <c r="F16" s="574"/>
      <c r="G16" s="589">
        <f t="shared" ref="G16:G21" si="3">+D16/C16</f>
        <v>0.98398169336384445</v>
      </c>
      <c r="H16" s="60"/>
      <c r="I16" s="60"/>
      <c r="J16" s="657"/>
      <c r="K16" s="21"/>
      <c r="L16" s="734" t="s">
        <v>370</v>
      </c>
      <c r="N16" s="21"/>
      <c r="O16" s="21"/>
    </row>
    <row r="17" spans="1:21" s="58" customFormat="1" ht="14.25" customHeight="1" x14ac:dyDescent="0.2">
      <c r="A17" s="187"/>
      <c r="B17" s="659" t="s">
        <v>278</v>
      </c>
      <c r="C17" s="350">
        <f>+'[4]2.SZ.TÁBL. BEVÉTELEK'!$D17</f>
        <v>196</v>
      </c>
      <c r="D17" s="350">
        <f t="shared" ref="D17:D21" si="4">+O19</f>
        <v>194</v>
      </c>
      <c r="E17" s="356"/>
      <c r="F17" s="574"/>
      <c r="G17" s="589">
        <f t="shared" si="3"/>
        <v>0.98979591836734693</v>
      </c>
      <c r="H17" s="60"/>
      <c r="I17" s="19" t="s">
        <v>348</v>
      </c>
      <c r="J17" s="21">
        <f>(200*12)</f>
        <v>2400</v>
      </c>
      <c r="K17" s="21"/>
      <c r="L17" s="734"/>
      <c r="N17" s="21"/>
      <c r="O17" s="21"/>
    </row>
    <row r="18" spans="1:21" s="58" customFormat="1" ht="14.25" customHeight="1" x14ac:dyDescent="0.2">
      <c r="A18" s="187"/>
      <c r="B18" s="659" t="s">
        <v>274</v>
      </c>
      <c r="C18" s="350">
        <f>+'[4]2.SZ.TÁBL. BEVÉTELEK'!$D18</f>
        <v>169</v>
      </c>
      <c r="D18" s="350">
        <f t="shared" si="4"/>
        <v>171</v>
      </c>
      <c r="E18" s="356"/>
      <c r="F18" s="574"/>
      <c r="G18" s="589">
        <f t="shared" si="3"/>
        <v>1.0118343195266273</v>
      </c>
      <c r="H18" s="60"/>
      <c r="I18" s="353"/>
      <c r="J18" s="657"/>
      <c r="K18" s="660" t="s">
        <v>272</v>
      </c>
      <c r="L18" s="702">
        <v>2790</v>
      </c>
      <c r="M18" s="381">
        <f>+L18/L24</f>
        <v>0.17932896259159276</v>
      </c>
      <c r="N18" s="21">
        <f>+$J$17*M18</f>
        <v>430.38951021982263</v>
      </c>
      <c r="O18" s="64">
        <v>430</v>
      </c>
    </row>
    <row r="19" spans="1:21" s="58" customFormat="1" ht="14.25" customHeight="1" x14ac:dyDescent="0.2">
      <c r="A19" s="187"/>
      <c r="B19" s="659" t="s">
        <v>275</v>
      </c>
      <c r="C19" s="350">
        <f>+'[4]2.SZ.TÁBL. BEVÉTELEK'!$D19</f>
        <v>885</v>
      </c>
      <c r="D19" s="350">
        <f t="shared" si="4"/>
        <v>888</v>
      </c>
      <c r="E19" s="356"/>
      <c r="F19" s="574"/>
      <c r="G19" s="589">
        <f t="shared" si="3"/>
        <v>1.0033898305084745</v>
      </c>
      <c r="H19" s="60"/>
      <c r="I19" s="19"/>
      <c r="J19" s="657"/>
      <c r="K19" s="660" t="s">
        <v>278</v>
      </c>
      <c r="L19" s="702">
        <v>1257</v>
      </c>
      <c r="M19" s="381">
        <f>+L19/L24</f>
        <v>8.0794446586964899E-2</v>
      </c>
      <c r="N19" s="21">
        <f t="shared" ref="N19:N23" si="5">+$J$17*M19</f>
        <v>193.90667180871577</v>
      </c>
      <c r="O19" s="21">
        <v>194</v>
      </c>
    </row>
    <row r="20" spans="1:21" s="58" customFormat="1" ht="14.25" customHeight="1" x14ac:dyDescent="0.2">
      <c r="A20" s="187"/>
      <c r="B20" s="659" t="s">
        <v>10</v>
      </c>
      <c r="C20" s="350">
        <f>+'[4]2.SZ.TÁBL. BEVÉTELEK'!$D20</f>
        <v>319</v>
      </c>
      <c r="D20" s="350">
        <f t="shared" si="4"/>
        <v>320</v>
      </c>
      <c r="E20" s="356"/>
      <c r="F20" s="574"/>
      <c r="G20" s="589">
        <f t="shared" si="3"/>
        <v>1.0031347962382444</v>
      </c>
      <c r="H20" s="60"/>
      <c r="I20" s="19"/>
      <c r="J20" s="657"/>
      <c r="K20" s="660" t="s">
        <v>274</v>
      </c>
      <c r="L20" s="702">
        <v>1106</v>
      </c>
      <c r="M20" s="381">
        <f>+L20/L24</f>
        <v>7.1088828898315984E-2</v>
      </c>
      <c r="N20" s="21">
        <f t="shared" si="5"/>
        <v>170.61318935595835</v>
      </c>
      <c r="O20" s="21">
        <v>171</v>
      </c>
    </row>
    <row r="21" spans="1:21" s="58" customFormat="1" ht="14.25" customHeight="1" x14ac:dyDescent="0.2">
      <c r="A21" s="187"/>
      <c r="B21" s="659" t="s">
        <v>263</v>
      </c>
      <c r="C21" s="350">
        <f>+'[4]2.SZ.TÁBL. BEVÉTELEK'!$D21</f>
        <v>394</v>
      </c>
      <c r="D21" s="350">
        <f t="shared" si="4"/>
        <v>397</v>
      </c>
      <c r="E21" s="356"/>
      <c r="F21" s="574"/>
      <c r="G21" s="589">
        <f t="shared" si="3"/>
        <v>1.0076142131979695</v>
      </c>
      <c r="H21" s="60"/>
      <c r="I21" s="19"/>
      <c r="J21" s="657"/>
      <c r="K21" s="660" t="s">
        <v>275</v>
      </c>
      <c r="L21" s="702">
        <v>5756</v>
      </c>
      <c r="M21" s="381">
        <f>+L21/L24</f>
        <v>0.36997043321763723</v>
      </c>
      <c r="N21" s="21">
        <f t="shared" si="5"/>
        <v>887.92903972232932</v>
      </c>
      <c r="O21" s="21">
        <v>888</v>
      </c>
    </row>
    <row r="22" spans="1:21" s="58" customFormat="1" ht="14.25" customHeight="1" x14ac:dyDescent="0.2">
      <c r="A22" s="187"/>
      <c r="B22" s="681"/>
      <c r="C22" s="355"/>
      <c r="D22" s="355"/>
      <c r="E22" s="356"/>
      <c r="F22" s="574"/>
      <c r="G22" s="588"/>
      <c r="H22" s="60"/>
      <c r="I22" s="19"/>
      <c r="J22" s="657"/>
      <c r="K22" s="660" t="s">
        <v>277</v>
      </c>
      <c r="L22" s="702">
        <v>2073</v>
      </c>
      <c r="M22" s="381">
        <f>+L22/L24</f>
        <v>0.13324334747396838</v>
      </c>
      <c r="N22" s="21">
        <f t="shared" si="5"/>
        <v>319.7840339375241</v>
      </c>
      <c r="O22" s="21">
        <v>320</v>
      </c>
    </row>
    <row r="23" spans="1:21" ht="14.25" customHeight="1" x14ac:dyDescent="0.2">
      <c r="A23" s="190"/>
      <c r="B23" s="372" t="s">
        <v>279</v>
      </c>
      <c r="C23" s="350">
        <f>+SUM(C24:C30)</f>
        <v>30383</v>
      </c>
      <c r="D23" s="350">
        <f>+SUM(D24:D30)</f>
        <v>30826</v>
      </c>
      <c r="E23" s="351"/>
      <c r="F23" s="575"/>
      <c r="G23" s="589">
        <f t="shared" si="1"/>
        <v>1.0145805220024355</v>
      </c>
      <c r="H23" s="19"/>
      <c r="J23" s="657"/>
      <c r="K23" s="660" t="s">
        <v>263</v>
      </c>
      <c r="L23" s="702">
        <v>2576</v>
      </c>
      <c r="M23" s="381">
        <f>+L23/L24</f>
        <v>0.16557398123152076</v>
      </c>
      <c r="N23" s="21">
        <f t="shared" si="5"/>
        <v>397.37755495564983</v>
      </c>
      <c r="O23" s="21">
        <v>397</v>
      </c>
    </row>
    <row r="24" spans="1:21" ht="14.25" customHeight="1" x14ac:dyDescent="0.2">
      <c r="A24" s="190"/>
      <c r="B24" s="659" t="s">
        <v>272</v>
      </c>
      <c r="C24" s="350">
        <f>+'[4]2.SZ.TÁBL. BEVÉTELEK'!$D24</f>
        <v>6625</v>
      </c>
      <c r="D24" s="350">
        <f>+'3.SZ.TÁBL. SEGÍTŐ SZOLGÁLAT'!AB32</f>
        <v>7241</v>
      </c>
      <c r="E24" s="351"/>
      <c r="F24" s="575"/>
      <c r="G24" s="589">
        <f t="shared" si="1"/>
        <v>1.0929811320754717</v>
      </c>
      <c r="H24" s="19"/>
      <c r="J24" s="657"/>
      <c r="K24" s="58"/>
      <c r="L24" s="380">
        <f>SUM(L18:L23)</f>
        <v>15558</v>
      </c>
      <c r="M24" s="382"/>
      <c r="N24" s="383">
        <f>SUM(N18:N23)</f>
        <v>2400</v>
      </c>
      <c r="O24" s="21">
        <f>SUM(O18:O23)</f>
        <v>2400</v>
      </c>
    </row>
    <row r="25" spans="1:21" ht="14.25" customHeight="1" x14ac:dyDescent="0.2">
      <c r="A25" s="190"/>
      <c r="B25" s="659" t="s">
        <v>278</v>
      </c>
      <c r="C25" s="350">
        <f>+'[4]2.SZ.TÁBL. BEVÉTELEK'!$D25</f>
        <v>1788</v>
      </c>
      <c r="D25" s="350">
        <f>+'3.SZ.TÁBL. SEGÍTŐ SZOLGÁLAT'!AB33</f>
        <v>1729</v>
      </c>
      <c r="E25" s="351"/>
      <c r="F25" s="575"/>
      <c r="G25" s="589">
        <f t="shared" si="1"/>
        <v>0.96700223713646527</v>
      </c>
      <c r="H25" s="19"/>
      <c r="I25" s="60"/>
      <c r="J25" s="657"/>
      <c r="K25" s="379"/>
      <c r="L25" s="379"/>
    </row>
    <row r="26" spans="1:21" ht="14.25" customHeight="1" x14ac:dyDescent="0.2">
      <c r="A26" s="190"/>
      <c r="B26" s="659" t="s">
        <v>274</v>
      </c>
      <c r="C26" s="350">
        <f>+'[4]2.SZ.TÁBL. BEVÉTELEK'!$D26</f>
        <v>1339</v>
      </c>
      <c r="D26" s="350">
        <f>+'3.SZ.TÁBL. SEGÍTŐ SZOLGÁLAT'!AB34</f>
        <v>1381</v>
      </c>
      <c r="E26" s="351"/>
      <c r="F26" s="575"/>
      <c r="G26" s="589">
        <f t="shared" si="1"/>
        <v>1.0313666915608664</v>
      </c>
      <c r="H26" s="19"/>
      <c r="M26" s="379"/>
    </row>
    <row r="27" spans="1:21" ht="14.25" customHeight="1" x14ac:dyDescent="0.2">
      <c r="A27" s="190"/>
      <c r="B27" s="659" t="s">
        <v>275</v>
      </c>
      <c r="C27" s="350">
        <f>+'[4]2.SZ.TÁBL. BEVÉTELEK'!$D27</f>
        <v>10875</v>
      </c>
      <c r="D27" s="350">
        <f>+'3.SZ.TÁBL. SEGÍTŐ SZOLGÁLAT'!AB35</f>
        <v>10783</v>
      </c>
      <c r="E27" s="351"/>
      <c r="F27" s="575"/>
      <c r="G27" s="589">
        <f t="shared" si="1"/>
        <v>0.99154022988505752</v>
      </c>
      <c r="H27" s="19"/>
      <c r="M27" s="379"/>
    </row>
    <row r="28" spans="1:21" ht="14.25" customHeight="1" x14ac:dyDescent="0.2">
      <c r="A28" s="190"/>
      <c r="B28" s="659" t="s">
        <v>276</v>
      </c>
      <c r="C28" s="350">
        <f>+'[4]2.SZ.TÁBL. BEVÉTELEK'!$D28</f>
        <v>4165</v>
      </c>
      <c r="D28" s="350">
        <f>+'3.SZ.TÁBL. SEGÍTŐ SZOLGÁLAT'!AB36</f>
        <v>4292</v>
      </c>
      <c r="E28" s="351"/>
      <c r="F28" s="575"/>
      <c r="G28" s="589">
        <f t="shared" si="1"/>
        <v>1.0304921968787515</v>
      </c>
      <c r="H28" s="19"/>
      <c r="M28" s="379"/>
    </row>
    <row r="29" spans="1:21" s="379" customFormat="1" ht="14.25" customHeight="1" x14ac:dyDescent="0.2">
      <c r="A29" s="190"/>
      <c r="B29" s="659" t="s">
        <v>277</v>
      </c>
      <c r="C29" s="350">
        <f>+'[4]2.SZ.TÁBL. BEVÉTELEK'!$D29</f>
        <v>3226</v>
      </c>
      <c r="D29" s="350">
        <f>+'3.SZ.TÁBL. SEGÍTŐ SZOLGÁLAT'!AB37</f>
        <v>3065</v>
      </c>
      <c r="E29" s="351"/>
      <c r="F29" s="575"/>
      <c r="G29" s="589">
        <f t="shared" si="1"/>
        <v>0.95009299442033479</v>
      </c>
      <c r="H29" s="19"/>
      <c r="I29" s="19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</row>
    <row r="30" spans="1:21" s="379" customFormat="1" ht="14.25" customHeight="1" x14ac:dyDescent="0.2">
      <c r="A30" s="190"/>
      <c r="B30" s="661" t="s">
        <v>263</v>
      </c>
      <c r="C30" s="350">
        <f>+'[4]2.SZ.TÁBL. BEVÉTELEK'!$D30</f>
        <v>2365</v>
      </c>
      <c r="D30" s="350">
        <f>+'3.SZ.TÁBL. SEGÍTŐ SZOLGÁLAT'!AB38</f>
        <v>2335</v>
      </c>
      <c r="E30" s="351"/>
      <c r="F30" s="575"/>
      <c r="G30" s="589">
        <f t="shared" si="1"/>
        <v>0.98731501057082449</v>
      </c>
      <c r="H30" s="19"/>
      <c r="I30" s="19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</row>
    <row r="31" spans="1:21" s="379" customFormat="1" ht="14.25" customHeight="1" x14ac:dyDescent="0.2">
      <c r="A31" s="190"/>
      <c r="B31" s="661"/>
      <c r="C31" s="350"/>
      <c r="D31" s="350"/>
      <c r="E31" s="351"/>
      <c r="F31" s="575"/>
      <c r="G31" s="589"/>
      <c r="H31" s="19"/>
      <c r="I31" s="19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</row>
    <row r="32" spans="1:21" s="371" customFormat="1" ht="14.25" customHeight="1" x14ac:dyDescent="0.25">
      <c r="A32" s="187"/>
      <c r="B32" s="372" t="s">
        <v>378</v>
      </c>
      <c r="C32" s="350">
        <f>SUM(C33:C40)</f>
        <v>2719</v>
      </c>
      <c r="D32" s="350">
        <f>SUM(D33:D40)</f>
        <v>5269</v>
      </c>
      <c r="E32" s="356"/>
      <c r="F32" s="574"/>
      <c r="G32" s="589">
        <f t="shared" si="1"/>
        <v>1.9378447958808385</v>
      </c>
      <c r="H32" s="19"/>
      <c r="I32" s="20"/>
      <c r="J32" s="21"/>
      <c r="K32" s="21"/>
      <c r="L32" s="21"/>
      <c r="M32" s="21"/>
      <c r="N32" s="21"/>
      <c r="O32" s="21"/>
      <c r="P32" s="379"/>
      <c r="Q32" s="379"/>
      <c r="R32" s="379"/>
      <c r="S32" s="379"/>
      <c r="T32" s="379"/>
      <c r="U32" s="379"/>
    </row>
    <row r="33" spans="1:19" s="371" customFormat="1" ht="14.25" customHeight="1" x14ac:dyDescent="0.25">
      <c r="A33" s="187"/>
      <c r="B33" s="659" t="s">
        <v>384</v>
      </c>
      <c r="C33" s="350">
        <f>+'[4]2.SZ.TÁBL. BEVÉTELEK'!$D33</f>
        <v>281</v>
      </c>
      <c r="D33" s="350">
        <f>+N35+P70+Q70</f>
        <v>651</v>
      </c>
      <c r="E33" s="356"/>
      <c r="F33" s="574"/>
      <c r="G33" s="589">
        <f t="shared" si="1"/>
        <v>2.3167259786476868</v>
      </c>
      <c r="H33" s="19"/>
      <c r="I33" s="20"/>
      <c r="J33" s="21"/>
      <c r="K33" s="21"/>
      <c r="L33" s="734" t="s">
        <v>370</v>
      </c>
      <c r="M33" s="21"/>
      <c r="N33" s="21"/>
      <c r="O33" s="21"/>
      <c r="P33" s="379"/>
      <c r="Q33" s="379"/>
      <c r="R33" s="379"/>
      <c r="S33" s="379"/>
    </row>
    <row r="34" spans="1:19" s="371" customFormat="1" ht="14.25" customHeight="1" x14ac:dyDescent="0.25">
      <c r="A34" s="187"/>
      <c r="B34" s="659" t="s">
        <v>376</v>
      </c>
      <c r="C34" s="350">
        <f>+'[4]2.SZ.TÁBL. BEVÉTELEK'!$D34</f>
        <v>833</v>
      </c>
      <c r="D34" s="350">
        <f t="shared" ref="D34" si="6">+N36</f>
        <v>843</v>
      </c>
      <c r="E34" s="356"/>
      <c r="F34" s="574"/>
      <c r="G34" s="589">
        <f t="shared" si="1"/>
        <v>1.0120048019207684</v>
      </c>
      <c r="H34" s="60"/>
      <c r="I34" s="20"/>
      <c r="J34" s="21"/>
      <c r="K34" s="21"/>
      <c r="L34" s="734"/>
      <c r="M34" s="21"/>
      <c r="N34" s="21"/>
      <c r="O34" s="21"/>
    </row>
    <row r="35" spans="1:19" s="371" customFormat="1" ht="14.25" customHeight="1" x14ac:dyDescent="0.25">
      <c r="A35" s="187"/>
      <c r="B35" s="659" t="s">
        <v>385</v>
      </c>
      <c r="C35" s="350">
        <f>+'[4]2.SZ.TÁBL. BEVÉTELEK'!$D35</f>
        <v>126</v>
      </c>
      <c r="D35" s="350">
        <f>+N37+P71+Q71</f>
        <v>291</v>
      </c>
      <c r="E35" s="356"/>
      <c r="F35" s="574"/>
      <c r="G35" s="589">
        <f t="shared" si="1"/>
        <v>2.3095238095238093</v>
      </c>
      <c r="H35" s="60"/>
      <c r="I35" s="370"/>
      <c r="J35" s="21"/>
      <c r="K35" s="21" t="s">
        <v>4</v>
      </c>
      <c r="L35" s="702">
        <v>2790</v>
      </c>
      <c r="M35" s="19">
        <f>+$J$36*L35</f>
        <v>279000</v>
      </c>
      <c r="N35" s="21">
        <v>279</v>
      </c>
      <c r="O35" s="21"/>
    </row>
    <row r="36" spans="1:19" s="371" customFormat="1" ht="14.25" customHeight="1" x14ac:dyDescent="0.25">
      <c r="A36" s="187"/>
      <c r="B36" s="659" t="s">
        <v>383</v>
      </c>
      <c r="C36" s="350">
        <f>+'[4]2.SZ.TÁBL. BEVÉTELEK'!$D36</f>
        <v>109</v>
      </c>
      <c r="D36" s="350">
        <f>+N38+Q72</f>
        <v>258</v>
      </c>
      <c r="E36" s="356"/>
      <c r="F36" s="574"/>
      <c r="G36" s="589">
        <f t="shared" si="1"/>
        <v>2.3669724770642202</v>
      </c>
      <c r="H36" s="60"/>
      <c r="I36" s="19" t="s">
        <v>280</v>
      </c>
      <c r="J36" s="21">
        <v>100</v>
      </c>
      <c r="K36" s="21" t="s">
        <v>5</v>
      </c>
      <c r="L36" s="702">
        <v>8426</v>
      </c>
      <c r="M36" s="19">
        <f t="shared" ref="M36:M42" si="7">+$J$36*L36</f>
        <v>842600</v>
      </c>
      <c r="N36" s="21">
        <v>843</v>
      </c>
      <c r="O36" s="21"/>
    </row>
    <row r="37" spans="1:19" s="371" customFormat="1" ht="14.25" customHeight="1" x14ac:dyDescent="0.25">
      <c r="A37" s="187"/>
      <c r="B37" s="659" t="s">
        <v>379</v>
      </c>
      <c r="C37" s="350">
        <f>+'[4]2.SZ.TÁBL. BEVÉTELEK'!$D37</f>
        <v>571</v>
      </c>
      <c r="D37" s="350">
        <f>+N39+P73</f>
        <v>1342</v>
      </c>
      <c r="E37" s="356"/>
      <c r="F37" s="574"/>
      <c r="G37" s="589">
        <f t="shared" si="1"/>
        <v>2.3502626970227669</v>
      </c>
      <c r="H37" s="60"/>
      <c r="I37" s="19"/>
      <c r="J37" s="21"/>
      <c r="K37" s="21" t="s">
        <v>6</v>
      </c>
      <c r="L37" s="702">
        <v>1257</v>
      </c>
      <c r="M37" s="19">
        <f t="shared" si="7"/>
        <v>125700</v>
      </c>
      <c r="N37" s="21">
        <v>125</v>
      </c>
      <c r="O37" s="21"/>
    </row>
    <row r="38" spans="1:19" s="371" customFormat="1" ht="14.25" customHeight="1" x14ac:dyDescent="0.25">
      <c r="A38" s="187"/>
      <c r="B38" s="659" t="s">
        <v>377</v>
      </c>
      <c r="C38" s="350">
        <f>+'[4]2.SZ.TÁBL. BEVÉTELEK'!$D38</f>
        <v>339</v>
      </c>
      <c r="D38" s="350">
        <f>+N40+P74</f>
        <v>800</v>
      </c>
      <c r="E38" s="356"/>
      <c r="F38" s="574"/>
      <c r="G38" s="589">
        <f t="shared" si="1"/>
        <v>2.359882005899705</v>
      </c>
      <c r="H38" s="60"/>
      <c r="I38" s="19"/>
      <c r="J38" s="21"/>
      <c r="K38" s="21" t="s">
        <v>7</v>
      </c>
      <c r="L38" s="702">
        <v>1106</v>
      </c>
      <c r="M38" s="19">
        <f t="shared" si="7"/>
        <v>110600</v>
      </c>
      <c r="N38" s="21">
        <v>111</v>
      </c>
      <c r="O38" s="21"/>
    </row>
    <row r="39" spans="1:19" s="371" customFormat="1" ht="14.25" customHeight="1" x14ac:dyDescent="0.25">
      <c r="A39" s="187"/>
      <c r="B39" s="659" t="s">
        <v>386</v>
      </c>
      <c r="C39" s="350">
        <f>+'[4]2.SZ.TÁBL. BEVÉTELEK'!$D39</f>
        <v>206</v>
      </c>
      <c r="D39" s="350">
        <f>+N41+P75+Q75</f>
        <v>483</v>
      </c>
      <c r="E39" s="356"/>
      <c r="F39" s="574"/>
      <c r="G39" s="589">
        <f t="shared" si="1"/>
        <v>2.3446601941747574</v>
      </c>
      <c r="H39" s="60"/>
      <c r="I39" s="19"/>
      <c r="J39" s="21"/>
      <c r="K39" s="21" t="s">
        <v>8</v>
      </c>
      <c r="L39" s="702">
        <v>5756</v>
      </c>
      <c r="M39" s="19">
        <f t="shared" si="7"/>
        <v>575600</v>
      </c>
      <c r="N39" s="21">
        <v>576</v>
      </c>
      <c r="O39" s="21"/>
    </row>
    <row r="40" spans="1:19" s="371" customFormat="1" ht="14.25" customHeight="1" x14ac:dyDescent="0.25">
      <c r="A40" s="187"/>
      <c r="B40" s="661" t="s">
        <v>387</v>
      </c>
      <c r="C40" s="350">
        <f>+'[4]2.SZ.TÁBL. BEVÉTELEK'!$D40</f>
        <v>254</v>
      </c>
      <c r="D40" s="350">
        <f>+N42+Q76</f>
        <v>601</v>
      </c>
      <c r="E40" s="356"/>
      <c r="F40" s="574"/>
      <c r="G40" s="589">
        <f t="shared" si="1"/>
        <v>2.3661417322834644</v>
      </c>
      <c r="H40" s="60"/>
      <c r="I40" s="19"/>
      <c r="J40" s="21"/>
      <c r="K40" s="21" t="s">
        <v>9</v>
      </c>
      <c r="L40" s="702">
        <v>3437</v>
      </c>
      <c r="M40" s="19">
        <f t="shared" si="7"/>
        <v>343700</v>
      </c>
      <c r="N40" s="21">
        <v>343</v>
      </c>
      <c r="O40" s="21"/>
    </row>
    <row r="41" spans="1:19" s="371" customFormat="1" ht="14.25" customHeight="1" x14ac:dyDescent="0.25">
      <c r="A41" s="187"/>
      <c r="B41" s="661"/>
      <c r="C41" s="355"/>
      <c r="D41" s="355"/>
      <c r="E41" s="356"/>
      <c r="F41" s="574"/>
      <c r="G41" s="589"/>
      <c r="H41" s="60"/>
      <c r="I41" s="19"/>
      <c r="J41" s="21"/>
      <c r="K41" s="21" t="s">
        <v>10</v>
      </c>
      <c r="L41" s="702">
        <v>2073</v>
      </c>
      <c r="M41" s="19">
        <f t="shared" si="7"/>
        <v>207300</v>
      </c>
      <c r="N41" s="21">
        <v>207</v>
      </c>
      <c r="O41" s="21"/>
    </row>
    <row r="42" spans="1:19" s="371" customFormat="1" ht="14.25" customHeight="1" x14ac:dyDescent="0.25">
      <c r="A42" s="187"/>
      <c r="B42" s="372" t="s">
        <v>366</v>
      </c>
      <c r="C42" s="350">
        <f>+SUM(C43:C49)</f>
        <v>2736</v>
      </c>
      <c r="D42" s="350">
        <f>+SUM(D43:D49)</f>
        <v>1852</v>
      </c>
      <c r="E42" s="356"/>
      <c r="F42" s="574"/>
      <c r="G42" s="589">
        <f t="shared" si="1"/>
        <v>0.67690058479532167</v>
      </c>
      <c r="H42" s="60"/>
      <c r="I42" s="19"/>
      <c r="J42" s="21"/>
      <c r="K42" s="64" t="s">
        <v>263</v>
      </c>
      <c r="L42" s="702">
        <v>2576</v>
      </c>
      <c r="M42" s="19">
        <f t="shared" si="7"/>
        <v>257600</v>
      </c>
      <c r="N42" s="344">
        <v>258</v>
      </c>
      <c r="O42" s="21"/>
    </row>
    <row r="43" spans="1:19" s="371" customFormat="1" ht="14.25" customHeight="1" x14ac:dyDescent="0.25">
      <c r="A43" s="187"/>
      <c r="B43" s="659" t="s">
        <v>272</v>
      </c>
      <c r="C43" s="350">
        <f>+'[4]2.SZ.TÁBL. BEVÉTELEK'!$D43</f>
        <v>269</v>
      </c>
      <c r="D43" s="350">
        <f>+N46</f>
        <v>297</v>
      </c>
      <c r="E43" s="356"/>
      <c r="F43" s="574"/>
      <c r="G43" s="589">
        <f t="shared" si="1"/>
        <v>1.1040892193308549</v>
      </c>
      <c r="H43" s="60"/>
      <c r="I43" s="370"/>
      <c r="J43" s="21"/>
      <c r="K43" s="21"/>
      <c r="L43" s="380">
        <f>SUM(L35:L42)</f>
        <v>27421</v>
      </c>
      <c r="M43" s="19">
        <f>SUM(M35:M42)</f>
        <v>2742100</v>
      </c>
      <c r="N43" s="19">
        <f>SUM(N35:N42)</f>
        <v>2742</v>
      </c>
      <c r="O43" s="21"/>
    </row>
    <row r="44" spans="1:19" s="371" customFormat="1" ht="14.25" customHeight="1" x14ac:dyDescent="0.25">
      <c r="A44" s="187"/>
      <c r="B44" s="659" t="s">
        <v>278</v>
      </c>
      <c r="C44" s="350">
        <f>+'[4]2.SZ.TÁBL. BEVÉTELEK'!$D44</f>
        <v>512</v>
      </c>
      <c r="D44" s="350">
        <f t="shared" ref="D44:D49" si="8">+N47</f>
        <v>114</v>
      </c>
      <c r="E44" s="356"/>
      <c r="F44" s="574"/>
      <c r="G44" s="589">
        <f t="shared" si="1"/>
        <v>0.22265625</v>
      </c>
      <c r="H44" s="60"/>
      <c r="I44" s="370"/>
      <c r="J44" s="21"/>
      <c r="K44" s="21"/>
      <c r="L44" s="380"/>
      <c r="M44" s="19"/>
      <c r="N44" s="19"/>
      <c r="O44" s="21"/>
    </row>
    <row r="45" spans="1:19" s="371" customFormat="1" ht="14.25" customHeight="1" x14ac:dyDescent="0.25">
      <c r="A45" s="187"/>
      <c r="B45" s="659" t="s">
        <v>274</v>
      </c>
      <c r="C45" s="350">
        <f>+'[4]2.SZ.TÁBL. BEVÉTELEK'!$D45</f>
        <v>296</v>
      </c>
      <c r="D45" s="350">
        <f t="shared" si="8"/>
        <v>91</v>
      </c>
      <c r="E45" s="356"/>
      <c r="F45" s="574"/>
      <c r="G45" s="589">
        <f t="shared" si="1"/>
        <v>0.30743243243243246</v>
      </c>
      <c r="H45" s="689"/>
      <c r="I45" s="370"/>
      <c r="J45" s="21"/>
      <c r="K45" s="21"/>
      <c r="L45" s="380" t="s">
        <v>375</v>
      </c>
      <c r="M45" s="19"/>
      <c r="N45" s="19"/>
      <c r="O45" s="21"/>
    </row>
    <row r="46" spans="1:19" s="371" customFormat="1" ht="14.25" customHeight="1" x14ac:dyDescent="0.25">
      <c r="A46" s="187"/>
      <c r="B46" s="659" t="s">
        <v>275</v>
      </c>
      <c r="C46" s="350">
        <f>+'[4]2.SZ.TÁBL. BEVÉTELEK'!$D46</f>
        <v>663</v>
      </c>
      <c r="D46" s="350">
        <f t="shared" si="8"/>
        <v>709</v>
      </c>
      <c r="E46" s="356"/>
      <c r="F46" s="574"/>
      <c r="G46" s="589">
        <f t="shared" si="1"/>
        <v>1.0693815987933635</v>
      </c>
      <c r="H46" s="689"/>
      <c r="I46" s="19" t="s">
        <v>286</v>
      </c>
      <c r="J46" s="21" t="s">
        <v>374</v>
      </c>
      <c r="K46" s="21" t="s">
        <v>4</v>
      </c>
      <c r="L46" s="380">
        <v>78</v>
      </c>
      <c r="M46" s="19">
        <f>+J47*L46</f>
        <v>297180</v>
      </c>
      <c r="N46" s="19">
        <v>297</v>
      </c>
      <c r="O46" s="21"/>
    </row>
    <row r="47" spans="1:19" s="371" customFormat="1" ht="14.25" customHeight="1" x14ac:dyDescent="0.25">
      <c r="A47" s="187"/>
      <c r="B47" s="659" t="s">
        <v>276</v>
      </c>
      <c r="C47" s="350">
        <f>+'[4]2.SZ.TÁBL. BEVÉTELEK'!$D47</f>
        <v>269</v>
      </c>
      <c r="D47" s="350">
        <f t="shared" si="8"/>
        <v>206</v>
      </c>
      <c r="E47" s="356"/>
      <c r="F47" s="574"/>
      <c r="G47" s="589">
        <f t="shared" si="1"/>
        <v>0.76579925650557623</v>
      </c>
      <c r="H47" s="689"/>
      <c r="I47" s="19"/>
      <c r="J47" s="21">
        <v>3810</v>
      </c>
      <c r="K47" s="21" t="s">
        <v>6</v>
      </c>
      <c r="L47" s="380">
        <v>30</v>
      </c>
      <c r="M47" s="19">
        <f>+J47*L47</f>
        <v>114300</v>
      </c>
      <c r="N47" s="19">
        <v>114</v>
      </c>
      <c r="O47" s="21"/>
      <c r="P47" s="21" t="s">
        <v>320</v>
      </c>
      <c r="Q47" s="19">
        <f>172720*12</f>
        <v>2072640</v>
      </c>
    </row>
    <row r="48" spans="1:19" s="371" customFormat="1" ht="14.25" customHeight="1" x14ac:dyDescent="0.25">
      <c r="A48" s="187"/>
      <c r="B48" s="659" t="s">
        <v>277</v>
      </c>
      <c r="C48" s="350">
        <f>+'[4]2.SZ.TÁBL. BEVÉTELEK'!$D48</f>
        <v>269</v>
      </c>
      <c r="D48" s="350">
        <f t="shared" si="8"/>
        <v>206</v>
      </c>
      <c r="E48" s="356"/>
      <c r="F48" s="574"/>
      <c r="G48" s="589">
        <f t="shared" si="1"/>
        <v>0.76579925650557623</v>
      </c>
      <c r="H48" s="689"/>
      <c r="I48" s="19"/>
      <c r="J48" s="21"/>
      <c r="K48" s="21" t="s">
        <v>7</v>
      </c>
      <c r="L48" s="380">
        <v>24</v>
      </c>
      <c r="M48" s="19">
        <f>+J47*L48</f>
        <v>91440</v>
      </c>
      <c r="N48" s="19">
        <v>91</v>
      </c>
      <c r="O48" s="21"/>
      <c r="P48" s="21" t="s">
        <v>321</v>
      </c>
      <c r="Q48" s="21">
        <f>+L46+L47+L48+L50+L51+L52</f>
        <v>300</v>
      </c>
    </row>
    <row r="49" spans="1:21" s="371" customFormat="1" ht="14.25" customHeight="1" x14ac:dyDescent="0.25">
      <c r="A49" s="187"/>
      <c r="B49" s="661" t="s">
        <v>263</v>
      </c>
      <c r="C49" s="350">
        <f>+'[4]2.SZ.TÁBL. BEVÉTELEK'!$D49</f>
        <v>458</v>
      </c>
      <c r="D49" s="350">
        <f t="shared" si="8"/>
        <v>229</v>
      </c>
      <c r="E49" s="356"/>
      <c r="F49" s="574"/>
      <c r="G49" s="589">
        <f t="shared" si="1"/>
        <v>0.5</v>
      </c>
      <c r="H49" s="689"/>
      <c r="I49" s="19"/>
      <c r="J49" s="21">
        <v>3810</v>
      </c>
      <c r="K49" s="21" t="s">
        <v>8</v>
      </c>
      <c r="L49" s="380">
        <v>186</v>
      </c>
      <c r="M49" s="19">
        <f>+J49*L49</f>
        <v>708660</v>
      </c>
      <c r="N49" s="19">
        <v>709</v>
      </c>
      <c r="O49" s="21"/>
      <c r="P49" s="21" t="s">
        <v>322</v>
      </c>
      <c r="Q49" s="21">
        <f>+Q47/Q48</f>
        <v>6908.8</v>
      </c>
    </row>
    <row r="50" spans="1:21" s="371" customFormat="1" ht="14.25" customHeight="1" x14ac:dyDescent="0.25">
      <c r="A50" s="187"/>
      <c r="B50" s="662"/>
      <c r="C50" s="355"/>
      <c r="D50" s="355"/>
      <c r="E50" s="356"/>
      <c r="F50" s="574"/>
      <c r="G50" s="589"/>
      <c r="H50" s="689"/>
      <c r="I50" s="19"/>
      <c r="K50" s="21" t="s">
        <v>9</v>
      </c>
      <c r="L50" s="380">
        <v>54</v>
      </c>
      <c r="M50" s="19">
        <f>+J47*L50</f>
        <v>205740</v>
      </c>
      <c r="N50" s="19">
        <v>206</v>
      </c>
      <c r="O50" s="21"/>
    </row>
    <row r="51" spans="1:21" s="371" customFormat="1" ht="14.25" customHeight="1" x14ac:dyDescent="0.25">
      <c r="A51" s="187"/>
      <c r="B51" s="372" t="s">
        <v>367</v>
      </c>
      <c r="C51" s="350">
        <f>+SUM(C52:C58)</f>
        <v>4000</v>
      </c>
      <c r="D51" s="350">
        <f>+SUM(D52:D58)</f>
        <v>4000</v>
      </c>
      <c r="E51" s="356"/>
      <c r="F51" s="574"/>
      <c r="G51" s="589">
        <f t="shared" si="1"/>
        <v>1</v>
      </c>
      <c r="H51" s="689"/>
      <c r="I51" s="19"/>
      <c r="J51" s="21"/>
      <c r="K51" s="21" t="s">
        <v>10</v>
      </c>
      <c r="L51" s="380">
        <v>54</v>
      </c>
      <c r="M51" s="19">
        <f>+J47*L51</f>
        <v>205740</v>
      </c>
      <c r="N51" s="19">
        <v>206</v>
      </c>
      <c r="O51" s="21"/>
    </row>
    <row r="52" spans="1:21" s="371" customFormat="1" ht="14.25" customHeight="1" x14ac:dyDescent="0.25">
      <c r="A52" s="187"/>
      <c r="B52" s="659" t="s">
        <v>272</v>
      </c>
      <c r="C52" s="350">
        <f>+'[4]2.SZ.TÁBL. BEVÉTELEK'!$D52</f>
        <v>524</v>
      </c>
      <c r="D52" s="350">
        <f t="shared" ref="D52:D56" si="9">+O57</f>
        <v>515</v>
      </c>
      <c r="E52" s="356"/>
      <c r="F52" s="574"/>
      <c r="G52" s="589">
        <f t="shared" si="1"/>
        <v>0.98282442748091603</v>
      </c>
      <c r="H52" s="689"/>
      <c r="I52" s="19"/>
      <c r="J52" s="21"/>
      <c r="K52" s="64" t="s">
        <v>263</v>
      </c>
      <c r="L52" s="380">
        <v>60</v>
      </c>
      <c r="M52" s="19">
        <f>+J47*L52</f>
        <v>228600</v>
      </c>
      <c r="N52" s="19">
        <v>229</v>
      </c>
      <c r="O52" s="21"/>
    </row>
    <row r="53" spans="1:21" s="371" customFormat="1" ht="14.25" customHeight="1" x14ac:dyDescent="0.25">
      <c r="A53" s="187"/>
      <c r="B53" s="659" t="s">
        <v>273</v>
      </c>
      <c r="C53" s="350">
        <f>+'[4]2.SZ.TÁBL. BEVÉTELEK'!$D53</f>
        <v>1551</v>
      </c>
      <c r="D53" s="350">
        <f t="shared" si="9"/>
        <v>1556</v>
      </c>
      <c r="E53" s="356"/>
      <c r="F53" s="574"/>
      <c r="G53" s="589">
        <f t="shared" si="1"/>
        <v>1.003223726627982</v>
      </c>
      <c r="H53" s="689"/>
      <c r="I53" s="19"/>
      <c r="J53" s="21"/>
      <c r="K53" s="64"/>
      <c r="L53" s="380"/>
      <c r="M53" s="19">
        <f>SUM(M46:M52)</f>
        <v>1851660</v>
      </c>
      <c r="N53" s="19">
        <f>SUM(N46:N52)</f>
        <v>1852</v>
      </c>
      <c r="O53" s="21"/>
    </row>
    <row r="54" spans="1:21" ht="13.5" x14ac:dyDescent="0.25">
      <c r="A54" s="187"/>
      <c r="B54" s="659" t="s">
        <v>278</v>
      </c>
      <c r="C54" s="350">
        <f>+'[4]2.SZ.TÁBL. BEVÉTELEK'!$D54</f>
        <v>236</v>
      </c>
      <c r="D54" s="350">
        <f t="shared" si="9"/>
        <v>232</v>
      </c>
      <c r="E54" s="356"/>
      <c r="F54" s="574"/>
      <c r="G54" s="589">
        <f t="shared" si="1"/>
        <v>0.98305084745762716</v>
      </c>
      <c r="H54" s="60"/>
      <c r="L54" s="380"/>
      <c r="M54" s="19"/>
      <c r="N54" s="19"/>
      <c r="P54" s="371"/>
      <c r="Q54" s="371"/>
      <c r="R54" s="371"/>
      <c r="S54" s="371"/>
      <c r="T54" s="371"/>
      <c r="U54" s="371"/>
    </row>
    <row r="55" spans="1:21" ht="12.95" customHeight="1" x14ac:dyDescent="0.25">
      <c r="A55" s="187"/>
      <c r="B55" s="659" t="s">
        <v>274</v>
      </c>
      <c r="C55" s="350">
        <f>+'[4]2.SZ.TÁBL. BEVÉTELEK'!$D55</f>
        <v>203</v>
      </c>
      <c r="D55" s="350">
        <f t="shared" si="9"/>
        <v>204</v>
      </c>
      <c r="E55" s="356"/>
      <c r="F55" s="574"/>
      <c r="G55" s="589">
        <f t="shared" si="1"/>
        <v>1.0049261083743843</v>
      </c>
      <c r="H55" s="60"/>
      <c r="L55" s="734" t="s">
        <v>370</v>
      </c>
      <c r="M55" s="19"/>
      <c r="Q55" s="371"/>
      <c r="R55" s="371"/>
      <c r="S55" s="371"/>
      <c r="T55" s="371"/>
      <c r="U55" s="371"/>
    </row>
    <row r="56" spans="1:21" ht="12.95" customHeight="1" x14ac:dyDescent="0.25">
      <c r="A56" s="187"/>
      <c r="B56" s="659" t="s">
        <v>276</v>
      </c>
      <c r="C56" s="350">
        <f>+'[4]2.SZ.TÁBL. BEVÉTELEK'!$D56</f>
        <v>630</v>
      </c>
      <c r="D56" s="350">
        <f t="shared" si="9"/>
        <v>634</v>
      </c>
      <c r="E56" s="356"/>
      <c r="F56" s="574"/>
      <c r="G56" s="589">
        <f t="shared" si="1"/>
        <v>1.0063492063492063</v>
      </c>
      <c r="H56" s="60"/>
      <c r="I56" s="19" t="s">
        <v>281</v>
      </c>
      <c r="K56" s="21" t="s">
        <v>282</v>
      </c>
      <c r="L56" s="734"/>
      <c r="M56" s="21">
        <v>4000</v>
      </c>
      <c r="Q56" s="371"/>
      <c r="R56" s="371"/>
      <c r="S56" s="371"/>
    </row>
    <row r="57" spans="1:21" ht="12.95" customHeight="1" x14ac:dyDescent="0.2">
      <c r="A57" s="187"/>
      <c r="B57" s="659" t="s">
        <v>277</v>
      </c>
      <c r="C57" s="350">
        <f>+'[4]2.SZ.TÁBL. BEVÉTELEK'!$D57</f>
        <v>383</v>
      </c>
      <c r="D57" s="350">
        <f>+O62</f>
        <v>383</v>
      </c>
      <c r="E57" s="356"/>
      <c r="F57" s="574"/>
      <c r="G57" s="589">
        <f t="shared" si="1"/>
        <v>1</v>
      </c>
      <c r="H57" s="60"/>
      <c r="K57" s="21" t="s">
        <v>4</v>
      </c>
      <c r="L57" s="702">
        <v>2790</v>
      </c>
      <c r="M57" s="381">
        <f t="shared" ref="M57:M63" si="10">+L57/$L$64</f>
        <v>0.12877913685668127</v>
      </c>
      <c r="N57" s="696">
        <f>+$M$56*M57</f>
        <v>515.11654742672511</v>
      </c>
      <c r="O57" s="21">
        <v>515</v>
      </c>
    </row>
    <row r="58" spans="1:21" ht="12.95" customHeight="1" x14ac:dyDescent="0.2">
      <c r="A58" s="187"/>
      <c r="B58" s="661" t="s">
        <v>263</v>
      </c>
      <c r="C58" s="350">
        <f>+'[4]2.SZ.TÁBL. BEVÉTELEK'!$D58</f>
        <v>473</v>
      </c>
      <c r="D58" s="350">
        <f>+O63</f>
        <v>476</v>
      </c>
      <c r="E58" s="356"/>
      <c r="F58" s="574"/>
      <c r="G58" s="589">
        <f t="shared" si="1"/>
        <v>1.0063424947145878</v>
      </c>
      <c r="H58" s="60"/>
      <c r="K58" s="21" t="s">
        <v>5</v>
      </c>
      <c r="L58" s="702">
        <v>8426</v>
      </c>
      <c r="M58" s="381">
        <f t="shared" si="10"/>
        <v>0.38892222478652205</v>
      </c>
      <c r="N58" s="696">
        <f t="shared" ref="N58:N63" si="11">+$M$56*M58</f>
        <v>1555.6888991460883</v>
      </c>
      <c r="O58" s="380">
        <v>1556</v>
      </c>
    </row>
    <row r="59" spans="1:21" ht="12.95" customHeight="1" x14ac:dyDescent="0.2">
      <c r="A59" s="187"/>
      <c r="B59" s="661"/>
      <c r="C59" s="355"/>
      <c r="D59" s="355"/>
      <c r="E59" s="356"/>
      <c r="F59" s="574"/>
      <c r="G59" s="589"/>
      <c r="H59" s="60"/>
      <c r="K59" s="21" t="s">
        <v>6</v>
      </c>
      <c r="L59" s="702">
        <v>1257</v>
      </c>
      <c r="M59" s="381">
        <f t="shared" si="10"/>
        <v>5.8019847680590812E-2</v>
      </c>
      <c r="N59" s="696">
        <f t="shared" si="11"/>
        <v>232.07939072236326</v>
      </c>
      <c r="O59" s="380">
        <v>232</v>
      </c>
    </row>
    <row r="60" spans="1:21" ht="12.95" customHeight="1" x14ac:dyDescent="0.2">
      <c r="A60" s="187"/>
      <c r="B60" s="372" t="s">
        <v>368</v>
      </c>
      <c r="C60" s="350">
        <f>+SUM(C61:C61)</f>
        <v>72909</v>
      </c>
      <c r="D60" s="350">
        <f>+SUM(D61:D61)</f>
        <v>88051</v>
      </c>
      <c r="E60" s="356"/>
      <c r="F60" s="574"/>
      <c r="G60" s="589">
        <f t="shared" si="1"/>
        <v>1.2076835507276193</v>
      </c>
      <c r="H60" s="60"/>
      <c r="K60" s="21" t="s">
        <v>7</v>
      </c>
      <c r="L60" s="702">
        <v>1106</v>
      </c>
      <c r="M60" s="381">
        <f t="shared" si="10"/>
        <v>5.1050080775444262E-2</v>
      </c>
      <c r="N60" s="696">
        <f t="shared" si="11"/>
        <v>204.20032310177706</v>
      </c>
      <c r="O60" s="380">
        <v>204</v>
      </c>
    </row>
    <row r="61" spans="1:21" ht="12.95" customHeight="1" x14ac:dyDescent="0.2">
      <c r="A61" s="187"/>
      <c r="B61" s="661" t="s">
        <v>284</v>
      </c>
      <c r="C61" s="350">
        <f>+'[4]2.SZ.TÁBL. BEVÉTELEK'!$D61</f>
        <v>72909</v>
      </c>
      <c r="D61" s="350">
        <f>+'4.SZ.TÁBL. SZOCIÁLIS NORMATÍVA'!E13</f>
        <v>88051</v>
      </c>
      <c r="E61" s="356"/>
      <c r="F61" s="574"/>
      <c r="G61" s="589">
        <f t="shared" si="1"/>
        <v>1.2076835507276193</v>
      </c>
      <c r="H61" s="60"/>
      <c r="K61" s="21" t="s">
        <v>9</v>
      </c>
      <c r="L61" s="702">
        <v>3437</v>
      </c>
      <c r="M61" s="381">
        <f t="shared" si="10"/>
        <v>0.15864297253634896</v>
      </c>
      <c r="N61" s="696">
        <f t="shared" si="11"/>
        <v>634.57189014539586</v>
      </c>
      <c r="O61" s="380">
        <v>634</v>
      </c>
    </row>
    <row r="62" spans="1:21" ht="12.95" customHeight="1" x14ac:dyDescent="0.2">
      <c r="A62" s="187"/>
      <c r="B62" s="661"/>
      <c r="C62" s="355"/>
      <c r="D62" s="355"/>
      <c r="E62" s="356"/>
      <c r="F62" s="574"/>
      <c r="G62" s="589"/>
      <c r="H62" s="60"/>
      <c r="K62" s="21" t="s">
        <v>10</v>
      </c>
      <c r="L62" s="702">
        <v>2073</v>
      </c>
      <c r="M62" s="381">
        <f t="shared" si="10"/>
        <v>9.5684283406415882E-2</v>
      </c>
      <c r="N62" s="696">
        <f t="shared" si="11"/>
        <v>382.73713362566355</v>
      </c>
      <c r="O62" s="380">
        <v>383</v>
      </c>
    </row>
    <row r="63" spans="1:21" ht="12.95" customHeight="1" x14ac:dyDescent="0.2">
      <c r="A63" s="187"/>
      <c r="B63" s="385" t="s">
        <v>285</v>
      </c>
      <c r="C63" s="350">
        <f>+C6+C23+C32+C42+C51+C60+C15</f>
        <v>130147</v>
      </c>
      <c r="D63" s="350">
        <f>+D6+D23+D32+D42+D51+D60+D15</f>
        <v>147398</v>
      </c>
      <c r="E63" s="356"/>
      <c r="F63" s="574"/>
      <c r="G63" s="589">
        <f t="shared" si="1"/>
        <v>1.1325501164068323</v>
      </c>
      <c r="H63" s="60"/>
      <c r="K63" s="697" t="s">
        <v>263</v>
      </c>
      <c r="L63" s="702">
        <v>2576</v>
      </c>
      <c r="M63" s="381">
        <f t="shared" si="10"/>
        <v>0.11890145395799677</v>
      </c>
      <c r="N63" s="696">
        <f t="shared" si="11"/>
        <v>475.60581583198706</v>
      </c>
      <c r="O63" s="380">
        <v>476</v>
      </c>
    </row>
    <row r="64" spans="1:21" ht="12.95" customHeight="1" x14ac:dyDescent="0.2">
      <c r="A64" s="187"/>
      <c r="B64" s="240"/>
      <c r="C64" s="355"/>
      <c r="D64" s="355"/>
      <c r="E64" s="356"/>
      <c r="F64" s="574"/>
      <c r="G64" s="589"/>
      <c r="H64" s="60"/>
      <c r="L64" s="21">
        <f>SUM(L57:L63)</f>
        <v>21665</v>
      </c>
      <c r="M64" s="381">
        <f>SUM(M57:M63)</f>
        <v>1</v>
      </c>
      <c r="N64" s="696">
        <f>SUM(N57:N63)</f>
        <v>4000.0000000000005</v>
      </c>
      <c r="O64" s="380">
        <f>SUM(O57:O63)</f>
        <v>4000</v>
      </c>
    </row>
    <row r="65" spans="1:17" ht="12.95" customHeight="1" x14ac:dyDescent="0.2">
      <c r="A65" s="170" t="s">
        <v>121</v>
      </c>
      <c r="B65" s="249" t="s">
        <v>83</v>
      </c>
      <c r="C65" s="358">
        <f>+C4+C63</f>
        <v>130147</v>
      </c>
      <c r="D65" s="358">
        <f>+D4+D63</f>
        <v>147398</v>
      </c>
      <c r="E65" s="359"/>
      <c r="F65" s="576"/>
      <c r="G65" s="592">
        <f t="shared" si="1"/>
        <v>1.1325501164068323</v>
      </c>
      <c r="H65" s="60"/>
      <c r="I65" s="682"/>
      <c r="J65" s="683"/>
      <c r="K65" s="683"/>
      <c r="L65" s="683"/>
      <c r="M65" s="683"/>
      <c r="N65" s="683"/>
      <c r="O65" s="683"/>
    </row>
    <row r="66" spans="1:17" ht="12.95" customHeight="1" x14ac:dyDescent="0.2">
      <c r="A66" s="188" t="s">
        <v>122</v>
      </c>
      <c r="B66" s="228" t="s">
        <v>117</v>
      </c>
      <c r="C66" s="347"/>
      <c r="D66" s="347"/>
      <c r="E66" s="357"/>
      <c r="F66" s="577"/>
      <c r="G66" s="590"/>
      <c r="H66" s="60"/>
      <c r="I66" s="682"/>
      <c r="J66" s="683"/>
    </row>
    <row r="67" spans="1:17" ht="12.95" customHeight="1" x14ac:dyDescent="0.2">
      <c r="A67" s="179" t="s">
        <v>123</v>
      </c>
      <c r="B67" s="180" t="s">
        <v>84</v>
      </c>
      <c r="C67" s="348">
        <f>+C68</f>
        <v>0</v>
      </c>
      <c r="D67" s="348">
        <f>+D68</f>
        <v>0</v>
      </c>
      <c r="E67" s="34"/>
      <c r="F67" s="114"/>
      <c r="G67" s="591"/>
      <c r="H67" s="60"/>
      <c r="I67" s="682"/>
      <c r="J67" s="683"/>
    </row>
    <row r="68" spans="1:17" ht="12.95" customHeight="1" x14ac:dyDescent="0.2">
      <c r="A68" s="187"/>
      <c r="B68" s="240" t="s">
        <v>82</v>
      </c>
      <c r="C68" s="350"/>
      <c r="D68" s="350"/>
      <c r="E68" s="351"/>
      <c r="F68" s="575"/>
      <c r="G68" s="589"/>
      <c r="H68" s="60"/>
      <c r="I68" s="710"/>
      <c r="J68" s="683"/>
      <c r="L68" s="734" t="s">
        <v>370</v>
      </c>
    </row>
    <row r="69" spans="1:17" ht="12.95" customHeight="1" x14ac:dyDescent="0.2">
      <c r="A69" s="170" t="s">
        <v>124</v>
      </c>
      <c r="B69" s="249" t="s">
        <v>85</v>
      </c>
      <c r="C69" s="360">
        <f>+C66+C67</f>
        <v>0</v>
      </c>
      <c r="D69" s="360">
        <f>+D66+D67</f>
        <v>0</v>
      </c>
      <c r="E69" s="361"/>
      <c r="F69" s="578"/>
      <c r="G69" s="595"/>
      <c r="H69" s="60"/>
      <c r="I69" s="682"/>
      <c r="J69" s="683"/>
      <c r="L69" s="734"/>
      <c r="N69" s="21" t="s">
        <v>380</v>
      </c>
      <c r="O69" s="21" t="s">
        <v>381</v>
      </c>
      <c r="P69" s="21" t="s">
        <v>380</v>
      </c>
      <c r="Q69" s="21" t="s">
        <v>382</v>
      </c>
    </row>
    <row r="70" spans="1:17" ht="12.95" customHeight="1" x14ac:dyDescent="0.2">
      <c r="A70" s="188" t="s">
        <v>125</v>
      </c>
      <c r="B70" s="228" t="s">
        <v>86</v>
      </c>
      <c r="C70" s="347"/>
      <c r="D70" s="347"/>
      <c r="E70" s="357"/>
      <c r="F70" s="577"/>
      <c r="G70" s="590"/>
      <c r="H70" s="60"/>
      <c r="I70" s="682"/>
      <c r="J70" s="711">
        <v>133</v>
      </c>
      <c r="K70" s="21" t="s">
        <v>4</v>
      </c>
      <c r="L70" s="702">
        <v>2790</v>
      </c>
      <c r="M70" s="21">
        <f>J70*L70</f>
        <v>371070</v>
      </c>
      <c r="N70" s="19">
        <f>M70*66.7%</f>
        <v>247503.69</v>
      </c>
      <c r="O70" s="19">
        <f>M70*33.3%</f>
        <v>123566.30999999998</v>
      </c>
      <c r="P70" s="21">
        <v>248</v>
      </c>
      <c r="Q70" s="21">
        <v>124</v>
      </c>
    </row>
    <row r="71" spans="1:17" ht="12.95" customHeight="1" x14ac:dyDescent="0.2">
      <c r="A71" s="179" t="s">
        <v>126</v>
      </c>
      <c r="B71" s="180" t="s">
        <v>87</v>
      </c>
      <c r="C71" s="350">
        <f>+'[4]2.SZ.TÁBL. BEVÉTELEK'!$D71</f>
        <v>500</v>
      </c>
      <c r="D71" s="348">
        <f>+'3.SZ.TÁBL. SEGÍTŐ SZOLGÁLAT'!AB13</f>
        <v>300</v>
      </c>
      <c r="E71" s="34"/>
      <c r="F71" s="114"/>
      <c r="G71" s="591">
        <f t="shared" ref="G71:G89" si="12">+D71/C71</f>
        <v>0.6</v>
      </c>
      <c r="H71" s="60"/>
      <c r="I71" s="682"/>
      <c r="J71" s="683"/>
      <c r="K71" s="21" t="s">
        <v>6</v>
      </c>
      <c r="L71" s="702">
        <v>1257</v>
      </c>
      <c r="M71" s="21">
        <f>J70*L71</f>
        <v>167181</v>
      </c>
      <c r="N71" s="19">
        <f>M71*66.7%</f>
        <v>111509.72700000001</v>
      </c>
      <c r="O71" s="19">
        <f>M71*33.3%</f>
        <v>55671.272999999994</v>
      </c>
      <c r="P71" s="21">
        <v>111</v>
      </c>
      <c r="Q71" s="21">
        <v>55</v>
      </c>
    </row>
    <row r="72" spans="1:17" ht="12.95" customHeight="1" x14ac:dyDescent="0.2">
      <c r="A72" s="179" t="s">
        <v>127</v>
      </c>
      <c r="B72" s="180" t="s">
        <v>88</v>
      </c>
      <c r="C72" s="348"/>
      <c r="D72" s="348"/>
      <c r="E72" s="34"/>
      <c r="F72" s="114"/>
      <c r="G72" s="591"/>
      <c r="H72" s="353"/>
      <c r="I72" s="682"/>
      <c r="J72" s="683"/>
      <c r="K72" s="21" t="s">
        <v>7</v>
      </c>
      <c r="L72" s="702">
        <v>1106</v>
      </c>
      <c r="M72" s="21">
        <f>J70*L72</f>
        <v>147098</v>
      </c>
      <c r="N72" s="19"/>
      <c r="O72" s="19">
        <f>M72*100%</f>
        <v>147098</v>
      </c>
      <c r="Q72" s="21">
        <v>147</v>
      </c>
    </row>
    <row r="73" spans="1:17" ht="12.95" customHeight="1" x14ac:dyDescent="0.2">
      <c r="A73" s="179" t="s">
        <v>128</v>
      </c>
      <c r="B73" s="180" t="s">
        <v>89</v>
      </c>
      <c r="C73" s="350"/>
      <c r="D73" s="348"/>
      <c r="E73" s="34"/>
      <c r="F73" s="114"/>
      <c r="G73" s="591"/>
      <c r="H73" s="19"/>
      <c r="I73" s="685"/>
      <c r="J73" s="686"/>
      <c r="K73" s="21" t="s">
        <v>8</v>
      </c>
      <c r="L73" s="702">
        <v>5756</v>
      </c>
      <c r="M73" s="21">
        <f>J70*L73</f>
        <v>765548</v>
      </c>
      <c r="N73" s="19">
        <f>M73*100%</f>
        <v>765548</v>
      </c>
      <c r="O73" s="19"/>
      <c r="P73" s="21">
        <v>766</v>
      </c>
    </row>
    <row r="74" spans="1:17" ht="12.95" customHeight="1" x14ac:dyDescent="0.2">
      <c r="A74" s="179" t="s">
        <v>129</v>
      </c>
      <c r="B74" s="180" t="s">
        <v>90</v>
      </c>
      <c r="C74" s="350">
        <f>+'[4]2.SZ.TÁBL. BEVÉTELEK'!$D74</f>
        <v>10010</v>
      </c>
      <c r="D74" s="348">
        <f>+'3.SZ.TÁBL. SEGÍTŐ SZOLGÁLAT'!AB16</f>
        <v>12109</v>
      </c>
      <c r="E74" s="174"/>
      <c r="F74" s="579"/>
      <c r="G74" s="591">
        <f t="shared" si="12"/>
        <v>1.2096903096903098</v>
      </c>
      <c r="H74" s="19"/>
      <c r="I74" s="687"/>
      <c r="J74" s="683"/>
      <c r="K74" s="21" t="s">
        <v>9</v>
      </c>
      <c r="L74" s="702">
        <v>3437</v>
      </c>
      <c r="M74" s="21">
        <f>J70*L74</f>
        <v>457121</v>
      </c>
      <c r="N74" s="19">
        <f>M74*100%</f>
        <v>457121</v>
      </c>
      <c r="O74" s="19"/>
      <c r="P74" s="21">
        <v>457</v>
      </c>
    </row>
    <row r="75" spans="1:17" ht="12.95" customHeight="1" x14ac:dyDescent="0.2">
      <c r="A75" s="179" t="s">
        <v>130</v>
      </c>
      <c r="B75" s="180" t="s">
        <v>91</v>
      </c>
      <c r="C75" s="349"/>
      <c r="D75" s="349"/>
      <c r="E75" s="175"/>
      <c r="F75" s="573"/>
      <c r="G75" s="591"/>
      <c r="H75" s="19"/>
      <c r="I75" s="687"/>
      <c r="J75" s="688"/>
      <c r="K75" s="21" t="s">
        <v>10</v>
      </c>
      <c r="L75" s="702">
        <v>2073</v>
      </c>
      <c r="M75" s="21">
        <f>J70*L75</f>
        <v>275709</v>
      </c>
      <c r="N75" s="19">
        <f>M75*66.7%</f>
        <v>183897.90300000002</v>
      </c>
      <c r="O75" s="19">
        <f>M75*33.3%</f>
        <v>91811.096999999994</v>
      </c>
      <c r="P75" s="21">
        <v>184</v>
      </c>
      <c r="Q75" s="21">
        <v>92</v>
      </c>
    </row>
    <row r="76" spans="1:17" ht="12.95" customHeight="1" x14ac:dyDescent="0.2">
      <c r="A76" s="179" t="s">
        <v>131</v>
      </c>
      <c r="B76" s="180" t="s">
        <v>92</v>
      </c>
      <c r="C76" s="348"/>
      <c r="D76" s="348"/>
      <c r="E76" s="34"/>
      <c r="F76" s="114"/>
      <c r="G76" s="591"/>
      <c r="H76" s="20"/>
      <c r="I76" s="687"/>
      <c r="J76" s="688"/>
      <c r="K76" s="64" t="s">
        <v>263</v>
      </c>
      <c r="L76" s="702">
        <v>2576</v>
      </c>
      <c r="M76" s="21">
        <f>J70*L76</f>
        <v>342608</v>
      </c>
      <c r="N76" s="19"/>
      <c r="O76" s="19">
        <f>M76*100%</f>
        <v>342608</v>
      </c>
      <c r="Q76" s="21">
        <v>343</v>
      </c>
    </row>
    <row r="77" spans="1:17" ht="12.95" customHeight="1" x14ac:dyDescent="0.2">
      <c r="A77" s="179" t="s">
        <v>132</v>
      </c>
      <c r="B77" s="180" t="s">
        <v>93</v>
      </c>
      <c r="C77" s="348"/>
      <c r="D77" s="348"/>
      <c r="E77" s="34"/>
      <c r="F77" s="114"/>
      <c r="G77" s="591"/>
      <c r="H77" s="19"/>
      <c r="I77" s="687"/>
      <c r="J77" s="683"/>
      <c r="L77" s="380">
        <f>SUM(L69:L76)</f>
        <v>18995</v>
      </c>
      <c r="M77" s="21">
        <f>SUM(M70:M76)</f>
        <v>2526335</v>
      </c>
      <c r="N77" s="19">
        <f>SUM(N70:N76)</f>
        <v>1765580.3199999998</v>
      </c>
      <c r="O77" s="19">
        <f>SUM(O70:O76)</f>
        <v>760754.67999999993</v>
      </c>
      <c r="P77" s="19">
        <f t="shared" ref="P77:Q77" si="13">SUM(P70:P76)</f>
        <v>1766</v>
      </c>
      <c r="Q77" s="19">
        <f t="shared" si="13"/>
        <v>761</v>
      </c>
    </row>
    <row r="78" spans="1:17" ht="12.95" customHeight="1" x14ac:dyDescent="0.2">
      <c r="A78" s="190" t="s">
        <v>133</v>
      </c>
      <c r="B78" s="250" t="s">
        <v>94</v>
      </c>
      <c r="C78" s="350"/>
      <c r="D78" s="350"/>
      <c r="E78" s="351"/>
      <c r="F78" s="575"/>
      <c r="G78" s="589"/>
      <c r="H78" s="19"/>
      <c r="I78" s="687"/>
      <c r="J78" s="683"/>
      <c r="L78" s="380"/>
    </row>
    <row r="79" spans="1:17" ht="12.95" customHeight="1" x14ac:dyDescent="0.2">
      <c r="A79" s="170" t="s">
        <v>134</v>
      </c>
      <c r="B79" s="249" t="s">
        <v>95</v>
      </c>
      <c r="C79" s="360">
        <f>SUM(C70:C78)</f>
        <v>10510</v>
      </c>
      <c r="D79" s="360">
        <f>SUM(D70:D78)</f>
        <v>12409</v>
      </c>
      <c r="E79" s="361"/>
      <c r="F79" s="578"/>
      <c r="G79" s="592">
        <f t="shared" si="12"/>
        <v>1.1806850618458611</v>
      </c>
      <c r="H79" s="19"/>
      <c r="I79" s="687"/>
      <c r="J79" s="684"/>
    </row>
    <row r="80" spans="1:17" ht="12.95" customHeight="1" x14ac:dyDescent="0.2">
      <c r="A80" s="170" t="s">
        <v>135</v>
      </c>
      <c r="B80" s="249" t="s">
        <v>96</v>
      </c>
      <c r="C80" s="360"/>
      <c r="D80" s="360"/>
      <c r="E80" s="361"/>
      <c r="F80" s="578"/>
      <c r="G80" s="595"/>
      <c r="H80" s="19"/>
      <c r="I80" s="384"/>
    </row>
    <row r="81" spans="1:9" ht="12.95" customHeight="1" x14ac:dyDescent="0.2">
      <c r="A81" s="191" t="s">
        <v>136</v>
      </c>
      <c r="B81" s="251" t="s">
        <v>97</v>
      </c>
      <c r="C81" s="362"/>
      <c r="D81" s="362"/>
      <c r="E81" s="363"/>
      <c r="F81" s="580"/>
      <c r="G81" s="593"/>
      <c r="H81" s="411"/>
      <c r="I81" s="384"/>
    </row>
    <row r="82" spans="1:9" ht="12.95" customHeight="1" x14ac:dyDescent="0.2">
      <c r="A82" s="170" t="s">
        <v>137</v>
      </c>
      <c r="B82" s="249" t="s">
        <v>257</v>
      </c>
      <c r="C82" s="360">
        <f>+C81</f>
        <v>0</v>
      </c>
      <c r="D82" s="360">
        <f>+D81</f>
        <v>0</v>
      </c>
      <c r="E82" s="361"/>
      <c r="F82" s="578"/>
      <c r="G82" s="595"/>
      <c r="H82" s="60"/>
    </row>
    <row r="83" spans="1:9" ht="12.95" customHeight="1" x14ac:dyDescent="0.2">
      <c r="A83" s="191" t="s">
        <v>138</v>
      </c>
      <c r="B83" s="251" t="s">
        <v>98</v>
      </c>
      <c r="C83" s="362"/>
      <c r="D83" s="362"/>
      <c r="E83" s="363"/>
      <c r="F83" s="580"/>
      <c r="G83" s="593"/>
      <c r="H83" s="19"/>
    </row>
    <row r="84" spans="1:9" ht="12.95" customHeight="1" x14ac:dyDescent="0.25">
      <c r="A84" s="170" t="s">
        <v>139</v>
      </c>
      <c r="B84" s="249" t="s">
        <v>258</v>
      </c>
      <c r="C84" s="360">
        <f>+C83</f>
        <v>0</v>
      </c>
      <c r="D84" s="360">
        <f>+D83</f>
        <v>0</v>
      </c>
      <c r="E84" s="365"/>
      <c r="F84" s="581"/>
      <c r="G84" s="595"/>
      <c r="H84" s="19"/>
    </row>
    <row r="85" spans="1:9" ht="12.95" customHeight="1" x14ac:dyDescent="0.2">
      <c r="A85" s="170" t="s">
        <v>140</v>
      </c>
      <c r="B85" s="249" t="s">
        <v>99</v>
      </c>
      <c r="C85" s="360">
        <f>+C65+C69+C79+C80+C82+C84</f>
        <v>140657</v>
      </c>
      <c r="D85" s="360">
        <f>+D65+D69+D79+D80+D82+D84</f>
        <v>159807</v>
      </c>
      <c r="E85" s="366"/>
      <c r="F85" s="582"/>
      <c r="G85" s="592">
        <f t="shared" si="12"/>
        <v>1.1361467968177907</v>
      </c>
      <c r="H85" s="19"/>
    </row>
    <row r="86" spans="1:9" ht="12.95" customHeight="1" x14ac:dyDescent="0.2">
      <c r="A86" s="259" t="s">
        <v>141</v>
      </c>
      <c r="B86" s="249" t="s">
        <v>100</v>
      </c>
      <c r="C86" s="360"/>
      <c r="D86" s="360"/>
      <c r="E86" s="361"/>
      <c r="F86" s="578"/>
      <c r="G86" s="595"/>
      <c r="H86" s="20"/>
    </row>
    <row r="87" spans="1:9" ht="12.95" customHeight="1" x14ac:dyDescent="0.2">
      <c r="A87" s="259" t="s">
        <v>255</v>
      </c>
      <c r="B87" s="249" t="s">
        <v>256</v>
      </c>
      <c r="C87" s="360"/>
      <c r="D87" s="360"/>
      <c r="E87" s="361"/>
      <c r="F87" s="578"/>
      <c r="G87" s="595"/>
      <c r="H87" s="20"/>
    </row>
    <row r="88" spans="1:9" ht="12.95" customHeight="1" thickBot="1" x14ac:dyDescent="0.25">
      <c r="A88" s="295" t="s">
        <v>142</v>
      </c>
      <c r="B88" s="364" t="s">
        <v>101</v>
      </c>
      <c r="C88" s="367">
        <f>+SUM(C86:C87)</f>
        <v>0</v>
      </c>
      <c r="D88" s="367">
        <f>+SUM(D86:D87)</f>
        <v>0</v>
      </c>
      <c r="E88" s="368"/>
      <c r="F88" s="583"/>
      <c r="G88" s="596"/>
      <c r="H88" s="19"/>
    </row>
    <row r="89" spans="1:9" ht="12.95" customHeight="1" thickBot="1" x14ac:dyDescent="0.25">
      <c r="A89" s="720" t="s">
        <v>0</v>
      </c>
      <c r="B89" s="721"/>
      <c r="C89" s="369">
        <f>+C85+C88</f>
        <v>140657</v>
      </c>
      <c r="D89" s="369">
        <f>+D85+D88</f>
        <v>159807</v>
      </c>
      <c r="E89" s="38"/>
      <c r="F89" s="584"/>
      <c r="G89" s="594">
        <f t="shared" si="12"/>
        <v>1.1361467968177907</v>
      </c>
      <c r="H89" s="20"/>
    </row>
    <row r="90" spans="1:9" ht="12.95" customHeight="1" x14ac:dyDescent="0.2">
      <c r="H90" s="19"/>
    </row>
    <row r="91" spans="1:9" ht="12.95" customHeight="1" x14ac:dyDescent="0.25">
      <c r="H91" s="412"/>
    </row>
    <row r="92" spans="1:9" ht="12.95" customHeight="1" x14ac:dyDescent="0.2">
      <c r="H92" s="413"/>
    </row>
    <row r="93" spans="1:9" ht="12.95" customHeight="1" x14ac:dyDescent="0.2">
      <c r="H93" s="20"/>
    </row>
    <row r="94" spans="1:9" ht="12.95" customHeight="1" x14ac:dyDescent="0.2">
      <c r="H94" s="20"/>
    </row>
    <row r="95" spans="1:9" ht="12.95" customHeight="1" x14ac:dyDescent="0.2">
      <c r="H95" s="20"/>
    </row>
    <row r="96" spans="1:9" ht="12.95" customHeight="1" x14ac:dyDescent="0.2">
      <c r="H96" s="20"/>
    </row>
  </sheetData>
  <mergeCells count="13">
    <mergeCell ref="A89:B89"/>
    <mergeCell ref="E1:E2"/>
    <mergeCell ref="D1:D2"/>
    <mergeCell ref="C1:C2"/>
    <mergeCell ref="L5:L6"/>
    <mergeCell ref="L33:L34"/>
    <mergeCell ref="G1:G2"/>
    <mergeCell ref="F1:F2"/>
    <mergeCell ref="A1:A2"/>
    <mergeCell ref="B1:B2"/>
    <mergeCell ref="L16:L17"/>
    <mergeCell ref="L55:L56"/>
    <mergeCell ref="L68:L69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87" orientation="portrait" r:id="rId1"/>
  <headerFooter alignWithMargins="0">
    <oddHeader>&amp;L&amp;"Times New Roman,Félkövér"&amp;13Szent László Völgye TKT&amp;C&amp;"Times New Roman,Félkövér"&amp;16 2019. ÉVI KÖLTSÉGVETÉS&amp;R2. sz. táblázatBEVÉTELEKAdatok: eFt</oddHeader>
    <oddFooter>&amp;L&amp;F&amp;R&amp;P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161"/>
  <sheetViews>
    <sheetView zoomScaleNormal="100" zoomScaleSheetLayoutView="50" workbookViewId="0">
      <pane xSplit="2" ySplit="2" topLeftCell="P95" activePane="bottomRight" state="frozen"/>
      <selection activeCell="K2" sqref="K2"/>
      <selection pane="topRight" activeCell="K2" sqref="K2"/>
      <selection pane="bottomLeft" activeCell="K2" sqref="K2"/>
      <selection pane="bottomRight" activeCell="AB115" sqref="AB115"/>
    </sheetView>
  </sheetViews>
  <sheetFormatPr defaultColWidth="8.85546875" defaultRowHeight="15" customHeight="1" x14ac:dyDescent="0.2"/>
  <cols>
    <col min="1" max="1" width="8.85546875" style="8"/>
    <col min="2" max="2" width="56" style="61" customWidth="1"/>
    <col min="3" max="13" width="10.42578125" style="62" customWidth="1"/>
    <col min="14" max="14" width="10.42578125" style="63" customWidth="1"/>
    <col min="15" max="19" width="10.42578125" style="62" customWidth="1"/>
    <col min="20" max="20" width="10.42578125" style="63" customWidth="1"/>
    <col min="21" max="22" width="10.42578125" style="62" customWidth="1"/>
    <col min="23" max="23" width="10.42578125" style="63" customWidth="1"/>
    <col min="24" max="25" width="10.42578125" style="62" customWidth="1"/>
    <col min="26" max="26" width="10.42578125" style="63" customWidth="1"/>
    <col min="27" max="29" width="10.42578125" style="62" customWidth="1"/>
    <col min="30" max="31" width="11.5703125" style="8" bestFit="1" customWidth="1"/>
    <col min="32" max="16384" width="8.85546875" style="8"/>
  </cols>
  <sheetData>
    <row r="1" spans="1:29" s="9" customFormat="1" ht="30" customHeight="1" x14ac:dyDescent="0.2">
      <c r="A1" s="739" t="s">
        <v>118</v>
      </c>
      <c r="B1" s="753" t="s">
        <v>143</v>
      </c>
      <c r="C1" s="744" t="s">
        <v>11</v>
      </c>
      <c r="D1" s="745"/>
      <c r="E1" s="746"/>
      <c r="F1" s="755" t="s">
        <v>324</v>
      </c>
      <c r="G1" s="718"/>
      <c r="H1" s="756"/>
      <c r="I1" s="744" t="s">
        <v>12</v>
      </c>
      <c r="J1" s="745"/>
      <c r="K1" s="746"/>
      <c r="L1" s="744" t="s">
        <v>325</v>
      </c>
      <c r="M1" s="745"/>
      <c r="N1" s="746"/>
      <c r="O1" s="744" t="s">
        <v>13</v>
      </c>
      <c r="P1" s="745"/>
      <c r="Q1" s="746"/>
      <c r="R1" s="749" t="s">
        <v>16</v>
      </c>
      <c r="S1" s="750"/>
      <c r="T1" s="751"/>
      <c r="U1" s="749" t="s">
        <v>338</v>
      </c>
      <c r="V1" s="750"/>
      <c r="W1" s="751"/>
      <c r="X1" s="749" t="s">
        <v>326</v>
      </c>
      <c r="Y1" s="750"/>
      <c r="Z1" s="752"/>
      <c r="AA1" s="747" t="s">
        <v>14</v>
      </c>
      <c r="AB1" s="745"/>
      <c r="AC1" s="748"/>
    </row>
    <row r="2" spans="1:29" s="13" customFormat="1" ht="29.25" customHeight="1" x14ac:dyDescent="0.2">
      <c r="A2" s="740"/>
      <c r="B2" s="754"/>
      <c r="C2" s="237" t="s">
        <v>363</v>
      </c>
      <c r="D2" s="236" t="s">
        <v>360</v>
      </c>
      <c r="E2" s="238" t="s">
        <v>78</v>
      </c>
      <c r="F2" s="237" t="s">
        <v>363</v>
      </c>
      <c r="G2" s="236" t="s">
        <v>360</v>
      </c>
      <c r="H2" s="653" t="s">
        <v>78</v>
      </c>
      <c r="I2" s="237" t="s">
        <v>363</v>
      </c>
      <c r="J2" s="236" t="s">
        <v>360</v>
      </c>
      <c r="K2" s="238" t="s">
        <v>78</v>
      </c>
      <c r="L2" s="237" t="s">
        <v>363</v>
      </c>
      <c r="M2" s="236" t="s">
        <v>360</v>
      </c>
      <c r="N2" s="238" t="s">
        <v>78</v>
      </c>
      <c r="O2" s="237" t="s">
        <v>363</v>
      </c>
      <c r="P2" s="236" t="s">
        <v>360</v>
      </c>
      <c r="Q2" s="238" t="s">
        <v>78</v>
      </c>
      <c r="R2" s="237" t="s">
        <v>363</v>
      </c>
      <c r="S2" s="236" t="s">
        <v>360</v>
      </c>
      <c r="T2" s="238" t="s">
        <v>78</v>
      </c>
      <c r="U2" s="237" t="s">
        <v>363</v>
      </c>
      <c r="V2" s="236" t="s">
        <v>360</v>
      </c>
      <c r="W2" s="238" t="s">
        <v>78</v>
      </c>
      <c r="X2" s="237" t="s">
        <v>363</v>
      </c>
      <c r="Y2" s="236" t="s">
        <v>360</v>
      </c>
      <c r="Z2" s="239" t="s">
        <v>78</v>
      </c>
      <c r="AA2" s="176" t="s">
        <v>363</v>
      </c>
      <c r="AB2" s="236" t="s">
        <v>360</v>
      </c>
      <c r="AC2" s="239" t="s">
        <v>78</v>
      </c>
    </row>
    <row r="3" spans="1:29" ht="13.5" customHeight="1" x14ac:dyDescent="0.2">
      <c r="A3" s="188" t="s">
        <v>119</v>
      </c>
      <c r="B3" s="228" t="s">
        <v>79</v>
      </c>
      <c r="C3" s="231"/>
      <c r="D3" s="229"/>
      <c r="E3" s="232"/>
      <c r="F3" s="231"/>
      <c r="G3" s="229"/>
      <c r="H3" s="230"/>
      <c r="I3" s="231"/>
      <c r="J3" s="229"/>
      <c r="K3" s="232"/>
      <c r="L3" s="231"/>
      <c r="M3" s="229"/>
      <c r="N3" s="233"/>
      <c r="O3" s="231"/>
      <c r="P3" s="229"/>
      <c r="Q3" s="232"/>
      <c r="R3" s="231"/>
      <c r="S3" s="229"/>
      <c r="T3" s="233"/>
      <c r="U3" s="231"/>
      <c r="V3" s="229"/>
      <c r="W3" s="233"/>
      <c r="X3" s="231"/>
      <c r="Y3" s="229"/>
      <c r="Z3" s="267"/>
      <c r="AA3" s="234"/>
      <c r="AB3" s="229"/>
      <c r="AC3" s="235"/>
    </row>
    <row r="4" spans="1:29" ht="13.5" customHeight="1" x14ac:dyDescent="0.2">
      <c r="A4" s="179" t="s">
        <v>120</v>
      </c>
      <c r="B4" s="180" t="s">
        <v>80</v>
      </c>
      <c r="C4" s="224"/>
      <c r="D4" s="219"/>
      <c r="E4" s="225"/>
      <c r="F4" s="224"/>
      <c r="G4" s="219"/>
      <c r="H4" s="223"/>
      <c r="I4" s="224"/>
      <c r="J4" s="219"/>
      <c r="K4" s="225"/>
      <c r="L4" s="224"/>
      <c r="M4" s="219"/>
      <c r="N4" s="226"/>
      <c r="O4" s="224"/>
      <c r="P4" s="219"/>
      <c r="Q4" s="225"/>
      <c r="R4" s="224"/>
      <c r="S4" s="219"/>
      <c r="T4" s="226"/>
      <c r="U4" s="224"/>
      <c r="V4" s="219"/>
      <c r="W4" s="226"/>
      <c r="X4" s="224"/>
      <c r="Y4" s="219"/>
      <c r="Z4" s="268"/>
      <c r="AA4" s="227"/>
      <c r="AB4" s="219"/>
      <c r="AC4" s="220"/>
    </row>
    <row r="5" spans="1:29" ht="13.5" customHeight="1" x14ac:dyDescent="0.2">
      <c r="A5" s="181"/>
      <c r="B5" s="418" t="s">
        <v>81</v>
      </c>
      <c r="C5" s="224"/>
      <c r="D5" s="219"/>
      <c r="E5" s="225"/>
      <c r="F5" s="224"/>
      <c r="G5" s="219"/>
      <c r="H5" s="223"/>
      <c r="I5" s="224"/>
      <c r="J5" s="219"/>
      <c r="K5" s="225"/>
      <c r="L5" s="224"/>
      <c r="M5" s="219"/>
      <c r="N5" s="226"/>
      <c r="O5" s="224"/>
      <c r="P5" s="219"/>
      <c r="Q5" s="225"/>
      <c r="R5" s="224"/>
      <c r="S5" s="219"/>
      <c r="T5" s="226"/>
      <c r="U5" s="224"/>
      <c r="V5" s="219"/>
      <c r="W5" s="226"/>
      <c r="X5" s="224"/>
      <c r="Y5" s="219"/>
      <c r="Z5" s="268"/>
      <c r="AA5" s="227"/>
      <c r="AB5" s="219"/>
      <c r="AC5" s="220"/>
    </row>
    <row r="6" spans="1:29" ht="13.5" customHeight="1" x14ac:dyDescent="0.2">
      <c r="A6" s="187"/>
      <c r="B6" s="419" t="s">
        <v>82</v>
      </c>
      <c r="C6" s="244"/>
      <c r="D6" s="242"/>
      <c r="E6" s="245"/>
      <c r="F6" s="244"/>
      <c r="G6" s="242"/>
      <c r="H6" s="243"/>
      <c r="I6" s="244"/>
      <c r="J6" s="242"/>
      <c r="K6" s="245"/>
      <c r="L6" s="244"/>
      <c r="M6" s="242"/>
      <c r="N6" s="246"/>
      <c r="O6" s="244"/>
      <c r="P6" s="242"/>
      <c r="Q6" s="245"/>
      <c r="R6" s="244"/>
      <c r="S6" s="242"/>
      <c r="T6" s="246"/>
      <c r="U6" s="244"/>
      <c r="V6" s="242"/>
      <c r="W6" s="246"/>
      <c r="X6" s="244"/>
      <c r="Y6" s="242"/>
      <c r="Z6" s="269"/>
      <c r="AA6" s="247"/>
      <c r="AB6" s="242"/>
      <c r="AC6" s="248"/>
    </row>
    <row r="7" spans="1:29" s="331" customFormat="1" ht="13.5" customHeight="1" x14ac:dyDescent="0.2">
      <c r="A7" s="170" t="s">
        <v>121</v>
      </c>
      <c r="B7" s="249" t="s">
        <v>83</v>
      </c>
      <c r="C7" s="328">
        <f>SUM(C3:C4)</f>
        <v>0</v>
      </c>
      <c r="D7" s="306">
        <f>SUM(D3:D4)</f>
        <v>0</v>
      </c>
      <c r="E7" s="329"/>
      <c r="F7" s="328">
        <f>SUM(F3:F4)</f>
        <v>0</v>
      </c>
      <c r="G7" s="304">
        <f>SUM(G3:G4)</f>
        <v>0</v>
      </c>
      <c r="H7" s="307"/>
      <c r="I7" s="328">
        <f>SUM(I3:I4)</f>
        <v>0</v>
      </c>
      <c r="J7" s="304">
        <f>SUM(J3:J4)</f>
        <v>0</v>
      </c>
      <c r="K7" s="329"/>
      <c r="L7" s="328">
        <f>SUM(L3:L4)</f>
        <v>0</v>
      </c>
      <c r="M7" s="304">
        <f>SUM(M3:M4)</f>
        <v>0</v>
      </c>
      <c r="N7" s="330"/>
      <c r="O7" s="328">
        <f>SUM(O3:O4)</f>
        <v>0</v>
      </c>
      <c r="P7" s="304">
        <f>SUM(P3:P4)</f>
        <v>0</v>
      </c>
      <c r="Q7" s="329"/>
      <c r="R7" s="328">
        <f>SUM(R3:R4)</f>
        <v>0</v>
      </c>
      <c r="S7" s="304">
        <f>SUM(S3:S4)</f>
        <v>0</v>
      </c>
      <c r="T7" s="330"/>
      <c r="U7" s="328">
        <f>SUM(U3:U4)</f>
        <v>0</v>
      </c>
      <c r="V7" s="304">
        <f>SUM(V3:V4)</f>
        <v>0</v>
      </c>
      <c r="W7" s="330"/>
      <c r="X7" s="328">
        <f>SUM(X3:X4)</f>
        <v>0</v>
      </c>
      <c r="Y7" s="304">
        <f>SUM(Y3:Y4)</f>
        <v>0</v>
      </c>
      <c r="Z7" s="308"/>
      <c r="AA7" s="299">
        <f>SUM(AA3:AA4)</f>
        <v>0</v>
      </c>
      <c r="AB7" s="304">
        <f>SUM(AB3:AB4)</f>
        <v>0</v>
      </c>
      <c r="AC7" s="305"/>
    </row>
    <row r="8" spans="1:29" ht="13.5" customHeight="1" x14ac:dyDescent="0.2">
      <c r="A8" s="188" t="s">
        <v>122</v>
      </c>
      <c r="B8" s="228" t="s">
        <v>117</v>
      </c>
      <c r="C8" s="231"/>
      <c r="D8" s="229"/>
      <c r="E8" s="232"/>
      <c r="F8" s="231"/>
      <c r="G8" s="229"/>
      <c r="H8" s="230"/>
      <c r="I8" s="231"/>
      <c r="J8" s="229"/>
      <c r="K8" s="232"/>
      <c r="L8" s="231"/>
      <c r="M8" s="229"/>
      <c r="N8" s="233"/>
      <c r="O8" s="231"/>
      <c r="P8" s="229"/>
      <c r="Q8" s="232"/>
      <c r="R8" s="231"/>
      <c r="S8" s="229"/>
      <c r="T8" s="233"/>
      <c r="U8" s="231"/>
      <c r="V8" s="229"/>
      <c r="W8" s="233"/>
      <c r="X8" s="231"/>
      <c r="Y8" s="229"/>
      <c r="Z8" s="267"/>
      <c r="AA8" s="234"/>
      <c r="AB8" s="229"/>
      <c r="AC8" s="235"/>
    </row>
    <row r="9" spans="1:29" ht="13.5" customHeight="1" x14ac:dyDescent="0.2">
      <c r="A9" s="179" t="s">
        <v>123</v>
      </c>
      <c r="B9" s="180" t="s">
        <v>84</v>
      </c>
      <c r="C9" s="224"/>
      <c r="D9" s="219"/>
      <c r="E9" s="225"/>
      <c r="F9" s="224"/>
      <c r="G9" s="219"/>
      <c r="H9" s="223"/>
      <c r="I9" s="224"/>
      <c r="J9" s="219"/>
      <c r="K9" s="225"/>
      <c r="L9" s="224"/>
      <c r="M9" s="219"/>
      <c r="N9" s="226"/>
      <c r="O9" s="224"/>
      <c r="P9" s="219"/>
      <c r="Q9" s="225"/>
      <c r="R9" s="224"/>
      <c r="S9" s="219"/>
      <c r="T9" s="226"/>
      <c r="U9" s="224"/>
      <c r="V9" s="219"/>
      <c r="W9" s="226"/>
      <c r="X9" s="224"/>
      <c r="Y9" s="219"/>
      <c r="Z9" s="268"/>
      <c r="AA9" s="227"/>
      <c r="AB9" s="219"/>
      <c r="AC9" s="220"/>
    </row>
    <row r="10" spans="1:29" ht="13.5" customHeight="1" x14ac:dyDescent="0.2">
      <c r="A10" s="187"/>
      <c r="B10" s="419" t="s">
        <v>82</v>
      </c>
      <c r="C10" s="244"/>
      <c r="D10" s="242"/>
      <c r="E10" s="245"/>
      <c r="F10" s="244"/>
      <c r="G10" s="242"/>
      <c r="H10" s="243"/>
      <c r="I10" s="244"/>
      <c r="J10" s="242"/>
      <c r="K10" s="245"/>
      <c r="L10" s="244"/>
      <c r="M10" s="242"/>
      <c r="N10" s="246"/>
      <c r="O10" s="244"/>
      <c r="P10" s="242"/>
      <c r="Q10" s="245"/>
      <c r="R10" s="244"/>
      <c r="S10" s="242"/>
      <c r="T10" s="246"/>
      <c r="U10" s="244"/>
      <c r="V10" s="242"/>
      <c r="W10" s="246"/>
      <c r="X10" s="244"/>
      <c r="Y10" s="242"/>
      <c r="Z10" s="269"/>
      <c r="AA10" s="247"/>
      <c r="AB10" s="242"/>
      <c r="AC10" s="248"/>
    </row>
    <row r="11" spans="1:29" s="331" customFormat="1" ht="13.5" customHeight="1" x14ac:dyDescent="0.2">
      <c r="A11" s="170" t="s">
        <v>124</v>
      </c>
      <c r="B11" s="249" t="s">
        <v>85</v>
      </c>
      <c r="C11" s="328">
        <f>SUM(C8:C9)</f>
        <v>0</v>
      </c>
      <c r="D11" s="306">
        <f>SUM(D8:D9)</f>
        <v>0</v>
      </c>
      <c r="E11" s="329"/>
      <c r="F11" s="328">
        <f>SUM(F8:F9)</f>
        <v>0</v>
      </c>
      <c r="G11" s="304">
        <f>SUM(G8:G9)</f>
        <v>0</v>
      </c>
      <c r="H11" s="307"/>
      <c r="I11" s="328">
        <f>SUM(I8:I9)</f>
        <v>0</v>
      </c>
      <c r="J11" s="304">
        <f>SUM(J8:J9)</f>
        <v>0</v>
      </c>
      <c r="K11" s="329"/>
      <c r="L11" s="328">
        <f>SUM(L8:L9)</f>
        <v>0</v>
      </c>
      <c r="M11" s="304">
        <f>SUM(M8:M9)</f>
        <v>0</v>
      </c>
      <c r="N11" s="330"/>
      <c r="O11" s="328">
        <f>SUM(O8:O9)</f>
        <v>0</v>
      </c>
      <c r="P11" s="304">
        <f>SUM(P8:P9)</f>
        <v>0</v>
      </c>
      <c r="Q11" s="329"/>
      <c r="R11" s="328">
        <f>SUM(R8:R9)</f>
        <v>0</v>
      </c>
      <c r="S11" s="304">
        <f>SUM(S8:S9)</f>
        <v>0</v>
      </c>
      <c r="T11" s="330"/>
      <c r="U11" s="328">
        <f>SUM(U8:U9)</f>
        <v>0</v>
      </c>
      <c r="V11" s="304">
        <f>SUM(V8:V9)</f>
        <v>0</v>
      </c>
      <c r="W11" s="330"/>
      <c r="X11" s="328">
        <f>SUM(X8:X9)</f>
        <v>0</v>
      </c>
      <c r="Y11" s="304">
        <f>SUM(Y8:Y9)</f>
        <v>0</v>
      </c>
      <c r="Z11" s="308"/>
      <c r="AA11" s="299">
        <f>SUM(AA8:AA9)</f>
        <v>0</v>
      </c>
      <c r="AB11" s="304">
        <f>SUM(AB8:AB9)</f>
        <v>0</v>
      </c>
      <c r="AC11" s="305"/>
    </row>
    <row r="12" spans="1:29" ht="13.5" customHeight="1" x14ac:dyDescent="0.2">
      <c r="A12" s="188" t="s">
        <v>125</v>
      </c>
      <c r="B12" s="228" t="s">
        <v>86</v>
      </c>
      <c r="C12" s="231"/>
      <c r="D12" s="229"/>
      <c r="E12" s="232"/>
      <c r="F12" s="231"/>
      <c r="G12" s="229"/>
      <c r="H12" s="230"/>
      <c r="I12" s="231"/>
      <c r="J12" s="229"/>
      <c r="K12" s="232"/>
      <c r="L12" s="231"/>
      <c r="M12" s="229"/>
      <c r="N12" s="233"/>
      <c r="O12" s="231"/>
      <c r="P12" s="229"/>
      <c r="Q12" s="232"/>
      <c r="R12" s="231"/>
      <c r="S12" s="229"/>
      <c r="T12" s="233"/>
      <c r="U12" s="231"/>
      <c r="V12" s="229"/>
      <c r="W12" s="233"/>
      <c r="X12" s="231"/>
      <c r="Y12" s="229"/>
      <c r="Z12" s="267"/>
      <c r="AA12" s="234">
        <f>+C12+F12+I12+L12+O12+R12+U12+X12</f>
        <v>0</v>
      </c>
      <c r="AB12" s="229">
        <f>+D12+G12+J12+M12+P12+S12+V12+Y12</f>
        <v>0</v>
      </c>
      <c r="AC12" s="235"/>
    </row>
    <row r="13" spans="1:29" ht="13.5" customHeight="1" x14ac:dyDescent="0.2">
      <c r="A13" s="179" t="s">
        <v>126</v>
      </c>
      <c r="B13" s="180" t="s">
        <v>87</v>
      </c>
      <c r="C13" s="224">
        <f>+'[5]3.SZ.TÁBL. SEGÍTŐ SZOLGÁLAT'!$C$13</f>
        <v>0</v>
      </c>
      <c r="D13" s="219"/>
      <c r="E13" s="225"/>
      <c r="F13" s="224"/>
      <c r="G13" s="219"/>
      <c r="H13" s="223"/>
      <c r="I13" s="224"/>
      <c r="J13" s="219"/>
      <c r="K13" s="225"/>
      <c r="L13" s="224"/>
      <c r="M13" s="219"/>
      <c r="N13" s="226"/>
      <c r="O13" s="224"/>
      <c r="P13" s="219"/>
      <c r="Q13" s="225"/>
      <c r="R13" s="224">
        <f>+'[4]3.SZ.TÁBL. SEGÍTŐ SZOLGÁLAT'!$S13</f>
        <v>500</v>
      </c>
      <c r="S13" s="219">
        <v>300</v>
      </c>
      <c r="T13" s="226"/>
      <c r="U13" s="224"/>
      <c r="V13" s="219"/>
      <c r="W13" s="226"/>
      <c r="X13" s="224"/>
      <c r="Y13" s="219"/>
      <c r="Z13" s="268"/>
      <c r="AA13" s="234">
        <f t="shared" ref="AA13:AB20" si="0">+C13+F13+I13+L13+O13+R13+U13+X13</f>
        <v>500</v>
      </c>
      <c r="AB13" s="219">
        <f t="shared" si="0"/>
        <v>300</v>
      </c>
      <c r="AC13" s="220"/>
    </row>
    <row r="14" spans="1:29" ht="13.5" customHeight="1" x14ac:dyDescent="0.2">
      <c r="A14" s="179" t="s">
        <v>127</v>
      </c>
      <c r="B14" s="180" t="s">
        <v>88</v>
      </c>
      <c r="C14" s="224"/>
      <c r="D14" s="219"/>
      <c r="E14" s="225"/>
      <c r="F14" s="224"/>
      <c r="G14" s="219"/>
      <c r="H14" s="223"/>
      <c r="I14" s="224"/>
      <c r="J14" s="219"/>
      <c r="K14" s="225"/>
      <c r="L14" s="224"/>
      <c r="M14" s="219"/>
      <c r="N14" s="226"/>
      <c r="O14" s="224"/>
      <c r="P14" s="219"/>
      <c r="Q14" s="225"/>
      <c r="R14" s="224"/>
      <c r="S14" s="219"/>
      <c r="T14" s="226"/>
      <c r="U14" s="224"/>
      <c r="V14" s="219"/>
      <c r="W14" s="226"/>
      <c r="X14" s="224"/>
      <c r="Y14" s="219"/>
      <c r="Z14" s="268"/>
      <c r="AA14" s="234">
        <f t="shared" si="0"/>
        <v>0</v>
      </c>
      <c r="AB14" s="219">
        <f t="shared" si="0"/>
        <v>0</v>
      </c>
      <c r="AC14" s="220"/>
    </row>
    <row r="15" spans="1:29" ht="13.5" customHeight="1" x14ac:dyDescent="0.2">
      <c r="A15" s="179" t="s">
        <v>128</v>
      </c>
      <c r="B15" s="180" t="s">
        <v>89</v>
      </c>
      <c r="C15" s="224"/>
      <c r="D15" s="219"/>
      <c r="E15" s="225"/>
      <c r="F15" s="224"/>
      <c r="G15" s="219"/>
      <c r="H15" s="223"/>
      <c r="I15" s="224"/>
      <c r="J15" s="219"/>
      <c r="K15" s="225"/>
      <c r="L15" s="224"/>
      <c r="M15" s="219"/>
      <c r="N15" s="226"/>
      <c r="O15" s="224"/>
      <c r="P15" s="219"/>
      <c r="Q15" s="225"/>
      <c r="R15" s="224"/>
      <c r="S15" s="219"/>
      <c r="T15" s="226"/>
      <c r="U15" s="224"/>
      <c r="V15" s="219"/>
      <c r="W15" s="226"/>
      <c r="X15" s="224"/>
      <c r="Y15" s="219"/>
      <c r="Z15" s="268"/>
      <c r="AA15" s="234">
        <f t="shared" si="0"/>
        <v>0</v>
      </c>
      <c r="AB15" s="219">
        <f t="shared" si="0"/>
        <v>0</v>
      </c>
      <c r="AC15" s="220"/>
    </row>
    <row r="16" spans="1:29" ht="13.5" customHeight="1" x14ac:dyDescent="0.2">
      <c r="A16" s="179" t="s">
        <v>129</v>
      </c>
      <c r="B16" s="180" t="s">
        <v>90</v>
      </c>
      <c r="C16" s="224">
        <f>+'[4]3.SZ.TÁBL. SEGÍTŐ SZOLGÁLAT'!$D16</f>
        <v>10</v>
      </c>
      <c r="D16" s="219">
        <v>9</v>
      </c>
      <c r="E16" s="225"/>
      <c r="F16" s="224"/>
      <c r="G16" s="219"/>
      <c r="H16" s="223"/>
      <c r="I16" s="224">
        <f>+'[4]3.SZ.TÁBL. SEGÍTŐ SZOLGÁLAT'!$J16</f>
        <v>3200</v>
      </c>
      <c r="J16" s="219">
        <v>2600</v>
      </c>
      <c r="K16" s="225"/>
      <c r="L16" s="224"/>
      <c r="M16" s="219"/>
      <c r="N16" s="226"/>
      <c r="O16" s="224">
        <f>+'[4]3.SZ.TÁBL. SEGÍTŐ SZOLGÁLAT'!$P16</f>
        <v>1300</v>
      </c>
      <c r="P16" s="219">
        <v>1500</v>
      </c>
      <c r="Q16" s="225"/>
      <c r="R16" s="224"/>
      <c r="S16" s="219"/>
      <c r="T16" s="226"/>
      <c r="U16" s="224">
        <f>+'[4]3.SZ.TÁBL. SEGÍTŐ SZOLGÁLAT'!$V16</f>
        <v>5000</v>
      </c>
      <c r="V16" s="219">
        <v>7500</v>
      </c>
      <c r="W16" s="226"/>
      <c r="X16" s="224">
        <f>+'[4]3.SZ.TÁBL. SEGÍTŐ SZOLGÁLAT'!$Y16</f>
        <v>500</v>
      </c>
      <c r="Y16" s="219">
        <v>500</v>
      </c>
      <c r="Z16" s="268"/>
      <c r="AA16" s="234">
        <f t="shared" si="0"/>
        <v>10010</v>
      </c>
      <c r="AB16" s="219">
        <f t="shared" si="0"/>
        <v>12109</v>
      </c>
      <c r="AC16" s="220"/>
    </row>
    <row r="17" spans="1:29" ht="13.5" customHeight="1" x14ac:dyDescent="0.2">
      <c r="A17" s="179" t="s">
        <v>130</v>
      </c>
      <c r="B17" s="180" t="s">
        <v>91</v>
      </c>
      <c r="C17" s="224"/>
      <c r="D17" s="219"/>
      <c r="E17" s="225"/>
      <c r="F17" s="224"/>
      <c r="G17" s="219"/>
      <c r="H17" s="223"/>
      <c r="I17" s="224"/>
      <c r="J17" s="219"/>
      <c r="K17" s="225"/>
      <c r="L17" s="224"/>
      <c r="M17" s="219"/>
      <c r="N17" s="226"/>
      <c r="O17" s="224"/>
      <c r="P17" s="219"/>
      <c r="Q17" s="225"/>
      <c r="R17" s="224"/>
      <c r="S17" s="219"/>
      <c r="T17" s="226"/>
      <c r="U17" s="224"/>
      <c r="V17" s="219"/>
      <c r="W17" s="226"/>
      <c r="X17" s="224"/>
      <c r="Y17" s="219"/>
      <c r="Z17" s="268"/>
      <c r="AA17" s="234">
        <f t="shared" si="0"/>
        <v>0</v>
      </c>
      <c r="AB17" s="219">
        <f t="shared" si="0"/>
        <v>0</v>
      </c>
      <c r="AC17" s="220"/>
    </row>
    <row r="18" spans="1:29" ht="13.5" customHeight="1" x14ac:dyDescent="0.2">
      <c r="A18" s="179" t="s">
        <v>131</v>
      </c>
      <c r="B18" s="180" t="s">
        <v>92</v>
      </c>
      <c r="C18" s="224"/>
      <c r="D18" s="219"/>
      <c r="E18" s="225"/>
      <c r="F18" s="224"/>
      <c r="G18" s="219"/>
      <c r="H18" s="223"/>
      <c r="I18" s="224"/>
      <c r="J18" s="219"/>
      <c r="K18" s="225"/>
      <c r="L18" s="224"/>
      <c r="M18" s="219"/>
      <c r="N18" s="226"/>
      <c r="O18" s="224"/>
      <c r="P18" s="219"/>
      <c r="Q18" s="225"/>
      <c r="R18" s="224"/>
      <c r="S18" s="219"/>
      <c r="T18" s="226"/>
      <c r="U18" s="224"/>
      <c r="V18" s="219"/>
      <c r="W18" s="226"/>
      <c r="X18" s="224"/>
      <c r="Y18" s="219"/>
      <c r="Z18" s="268"/>
      <c r="AA18" s="234">
        <f t="shared" si="0"/>
        <v>0</v>
      </c>
      <c r="AB18" s="219">
        <f t="shared" si="0"/>
        <v>0</v>
      </c>
      <c r="AC18" s="220"/>
    </row>
    <row r="19" spans="1:29" ht="13.5" customHeight="1" x14ac:dyDescent="0.2">
      <c r="A19" s="179" t="s">
        <v>132</v>
      </c>
      <c r="B19" s="180" t="s">
        <v>93</v>
      </c>
      <c r="C19" s="224"/>
      <c r="D19" s="219"/>
      <c r="E19" s="225"/>
      <c r="F19" s="224"/>
      <c r="G19" s="219"/>
      <c r="H19" s="223"/>
      <c r="I19" s="224"/>
      <c r="J19" s="219"/>
      <c r="K19" s="225"/>
      <c r="L19" s="224"/>
      <c r="M19" s="219"/>
      <c r="N19" s="226"/>
      <c r="O19" s="224"/>
      <c r="P19" s="219"/>
      <c r="Q19" s="225"/>
      <c r="R19" s="224"/>
      <c r="S19" s="219"/>
      <c r="T19" s="226"/>
      <c r="U19" s="224"/>
      <c r="V19" s="219"/>
      <c r="W19" s="226"/>
      <c r="X19" s="224"/>
      <c r="Y19" s="219"/>
      <c r="Z19" s="268"/>
      <c r="AA19" s="234">
        <f t="shared" si="0"/>
        <v>0</v>
      </c>
      <c r="AB19" s="219">
        <f t="shared" si="0"/>
        <v>0</v>
      </c>
      <c r="AC19" s="220"/>
    </row>
    <row r="20" spans="1:29" ht="13.5" customHeight="1" x14ac:dyDescent="0.2">
      <c r="A20" s="190" t="s">
        <v>133</v>
      </c>
      <c r="B20" s="250" t="s">
        <v>94</v>
      </c>
      <c r="C20" s="244"/>
      <c r="D20" s="242"/>
      <c r="E20" s="245"/>
      <c r="F20" s="244"/>
      <c r="G20" s="242"/>
      <c r="H20" s="243"/>
      <c r="I20" s="244"/>
      <c r="J20" s="242"/>
      <c r="K20" s="245"/>
      <c r="L20" s="244"/>
      <c r="M20" s="242"/>
      <c r="N20" s="246"/>
      <c r="O20" s="244"/>
      <c r="P20" s="242"/>
      <c r="Q20" s="245"/>
      <c r="R20" s="244"/>
      <c r="S20" s="242"/>
      <c r="T20" s="246"/>
      <c r="U20" s="244"/>
      <c r="V20" s="242"/>
      <c r="W20" s="246"/>
      <c r="X20" s="244"/>
      <c r="Y20" s="242"/>
      <c r="Z20" s="269"/>
      <c r="AA20" s="234">
        <f t="shared" si="0"/>
        <v>0</v>
      </c>
      <c r="AB20" s="242">
        <f t="shared" si="0"/>
        <v>0</v>
      </c>
      <c r="AC20" s="248"/>
    </row>
    <row r="21" spans="1:29" s="331" customFormat="1" ht="13.5" customHeight="1" x14ac:dyDescent="0.2">
      <c r="A21" s="170" t="s">
        <v>134</v>
      </c>
      <c r="B21" s="249" t="s">
        <v>95</v>
      </c>
      <c r="C21" s="328">
        <f>SUM(C12:C20)</f>
        <v>10</v>
      </c>
      <c r="D21" s="306">
        <f>SUM(D12:D20)</f>
        <v>9</v>
      </c>
      <c r="E21" s="329"/>
      <c r="F21" s="328">
        <f>SUM(F12:F20)</f>
        <v>0</v>
      </c>
      <c r="G21" s="304">
        <f>SUM(G12:G20)</f>
        <v>0</v>
      </c>
      <c r="H21" s="307"/>
      <c r="I21" s="328">
        <f>SUM(I12:I20)</f>
        <v>3200</v>
      </c>
      <c r="J21" s="304">
        <f>SUM(J12:J20)</f>
        <v>2600</v>
      </c>
      <c r="K21" s="329"/>
      <c r="L21" s="328">
        <f>SUM(L12:L20)</f>
        <v>0</v>
      </c>
      <c r="M21" s="304">
        <f>SUM(M12:M20)</f>
        <v>0</v>
      </c>
      <c r="N21" s="330"/>
      <c r="O21" s="328">
        <f>SUM(O12:O20)</f>
        <v>1300</v>
      </c>
      <c r="P21" s="304">
        <f>SUM(P12:P20)</f>
        <v>1500</v>
      </c>
      <c r="Q21" s="329"/>
      <c r="R21" s="328">
        <f>SUM(R12:R20)</f>
        <v>500</v>
      </c>
      <c r="S21" s="304">
        <f>SUM(S12:S20)</f>
        <v>300</v>
      </c>
      <c r="T21" s="330"/>
      <c r="U21" s="328">
        <f>SUM(U12:U20)</f>
        <v>5000</v>
      </c>
      <c r="V21" s="304">
        <f>SUM(V12:V20)</f>
        <v>7500</v>
      </c>
      <c r="W21" s="330"/>
      <c r="X21" s="328">
        <f>SUM(X12:X20)</f>
        <v>500</v>
      </c>
      <c r="Y21" s="304">
        <f>SUM(Y12:Y20)</f>
        <v>500</v>
      </c>
      <c r="Z21" s="308"/>
      <c r="AA21" s="299">
        <f>SUM(AA12:AA20)</f>
        <v>10510</v>
      </c>
      <c r="AB21" s="304">
        <f>SUM(AB12:AB20)</f>
        <v>12409</v>
      </c>
      <c r="AC21" s="305"/>
    </row>
    <row r="22" spans="1:29" s="331" customFormat="1" ht="13.5" customHeight="1" x14ac:dyDescent="0.2">
      <c r="A22" s="170" t="s">
        <v>135</v>
      </c>
      <c r="B22" s="249" t="s">
        <v>96</v>
      </c>
      <c r="C22" s="328"/>
      <c r="D22" s="304"/>
      <c r="E22" s="329"/>
      <c r="F22" s="328"/>
      <c r="G22" s="304"/>
      <c r="H22" s="307"/>
      <c r="I22" s="328"/>
      <c r="J22" s="304"/>
      <c r="K22" s="329"/>
      <c r="L22" s="328"/>
      <c r="M22" s="304"/>
      <c r="N22" s="330"/>
      <c r="O22" s="328"/>
      <c r="P22" s="304"/>
      <c r="Q22" s="329"/>
      <c r="R22" s="328"/>
      <c r="S22" s="304"/>
      <c r="T22" s="330"/>
      <c r="U22" s="328"/>
      <c r="V22" s="304"/>
      <c r="W22" s="330"/>
      <c r="X22" s="328"/>
      <c r="Y22" s="304"/>
      <c r="Z22" s="308"/>
      <c r="AA22" s="299"/>
      <c r="AB22" s="304"/>
      <c r="AC22" s="305"/>
    </row>
    <row r="23" spans="1:29" ht="13.5" customHeight="1" x14ac:dyDescent="0.2">
      <c r="A23" s="191" t="s">
        <v>136</v>
      </c>
      <c r="B23" s="251" t="s">
        <v>97</v>
      </c>
      <c r="C23" s="254"/>
      <c r="D23" s="252"/>
      <c r="E23" s="255"/>
      <c r="F23" s="254"/>
      <c r="G23" s="252"/>
      <c r="H23" s="253"/>
      <c r="I23" s="254"/>
      <c r="J23" s="252"/>
      <c r="K23" s="255"/>
      <c r="L23" s="254"/>
      <c r="M23" s="252"/>
      <c r="N23" s="256"/>
      <c r="O23" s="254"/>
      <c r="P23" s="252"/>
      <c r="Q23" s="255"/>
      <c r="R23" s="254"/>
      <c r="S23" s="252"/>
      <c r="T23" s="256"/>
      <c r="U23" s="254"/>
      <c r="V23" s="252"/>
      <c r="W23" s="256"/>
      <c r="X23" s="254"/>
      <c r="Y23" s="252"/>
      <c r="Z23" s="270"/>
      <c r="AA23" s="257"/>
      <c r="AB23" s="252"/>
      <c r="AC23" s="258"/>
    </row>
    <row r="24" spans="1:29" s="331" customFormat="1" ht="13.5" customHeight="1" x14ac:dyDescent="0.2">
      <c r="A24" s="170" t="s">
        <v>137</v>
      </c>
      <c r="B24" s="249" t="s">
        <v>257</v>
      </c>
      <c r="C24" s="328">
        <f>+C23</f>
        <v>0</v>
      </c>
      <c r="D24" s="304"/>
      <c r="E24" s="329"/>
      <c r="F24" s="328">
        <f>+F23</f>
        <v>0</v>
      </c>
      <c r="G24" s="304">
        <f>+G23</f>
        <v>0</v>
      </c>
      <c r="H24" s="307"/>
      <c r="I24" s="328">
        <f>+I23</f>
        <v>0</v>
      </c>
      <c r="J24" s="304"/>
      <c r="K24" s="329"/>
      <c r="L24" s="328">
        <f>+L23</f>
        <v>0</v>
      </c>
      <c r="M24" s="304">
        <f>+M23</f>
        <v>0</v>
      </c>
      <c r="N24" s="330"/>
      <c r="O24" s="328">
        <f>+O23</f>
        <v>0</v>
      </c>
      <c r="P24" s="304">
        <f>+P23</f>
        <v>0</v>
      </c>
      <c r="Q24" s="329"/>
      <c r="R24" s="328">
        <f>+R23</f>
        <v>0</v>
      </c>
      <c r="S24" s="304">
        <f>+S23</f>
        <v>0</v>
      </c>
      <c r="T24" s="330"/>
      <c r="U24" s="328">
        <f>+U23</f>
        <v>0</v>
      </c>
      <c r="V24" s="304"/>
      <c r="W24" s="330"/>
      <c r="X24" s="328">
        <f>+X23</f>
        <v>0</v>
      </c>
      <c r="Y24" s="304">
        <f>+Y23</f>
        <v>0</v>
      </c>
      <c r="Z24" s="308"/>
      <c r="AA24" s="299">
        <f>+AA23</f>
        <v>0</v>
      </c>
      <c r="AB24" s="304">
        <f>+AB23</f>
        <v>0</v>
      </c>
      <c r="AC24" s="305"/>
    </row>
    <row r="25" spans="1:29" ht="13.5" customHeight="1" x14ac:dyDescent="0.2">
      <c r="A25" s="191" t="s">
        <v>138</v>
      </c>
      <c r="B25" s="251" t="s">
        <v>98</v>
      </c>
      <c r="C25" s="254"/>
      <c r="D25" s="252"/>
      <c r="E25" s="255"/>
      <c r="F25" s="254"/>
      <c r="G25" s="252"/>
      <c r="H25" s="253"/>
      <c r="I25" s="254"/>
      <c r="J25" s="252"/>
      <c r="K25" s="255"/>
      <c r="L25" s="254"/>
      <c r="M25" s="252"/>
      <c r="N25" s="256"/>
      <c r="O25" s="254"/>
      <c r="P25" s="252"/>
      <c r="Q25" s="255"/>
      <c r="R25" s="254"/>
      <c r="S25" s="252"/>
      <c r="T25" s="256"/>
      <c r="U25" s="254"/>
      <c r="V25" s="252"/>
      <c r="W25" s="256"/>
      <c r="X25" s="254"/>
      <c r="Y25" s="252"/>
      <c r="Z25" s="270"/>
      <c r="AA25" s="257"/>
      <c r="AB25" s="252"/>
      <c r="AC25" s="258"/>
    </row>
    <row r="26" spans="1:29" s="331" customFormat="1" ht="13.5" customHeight="1" x14ac:dyDescent="0.2">
      <c r="A26" s="170" t="s">
        <v>139</v>
      </c>
      <c r="B26" s="249" t="s">
        <v>258</v>
      </c>
      <c r="C26" s="328">
        <f>+C25</f>
        <v>0</v>
      </c>
      <c r="D26" s="304"/>
      <c r="E26" s="329"/>
      <c r="F26" s="328">
        <f>+F25</f>
        <v>0</v>
      </c>
      <c r="G26" s="304">
        <f>+G25</f>
        <v>0</v>
      </c>
      <c r="H26" s="307"/>
      <c r="I26" s="328">
        <f>+I25</f>
        <v>0</v>
      </c>
      <c r="J26" s="304"/>
      <c r="K26" s="329"/>
      <c r="L26" s="328">
        <f>+L25</f>
        <v>0</v>
      </c>
      <c r="M26" s="304">
        <f>+M25</f>
        <v>0</v>
      </c>
      <c r="N26" s="330"/>
      <c r="O26" s="328">
        <f>+O25</f>
        <v>0</v>
      </c>
      <c r="P26" s="304"/>
      <c r="Q26" s="329"/>
      <c r="R26" s="328">
        <f>+R25</f>
        <v>0</v>
      </c>
      <c r="S26" s="304">
        <f>+S25</f>
        <v>0</v>
      </c>
      <c r="T26" s="330"/>
      <c r="U26" s="328">
        <f>+U25</f>
        <v>0</v>
      </c>
      <c r="V26" s="304"/>
      <c r="W26" s="330"/>
      <c r="X26" s="328">
        <f>+X25</f>
        <v>0</v>
      </c>
      <c r="Y26" s="304"/>
      <c r="Z26" s="308"/>
      <c r="AA26" s="299">
        <f>+AA25</f>
        <v>0</v>
      </c>
      <c r="AB26" s="304">
        <f>+AB25</f>
        <v>0</v>
      </c>
      <c r="AC26" s="305"/>
    </row>
    <row r="27" spans="1:29" s="331" customFormat="1" ht="13.5" customHeight="1" x14ac:dyDescent="0.2">
      <c r="A27" s="170" t="s">
        <v>140</v>
      </c>
      <c r="B27" s="249" t="s">
        <v>99</v>
      </c>
      <c r="C27" s="328">
        <f>+C7+C11+C21+C22+C24+C26</f>
        <v>10</v>
      </c>
      <c r="D27" s="306">
        <f>+D7+D11+D21+D22+D24+D26</f>
        <v>9</v>
      </c>
      <c r="E27" s="329"/>
      <c r="F27" s="328">
        <f>+F7+F11+F21+F22+F24+F26</f>
        <v>0</v>
      </c>
      <c r="G27" s="304">
        <f>+G7+G11+G21+G22+G24+G26</f>
        <v>0</v>
      </c>
      <c r="H27" s="307"/>
      <c r="I27" s="328">
        <f>+I7+I11+I21+I22+I24+I26</f>
        <v>3200</v>
      </c>
      <c r="J27" s="304">
        <f>+J7+J11+J21+J22+J24+J26</f>
        <v>2600</v>
      </c>
      <c r="K27" s="329"/>
      <c r="L27" s="328">
        <f>+L7+L11+L21+L22+L24+L26</f>
        <v>0</v>
      </c>
      <c r="M27" s="304">
        <f>+M7+M11+M21+M22+M24+M26</f>
        <v>0</v>
      </c>
      <c r="N27" s="330"/>
      <c r="O27" s="328">
        <f>+O7+O11+O21+O22+O24+O26</f>
        <v>1300</v>
      </c>
      <c r="P27" s="304">
        <f>+P7+P11+P21+P22+P24+P26</f>
        <v>1500</v>
      </c>
      <c r="Q27" s="329"/>
      <c r="R27" s="328">
        <f>+R7+R11+R21+R22+R24+R26</f>
        <v>500</v>
      </c>
      <c r="S27" s="304">
        <f>+S7+S11+S21+S22+S24+S26</f>
        <v>300</v>
      </c>
      <c r="T27" s="330"/>
      <c r="U27" s="328">
        <f>+U7+U11+U21+U22+U24+U26</f>
        <v>5000</v>
      </c>
      <c r="V27" s="304">
        <f>+V7+V11+V21+V22+V24+V26</f>
        <v>7500</v>
      </c>
      <c r="W27" s="330"/>
      <c r="X27" s="328">
        <f>+X7+X11+X21+X22+X24+X26</f>
        <v>500</v>
      </c>
      <c r="Y27" s="304">
        <f>+Y7+Y11+Y21+Y22+Y24+Y26</f>
        <v>500</v>
      </c>
      <c r="Z27" s="308"/>
      <c r="AA27" s="299">
        <f>+AA7+AA11+AA21+AA22+AA24+AA26</f>
        <v>10510</v>
      </c>
      <c r="AB27" s="304">
        <f>+AB7+AB11+AB21+AB22+AB24+AB26</f>
        <v>12409</v>
      </c>
      <c r="AC27" s="305"/>
    </row>
    <row r="28" spans="1:29" s="331" customFormat="1" ht="13.5" customHeight="1" x14ac:dyDescent="0.2">
      <c r="A28" s="259" t="s">
        <v>141</v>
      </c>
      <c r="B28" s="249" t="s">
        <v>100</v>
      </c>
      <c r="C28" s="328"/>
      <c r="D28" s="304"/>
      <c r="E28" s="329"/>
      <c r="F28" s="328"/>
      <c r="G28" s="304"/>
      <c r="H28" s="307"/>
      <c r="I28" s="328"/>
      <c r="J28" s="304"/>
      <c r="K28" s="329"/>
      <c r="L28" s="328"/>
      <c r="M28" s="304"/>
      <c r="N28" s="330"/>
      <c r="O28" s="328"/>
      <c r="P28" s="304"/>
      <c r="Q28" s="329"/>
      <c r="R28" s="328"/>
      <c r="S28" s="304"/>
      <c r="T28" s="330"/>
      <c r="U28" s="328"/>
      <c r="V28" s="304"/>
      <c r="W28" s="330"/>
      <c r="X28" s="328"/>
      <c r="Y28" s="304"/>
      <c r="Z28" s="308"/>
      <c r="AA28" s="299"/>
      <c r="AB28" s="304"/>
      <c r="AC28" s="305"/>
    </row>
    <row r="29" spans="1:29" s="331" customFormat="1" ht="13.5" customHeight="1" x14ac:dyDescent="0.2">
      <c r="A29" s="259" t="s">
        <v>255</v>
      </c>
      <c r="B29" s="249" t="s">
        <v>256</v>
      </c>
      <c r="C29" s="328">
        <f>+SUM(C30:C31)</f>
        <v>2437</v>
      </c>
      <c r="D29" s="306">
        <f>+SUM(D30:D31)</f>
        <v>2544</v>
      </c>
      <c r="E29" s="329"/>
      <c r="F29" s="328">
        <f>+SUM(F30:F31)</f>
        <v>22088</v>
      </c>
      <c r="G29" s="304">
        <f>+SUM(G30:G31)</f>
        <v>31624</v>
      </c>
      <c r="H29" s="307"/>
      <c r="I29" s="328">
        <f>+SUM(I30:I31)</f>
        <v>29732</v>
      </c>
      <c r="J29" s="304">
        <f>+SUM(J30:J31)</f>
        <v>28319</v>
      </c>
      <c r="K29" s="329"/>
      <c r="L29" s="328">
        <f>+SUM(L30:L31)</f>
        <v>20261</v>
      </c>
      <c r="M29" s="304">
        <f>+SUM(M30:M31)</f>
        <v>24928</v>
      </c>
      <c r="N29" s="330"/>
      <c r="O29" s="328">
        <f>+SUM(O30:O31)</f>
        <v>14941</v>
      </c>
      <c r="P29" s="304">
        <f>+SUM(P30:P31)</f>
        <v>15651</v>
      </c>
      <c r="Q29" s="329"/>
      <c r="R29" s="328">
        <f>+SUM(R30:R31)</f>
        <v>5801</v>
      </c>
      <c r="S29" s="304">
        <f>+SUM(S30:S31)</f>
        <v>6540</v>
      </c>
      <c r="T29" s="330"/>
      <c r="U29" s="328">
        <f>+SUM(U30:U31)</f>
        <v>7101</v>
      </c>
      <c r="V29" s="304">
        <f>+SUM(V30:V31)</f>
        <v>8222</v>
      </c>
      <c r="W29" s="330"/>
      <c r="X29" s="328">
        <f>+SUM(X30:X31)</f>
        <v>931</v>
      </c>
      <c r="Y29" s="304">
        <f>+SUM(Y30:Y31)</f>
        <v>1049</v>
      </c>
      <c r="Z29" s="308"/>
      <c r="AA29" s="299">
        <f>+SUM(AA30:AA31)</f>
        <v>103292</v>
      </c>
      <c r="AB29" s="304">
        <f>+SUM(AB30:AB31)</f>
        <v>118877</v>
      </c>
      <c r="AC29" s="305"/>
    </row>
    <row r="30" spans="1:29" ht="13.5" customHeight="1" x14ac:dyDescent="0.2">
      <c r="A30" s="285"/>
      <c r="B30" s="420" t="s">
        <v>261</v>
      </c>
      <c r="C30" s="224">
        <f>+'[4]3.SZ.TÁBL. SEGÍTŐ SZOLGÁLAT'!$D30</f>
        <v>163</v>
      </c>
      <c r="D30" s="277">
        <f>+'4.SZ.TÁBL. SZOCIÁLIS NORMATÍVA'!E9</f>
        <v>164</v>
      </c>
      <c r="E30" s="280"/>
      <c r="F30" s="279">
        <f>+'[4]3.SZ.TÁBL. SEGÍTŐ SZOLGÁLAT'!$G30</f>
        <v>10890</v>
      </c>
      <c r="G30" s="277">
        <f>+'4.SZ.TÁBL. SZOCIÁLIS NORMATÍVA'!E4+'4.SZ.TÁBL. SZOCIÁLIS NORMATÍVA'!E5</f>
        <v>25715</v>
      </c>
      <c r="H30" s="278"/>
      <c r="I30" s="279">
        <f>+'[4]3.SZ.TÁBL. SEGÍTŐ SZOLGÁLAT'!$J30</f>
        <v>26648</v>
      </c>
      <c r="J30" s="277">
        <f>+'4.SZ.TÁBL. SZOCIÁLIS NORMATÍVA'!E7+'4.SZ.TÁBL. SZOCIÁLIS NORMATÍVA'!E8</f>
        <v>24932</v>
      </c>
      <c r="K30" s="280"/>
      <c r="L30" s="279">
        <f>+'[4]3.SZ.TÁBL. SEGÍTŐ SZOLGÁLAT'!$M30</f>
        <v>17000</v>
      </c>
      <c r="M30" s="277">
        <f>+'4.SZ.TÁBL. SZOCIÁLIS NORMATÍVA'!E3</f>
        <v>17000</v>
      </c>
      <c r="N30" s="281"/>
      <c r="O30" s="279">
        <f>+'[4]3.SZ.TÁBL. SEGÍTŐ SZOLGÁLAT'!$P30</f>
        <v>10040</v>
      </c>
      <c r="P30" s="277">
        <f>+'4.SZ.TÁBL. SZOCIÁLIS NORMATÍVA'!E12</f>
        <v>10040</v>
      </c>
      <c r="Q30" s="280"/>
      <c r="R30" s="279">
        <f>+'[4]3.SZ.TÁBL. SEGÍTŐ SZOLGÁLAT'!$S30</f>
        <v>3100</v>
      </c>
      <c r="S30" s="277">
        <f>+'4.SZ.TÁBL. SZOCIÁLIS NORMATÍVA'!E10</f>
        <v>3100</v>
      </c>
      <c r="T30" s="281"/>
      <c r="U30" s="279">
        <f>+'[4]3.SZ.TÁBL. SEGÍTŐ SZOLGÁLAT'!$V30</f>
        <v>4680</v>
      </c>
      <c r="V30" s="277">
        <f>+'4.SZ.TÁBL. SZOCIÁLIS NORMATÍVA'!E11</f>
        <v>6552</v>
      </c>
      <c r="W30" s="281"/>
      <c r="X30" s="279">
        <f>+'[4]3.SZ.TÁBL. SEGÍTŐ SZOLGÁLAT'!$Y30</f>
        <v>388</v>
      </c>
      <c r="Y30" s="277">
        <f>+'4.SZ.TÁBL. SZOCIÁLIS NORMATÍVA'!E6</f>
        <v>548</v>
      </c>
      <c r="Z30" s="296"/>
      <c r="AA30" s="282">
        <f>+C30+F30+I30+L30+O30+R30+U30+X30</f>
        <v>72909</v>
      </c>
      <c r="AB30" s="277">
        <f>+D30+G30+J30+M30+P30+S30+V30+Y30</f>
        <v>88051</v>
      </c>
      <c r="AC30" s="283"/>
    </row>
    <row r="31" spans="1:29" ht="13.5" customHeight="1" x14ac:dyDescent="0.2">
      <c r="A31" s="286"/>
      <c r="B31" s="180" t="s">
        <v>262</v>
      </c>
      <c r="C31" s="224">
        <f>+'[4]3.SZ.TÁBL. SEGÍTŐ SZOLGÁLAT'!$D31</f>
        <v>2274</v>
      </c>
      <c r="D31" s="219">
        <f>+SUM(D32:D38)</f>
        <v>2380</v>
      </c>
      <c r="E31" s="225"/>
      <c r="F31" s="224">
        <f>+'[4]3.SZ.TÁBL. SEGÍTŐ SZOLGÁLAT'!$G31</f>
        <v>11198</v>
      </c>
      <c r="G31" s="219">
        <f>+SUM(G32:G38)</f>
        <v>5909</v>
      </c>
      <c r="H31" s="223"/>
      <c r="I31" s="224">
        <f>+'[4]3.SZ.TÁBL. SEGÍTŐ SZOLGÁLAT'!$J31</f>
        <v>3084</v>
      </c>
      <c r="J31" s="219">
        <f>+SUM(J32:J38)</f>
        <v>3387</v>
      </c>
      <c r="K31" s="225"/>
      <c r="L31" s="224">
        <f>+'[4]3.SZ.TÁBL. SEGÍTŐ SZOLGÁLAT'!$M31</f>
        <v>3261</v>
      </c>
      <c r="M31" s="219">
        <f>+SUM(M32:M38)</f>
        <v>7928</v>
      </c>
      <c r="N31" s="226"/>
      <c r="O31" s="224">
        <f>+'[4]3.SZ.TÁBL. SEGÍTŐ SZOLGÁLAT'!$P31</f>
        <v>4901</v>
      </c>
      <c r="P31" s="219">
        <f>+SUM(P32:P38)</f>
        <v>5611</v>
      </c>
      <c r="Q31" s="225"/>
      <c r="R31" s="224">
        <f>+'[4]3.SZ.TÁBL. SEGÍTŐ SZOLGÁLAT'!$S31</f>
        <v>2701</v>
      </c>
      <c r="S31" s="219">
        <f>+SUM(S32:S38)</f>
        <v>3440</v>
      </c>
      <c r="T31" s="226"/>
      <c r="U31" s="224">
        <f>+'[4]3.SZ.TÁBL. SEGÍTŐ SZOLGÁLAT'!$V31</f>
        <v>2421</v>
      </c>
      <c r="V31" s="219">
        <f>+SUM(V32:V38)</f>
        <v>1670</v>
      </c>
      <c r="W31" s="226"/>
      <c r="X31" s="224">
        <f>+'[4]3.SZ.TÁBL. SEGÍTŐ SZOLGÁLAT'!$Y31</f>
        <v>543</v>
      </c>
      <c r="Y31" s="219">
        <f>+SUM(Y32:Y38)</f>
        <v>501</v>
      </c>
      <c r="Z31" s="268"/>
      <c r="AA31" s="227">
        <f>+SUM(AA32:AA38)</f>
        <v>30383</v>
      </c>
      <c r="AB31" s="219">
        <f>+SUM(AB32:AB38)</f>
        <v>30826</v>
      </c>
      <c r="AC31" s="220"/>
    </row>
    <row r="32" spans="1:29" s="293" customFormat="1" ht="13.5" customHeight="1" x14ac:dyDescent="0.2">
      <c r="A32" s="287"/>
      <c r="B32" s="418" t="s">
        <v>4</v>
      </c>
      <c r="C32" s="224">
        <f>+'[5]3.SZ.TÁBL. SEGÍTŐ SZOLGÁLAT'!$D$32</f>
        <v>0</v>
      </c>
      <c r="D32" s="288"/>
      <c r="E32" s="290"/>
      <c r="F32" s="224">
        <f>+'[4]3.SZ.TÁBL. SEGÍTŐ SZOLGÁLAT'!$G32</f>
        <v>1671</v>
      </c>
      <c r="G32" s="219">
        <f t="shared" ref="G32:G38" si="1">+G136</f>
        <v>868</v>
      </c>
      <c r="H32" s="289"/>
      <c r="I32" s="224">
        <f>+'[4]3.SZ.TÁBL. SEGÍTŐ SZOLGÁLAT'!$J32</f>
        <v>460</v>
      </c>
      <c r="J32" s="219">
        <f t="shared" ref="J32:J38" si="2">+J136</f>
        <v>498</v>
      </c>
      <c r="K32" s="290"/>
      <c r="L32" s="224">
        <f>+'[4]3.SZ.TÁBL. SEGÍTŐ SZOLGÁLAT'!$M32</f>
        <v>487</v>
      </c>
      <c r="M32" s="219">
        <f t="shared" ref="M32:M38" si="3">+M136</f>
        <v>1164</v>
      </c>
      <c r="N32" s="291"/>
      <c r="O32" s="224">
        <f>+'[4]3.SZ.TÁBL. SEGÍTŐ SZOLGÁLAT'!$P32</f>
        <v>845</v>
      </c>
      <c r="P32" s="62">
        <f t="shared" ref="P32:P38" si="4">+P136</f>
        <v>953</v>
      </c>
      <c r="Q32" s="290"/>
      <c r="R32" s="224">
        <f>+'[4]3.SZ.TÁBL. SEGÍTŐ SZOLGÁLAT'!$S32</f>
        <v>2701</v>
      </c>
      <c r="S32" s="62">
        <f t="shared" ref="S32:S38" si="5">+S136</f>
        <v>3440</v>
      </c>
      <c r="T32" s="291"/>
      <c r="U32" s="224">
        <f>+'[4]3.SZ.TÁBL. SEGÍTŐ SZOLGÁLAT'!$V32</f>
        <v>461</v>
      </c>
      <c r="V32" s="288">
        <f>+V136</f>
        <v>318</v>
      </c>
      <c r="W32" s="291"/>
      <c r="X32" s="224"/>
      <c r="Y32" s="288">
        <f>+Y136</f>
        <v>0</v>
      </c>
      <c r="Z32" s="297"/>
      <c r="AA32" s="234">
        <f t="shared" ref="AA32:AB38" si="6">+C32+F32+I32+L32+O32+R32+U32+X32</f>
        <v>6625</v>
      </c>
      <c r="AB32" s="219">
        <f t="shared" si="6"/>
        <v>7241</v>
      </c>
      <c r="AC32" s="292"/>
    </row>
    <row r="33" spans="1:29" s="293" customFormat="1" ht="13.5" customHeight="1" x14ac:dyDescent="0.2">
      <c r="A33" s="287"/>
      <c r="B33" s="418" t="s">
        <v>6</v>
      </c>
      <c r="C33" s="224">
        <f>+'[5]3.SZ.TÁBL. SEGÍTŐ SZOLGÁLAT'!$D$33</f>
        <v>0</v>
      </c>
      <c r="D33" s="288"/>
      <c r="E33" s="290"/>
      <c r="F33" s="224">
        <f>+'[4]3.SZ.TÁBL. SEGÍTŐ SZOLGÁLAT'!$G33</f>
        <v>751</v>
      </c>
      <c r="G33" s="219">
        <f t="shared" si="1"/>
        <v>391</v>
      </c>
      <c r="H33" s="289"/>
      <c r="I33" s="224">
        <f>+'[4]3.SZ.TÁBL. SEGÍTŐ SZOLGÁLAT'!$J33</f>
        <v>207</v>
      </c>
      <c r="J33" s="219">
        <f t="shared" si="2"/>
        <v>224</v>
      </c>
      <c r="K33" s="290"/>
      <c r="L33" s="224">
        <f>+'[4]3.SZ.TÁBL. SEGÍTŐ SZOLGÁLAT'!$M33</f>
        <v>219</v>
      </c>
      <c r="M33" s="219">
        <f t="shared" si="3"/>
        <v>525</v>
      </c>
      <c r="N33" s="291"/>
      <c r="O33" s="224">
        <f>+'[4]3.SZ.TÁBL. SEGÍTŐ SZOLGÁLAT'!$P33</f>
        <v>380</v>
      </c>
      <c r="P33" s="219">
        <f t="shared" si="4"/>
        <v>430</v>
      </c>
      <c r="Q33" s="290"/>
      <c r="R33" s="224"/>
      <c r="S33" s="288">
        <f t="shared" si="5"/>
        <v>0</v>
      </c>
      <c r="T33" s="291"/>
      <c r="U33" s="224">
        <f>+'[4]3.SZ.TÁBL. SEGÍTŐ SZOLGÁLAT'!$V33</f>
        <v>231</v>
      </c>
      <c r="V33" s="288">
        <f>+V137</f>
        <v>159</v>
      </c>
      <c r="W33" s="291"/>
      <c r="X33" s="224"/>
      <c r="Y33" s="288">
        <f>+Y137</f>
        <v>0</v>
      </c>
      <c r="Z33" s="297"/>
      <c r="AA33" s="234">
        <f t="shared" si="6"/>
        <v>1788</v>
      </c>
      <c r="AB33" s="219">
        <f t="shared" si="6"/>
        <v>1729</v>
      </c>
      <c r="AC33" s="292"/>
    </row>
    <row r="34" spans="1:29" s="293" customFormat="1" ht="13.5" customHeight="1" x14ac:dyDescent="0.2">
      <c r="A34" s="287"/>
      <c r="B34" s="418" t="s">
        <v>7</v>
      </c>
      <c r="C34" s="224">
        <f>+'[5]3.SZ.TÁBL. SEGÍTŐ SZOLGÁLAT'!$D$34</f>
        <v>0</v>
      </c>
      <c r="D34" s="288"/>
      <c r="E34" s="290"/>
      <c r="F34" s="224">
        <f>+'[4]3.SZ.TÁBL. SEGÍTŐ SZOLGÁLAT'!$G34</f>
        <v>646</v>
      </c>
      <c r="G34" s="219">
        <f t="shared" si="1"/>
        <v>344</v>
      </c>
      <c r="H34" s="289"/>
      <c r="I34" s="224">
        <f>+'[4]3.SZ.TÁBL. SEGÍTŐ SZOLGÁLAT'!$J34</f>
        <v>178</v>
      </c>
      <c r="J34" s="219">
        <f t="shared" si="2"/>
        <v>197</v>
      </c>
      <c r="K34" s="290"/>
      <c r="L34" s="224">
        <f>+'[4]3.SZ.TÁBL. SEGÍTŐ SZOLGÁLAT'!$M34</f>
        <v>188</v>
      </c>
      <c r="M34" s="219">
        <f t="shared" si="3"/>
        <v>462</v>
      </c>
      <c r="N34" s="291"/>
      <c r="O34" s="224">
        <f>+'[4]3.SZ.TÁBL. SEGÍTŐ SZOLGÁLAT'!$P34</f>
        <v>327</v>
      </c>
      <c r="P34" s="219">
        <f t="shared" si="4"/>
        <v>378</v>
      </c>
      <c r="Q34" s="290"/>
      <c r="R34" s="224"/>
      <c r="S34" s="288">
        <f t="shared" si="5"/>
        <v>0</v>
      </c>
      <c r="T34" s="291"/>
      <c r="U34" s="224">
        <f>+'[4]3.SZ.TÁBL. SEGÍTŐ SZOLGÁLAT'!$V34</f>
        <v>0</v>
      </c>
      <c r="V34" s="288"/>
      <c r="W34" s="291"/>
      <c r="X34" s="224"/>
      <c r="Y34" s="288">
        <f>+Y138</f>
        <v>0</v>
      </c>
      <c r="Z34" s="297"/>
      <c r="AA34" s="234">
        <f t="shared" si="6"/>
        <v>1339</v>
      </c>
      <c r="AB34" s="219">
        <f t="shared" si="6"/>
        <v>1381</v>
      </c>
      <c r="AC34" s="292"/>
    </row>
    <row r="35" spans="1:29" s="293" customFormat="1" ht="13.5" customHeight="1" x14ac:dyDescent="0.2">
      <c r="A35" s="287"/>
      <c r="B35" s="418" t="s">
        <v>8</v>
      </c>
      <c r="C35" s="224">
        <f>+'[5]3.SZ.TÁBL. SEGÍTŐ SZOLGÁLAT'!$D$35</f>
        <v>2274</v>
      </c>
      <c r="D35" s="288">
        <f>+E129</f>
        <v>2380</v>
      </c>
      <c r="E35" s="290"/>
      <c r="F35" s="224">
        <f>+'[4]3.SZ.TÁBL. SEGÍTŐ SZOLGÁLAT'!$G35</f>
        <v>3388</v>
      </c>
      <c r="G35" s="219">
        <f t="shared" si="1"/>
        <v>1791</v>
      </c>
      <c r="H35" s="289"/>
      <c r="I35" s="224">
        <f>+'[4]3.SZ.TÁBL. SEGÍTŐ SZOLGÁLAT'!$J35</f>
        <v>933</v>
      </c>
      <c r="J35" s="219">
        <f t="shared" si="2"/>
        <v>1026</v>
      </c>
      <c r="K35" s="290"/>
      <c r="L35" s="224">
        <f>+'[4]3.SZ.TÁBL. SEGÍTŐ SZOLGÁLAT'!$M35</f>
        <v>986</v>
      </c>
      <c r="M35" s="219">
        <f t="shared" si="3"/>
        <v>2402</v>
      </c>
      <c r="N35" s="291"/>
      <c r="O35" s="224">
        <f>+'[4]3.SZ.TÁBL. SEGÍTŐ SZOLGÁLAT'!$P35</f>
        <v>1714</v>
      </c>
      <c r="P35" s="219">
        <f t="shared" si="4"/>
        <v>1967</v>
      </c>
      <c r="Q35" s="290"/>
      <c r="R35" s="224"/>
      <c r="S35" s="288">
        <f t="shared" si="5"/>
        <v>0</v>
      </c>
      <c r="T35" s="291"/>
      <c r="U35" s="224">
        <f>+'[4]3.SZ.TÁBL. SEGÍTŐ SZOLGÁLAT'!$V35</f>
        <v>1037</v>
      </c>
      <c r="V35" s="288">
        <f>+V139</f>
        <v>716</v>
      </c>
      <c r="W35" s="291"/>
      <c r="X35" s="224">
        <f>+'[4]3.SZ.TÁBL. SEGÍTŐ SZOLGÁLAT'!$Y35</f>
        <v>543</v>
      </c>
      <c r="Y35" s="288">
        <f>+Y129</f>
        <v>501</v>
      </c>
      <c r="Z35" s="297"/>
      <c r="AA35" s="234">
        <f t="shared" si="6"/>
        <v>10875</v>
      </c>
      <c r="AB35" s="219">
        <f t="shared" si="6"/>
        <v>10783</v>
      </c>
      <c r="AC35" s="292"/>
    </row>
    <row r="36" spans="1:29" s="293" customFormat="1" ht="13.5" customHeight="1" x14ac:dyDescent="0.2">
      <c r="A36" s="287"/>
      <c r="B36" s="418" t="s">
        <v>9</v>
      </c>
      <c r="C36" s="224">
        <f>+'[5]3.SZ.TÁBL. SEGÍTŐ SZOLGÁLAT'!$D$36</f>
        <v>0</v>
      </c>
      <c r="D36" s="288"/>
      <c r="E36" s="290"/>
      <c r="F36" s="224">
        <f>+'[4]3.SZ.TÁBL. SEGÍTŐ SZOLGÁLAT'!$G36</f>
        <v>2010</v>
      </c>
      <c r="G36" s="219">
        <f t="shared" si="1"/>
        <v>1069</v>
      </c>
      <c r="H36" s="289"/>
      <c r="I36" s="224">
        <f>+'[4]3.SZ.TÁBL. SEGÍTŐ SZOLGÁLAT'!$J36</f>
        <v>553</v>
      </c>
      <c r="J36" s="219">
        <f t="shared" si="2"/>
        <v>613</v>
      </c>
      <c r="K36" s="290"/>
      <c r="L36" s="224">
        <f>+'[4]3.SZ.TÁBL. SEGÍTŐ SZOLGÁLAT'!$M36</f>
        <v>585</v>
      </c>
      <c r="M36" s="219">
        <f t="shared" si="3"/>
        <v>1435</v>
      </c>
      <c r="N36" s="291"/>
      <c r="O36" s="224">
        <f>+'[4]3.SZ.TÁBL. SEGÍTŐ SZOLGÁLAT'!$P36</f>
        <v>1017</v>
      </c>
      <c r="P36" s="219">
        <f t="shared" si="4"/>
        <v>1175</v>
      </c>
      <c r="Q36" s="290"/>
      <c r="R36" s="224"/>
      <c r="S36" s="288">
        <f t="shared" si="5"/>
        <v>0</v>
      </c>
      <c r="T36" s="291"/>
      <c r="U36" s="224">
        <f>+'[4]3.SZ.TÁBL. SEGÍTŐ SZOLGÁLAT'!$V36</f>
        <v>0</v>
      </c>
      <c r="V36" s="288"/>
      <c r="W36" s="291"/>
      <c r="X36" s="224"/>
      <c r="Y36" s="288">
        <f>+Y140</f>
        <v>0</v>
      </c>
      <c r="Z36" s="297"/>
      <c r="AA36" s="234">
        <f t="shared" si="6"/>
        <v>4165</v>
      </c>
      <c r="AB36" s="219">
        <f t="shared" si="6"/>
        <v>4292</v>
      </c>
      <c r="AC36" s="292"/>
    </row>
    <row r="37" spans="1:29" s="293" customFormat="1" ht="13.5" customHeight="1" x14ac:dyDescent="0.2">
      <c r="A37" s="287"/>
      <c r="B37" s="418" t="s">
        <v>10</v>
      </c>
      <c r="C37" s="224">
        <f>+'[5]3.SZ.TÁBL. SEGÍTŐ SZOLGÁLAT'!$D$37</f>
        <v>0</v>
      </c>
      <c r="D37" s="288"/>
      <c r="E37" s="290"/>
      <c r="F37" s="224">
        <f>+'[4]3.SZ.TÁBL. SEGÍTŐ SZOLGÁLAT'!$G37</f>
        <v>1223</v>
      </c>
      <c r="G37" s="219">
        <f t="shared" si="1"/>
        <v>645</v>
      </c>
      <c r="H37" s="289"/>
      <c r="I37" s="224">
        <f>+'[4]3.SZ.TÁBL. SEGÍTŐ SZOLGÁLAT'!$J37</f>
        <v>337</v>
      </c>
      <c r="J37" s="219">
        <f t="shared" si="2"/>
        <v>370</v>
      </c>
      <c r="K37" s="290"/>
      <c r="L37" s="224">
        <f>+'[4]3.SZ.TÁBL. SEGÍTŐ SZOLGÁLAT'!$M37</f>
        <v>356</v>
      </c>
      <c r="M37" s="242">
        <f t="shared" si="3"/>
        <v>865</v>
      </c>
      <c r="N37" s="291"/>
      <c r="O37" s="224">
        <f>+'[4]3.SZ.TÁBL. SEGÍTŐ SZOLGÁLAT'!$P37</f>
        <v>618</v>
      </c>
      <c r="P37" s="219">
        <f t="shared" si="4"/>
        <v>708</v>
      </c>
      <c r="Q37" s="290"/>
      <c r="R37" s="224"/>
      <c r="S37" s="288">
        <f t="shared" si="5"/>
        <v>0</v>
      </c>
      <c r="T37" s="291"/>
      <c r="U37" s="224">
        <f>+'[4]3.SZ.TÁBL. SEGÍTŐ SZOLGÁLAT'!$V37</f>
        <v>692</v>
      </c>
      <c r="V37" s="288">
        <f>+V141</f>
        <v>477</v>
      </c>
      <c r="W37" s="291"/>
      <c r="X37" s="224"/>
      <c r="Y37" s="288">
        <f>+Y141</f>
        <v>0</v>
      </c>
      <c r="Z37" s="297"/>
      <c r="AA37" s="234">
        <f t="shared" si="6"/>
        <v>3226</v>
      </c>
      <c r="AB37" s="219">
        <f t="shared" si="6"/>
        <v>3065</v>
      </c>
      <c r="AC37" s="292"/>
    </row>
    <row r="38" spans="1:29" s="293" customFormat="1" ht="13.5" customHeight="1" x14ac:dyDescent="0.2">
      <c r="A38" s="608"/>
      <c r="B38" s="419" t="s">
        <v>263</v>
      </c>
      <c r="C38" s="224">
        <f>+'[5]3.SZ.TÁBL. SEGÍTŐ SZOLGÁLAT'!$D$38</f>
        <v>0</v>
      </c>
      <c r="D38" s="300"/>
      <c r="E38" s="609"/>
      <c r="F38" s="224">
        <f>+'[4]3.SZ.TÁBL. SEGÍTŐ SZOLGÁLAT'!$G38</f>
        <v>1509</v>
      </c>
      <c r="G38" s="62">
        <f t="shared" si="1"/>
        <v>801</v>
      </c>
      <c r="H38" s="302"/>
      <c r="I38" s="224">
        <f>+'[4]3.SZ.TÁBL. SEGÍTŐ SZOLGÁLAT'!$J38</f>
        <v>416</v>
      </c>
      <c r="J38" s="62">
        <f t="shared" si="2"/>
        <v>459</v>
      </c>
      <c r="K38" s="609"/>
      <c r="L38" s="224">
        <f>+'[4]3.SZ.TÁBL. SEGÍTŐ SZOLGÁLAT'!$M38</f>
        <v>440</v>
      </c>
      <c r="M38" s="62">
        <f t="shared" si="3"/>
        <v>1075</v>
      </c>
      <c r="N38" s="610"/>
      <c r="O38" s="224">
        <v>0</v>
      </c>
      <c r="P38" s="288">
        <f t="shared" si="4"/>
        <v>0</v>
      </c>
      <c r="Q38" s="609"/>
      <c r="R38" s="224"/>
      <c r="S38" s="300">
        <f t="shared" si="5"/>
        <v>0</v>
      </c>
      <c r="T38" s="610"/>
      <c r="U38" s="244"/>
      <c r="V38" s="300"/>
      <c r="W38" s="610"/>
      <c r="X38" s="224"/>
      <c r="Y38" s="300">
        <f>+Y142</f>
        <v>0</v>
      </c>
      <c r="Z38" s="303"/>
      <c r="AA38" s="257">
        <f t="shared" si="6"/>
        <v>2365</v>
      </c>
      <c r="AB38" s="242">
        <f t="shared" si="6"/>
        <v>2335</v>
      </c>
      <c r="AC38" s="301"/>
    </row>
    <row r="39" spans="1:29" s="331" customFormat="1" ht="13.5" customHeight="1" thickBot="1" x14ac:dyDescent="0.25">
      <c r="A39" s="295" t="s">
        <v>142</v>
      </c>
      <c r="B39" s="284" t="s">
        <v>101</v>
      </c>
      <c r="C39" s="346">
        <f>SUM(C28:C29)</f>
        <v>2437</v>
      </c>
      <c r="D39" s="346">
        <f>SUM(D28:D29)</f>
        <v>2544</v>
      </c>
      <c r="E39" s="611"/>
      <c r="F39" s="346">
        <f>SUM(F28:F29)</f>
        <v>22088</v>
      </c>
      <c r="G39" s="310">
        <f>SUM(G28:G29)</f>
        <v>31624</v>
      </c>
      <c r="H39" s="312"/>
      <c r="I39" s="346">
        <f>SUM(I28:I29)</f>
        <v>29732</v>
      </c>
      <c r="J39" s="310">
        <f>SUM(J28:J29)</f>
        <v>28319</v>
      </c>
      <c r="K39" s="611"/>
      <c r="L39" s="346">
        <f>SUM(L28:L29)</f>
        <v>20261</v>
      </c>
      <c r="M39" s="310">
        <f>SUM(M28:M29)</f>
        <v>24928</v>
      </c>
      <c r="N39" s="612"/>
      <c r="O39" s="346">
        <f>SUM(O28:O29)</f>
        <v>14941</v>
      </c>
      <c r="P39" s="310">
        <f>SUM(P28:P29)</f>
        <v>15651</v>
      </c>
      <c r="Q39" s="611"/>
      <c r="R39" s="346">
        <f>SUM(R28:R29)</f>
        <v>5801</v>
      </c>
      <c r="S39" s="310">
        <f>SUM(S28:S29)</f>
        <v>6540</v>
      </c>
      <c r="T39" s="612"/>
      <c r="U39" s="346">
        <f>SUM(U28:U29)</f>
        <v>7101</v>
      </c>
      <c r="V39" s="310">
        <f>SUM(V28:V29)</f>
        <v>8222</v>
      </c>
      <c r="W39" s="612"/>
      <c r="X39" s="346">
        <f>SUM(X28:X29)</f>
        <v>931</v>
      </c>
      <c r="Y39" s="310">
        <f>SUM(Y28:Y29)</f>
        <v>1049</v>
      </c>
      <c r="Z39" s="313"/>
      <c r="AA39" s="309">
        <f>SUM(AA28:AA29)</f>
        <v>103292</v>
      </c>
      <c r="AB39" s="310">
        <f>SUM(AB28:AB29)</f>
        <v>118877</v>
      </c>
      <c r="AC39" s="311"/>
    </row>
    <row r="40" spans="1:29" s="331" customFormat="1" ht="13.5" customHeight="1" thickBot="1" x14ac:dyDescent="0.25">
      <c r="A40" s="720" t="s">
        <v>0</v>
      </c>
      <c r="B40" s="721"/>
      <c r="C40" s="335">
        <f>+C27+C39</f>
        <v>2447</v>
      </c>
      <c r="D40" s="317">
        <f>+D27+D39</f>
        <v>2553</v>
      </c>
      <c r="E40" s="336"/>
      <c r="F40" s="335">
        <f>+F27+F39</f>
        <v>22088</v>
      </c>
      <c r="G40" s="315">
        <f>+G27+G39</f>
        <v>31624</v>
      </c>
      <c r="H40" s="318"/>
      <c r="I40" s="335">
        <f>+I27+I39</f>
        <v>32932</v>
      </c>
      <c r="J40" s="315">
        <f>+J27+J39</f>
        <v>30919</v>
      </c>
      <c r="K40" s="336"/>
      <c r="L40" s="335">
        <f>+L27+L39</f>
        <v>20261</v>
      </c>
      <c r="M40" s="315">
        <f>+M27+M39</f>
        <v>24928</v>
      </c>
      <c r="N40" s="337"/>
      <c r="O40" s="335">
        <f>+O27+O39</f>
        <v>16241</v>
      </c>
      <c r="P40" s="315">
        <f>+P27+P39</f>
        <v>17151</v>
      </c>
      <c r="Q40" s="336"/>
      <c r="R40" s="335">
        <f>+R27+R39</f>
        <v>6301</v>
      </c>
      <c r="S40" s="315">
        <f>+S27+S39</f>
        <v>6840</v>
      </c>
      <c r="T40" s="337"/>
      <c r="U40" s="335">
        <f>+U27+U39</f>
        <v>12101</v>
      </c>
      <c r="V40" s="315">
        <f>+V27+V39</f>
        <v>15722</v>
      </c>
      <c r="W40" s="337"/>
      <c r="X40" s="335">
        <f>+X27+X39</f>
        <v>1431</v>
      </c>
      <c r="Y40" s="315">
        <f>+Y27+Y39</f>
        <v>1549</v>
      </c>
      <c r="Z40" s="319"/>
      <c r="AA40" s="314">
        <f>+AA27+AA39</f>
        <v>113802</v>
      </c>
      <c r="AB40" s="315">
        <f>+AB27+AB39</f>
        <v>131286</v>
      </c>
      <c r="AC40" s="316"/>
    </row>
    <row r="41" spans="1:29" ht="13.5" customHeight="1" x14ac:dyDescent="0.2">
      <c r="A41" s="211" t="s">
        <v>160</v>
      </c>
      <c r="B41" s="260" t="s">
        <v>161</v>
      </c>
      <c r="C41" s="224">
        <f>+'[5]3.SZ.TÁBL. SEGÍTŐ SZOLGÁLAT'!$D41</f>
        <v>1073</v>
      </c>
      <c r="D41" s="229">
        <f>+[6]Idősek!$E$8</f>
        <v>1163</v>
      </c>
      <c r="E41" s="232"/>
      <c r="F41" s="338">
        <f>+'[4]3.SZ.TÁBL. SEGÍTŐ SZOLGÁLAT'!$G41</f>
        <v>12709</v>
      </c>
      <c r="G41" s="229">
        <f>+'[6]Cs-Gy. Központ'!$E$14</f>
        <v>19337</v>
      </c>
      <c r="H41" s="230"/>
      <c r="I41" s="338">
        <f>+'[4]3.SZ.TÁBL. SEGÍTŐ SZOLGÁLAT'!$J41</f>
        <v>22880</v>
      </c>
      <c r="J41" s="229">
        <f>+'[6]Házi sg'!$E$26</f>
        <v>21351</v>
      </c>
      <c r="K41" s="232"/>
      <c r="L41" s="338">
        <f>+'[4]3.SZ.TÁBL. SEGÍTŐ SZOLGÁLAT'!$M41</f>
        <v>12435</v>
      </c>
      <c r="M41" s="229">
        <f>+'[6]Cs-Gy. Szolgálat'!$E$12</f>
        <v>15096</v>
      </c>
      <c r="N41" s="233"/>
      <c r="O41" s="338">
        <f>+'[4]3.SZ.TÁBL. SEGÍTŐ SZOLGÁLAT'!$P41</f>
        <v>8112</v>
      </c>
      <c r="P41" s="229">
        <f>+[6]Támogató!$E$11</f>
        <v>8628</v>
      </c>
      <c r="Q41" s="232"/>
      <c r="R41" s="338">
        <f>+'[4]3.SZ.TÁBL. SEGÍTŐ SZOLGÁLAT'!$S41</f>
        <v>2387</v>
      </c>
      <c r="S41" s="229">
        <f>+[6]Tanyagond!$E$10</f>
        <v>2566</v>
      </c>
      <c r="T41" s="233"/>
      <c r="U41" s="338">
        <f>+'[4]3.SZ.TÁBL. SEGÍTŐ SZOLGÁLAT'!$V41</f>
        <v>8586</v>
      </c>
      <c r="V41" s="229">
        <f>+[6]Bölcsőde!$E$12</f>
        <v>11628</v>
      </c>
      <c r="W41" s="233"/>
      <c r="X41" s="338"/>
      <c r="Y41" s="229"/>
      <c r="Z41" s="267"/>
      <c r="AA41" s="234">
        <f t="shared" ref="AA41:AB54" si="7">+C41+F41+I41+L41+O41+R41+U41+X41</f>
        <v>68182</v>
      </c>
      <c r="AB41" s="229">
        <f>+D41+G41+J41+M41+P41+S41+V41+Y41</f>
        <v>79769</v>
      </c>
      <c r="AC41" s="235"/>
    </row>
    <row r="42" spans="1:29" ht="13.5" customHeight="1" x14ac:dyDescent="0.2">
      <c r="A42" s="212" t="s">
        <v>162</v>
      </c>
      <c r="B42" s="221" t="s">
        <v>163</v>
      </c>
      <c r="C42" s="224">
        <f>+'[5]3.SZ.TÁBL. SEGÍTŐ SZOLGÁLAT'!$D42</f>
        <v>0</v>
      </c>
      <c r="D42" s="219"/>
      <c r="E42" s="225"/>
      <c r="F42" s="231"/>
      <c r="G42" s="219"/>
      <c r="H42" s="223"/>
      <c r="I42" s="231"/>
      <c r="J42" s="219"/>
      <c r="K42" s="225"/>
      <c r="L42" s="231"/>
      <c r="M42" s="219"/>
      <c r="N42" s="226"/>
      <c r="O42" s="231"/>
      <c r="P42" s="219"/>
      <c r="Q42" s="225"/>
      <c r="R42" s="231"/>
      <c r="S42" s="219"/>
      <c r="T42" s="226"/>
      <c r="U42" s="231"/>
      <c r="V42" s="219"/>
      <c r="W42" s="226"/>
      <c r="X42" s="231"/>
      <c r="Y42" s="219"/>
      <c r="Z42" s="268"/>
      <c r="AA42" s="234">
        <f t="shared" si="7"/>
        <v>0</v>
      </c>
      <c r="AB42" s="229">
        <f t="shared" si="7"/>
        <v>0</v>
      </c>
      <c r="AC42" s="220"/>
    </row>
    <row r="43" spans="1:29" ht="13.5" customHeight="1" x14ac:dyDescent="0.2">
      <c r="A43" s="212" t="s">
        <v>164</v>
      </c>
      <c r="B43" s="221" t="s">
        <v>165</v>
      </c>
      <c r="C43" s="224">
        <f>+'[5]3.SZ.TÁBL. SEGÍTŐ SZOLGÁLAT'!$D43</f>
        <v>0</v>
      </c>
      <c r="D43" s="219"/>
      <c r="E43" s="225"/>
      <c r="F43" s="231"/>
      <c r="G43" s="219"/>
      <c r="H43" s="223"/>
      <c r="I43" s="231"/>
      <c r="J43" s="219"/>
      <c r="K43" s="225"/>
      <c r="L43" s="231"/>
      <c r="M43" s="219"/>
      <c r="N43" s="226"/>
      <c r="O43" s="231"/>
      <c r="P43" s="219"/>
      <c r="Q43" s="225"/>
      <c r="R43" s="231"/>
      <c r="S43" s="219"/>
      <c r="T43" s="226"/>
      <c r="U43" s="231"/>
      <c r="V43" s="219"/>
      <c r="W43" s="226"/>
      <c r="X43" s="231"/>
      <c r="Y43" s="219"/>
      <c r="Z43" s="268"/>
      <c r="AA43" s="234">
        <f t="shared" si="7"/>
        <v>0</v>
      </c>
      <c r="AB43" s="229">
        <f t="shared" si="7"/>
        <v>0</v>
      </c>
      <c r="AC43" s="220"/>
    </row>
    <row r="44" spans="1:29" ht="13.5" customHeight="1" x14ac:dyDescent="0.2">
      <c r="A44" s="212" t="s">
        <v>166</v>
      </c>
      <c r="B44" s="221" t="s">
        <v>167</v>
      </c>
      <c r="C44" s="224">
        <f>+'[5]3.SZ.TÁBL. SEGÍTŐ SZOLGÁLAT'!$D44</f>
        <v>0</v>
      </c>
      <c r="D44" s="219"/>
      <c r="E44" s="225"/>
      <c r="F44" s="231">
        <f>+'[4]3.SZ.TÁBL. SEGÍTŐ SZOLGÁLAT'!$G44</f>
        <v>700</v>
      </c>
      <c r="G44" s="219">
        <f>+'[6]Cs-Gy. Központ'!$H$14</f>
        <v>800</v>
      </c>
      <c r="H44" s="223"/>
      <c r="I44" s="231">
        <f>+'[4]3.SZ.TÁBL. SEGÍTŐ SZOLGÁLAT'!$J44</f>
        <v>132</v>
      </c>
      <c r="J44" s="219">
        <f>+'[6]Házi sg'!$H$26</f>
        <v>120</v>
      </c>
      <c r="K44" s="225"/>
      <c r="L44" s="231"/>
      <c r="M44" s="219"/>
      <c r="N44" s="226"/>
      <c r="O44" s="231">
        <f>+'[4]3.SZ.TÁBL. SEGÍTŐ SZOLGÁLAT'!$P44</f>
        <v>100</v>
      </c>
      <c r="P44" s="219">
        <f>+[6]Támogató!$H$11</f>
        <v>150</v>
      </c>
      <c r="Q44" s="225"/>
      <c r="R44" s="231"/>
      <c r="S44" s="219"/>
      <c r="T44" s="226"/>
      <c r="U44" s="231"/>
      <c r="V44" s="219"/>
      <c r="W44" s="226"/>
      <c r="X44" s="231"/>
      <c r="Y44" s="219"/>
      <c r="Z44" s="268"/>
      <c r="AA44" s="234">
        <f t="shared" si="7"/>
        <v>932</v>
      </c>
      <c r="AB44" s="229">
        <f t="shared" si="7"/>
        <v>1070</v>
      </c>
      <c r="AC44" s="220"/>
    </row>
    <row r="45" spans="1:29" ht="13.5" customHeight="1" x14ac:dyDescent="0.2">
      <c r="A45" s="212" t="s">
        <v>168</v>
      </c>
      <c r="B45" s="221" t="s">
        <v>169</v>
      </c>
      <c r="C45" s="224">
        <f>+'[5]3.SZ.TÁBL. SEGÍTŐ SZOLGÁLAT'!$D45</f>
        <v>0</v>
      </c>
      <c r="D45" s="219"/>
      <c r="E45" s="225"/>
      <c r="F45" s="231"/>
      <c r="G45" s="219"/>
      <c r="H45" s="223"/>
      <c r="I45" s="231"/>
      <c r="J45" s="219"/>
      <c r="K45" s="225"/>
      <c r="L45" s="231"/>
      <c r="M45" s="219"/>
      <c r="N45" s="226"/>
      <c r="O45" s="231"/>
      <c r="P45" s="219"/>
      <c r="Q45" s="225"/>
      <c r="R45" s="231"/>
      <c r="S45" s="219"/>
      <c r="T45" s="226"/>
      <c r="U45" s="231"/>
      <c r="V45" s="219"/>
      <c r="W45" s="226"/>
      <c r="X45" s="231"/>
      <c r="Y45" s="219"/>
      <c r="Z45" s="268"/>
      <c r="AA45" s="234">
        <f t="shared" si="7"/>
        <v>0</v>
      </c>
      <c r="AB45" s="229">
        <f t="shared" si="7"/>
        <v>0</v>
      </c>
      <c r="AC45" s="220"/>
    </row>
    <row r="46" spans="1:29" ht="13.5" customHeight="1" x14ac:dyDescent="0.2">
      <c r="A46" s="212" t="s">
        <v>170</v>
      </c>
      <c r="B46" s="221" t="s">
        <v>1</v>
      </c>
      <c r="C46" s="224">
        <f>+'[5]3.SZ.TÁBL. SEGÍTŐ SZOLGÁLAT'!$D46</f>
        <v>0</v>
      </c>
      <c r="D46" s="219"/>
      <c r="E46" s="225"/>
      <c r="F46" s="231"/>
      <c r="G46" s="219">
        <f>+'[6]Cs-Gy. Központ'!$J$14</f>
        <v>841</v>
      </c>
      <c r="H46" s="223"/>
      <c r="I46" s="231"/>
      <c r="J46" s="219"/>
      <c r="K46" s="225"/>
      <c r="L46" s="231"/>
      <c r="M46" s="219">
        <f>+'[6]Cs-Gy. Szolgálat'!$J$12</f>
        <v>1426</v>
      </c>
      <c r="N46" s="226"/>
      <c r="O46" s="231"/>
      <c r="P46" s="219"/>
      <c r="Q46" s="225"/>
      <c r="R46" s="231"/>
      <c r="S46" s="219"/>
      <c r="T46" s="226"/>
      <c r="U46" s="231"/>
      <c r="V46" s="219"/>
      <c r="W46" s="226"/>
      <c r="X46" s="231"/>
      <c r="Y46" s="219"/>
      <c r="Z46" s="268"/>
      <c r="AA46" s="234">
        <f t="shared" si="7"/>
        <v>0</v>
      </c>
      <c r="AB46" s="229">
        <f t="shared" si="7"/>
        <v>2267</v>
      </c>
      <c r="AC46" s="220"/>
    </row>
    <row r="47" spans="1:29" ht="13.5" customHeight="1" x14ac:dyDescent="0.2">
      <c r="A47" s="212" t="s">
        <v>171</v>
      </c>
      <c r="B47" s="221" t="s">
        <v>172</v>
      </c>
      <c r="C47" s="224">
        <f>+'[5]3.SZ.TÁBL. SEGÍTŐ SZOLGÁLAT'!$D47</f>
        <v>30</v>
      </c>
      <c r="D47" s="219">
        <f>+[6]Idősek!$K$8</f>
        <v>30</v>
      </c>
      <c r="E47" s="225"/>
      <c r="F47" s="231">
        <f>+'[4]3.SZ.TÁBL. SEGÍTŐ SZOLGÁLAT'!$G47</f>
        <v>270</v>
      </c>
      <c r="G47" s="219">
        <f>+'[6]Cs-Gy. Központ'!$K$14</f>
        <v>420</v>
      </c>
      <c r="H47" s="223"/>
      <c r="I47" s="231">
        <f>+'[4]3.SZ.TÁBL. SEGÍTŐ SZOLGÁLAT'!$J47</f>
        <v>660</v>
      </c>
      <c r="J47" s="219">
        <f>+'[6]Házi sg'!$K$26</f>
        <v>570</v>
      </c>
      <c r="K47" s="225"/>
      <c r="L47" s="231">
        <f>+'[4]3.SZ.TÁBL. SEGÍTŐ SZOLGÁLAT'!$M47</f>
        <v>300</v>
      </c>
      <c r="M47" s="219">
        <f>+'[6]Cs-Gy. Szolgálat'!$K$12</f>
        <v>360</v>
      </c>
      <c r="N47" s="226"/>
      <c r="O47" s="231">
        <f>+'[4]3.SZ.TÁBL. SEGÍTŐ SZOLGÁLAT'!$P47</f>
        <v>240</v>
      </c>
      <c r="P47" s="219">
        <f>+[6]Támogató!$K$11</f>
        <v>240</v>
      </c>
      <c r="Q47" s="225"/>
      <c r="R47" s="231">
        <f>+'[4]3.SZ.TÁBL. SEGÍTŐ SZOLGÁLAT'!$S47</f>
        <v>60</v>
      </c>
      <c r="S47" s="219">
        <f>+[6]Tanyagond!$K$10</f>
        <v>60</v>
      </c>
      <c r="T47" s="226"/>
      <c r="U47" s="231">
        <f>+'[4]3.SZ.TÁBL. SEGÍTŐ SZOLGÁLAT'!$V47</f>
        <v>240</v>
      </c>
      <c r="V47" s="219">
        <f>+[6]Bölcsőde!$K$12</f>
        <v>300</v>
      </c>
      <c r="W47" s="226"/>
      <c r="X47" s="231"/>
      <c r="Y47" s="219"/>
      <c r="Z47" s="268"/>
      <c r="AA47" s="234">
        <f t="shared" si="7"/>
        <v>1800</v>
      </c>
      <c r="AB47" s="229">
        <f t="shared" si="7"/>
        <v>1980</v>
      </c>
      <c r="AC47" s="220"/>
    </row>
    <row r="48" spans="1:29" ht="13.5" customHeight="1" x14ac:dyDescent="0.2">
      <c r="A48" s="212" t="s">
        <v>173</v>
      </c>
      <c r="B48" s="221" t="s">
        <v>174</v>
      </c>
      <c r="C48" s="224">
        <f>+'[5]3.SZ.TÁBL. SEGÍTŐ SZOLGÁLAT'!$D48</f>
        <v>0</v>
      </c>
      <c r="D48" s="219"/>
      <c r="E48" s="225"/>
      <c r="F48" s="231"/>
      <c r="G48" s="219"/>
      <c r="H48" s="223"/>
      <c r="I48" s="231"/>
      <c r="J48" s="219"/>
      <c r="K48" s="225"/>
      <c r="L48" s="231"/>
      <c r="M48" s="219"/>
      <c r="N48" s="226"/>
      <c r="O48" s="231"/>
      <c r="P48" s="219"/>
      <c r="Q48" s="225"/>
      <c r="R48" s="231"/>
      <c r="S48" s="219"/>
      <c r="T48" s="226"/>
      <c r="U48" s="231"/>
      <c r="V48" s="219"/>
      <c r="W48" s="226"/>
      <c r="X48" s="231"/>
      <c r="Y48" s="219"/>
      <c r="Z48" s="268"/>
      <c r="AA48" s="234">
        <f t="shared" si="7"/>
        <v>0</v>
      </c>
      <c r="AB48" s="229">
        <f t="shared" si="7"/>
        <v>0</v>
      </c>
      <c r="AC48" s="220"/>
    </row>
    <row r="49" spans="1:29" ht="13.5" customHeight="1" x14ac:dyDescent="0.2">
      <c r="A49" s="212" t="s">
        <v>175</v>
      </c>
      <c r="B49" s="221" t="s">
        <v>2</v>
      </c>
      <c r="C49" s="224">
        <f>+'[5]3.SZ.TÁBL. SEGÍTŐ SZOLGÁLAT'!$D49</f>
        <v>0</v>
      </c>
      <c r="D49" s="219"/>
      <c r="E49" s="225"/>
      <c r="F49" s="231"/>
      <c r="G49" s="219">
        <f>+'[6]Cs-Gy. Központ'!$M$14</f>
        <v>194</v>
      </c>
      <c r="H49" s="223"/>
      <c r="I49" s="231"/>
      <c r="J49" s="219"/>
      <c r="K49" s="225"/>
      <c r="L49" s="231">
        <f>+'[4]3.SZ.TÁBL. SEGÍTŐ SZOLGÁLAT'!$M49</f>
        <v>155</v>
      </c>
      <c r="M49" s="219">
        <f>+'[6]Cs-Gy. Szolgálat'!$M$12</f>
        <v>160</v>
      </c>
      <c r="N49" s="226"/>
      <c r="O49" s="231">
        <f>+'[4]3.SZ.TÁBL. SEGÍTŐ SZOLGÁLAT'!$P49</f>
        <v>225</v>
      </c>
      <c r="P49" s="219">
        <f>+[6]Támogató!$M$11</f>
        <v>210</v>
      </c>
      <c r="Q49" s="225"/>
      <c r="R49" s="231"/>
      <c r="S49" s="219"/>
      <c r="T49" s="226"/>
      <c r="U49" s="231">
        <f>+'[4]3.SZ.TÁBL. SEGÍTŐ SZOLGÁLAT'!$V49</f>
        <v>50</v>
      </c>
      <c r="V49" s="219">
        <f>+[6]Bölcsőde!$M$12</f>
        <v>100</v>
      </c>
      <c r="W49" s="226"/>
      <c r="X49" s="231"/>
      <c r="Y49" s="219"/>
      <c r="Z49" s="268"/>
      <c r="AA49" s="234">
        <f t="shared" si="7"/>
        <v>430</v>
      </c>
      <c r="AB49" s="229">
        <f t="shared" si="7"/>
        <v>664</v>
      </c>
      <c r="AC49" s="220"/>
    </row>
    <row r="50" spans="1:29" ht="13.5" customHeight="1" x14ac:dyDescent="0.2">
      <c r="A50" s="212" t="s">
        <v>176</v>
      </c>
      <c r="B50" s="221" t="s">
        <v>177</v>
      </c>
      <c r="C50" s="224">
        <f>+'[5]3.SZ.TÁBL. SEGÍTŐ SZOLGÁLAT'!$D50</f>
        <v>0</v>
      </c>
      <c r="D50" s="219"/>
      <c r="E50" s="225"/>
      <c r="F50" s="231"/>
      <c r="G50" s="219"/>
      <c r="H50" s="223"/>
      <c r="I50" s="231"/>
      <c r="J50" s="219"/>
      <c r="K50" s="225"/>
      <c r="L50" s="231"/>
      <c r="M50" s="219"/>
      <c r="N50" s="226"/>
      <c r="O50" s="231"/>
      <c r="P50" s="219"/>
      <c r="Q50" s="225"/>
      <c r="R50" s="231"/>
      <c r="S50" s="219"/>
      <c r="T50" s="226"/>
      <c r="U50" s="231"/>
      <c r="V50" s="219"/>
      <c r="W50" s="226"/>
      <c r="X50" s="231"/>
      <c r="Y50" s="219"/>
      <c r="Z50" s="268"/>
      <c r="AA50" s="234">
        <f t="shared" si="7"/>
        <v>0</v>
      </c>
      <c r="AB50" s="229">
        <f t="shared" si="7"/>
        <v>0</v>
      </c>
      <c r="AC50" s="220"/>
    </row>
    <row r="51" spans="1:29" ht="13.5" customHeight="1" x14ac:dyDescent="0.2">
      <c r="A51" s="212" t="s">
        <v>178</v>
      </c>
      <c r="B51" s="221" t="s">
        <v>179</v>
      </c>
      <c r="C51" s="224">
        <f>+'[5]3.SZ.TÁBL. SEGÍTŐ SZOLGÁLAT'!$D51</f>
        <v>0</v>
      </c>
      <c r="D51" s="219"/>
      <c r="E51" s="225"/>
      <c r="F51" s="231"/>
      <c r="G51" s="219"/>
      <c r="H51" s="223"/>
      <c r="I51" s="231"/>
      <c r="J51" s="219"/>
      <c r="K51" s="225"/>
      <c r="L51" s="231"/>
      <c r="M51" s="219"/>
      <c r="N51" s="226"/>
      <c r="O51" s="231"/>
      <c r="P51" s="219"/>
      <c r="Q51" s="225"/>
      <c r="R51" s="231"/>
      <c r="S51" s="219"/>
      <c r="T51" s="226"/>
      <c r="U51" s="231"/>
      <c r="V51" s="219"/>
      <c r="W51" s="226"/>
      <c r="X51" s="231"/>
      <c r="Y51" s="219"/>
      <c r="Z51" s="268"/>
      <c r="AA51" s="234">
        <f t="shared" si="7"/>
        <v>0</v>
      </c>
      <c r="AB51" s="229">
        <f t="shared" si="7"/>
        <v>0</v>
      </c>
      <c r="AC51" s="220"/>
    </row>
    <row r="52" spans="1:29" ht="13.5" customHeight="1" x14ac:dyDescent="0.2">
      <c r="A52" s="212" t="s">
        <v>180</v>
      </c>
      <c r="B52" s="221" t="s">
        <v>181</v>
      </c>
      <c r="C52" s="224">
        <f>+'[5]3.SZ.TÁBL. SEGÍTŐ SZOLGÁLAT'!$D52</f>
        <v>0</v>
      </c>
      <c r="D52" s="219"/>
      <c r="E52" s="225"/>
      <c r="F52" s="231"/>
      <c r="G52" s="219"/>
      <c r="H52" s="223"/>
      <c r="I52" s="231"/>
      <c r="J52" s="219"/>
      <c r="K52" s="225"/>
      <c r="L52" s="231"/>
      <c r="M52" s="219"/>
      <c r="N52" s="226"/>
      <c r="O52" s="231"/>
      <c r="P52" s="219"/>
      <c r="Q52" s="225"/>
      <c r="R52" s="231"/>
      <c r="S52" s="219"/>
      <c r="T52" s="226"/>
      <c r="U52" s="231"/>
      <c r="V52" s="219"/>
      <c r="W52" s="226"/>
      <c r="X52" s="231"/>
      <c r="Y52" s="219"/>
      <c r="Z52" s="268"/>
      <c r="AA52" s="234">
        <f t="shared" si="7"/>
        <v>0</v>
      </c>
      <c r="AB52" s="229">
        <f t="shared" si="7"/>
        <v>0</v>
      </c>
      <c r="AC52" s="220"/>
    </row>
    <row r="53" spans="1:29" ht="13.5" customHeight="1" x14ac:dyDescent="0.2">
      <c r="A53" s="212" t="s">
        <v>182</v>
      </c>
      <c r="B53" s="221" t="s">
        <v>183</v>
      </c>
      <c r="C53" s="224">
        <f>+'[5]3.SZ.TÁBL. SEGÍTŐ SZOLGÁLAT'!$D53</f>
        <v>0</v>
      </c>
      <c r="D53" s="219"/>
      <c r="E53" s="225"/>
      <c r="F53" s="231"/>
      <c r="G53" s="219"/>
      <c r="H53" s="223"/>
      <c r="I53" s="231"/>
      <c r="J53" s="219"/>
      <c r="K53" s="225"/>
      <c r="L53" s="231"/>
      <c r="M53" s="219"/>
      <c r="N53" s="226"/>
      <c r="O53" s="231"/>
      <c r="P53" s="219"/>
      <c r="Q53" s="225"/>
      <c r="R53" s="231"/>
      <c r="S53" s="219"/>
      <c r="T53" s="226"/>
      <c r="U53" s="231"/>
      <c r="V53" s="219"/>
      <c r="W53" s="226"/>
      <c r="X53" s="231"/>
      <c r="Y53" s="219"/>
      <c r="Z53" s="268"/>
      <c r="AA53" s="234">
        <f t="shared" si="7"/>
        <v>0</v>
      </c>
      <c r="AB53" s="229">
        <f t="shared" si="7"/>
        <v>0</v>
      </c>
      <c r="AC53" s="220"/>
    </row>
    <row r="54" spans="1:29" ht="13.5" customHeight="1" x14ac:dyDescent="0.2">
      <c r="A54" s="213" t="s">
        <v>182</v>
      </c>
      <c r="B54" s="261" t="s">
        <v>184</v>
      </c>
      <c r="C54" s="224"/>
      <c r="D54" s="242"/>
      <c r="E54" s="245"/>
      <c r="F54" s="231"/>
      <c r="G54" s="242"/>
      <c r="H54" s="243"/>
      <c r="I54" s="231"/>
      <c r="J54" s="242"/>
      <c r="K54" s="245"/>
      <c r="L54" s="231"/>
      <c r="M54" s="242"/>
      <c r="N54" s="246"/>
      <c r="O54" s="231"/>
      <c r="P54" s="242"/>
      <c r="Q54" s="245"/>
      <c r="R54" s="231"/>
      <c r="S54" s="242"/>
      <c r="T54" s="246"/>
      <c r="U54" s="231"/>
      <c r="V54" s="242"/>
      <c r="W54" s="246"/>
      <c r="X54" s="231"/>
      <c r="Y54" s="242"/>
      <c r="Z54" s="269"/>
      <c r="AA54" s="234">
        <f t="shared" si="7"/>
        <v>0</v>
      </c>
      <c r="AB54" s="229">
        <f t="shared" si="7"/>
        <v>0</v>
      </c>
      <c r="AC54" s="248"/>
    </row>
    <row r="55" spans="1:29" s="331" customFormat="1" ht="13.5" customHeight="1" x14ac:dyDescent="0.2">
      <c r="A55" s="214" t="s">
        <v>144</v>
      </c>
      <c r="B55" s="262" t="s">
        <v>102</v>
      </c>
      <c r="C55" s="328">
        <f>+SUM(C41:C53)</f>
        <v>1103</v>
      </c>
      <c r="D55" s="306">
        <f>+SUM(D41:D53)</f>
        <v>1193</v>
      </c>
      <c r="E55" s="329"/>
      <c r="F55" s="328">
        <f>+SUM(F41:F53)</f>
        <v>13679</v>
      </c>
      <c r="G55" s="304">
        <f>+SUM(G41:G53)</f>
        <v>21592</v>
      </c>
      <c r="H55" s="307"/>
      <c r="I55" s="328">
        <f>+SUM(I41:I53)</f>
        <v>23672</v>
      </c>
      <c r="J55" s="304">
        <f>+SUM(J41:J53)</f>
        <v>22041</v>
      </c>
      <c r="K55" s="329"/>
      <c r="L55" s="328">
        <f>+SUM(L41:L53)</f>
        <v>12890</v>
      </c>
      <c r="M55" s="304">
        <f>+SUM(M41:M53)</f>
        <v>17042</v>
      </c>
      <c r="N55" s="330"/>
      <c r="O55" s="328">
        <f>+SUM(O41:O53)</f>
        <v>8677</v>
      </c>
      <c r="P55" s="304">
        <f>+SUM(P41:P53)</f>
        <v>9228</v>
      </c>
      <c r="Q55" s="329"/>
      <c r="R55" s="328">
        <f>+SUM(R41:R53)</f>
        <v>2447</v>
      </c>
      <c r="S55" s="304">
        <f>+SUM(S41:S53)</f>
        <v>2626</v>
      </c>
      <c r="T55" s="330"/>
      <c r="U55" s="328">
        <f>+SUM(U41:U53)</f>
        <v>8876</v>
      </c>
      <c r="V55" s="304">
        <f>+SUM(V41:V53)</f>
        <v>12028</v>
      </c>
      <c r="W55" s="330"/>
      <c r="X55" s="328">
        <f>+SUM(X41:X53)</f>
        <v>0</v>
      </c>
      <c r="Y55" s="304">
        <f>+SUM(Y41:Y53)</f>
        <v>0</v>
      </c>
      <c r="Z55" s="308"/>
      <c r="AA55" s="299">
        <f>+SUM(AA41:AA53)</f>
        <v>71344</v>
      </c>
      <c r="AB55" s="304">
        <f>+SUM(AB41:AB53)</f>
        <v>85750</v>
      </c>
      <c r="AC55" s="305"/>
    </row>
    <row r="56" spans="1:29" ht="13.5" customHeight="1" x14ac:dyDescent="0.2">
      <c r="A56" s="211" t="s">
        <v>185</v>
      </c>
      <c r="B56" s="260" t="s">
        <v>186</v>
      </c>
      <c r="C56" s="224">
        <f>+'[5]3.SZ.TÁBL. SEGÍTŐ SZOLGÁLAT'!$D56</f>
        <v>0</v>
      </c>
      <c r="D56" s="229"/>
      <c r="E56" s="232"/>
      <c r="F56" s="231"/>
      <c r="G56" s="229"/>
      <c r="H56" s="230"/>
      <c r="I56" s="231"/>
      <c r="J56" s="229"/>
      <c r="K56" s="232"/>
      <c r="L56" s="231"/>
      <c r="M56" s="229"/>
      <c r="N56" s="233"/>
      <c r="O56" s="231"/>
      <c r="P56" s="229"/>
      <c r="Q56" s="232"/>
      <c r="R56" s="231"/>
      <c r="S56" s="229"/>
      <c r="T56" s="233"/>
      <c r="U56" s="231"/>
      <c r="V56" s="229"/>
      <c r="W56" s="233"/>
      <c r="X56" s="231"/>
      <c r="Y56" s="229"/>
      <c r="Z56" s="267"/>
      <c r="AA56" s="234">
        <f t="shared" ref="AA56:AB58" si="8">+C56+F56+I56+L56+O56+R56+U56+X56</f>
        <v>0</v>
      </c>
      <c r="AB56" s="229"/>
      <c r="AC56" s="235"/>
    </row>
    <row r="57" spans="1:29" ht="26.25" customHeight="1" x14ac:dyDescent="0.2">
      <c r="A57" s="212" t="s">
        <v>187</v>
      </c>
      <c r="B57" s="221" t="s">
        <v>188</v>
      </c>
      <c r="C57" s="224">
        <f>+'[5]3.SZ.TÁBL. SEGÍTŐ SZOLGÁLAT'!$D57</f>
        <v>0</v>
      </c>
      <c r="D57" s="219"/>
      <c r="E57" s="225"/>
      <c r="F57" s="231">
        <f>+'[4]3.SZ.TÁBL. SEGÍTŐ SZOLGÁLAT'!$G57</f>
        <v>360</v>
      </c>
      <c r="G57" s="219">
        <f>+'[6]Cs-Gy. Központ'!$U$14</f>
        <v>360</v>
      </c>
      <c r="H57" s="223"/>
      <c r="I57" s="231"/>
      <c r="J57" s="219"/>
      <c r="K57" s="225"/>
      <c r="L57" s="231"/>
      <c r="M57" s="219"/>
      <c r="N57" s="226"/>
      <c r="O57" s="231"/>
      <c r="P57" s="219"/>
      <c r="Q57" s="225"/>
      <c r="R57" s="231">
        <f>+'[4]3.SZ.TÁBL. SEGÍTŐ SZOLGÁLAT'!$S57</f>
        <v>150</v>
      </c>
      <c r="S57" s="219">
        <f>+[6]Tanyagond!$U$10</f>
        <v>430</v>
      </c>
      <c r="T57" s="226"/>
      <c r="U57" s="231"/>
      <c r="V57" s="219"/>
      <c r="W57" s="226"/>
      <c r="X57" s="231"/>
      <c r="Y57" s="219"/>
      <c r="Z57" s="268"/>
      <c r="AA57" s="234">
        <f t="shared" si="8"/>
        <v>510</v>
      </c>
      <c r="AB57" s="229">
        <f t="shared" si="8"/>
        <v>790</v>
      </c>
      <c r="AC57" s="220"/>
    </row>
    <row r="58" spans="1:29" ht="13.5" customHeight="1" x14ac:dyDescent="0.2">
      <c r="A58" s="213" t="s">
        <v>189</v>
      </c>
      <c r="B58" s="261" t="s">
        <v>190</v>
      </c>
      <c r="C58" s="224">
        <f>+'[5]3.SZ.TÁBL. SEGÍTŐ SZOLGÁLAT'!$D58</f>
        <v>0</v>
      </c>
      <c r="D58" s="242"/>
      <c r="E58" s="245"/>
      <c r="F58" s="231">
        <f>+'[4]3.SZ.TÁBL. SEGÍTŐ SZOLGÁLAT'!$G58</f>
        <v>15</v>
      </c>
      <c r="G58" s="242">
        <f>+'[6]Cs-Gy. Központ'!$V$14</f>
        <v>15</v>
      </c>
      <c r="H58" s="243"/>
      <c r="I58" s="231">
        <f>+'[4]3.SZ.TÁBL. SEGÍTŐ SZOLGÁLAT'!$J58</f>
        <v>15</v>
      </c>
      <c r="J58" s="242">
        <f>+'[6]Házi sg'!$V$26</f>
        <v>15</v>
      </c>
      <c r="K58" s="245"/>
      <c r="L58" s="231">
        <f>+'[4]3.SZ.TÁBL. SEGÍTŐ SZOLGÁLAT'!$M58</f>
        <v>25</v>
      </c>
      <c r="M58" s="242">
        <f>+'[6]Cs-Gy. Szolgálat'!$V$12</f>
        <v>25</v>
      </c>
      <c r="N58" s="246"/>
      <c r="O58" s="231">
        <f>+'[4]3.SZ.TÁBL. SEGÍTŐ SZOLGÁLAT'!$P58</f>
        <v>10</v>
      </c>
      <c r="P58" s="242">
        <f>+[6]Támogató!$V$11</f>
        <v>10</v>
      </c>
      <c r="Q58" s="245"/>
      <c r="R58" s="231"/>
      <c r="S58" s="242"/>
      <c r="T58" s="246"/>
      <c r="U58" s="231"/>
      <c r="V58" s="242"/>
      <c r="W58" s="246"/>
      <c r="X58" s="231"/>
      <c r="Y58" s="242"/>
      <c r="Z58" s="269"/>
      <c r="AA58" s="234">
        <f t="shared" si="8"/>
        <v>65</v>
      </c>
      <c r="AB58" s="229">
        <f t="shared" si="8"/>
        <v>65</v>
      </c>
      <c r="AC58" s="248"/>
    </row>
    <row r="59" spans="1:29" s="331" customFormat="1" ht="13.5" customHeight="1" x14ac:dyDescent="0.2">
      <c r="A59" s="214" t="s">
        <v>145</v>
      </c>
      <c r="B59" s="262" t="s">
        <v>103</v>
      </c>
      <c r="C59" s="328">
        <f>SUM(C56:C58)</f>
        <v>0</v>
      </c>
      <c r="D59" s="306">
        <f>SUM(D56:D58)</f>
        <v>0</v>
      </c>
      <c r="E59" s="329"/>
      <c r="F59" s="328">
        <f>SUM(F56:F58)</f>
        <v>375</v>
      </c>
      <c r="G59" s="304">
        <f>SUM(G56:G58)</f>
        <v>375</v>
      </c>
      <c r="H59" s="307"/>
      <c r="I59" s="328">
        <f>SUM(I56:I58)</f>
        <v>15</v>
      </c>
      <c r="J59" s="304">
        <f>SUM(J56:J58)</f>
        <v>15</v>
      </c>
      <c r="K59" s="329"/>
      <c r="L59" s="328">
        <f>SUM(L56:L58)</f>
        <v>25</v>
      </c>
      <c r="M59" s="304">
        <f>SUM(M56:M58)</f>
        <v>25</v>
      </c>
      <c r="N59" s="330"/>
      <c r="O59" s="328">
        <f>SUM(O56:O58)</f>
        <v>10</v>
      </c>
      <c r="P59" s="304">
        <f>SUM(P56:P58)</f>
        <v>10</v>
      </c>
      <c r="Q59" s="329"/>
      <c r="R59" s="328">
        <f>SUM(R56:R58)</f>
        <v>150</v>
      </c>
      <c r="S59" s="304">
        <f>SUM(S56:S58)</f>
        <v>430</v>
      </c>
      <c r="T59" s="330"/>
      <c r="U59" s="328">
        <f>SUM(U56:U58)</f>
        <v>0</v>
      </c>
      <c r="V59" s="304">
        <f>SUM(V56:V58)</f>
        <v>0</v>
      </c>
      <c r="W59" s="330"/>
      <c r="X59" s="328">
        <f>SUM(X56:X58)</f>
        <v>0</v>
      </c>
      <c r="Y59" s="304">
        <f>SUM(Y56:Y58)</f>
        <v>0</v>
      </c>
      <c r="Z59" s="308"/>
      <c r="AA59" s="299">
        <f>SUM(AA56:AA58)</f>
        <v>575</v>
      </c>
      <c r="AB59" s="304">
        <f>SUM(AB56:AB58)</f>
        <v>855</v>
      </c>
      <c r="AC59" s="305"/>
    </row>
    <row r="60" spans="1:29" s="331" customFormat="1" ht="13.5" customHeight="1" x14ac:dyDescent="0.2">
      <c r="A60" s="214" t="s">
        <v>146</v>
      </c>
      <c r="B60" s="262" t="s">
        <v>104</v>
      </c>
      <c r="C60" s="328">
        <f>+C55+C59</f>
        <v>1103</v>
      </c>
      <c r="D60" s="306">
        <f>+D55+D59</f>
        <v>1193</v>
      </c>
      <c r="E60" s="329"/>
      <c r="F60" s="328">
        <f>+F55+F59</f>
        <v>14054</v>
      </c>
      <c r="G60" s="304">
        <f>+G55+G59</f>
        <v>21967</v>
      </c>
      <c r="H60" s="307"/>
      <c r="I60" s="328">
        <f>+I55+I59</f>
        <v>23687</v>
      </c>
      <c r="J60" s="304">
        <f>+J55+J59</f>
        <v>22056</v>
      </c>
      <c r="K60" s="329"/>
      <c r="L60" s="328">
        <f>+L55+L59</f>
        <v>12915</v>
      </c>
      <c r="M60" s="304">
        <f>+M55+M59</f>
        <v>17067</v>
      </c>
      <c r="N60" s="330"/>
      <c r="O60" s="328">
        <f>+O55+O59</f>
        <v>8687</v>
      </c>
      <c r="P60" s="304">
        <f>+P55+P59</f>
        <v>9238</v>
      </c>
      <c r="Q60" s="329"/>
      <c r="R60" s="328">
        <f>+R55+R59</f>
        <v>2597</v>
      </c>
      <c r="S60" s="304">
        <f>+S55+S59</f>
        <v>3056</v>
      </c>
      <c r="T60" s="330"/>
      <c r="U60" s="328">
        <f>+U55+U59</f>
        <v>8876</v>
      </c>
      <c r="V60" s="304">
        <f>+V55+V59</f>
        <v>12028</v>
      </c>
      <c r="W60" s="330"/>
      <c r="X60" s="328">
        <f>+X55+X59</f>
        <v>0</v>
      </c>
      <c r="Y60" s="304">
        <f>+Y55+Y59</f>
        <v>0</v>
      </c>
      <c r="Z60" s="308"/>
      <c r="AA60" s="299">
        <f>+AA55+AA59</f>
        <v>71919</v>
      </c>
      <c r="AB60" s="304">
        <f>+AB55+AB59</f>
        <v>86605</v>
      </c>
      <c r="AC60" s="305"/>
    </row>
    <row r="61" spans="1:29" s="331" customFormat="1" ht="13.5" customHeight="1" x14ac:dyDescent="0.2">
      <c r="A61" s="214" t="s">
        <v>147</v>
      </c>
      <c r="B61" s="262" t="s">
        <v>105</v>
      </c>
      <c r="C61" s="328">
        <f>+SUM(C62:C66)</f>
        <v>265</v>
      </c>
      <c r="D61" s="328">
        <f>+SUM(D62:D66)</f>
        <v>330</v>
      </c>
      <c r="E61" s="329"/>
      <c r="F61" s="328">
        <f>+SUM(F62:F66)</f>
        <v>3199</v>
      </c>
      <c r="G61" s="304">
        <f>+SUM(G62:G66)</f>
        <v>4680</v>
      </c>
      <c r="H61" s="307"/>
      <c r="I61" s="328">
        <f>+SUM(I62:I66)</f>
        <v>5666</v>
      </c>
      <c r="J61" s="304">
        <f>+SUM(J62:J66)</f>
        <v>5359</v>
      </c>
      <c r="K61" s="329"/>
      <c r="L61" s="328">
        <f>+SUM(L62:L66)</f>
        <v>2995</v>
      </c>
      <c r="M61" s="304">
        <f>+SUM(M62:M66)</f>
        <v>3774</v>
      </c>
      <c r="N61" s="330"/>
      <c r="O61" s="328">
        <f>+SUM(O62:O66)</f>
        <v>2005</v>
      </c>
      <c r="P61" s="304">
        <f>+SUM(P62:P66)</f>
        <v>2123</v>
      </c>
      <c r="Q61" s="329"/>
      <c r="R61" s="328">
        <f>+SUM(R62:R66)</f>
        <v>607</v>
      </c>
      <c r="S61" s="304">
        <f>+SUM(S62:S66)</f>
        <v>698</v>
      </c>
      <c r="T61" s="330"/>
      <c r="U61" s="328">
        <f>+SUM(U62:U66)</f>
        <v>2117</v>
      </c>
      <c r="V61" s="304">
        <f>+SUM(V62:V66)</f>
        <v>2788</v>
      </c>
      <c r="W61" s="330"/>
      <c r="X61" s="328">
        <f>+SUM(X62:X66)</f>
        <v>0</v>
      </c>
      <c r="Y61" s="304">
        <f>+SUM(Y62:Y66)</f>
        <v>0</v>
      </c>
      <c r="Z61" s="308"/>
      <c r="AA61" s="299">
        <f>+SUM(AA62:AA66)</f>
        <v>16854</v>
      </c>
      <c r="AB61" s="304">
        <f>+SUM(AB62:AB66)</f>
        <v>19752</v>
      </c>
      <c r="AC61" s="305"/>
    </row>
    <row r="62" spans="1:29" ht="13.5" customHeight="1" x14ac:dyDescent="0.2">
      <c r="A62" s="215" t="s">
        <v>147</v>
      </c>
      <c r="B62" s="263" t="s">
        <v>248</v>
      </c>
      <c r="C62" s="224">
        <f>+'[5]3.SZ.TÁBL. SEGÍTŐ SZOLGÁLAT'!$D62</f>
        <v>212</v>
      </c>
      <c r="D62" s="229">
        <f>+[6]Idősek!$Z$8</f>
        <v>233</v>
      </c>
      <c r="E62" s="232"/>
      <c r="F62" s="231">
        <f>+'[4]3.SZ.TÁBL. SEGÍTŐ SZOLGÁLAT'!$G62</f>
        <v>2714</v>
      </c>
      <c r="G62" s="229">
        <f>+'[6]Cs-Gy. Központ'!$Z$14</f>
        <v>4243</v>
      </c>
      <c r="H62" s="230"/>
      <c r="I62" s="231">
        <f>+'[4]3.SZ.TÁBL. SEGÍTŐ SZOLGÁLAT'!$J62</f>
        <v>4536</v>
      </c>
      <c r="J62" s="229">
        <f>+'[6]Házi sg'!$Z$26</f>
        <v>4298</v>
      </c>
      <c r="K62" s="232"/>
      <c r="L62" s="231">
        <f>+'[4]3.SZ.TÁBL. SEGÍTŐ SZOLGÁLAT'!$M62</f>
        <v>2451</v>
      </c>
      <c r="M62" s="229">
        <f>+'[6]Cs-Gy. Szolgálat'!$Z$12</f>
        <v>3292</v>
      </c>
      <c r="N62" s="233"/>
      <c r="O62" s="231">
        <f>+'[4]3.SZ.TÁBL. SEGÍTŐ SZOLGÁLAT'!$P62</f>
        <v>1619</v>
      </c>
      <c r="P62" s="229">
        <f>+[6]Támogató!$Z$11</f>
        <v>1758</v>
      </c>
      <c r="Q62" s="232"/>
      <c r="R62" s="231">
        <f>+'[4]3.SZ.TÁBL. SEGÍTŐ SZOLGÁLAT'!$S62</f>
        <v>500</v>
      </c>
      <c r="S62" s="229">
        <f>+[6]Tanyagond!$Z$10</f>
        <v>596</v>
      </c>
      <c r="T62" s="233"/>
      <c r="U62" s="231">
        <f>+'[4]3.SZ.TÁBL. SEGÍTŐ SZOLGÁLAT'!$V62</f>
        <v>1692</v>
      </c>
      <c r="V62" s="229">
        <f>+[6]Bölcsőde!$Z$12</f>
        <v>2326</v>
      </c>
      <c r="W62" s="233"/>
      <c r="X62" s="231"/>
      <c r="Y62" s="229"/>
      <c r="Z62" s="267"/>
      <c r="AA62" s="234">
        <f t="shared" ref="AA62:AB69" si="9">+C62+F62+I62+L62+O62+R62+U62+X62</f>
        <v>13724</v>
      </c>
      <c r="AB62" s="229">
        <f t="shared" si="9"/>
        <v>16746</v>
      </c>
      <c r="AC62" s="235"/>
    </row>
    <row r="63" spans="1:29" ht="13.5" customHeight="1" x14ac:dyDescent="0.2">
      <c r="A63" s="216" t="s">
        <v>147</v>
      </c>
      <c r="B63" s="222" t="s">
        <v>249</v>
      </c>
      <c r="C63" s="224">
        <f>+'[5]3.SZ.TÁBL. SEGÍTŐ SZOLGÁLAT'!$D63</f>
        <v>43</v>
      </c>
      <c r="D63" s="219">
        <f>+[6]Idősek!$AA$8</f>
        <v>93</v>
      </c>
      <c r="E63" s="225"/>
      <c r="F63" s="224">
        <f>+'[4]3.SZ.TÁBL. SEGÍTŐ SZOLGÁLAT'!$G63</f>
        <v>385</v>
      </c>
      <c r="G63" s="219">
        <f>+'[6]Cs-Gy. Központ'!$AA$14</f>
        <v>369</v>
      </c>
      <c r="H63" s="223"/>
      <c r="I63" s="224">
        <f>+'[4]3.SZ.TÁBL. SEGÍTŐ SZOLGÁLAT'!$J63</f>
        <v>898</v>
      </c>
      <c r="J63" s="219">
        <f>+'[6]Házi sg'!$AA$26</f>
        <v>969</v>
      </c>
      <c r="K63" s="225"/>
      <c r="L63" s="224">
        <f>+'[4]3.SZ.TÁBL. SEGÍTŐ SZOLGÁLAT'!$M63</f>
        <v>430</v>
      </c>
      <c r="M63" s="219">
        <f>+'[6]Cs-Gy. Szolgálat'!$AA$12</f>
        <v>417</v>
      </c>
      <c r="N63" s="226"/>
      <c r="O63" s="224">
        <f>+'[4]3.SZ.TÁBL. SEGÍTŐ SZOLGÁLAT'!$P63</f>
        <v>300</v>
      </c>
      <c r="P63" s="219">
        <f>+[6]Támogató!$AA$11</f>
        <v>324</v>
      </c>
      <c r="Q63" s="225"/>
      <c r="R63" s="224">
        <f>+'[4]3.SZ.TÁBL. SEGÍTŐ SZOLGÁLAT'!$S63</f>
        <v>86</v>
      </c>
      <c r="S63" s="219">
        <f>+[6]Tanyagond!$AA$10</f>
        <v>93</v>
      </c>
      <c r="T63" s="226"/>
      <c r="U63" s="224">
        <f>+'[4]3.SZ.TÁBL. SEGÍTŐ SZOLGÁLAT'!$V63</f>
        <v>342</v>
      </c>
      <c r="V63" s="219">
        <f>+[6]Bölcsőde!$AA$12</f>
        <v>417</v>
      </c>
      <c r="W63" s="226"/>
      <c r="X63" s="224"/>
      <c r="Y63" s="219"/>
      <c r="Z63" s="268"/>
      <c r="AA63" s="234">
        <f t="shared" si="9"/>
        <v>2484</v>
      </c>
      <c r="AB63" s="229">
        <f t="shared" si="9"/>
        <v>2682</v>
      </c>
      <c r="AC63" s="220"/>
    </row>
    <row r="64" spans="1:29" ht="13.5" customHeight="1" x14ac:dyDescent="0.2">
      <c r="A64" s="216" t="s">
        <v>147</v>
      </c>
      <c r="B64" s="222" t="s">
        <v>250</v>
      </c>
      <c r="C64" s="224">
        <f>+'[5]3.SZ.TÁBL. SEGÍTŐ SZOLGÁLAT'!$D64</f>
        <v>5</v>
      </c>
      <c r="D64" s="219">
        <f>+[6]Idősek!$AB$8</f>
        <v>0</v>
      </c>
      <c r="E64" s="225"/>
      <c r="F64" s="224">
        <f>+'[4]3.SZ.TÁBL. SEGÍTŐ SZOLGÁLAT'!$G64</f>
        <v>49</v>
      </c>
      <c r="G64" s="219">
        <f>+'[6]Cs-Gy. Központ'!$AB$14</f>
        <v>2</v>
      </c>
      <c r="H64" s="223"/>
      <c r="I64" s="224">
        <f>+'[4]3.SZ.TÁBL. SEGÍTŐ SZOLGÁLAT'!$J64</f>
        <v>113</v>
      </c>
      <c r="J64" s="219">
        <f>+'[6]Házi sg'!$AB$26</f>
        <v>4</v>
      </c>
      <c r="K64" s="225"/>
      <c r="L64" s="224">
        <f>+'[4]3.SZ.TÁBL. SEGÍTŐ SZOLGÁLAT'!$M64</f>
        <v>56</v>
      </c>
      <c r="M64" s="219">
        <f>+'[6]Cs-Gy. Szolgálat'!$AB$12</f>
        <v>6</v>
      </c>
      <c r="N64" s="226"/>
      <c r="O64" s="224">
        <f>+'[4]3.SZ.TÁBL. SEGÍTŐ SZOLGÁLAT'!$P64</f>
        <v>42</v>
      </c>
      <c r="P64" s="219">
        <f>+[6]Támogató!$AB$11</f>
        <v>3</v>
      </c>
      <c r="Q64" s="225"/>
      <c r="R64" s="224">
        <f>+'[4]3.SZ.TÁBL. SEGÍTŐ SZOLGÁLAT'!$S64</f>
        <v>10</v>
      </c>
      <c r="S64" s="219">
        <f>+[6]Tanyagond!$AB$10</f>
        <v>0</v>
      </c>
      <c r="T64" s="226"/>
      <c r="U64" s="224">
        <f>+'[4]3.SZ.TÁBL. SEGÍTŐ SZOLGÁLAT'!$V64</f>
        <v>40</v>
      </c>
      <c r="V64" s="219">
        <f>+[6]Bölcsőde!$AB$12</f>
        <v>0</v>
      </c>
      <c r="W64" s="226"/>
      <c r="X64" s="224"/>
      <c r="Y64" s="219"/>
      <c r="Z64" s="268"/>
      <c r="AA64" s="234">
        <f t="shared" si="9"/>
        <v>315</v>
      </c>
      <c r="AB64" s="229">
        <f t="shared" si="9"/>
        <v>15</v>
      </c>
      <c r="AC64" s="220"/>
    </row>
    <row r="65" spans="1:29" ht="25.5" customHeight="1" x14ac:dyDescent="0.2">
      <c r="A65" s="216" t="s">
        <v>147</v>
      </c>
      <c r="B65" s="222" t="s">
        <v>251</v>
      </c>
      <c r="C65" s="224">
        <f>+'[5]3.SZ.TÁBL. SEGÍTŐ SZOLGÁLAT'!$D65</f>
        <v>0</v>
      </c>
      <c r="D65" s="219"/>
      <c r="E65" s="225"/>
      <c r="F65" s="224"/>
      <c r="G65" s="219"/>
      <c r="H65" s="223"/>
      <c r="I65" s="224"/>
      <c r="J65" s="219"/>
      <c r="K65" s="225"/>
      <c r="L65" s="224"/>
      <c r="M65" s="219"/>
      <c r="N65" s="226"/>
      <c r="O65" s="224"/>
      <c r="P65" s="219"/>
      <c r="Q65" s="225"/>
      <c r="R65" s="224"/>
      <c r="S65" s="219"/>
      <c r="T65" s="226"/>
      <c r="U65" s="224"/>
      <c r="V65" s="219"/>
      <c r="W65" s="226"/>
      <c r="X65" s="224"/>
      <c r="Y65" s="219"/>
      <c r="Z65" s="268"/>
      <c r="AA65" s="234">
        <f t="shared" si="9"/>
        <v>0</v>
      </c>
      <c r="AB65" s="229">
        <f t="shared" si="9"/>
        <v>0</v>
      </c>
      <c r="AC65" s="220"/>
    </row>
    <row r="66" spans="1:29" ht="13.5" customHeight="1" x14ac:dyDescent="0.2">
      <c r="A66" s="216" t="s">
        <v>147</v>
      </c>
      <c r="B66" s="222" t="s">
        <v>252</v>
      </c>
      <c r="C66" s="224">
        <f>+'[4]3.SZ.TÁBL. SEGÍTŐ SZOLGÁLAT'!$D66</f>
        <v>5</v>
      </c>
      <c r="D66" s="219">
        <f>+[6]Idősek!$AD$8</f>
        <v>4</v>
      </c>
      <c r="E66" s="225"/>
      <c r="F66" s="224">
        <f>+'[4]3.SZ.TÁBL. SEGÍTŐ SZOLGÁLAT'!$G66</f>
        <v>51</v>
      </c>
      <c r="G66" s="219">
        <f>+'[6]Cs-Gy. Központ'!$AD$14</f>
        <v>66</v>
      </c>
      <c r="H66" s="223"/>
      <c r="I66" s="224">
        <f>+'[4]3.SZ.TÁBL. SEGÍTŐ SZOLGÁLAT'!$J66</f>
        <v>119</v>
      </c>
      <c r="J66" s="219">
        <f>+'[6]Házi sg'!$AD$26</f>
        <v>88</v>
      </c>
      <c r="K66" s="225"/>
      <c r="L66" s="224">
        <f>+'[4]3.SZ.TÁBL. SEGÍTŐ SZOLGÁLAT'!$M66</f>
        <v>58</v>
      </c>
      <c r="M66" s="219">
        <f>+'[6]Cs-Gy. Szolgálat'!$AD$12</f>
        <v>59</v>
      </c>
      <c r="N66" s="226"/>
      <c r="O66" s="224">
        <f>+'[4]3.SZ.TÁBL. SEGÍTŐ SZOLGÁLAT'!$P66</f>
        <v>44</v>
      </c>
      <c r="P66" s="219">
        <f>+[6]Támogató!$AD$11</f>
        <v>38</v>
      </c>
      <c r="Q66" s="225"/>
      <c r="R66" s="224">
        <f>+'[4]3.SZ.TÁBL. SEGÍTŐ SZOLGÁLAT'!$S66</f>
        <v>11</v>
      </c>
      <c r="S66" s="219">
        <f>+[6]Tanyagond!$AD$10</f>
        <v>9</v>
      </c>
      <c r="T66" s="226"/>
      <c r="U66" s="224">
        <f>+'[4]3.SZ.TÁBL. SEGÍTŐ SZOLGÁLAT'!$V66</f>
        <v>43</v>
      </c>
      <c r="V66" s="219">
        <f>+[6]Bölcsőde!$AD$12</f>
        <v>45</v>
      </c>
      <c r="W66" s="226"/>
      <c r="X66" s="224"/>
      <c r="Y66" s="219"/>
      <c r="Z66" s="268"/>
      <c r="AA66" s="234">
        <f t="shared" si="9"/>
        <v>331</v>
      </c>
      <c r="AB66" s="229">
        <f t="shared" si="9"/>
        <v>309</v>
      </c>
      <c r="AC66" s="220"/>
    </row>
    <row r="67" spans="1:29" ht="13.5" customHeight="1" x14ac:dyDescent="0.2">
      <c r="A67" s="211" t="s">
        <v>191</v>
      </c>
      <c r="B67" s="260" t="s">
        <v>192</v>
      </c>
      <c r="C67" s="224">
        <f>+'[4]3.SZ.TÁBL. SEGÍTŐ SZOLGÁLAT'!$D67</f>
        <v>25</v>
      </c>
      <c r="D67" s="229">
        <f>+[7]Sheet!$E$10</f>
        <v>25</v>
      </c>
      <c r="E67" s="232"/>
      <c r="F67" s="224">
        <f>+'[4]3.SZ.TÁBL. SEGÍTŐ SZOLGÁLAT'!$G67</f>
        <v>25</v>
      </c>
      <c r="G67" s="229">
        <f>+[7]Sheet!$K$10</f>
        <v>25</v>
      </c>
      <c r="H67" s="230"/>
      <c r="I67" s="224">
        <f>+'[4]3.SZ.TÁBL. SEGÍTŐ SZOLGÁLAT'!$J67</f>
        <v>10</v>
      </c>
      <c r="J67" s="229">
        <f>+[7]Sheet!$I$10</f>
        <v>11</v>
      </c>
      <c r="K67" s="232"/>
      <c r="L67" s="224">
        <f>+'[4]3.SZ.TÁBL. SEGÍTŐ SZOLGÁLAT'!$M67</f>
        <v>8</v>
      </c>
      <c r="M67" s="229">
        <f>+[7]Sheet!$G$10</f>
        <v>8</v>
      </c>
      <c r="N67" s="233"/>
      <c r="O67" s="224">
        <f>+'[4]3.SZ.TÁBL. SEGÍTŐ SZOLGÁLAT'!$P67</f>
        <v>7</v>
      </c>
      <c r="P67" s="229">
        <f>+[7]Sheet!$M$10</f>
        <v>8</v>
      </c>
      <c r="Q67" s="232"/>
      <c r="R67" s="224">
        <f>+'[4]3.SZ.TÁBL. SEGÍTŐ SZOLGÁLAT'!$S67</f>
        <v>0</v>
      </c>
      <c r="S67" s="229">
        <f>+[8]Sheet!$O$10</f>
        <v>0</v>
      </c>
      <c r="T67" s="233"/>
      <c r="U67" s="224">
        <f>+'[4]3.SZ.TÁBL. SEGÍTŐ SZOLGÁLAT'!$V67</f>
        <v>30</v>
      </c>
      <c r="V67" s="229">
        <f>+[7]Sheet!$Q$10</f>
        <v>50</v>
      </c>
      <c r="W67" s="233"/>
      <c r="X67" s="224"/>
      <c r="Y67" s="229"/>
      <c r="Z67" s="267"/>
      <c r="AA67" s="234">
        <f t="shared" si="9"/>
        <v>105</v>
      </c>
      <c r="AB67" s="229">
        <f t="shared" si="9"/>
        <v>127</v>
      </c>
      <c r="AC67" s="235"/>
    </row>
    <row r="68" spans="1:29" ht="15.75" customHeight="1" x14ac:dyDescent="0.2">
      <c r="A68" s="212" t="s">
        <v>193</v>
      </c>
      <c r="B68" s="221" t="s">
        <v>319</v>
      </c>
      <c r="C68" s="224">
        <f>+'[4]3.SZ.TÁBL. SEGÍTŐ SZOLGÁLAT'!$D68</f>
        <v>54</v>
      </c>
      <c r="D68" s="219">
        <f>+[7]Sheet!$E$17</f>
        <v>25</v>
      </c>
      <c r="E68" s="225"/>
      <c r="F68" s="224">
        <f>+'[4]3.SZ.TÁBL. SEGÍTŐ SZOLGÁLAT'!$G68</f>
        <v>446</v>
      </c>
      <c r="G68" s="219">
        <f>+[7]Sheet!$K$17</f>
        <v>360</v>
      </c>
      <c r="H68" s="223"/>
      <c r="I68" s="224">
        <f>+'[4]3.SZ.TÁBL. SEGÍTŐ SZOLGÁLAT'!$J68</f>
        <v>862</v>
      </c>
      <c r="J68" s="219">
        <f>+[7]Sheet!$I$17</f>
        <v>565</v>
      </c>
      <c r="K68" s="225"/>
      <c r="L68" s="224">
        <f>+'[4]3.SZ.TÁBL. SEGÍTŐ SZOLGÁLAT'!$M68</f>
        <v>244</v>
      </c>
      <c r="M68" s="219">
        <f>+[7]Sheet!$G$17</f>
        <v>90</v>
      </c>
      <c r="N68" s="226"/>
      <c r="O68" s="224">
        <f>+'[4]3.SZ.TÁBL. SEGÍTŐ SZOLGÁLAT'!$P68</f>
        <v>1801</v>
      </c>
      <c r="P68" s="219">
        <f>+[7]Sheet!$M$17</f>
        <v>1680</v>
      </c>
      <c r="Q68" s="225"/>
      <c r="R68" s="224">
        <f>+'[4]3.SZ.TÁBL. SEGÍTŐ SZOLGÁLAT'!$S68</f>
        <v>1037</v>
      </c>
      <c r="S68" s="219">
        <f>+[7]Sheet!$O$17</f>
        <v>1005</v>
      </c>
      <c r="T68" s="226"/>
      <c r="U68" s="224">
        <f>+'[4]3.SZ.TÁBL. SEGÍTŐ SZOLGÁLAT'!$V68</f>
        <v>260</v>
      </c>
      <c r="V68" s="219">
        <f>+[7]Sheet!$Q$17</f>
        <v>95</v>
      </c>
      <c r="W68" s="226"/>
      <c r="X68" s="224">
        <f>+'[4]3.SZ.TÁBL. SEGÍTŐ SZOLGÁLAT'!$Y68</f>
        <v>5</v>
      </c>
      <c r="Y68" s="219"/>
      <c r="Z68" s="268"/>
      <c r="AA68" s="234">
        <f t="shared" si="9"/>
        <v>4709</v>
      </c>
      <c r="AB68" s="229">
        <f t="shared" si="9"/>
        <v>3820</v>
      </c>
      <c r="AC68" s="220"/>
    </row>
    <row r="69" spans="1:29" ht="13.5" customHeight="1" x14ac:dyDescent="0.2">
      <c r="A69" s="213" t="s">
        <v>195</v>
      </c>
      <c r="B69" s="261" t="s">
        <v>196</v>
      </c>
      <c r="C69" s="224"/>
      <c r="D69" s="242"/>
      <c r="E69" s="245"/>
      <c r="F69" s="244"/>
      <c r="G69" s="242"/>
      <c r="H69" s="243"/>
      <c r="I69" s="244"/>
      <c r="J69" s="242"/>
      <c r="K69" s="245"/>
      <c r="L69" s="244"/>
      <c r="M69" s="242"/>
      <c r="N69" s="246"/>
      <c r="O69" s="244"/>
      <c r="P69" s="242"/>
      <c r="Q69" s="245"/>
      <c r="R69" s="244"/>
      <c r="S69" s="242"/>
      <c r="T69" s="246"/>
      <c r="U69" s="244"/>
      <c r="V69" s="242"/>
      <c r="W69" s="246"/>
      <c r="X69" s="244"/>
      <c r="Y69" s="242"/>
      <c r="Z69" s="269"/>
      <c r="AA69" s="234">
        <f t="shared" si="9"/>
        <v>0</v>
      </c>
      <c r="AB69" s="229">
        <f t="shared" si="9"/>
        <v>0</v>
      </c>
      <c r="AC69" s="248"/>
    </row>
    <row r="70" spans="1:29" s="331" customFormat="1" ht="13.5" customHeight="1" x14ac:dyDescent="0.2">
      <c r="A70" s="214" t="s">
        <v>148</v>
      </c>
      <c r="B70" s="262" t="s">
        <v>106</v>
      </c>
      <c r="C70" s="328">
        <f>SUM(C67:C69)</f>
        <v>79</v>
      </c>
      <c r="D70" s="306">
        <f>SUM(D67:D69)</f>
        <v>50</v>
      </c>
      <c r="E70" s="329"/>
      <c r="F70" s="328">
        <f>SUM(F67:F69)</f>
        <v>471</v>
      </c>
      <c r="G70" s="304">
        <f>SUM(G67:G69)</f>
        <v>385</v>
      </c>
      <c r="H70" s="307"/>
      <c r="I70" s="328">
        <f>SUM(I67:I69)</f>
        <v>872</v>
      </c>
      <c r="J70" s="304">
        <f>SUM(J67:J69)</f>
        <v>576</v>
      </c>
      <c r="K70" s="329"/>
      <c r="L70" s="328">
        <f>SUM(L67:L69)</f>
        <v>252</v>
      </c>
      <c r="M70" s="304">
        <f>SUM(M67:M69)</f>
        <v>98</v>
      </c>
      <c r="N70" s="330"/>
      <c r="O70" s="328">
        <f>SUM(O67:O69)</f>
        <v>1808</v>
      </c>
      <c r="P70" s="304">
        <f>SUM(P67:P69)</f>
        <v>1688</v>
      </c>
      <c r="Q70" s="329"/>
      <c r="R70" s="328">
        <f>SUM(R67:R69)</f>
        <v>1037</v>
      </c>
      <c r="S70" s="304">
        <f>SUM(S67:S69)</f>
        <v>1005</v>
      </c>
      <c r="T70" s="330"/>
      <c r="U70" s="328">
        <f>SUM(U67:U69)</f>
        <v>290</v>
      </c>
      <c r="V70" s="304">
        <f>SUM(V67:V69)</f>
        <v>145</v>
      </c>
      <c r="W70" s="330"/>
      <c r="X70" s="328">
        <f>SUM(X67:X69)</f>
        <v>5</v>
      </c>
      <c r="Y70" s="304">
        <f>SUM(Y67:Y69)</f>
        <v>0</v>
      </c>
      <c r="Z70" s="308"/>
      <c r="AA70" s="299">
        <f>SUM(AA67:AA69)</f>
        <v>4814</v>
      </c>
      <c r="AB70" s="304">
        <f>SUM(AB67:AB69)</f>
        <v>3947</v>
      </c>
      <c r="AC70" s="305"/>
    </row>
    <row r="71" spans="1:29" ht="13.5" customHeight="1" x14ac:dyDescent="0.2">
      <c r="A71" s="211" t="s">
        <v>197</v>
      </c>
      <c r="B71" s="260" t="s">
        <v>198</v>
      </c>
      <c r="C71" s="224">
        <f>+'[4]3.SZ.TÁBL. SEGÍTŐ SZOLGÁLAT'!$D71</f>
        <v>20</v>
      </c>
      <c r="D71" s="229">
        <f>+[7]Sheet!$E$26</f>
        <v>20</v>
      </c>
      <c r="E71" s="232"/>
      <c r="F71" s="279">
        <f>+'[4]3.SZ.TÁBL. SEGÍTŐ SZOLGÁLAT'!$G71</f>
        <v>30</v>
      </c>
      <c r="G71" s="229">
        <f>+[7]Sheet!$K$26</f>
        <v>30</v>
      </c>
      <c r="H71" s="230"/>
      <c r="I71" s="231">
        <f>+'[4]3.SZ.TÁBL. SEGÍTŐ SZOLGÁLAT'!$J71</f>
        <v>19</v>
      </c>
      <c r="J71" s="229">
        <f>+[7]Sheet!$I$26</f>
        <v>19</v>
      </c>
      <c r="K71" s="232"/>
      <c r="L71" s="279">
        <f>+'[4]3.SZ.TÁBL. SEGÍTŐ SZOLGÁLAT'!$M71</f>
        <v>510</v>
      </c>
      <c r="M71" s="229">
        <f>+[7]Sheet!$G$26</f>
        <v>630</v>
      </c>
      <c r="N71" s="233"/>
      <c r="O71" s="279">
        <f>+'[4]3.SZ.TÁBL. SEGÍTŐ SZOLGÁLAT'!$P71</f>
        <v>30</v>
      </c>
      <c r="P71" s="229">
        <f>+[7]Sheet!$M$26</f>
        <v>30</v>
      </c>
      <c r="Q71" s="232"/>
      <c r="R71" s="279"/>
      <c r="S71" s="229"/>
      <c r="T71" s="233"/>
      <c r="U71" s="279">
        <f>+'[4]3.SZ.TÁBL. SEGÍTŐ SZOLGÁLAT'!$V71</f>
        <v>20</v>
      </c>
      <c r="V71" s="229">
        <f>+[7]Sheet!$Q$26</f>
        <v>20</v>
      </c>
      <c r="W71" s="233"/>
      <c r="X71" s="279"/>
      <c r="Y71" s="229"/>
      <c r="Z71" s="267"/>
      <c r="AA71" s="234">
        <f t="shared" ref="AA71:AB72" si="10">+C71+F71+I71+L71+O71+R71+U71+X71</f>
        <v>629</v>
      </c>
      <c r="AB71" s="229">
        <f t="shared" si="10"/>
        <v>749</v>
      </c>
      <c r="AC71" s="235"/>
    </row>
    <row r="72" spans="1:29" ht="13.5" customHeight="1" x14ac:dyDescent="0.2">
      <c r="A72" s="213" t="s">
        <v>199</v>
      </c>
      <c r="B72" s="261" t="s">
        <v>200</v>
      </c>
      <c r="C72" s="224">
        <f>+'[4]3.SZ.TÁBL. SEGÍTŐ SZOLGÁLAT'!$D72</f>
        <v>27</v>
      </c>
      <c r="D72" s="242">
        <f>+[7]Sheet!$E$29</f>
        <v>28</v>
      </c>
      <c r="E72" s="245"/>
      <c r="F72" s="274">
        <f>+'[4]3.SZ.TÁBL. SEGÍTŐ SZOLGÁLAT'!$G72</f>
        <v>170</v>
      </c>
      <c r="G72" s="242">
        <f>+[7]Sheet!$K$29</f>
        <v>90</v>
      </c>
      <c r="H72" s="243"/>
      <c r="I72" s="244">
        <f>+'[4]3.SZ.TÁBL. SEGÍTŐ SZOLGÁLAT'!$J72</f>
        <v>70</v>
      </c>
      <c r="J72" s="242">
        <f>+[7]Sheet!$I$29</f>
        <v>70</v>
      </c>
      <c r="K72" s="245"/>
      <c r="L72" s="274">
        <f>+'[4]3.SZ.TÁBL. SEGÍTŐ SZOLGÁLAT'!$M72</f>
        <v>160</v>
      </c>
      <c r="M72" s="242">
        <f>+[7]Sheet!$G$29</f>
        <v>170</v>
      </c>
      <c r="N72" s="246"/>
      <c r="O72" s="274">
        <f>+'[4]3.SZ.TÁBL. SEGÍTŐ SZOLGÁLAT'!$P72</f>
        <v>60</v>
      </c>
      <c r="P72" s="242">
        <f>+[7]Sheet!$M$29</f>
        <v>90</v>
      </c>
      <c r="Q72" s="245"/>
      <c r="R72" s="274">
        <f>+'[4]3.SZ.TÁBL. SEGÍTŐ SZOLGÁLAT'!$S72</f>
        <v>30</v>
      </c>
      <c r="S72" s="242">
        <f>+[7]Sheet!$O$29</f>
        <v>40</v>
      </c>
      <c r="T72" s="246"/>
      <c r="U72" s="274">
        <f>+'[4]3.SZ.TÁBL. SEGÍTŐ SZOLGÁLAT'!$V72</f>
        <v>50</v>
      </c>
      <c r="V72" s="242">
        <f>+[7]Sheet!$Q$29</f>
        <v>40</v>
      </c>
      <c r="W72" s="246"/>
      <c r="X72" s="274">
        <f>+'[4]3.SZ.TÁBL. SEGÍTŐ SZOLGÁLAT'!$Y72</f>
        <v>29</v>
      </c>
      <c r="Y72" s="242">
        <f>+[7]Sheet!$S$29</f>
        <v>20</v>
      </c>
      <c r="Z72" s="269"/>
      <c r="AA72" s="234">
        <f t="shared" si="10"/>
        <v>596</v>
      </c>
      <c r="AB72" s="229">
        <f>+D72+G72+J72+M72+P72+S72+V72+Y72</f>
        <v>548</v>
      </c>
      <c r="AC72" s="248"/>
    </row>
    <row r="73" spans="1:29" s="331" customFormat="1" ht="13.5" customHeight="1" x14ac:dyDescent="0.2">
      <c r="A73" s="214" t="s">
        <v>149</v>
      </c>
      <c r="B73" s="262" t="s">
        <v>107</v>
      </c>
      <c r="C73" s="328">
        <f>SUM(C71:C72)</f>
        <v>47</v>
      </c>
      <c r="D73" s="306">
        <f>SUM(D71:D72)</f>
        <v>48</v>
      </c>
      <c r="E73" s="329"/>
      <c r="F73" s="328">
        <f>SUM(F71:F72)</f>
        <v>200</v>
      </c>
      <c r="G73" s="304">
        <f>SUM(G71:G72)</f>
        <v>120</v>
      </c>
      <c r="H73" s="307"/>
      <c r="I73" s="328">
        <f>SUM(I71:I72)</f>
        <v>89</v>
      </c>
      <c r="J73" s="304">
        <f>SUM(J71:J72)</f>
        <v>89</v>
      </c>
      <c r="K73" s="329"/>
      <c r="L73" s="328">
        <f>SUM(L71:L72)</f>
        <v>670</v>
      </c>
      <c r="M73" s="304">
        <f>SUM(M71:M72)</f>
        <v>800</v>
      </c>
      <c r="N73" s="330"/>
      <c r="O73" s="328">
        <f>SUM(O71:O72)</f>
        <v>90</v>
      </c>
      <c r="P73" s="304">
        <f>SUM(P71:P72)</f>
        <v>120</v>
      </c>
      <c r="Q73" s="329"/>
      <c r="R73" s="328">
        <f>SUM(R71:R72)</f>
        <v>30</v>
      </c>
      <c r="S73" s="304">
        <f>SUM(S71:S72)</f>
        <v>40</v>
      </c>
      <c r="T73" s="330"/>
      <c r="U73" s="328">
        <f>SUM(U71:U72)</f>
        <v>70</v>
      </c>
      <c r="V73" s="304">
        <f>SUM(V71:V72)</f>
        <v>60</v>
      </c>
      <c r="W73" s="330"/>
      <c r="X73" s="328">
        <f>SUM(X71:X72)</f>
        <v>29</v>
      </c>
      <c r="Y73" s="304">
        <f>SUM(Y71:Y72)</f>
        <v>20</v>
      </c>
      <c r="Z73" s="308"/>
      <c r="AA73" s="299">
        <f>SUM(AA71:AA72)</f>
        <v>1225</v>
      </c>
      <c r="AB73" s="304">
        <f>SUM(AB71:AB72)</f>
        <v>1297</v>
      </c>
      <c r="AC73" s="305"/>
    </row>
    <row r="74" spans="1:29" ht="13.5" customHeight="1" x14ac:dyDescent="0.2">
      <c r="A74" s="211" t="s">
        <v>201</v>
      </c>
      <c r="B74" s="260" t="s">
        <v>202</v>
      </c>
      <c r="C74" s="224">
        <f>+'[4]3.SZ.TÁBL. SEGÍTŐ SZOLGÁLAT'!$D74</f>
        <v>273</v>
      </c>
      <c r="D74" s="229">
        <f>+[7]Sheet!$E$33</f>
        <v>273</v>
      </c>
      <c r="E74" s="232"/>
      <c r="F74" s="279">
        <f>+'[4]3.SZ.TÁBL. SEGÍTŐ SZOLGÁLAT'!$G74</f>
        <v>444</v>
      </c>
      <c r="G74" s="229">
        <f>+[7]Sheet!$K$33</f>
        <v>451</v>
      </c>
      <c r="H74" s="230"/>
      <c r="I74" s="279">
        <f>+'[4]3.SZ.TÁBL. SEGÍTŐ SZOLGÁLAT'!$J74</f>
        <v>563</v>
      </c>
      <c r="J74" s="229">
        <f>+[7]Sheet!$I$33</f>
        <v>573</v>
      </c>
      <c r="K74" s="232"/>
      <c r="L74" s="279">
        <f>+'[4]3.SZ.TÁBL. SEGÍTŐ SZOLGÁLAT'!$M74</f>
        <v>434</v>
      </c>
      <c r="M74" s="229">
        <f>+[7]Sheet!$G$33</f>
        <v>445</v>
      </c>
      <c r="N74" s="233"/>
      <c r="O74" s="231">
        <f>+'[4]3.SZ.TÁBL. SEGÍTŐ SZOLGÁLAT'!$P74</f>
        <v>563</v>
      </c>
      <c r="P74" s="229">
        <f>+[7]Sheet!$M$33</f>
        <v>565</v>
      </c>
      <c r="Q74" s="232"/>
      <c r="R74" s="279">
        <f>+'[4]3.SZ.TÁBL. SEGÍTŐ SZOLGÁLAT'!$S74</f>
        <v>0</v>
      </c>
      <c r="S74" s="229">
        <f>+[9]Sheet!$O$33</f>
        <v>0</v>
      </c>
      <c r="T74" s="233"/>
      <c r="U74" s="231">
        <f>+'[4]3.SZ.TÁBL. SEGÍTŐ SZOLGÁLAT'!$V74</f>
        <v>228</v>
      </c>
      <c r="V74" s="229">
        <f>+[7]Sheet!$Q$33</f>
        <v>231</v>
      </c>
      <c r="W74" s="233"/>
      <c r="X74" s="231"/>
      <c r="Y74" s="229"/>
      <c r="Z74" s="267"/>
      <c r="AA74" s="234">
        <f t="shared" ref="AA74:AB77" si="11">+C74+F74+I74+L74+O74+R74+U74+X74</f>
        <v>2505</v>
      </c>
      <c r="AB74" s="229">
        <f t="shared" si="11"/>
        <v>2538</v>
      </c>
      <c r="AC74" s="235"/>
    </row>
    <row r="75" spans="1:29" ht="13.5" customHeight="1" x14ac:dyDescent="0.2">
      <c r="A75" s="212" t="s">
        <v>203</v>
      </c>
      <c r="B75" s="221" t="s">
        <v>3</v>
      </c>
      <c r="C75" s="224">
        <f>+'[4]3.SZ.TÁBL. SEGÍTŐ SZOLGÁLAT'!$D75</f>
        <v>60</v>
      </c>
      <c r="D75" s="219">
        <f>+[7]Sheet!$E$35</f>
        <v>60</v>
      </c>
      <c r="E75" s="225"/>
      <c r="F75" s="224"/>
      <c r="G75" s="219"/>
      <c r="H75" s="223"/>
      <c r="I75" s="224"/>
      <c r="J75" s="219"/>
      <c r="K75" s="225"/>
      <c r="L75" s="224"/>
      <c r="M75" s="219"/>
      <c r="N75" s="226"/>
      <c r="O75" s="224"/>
      <c r="P75" s="219"/>
      <c r="Q75" s="225"/>
      <c r="R75" s="224"/>
      <c r="S75" s="219"/>
      <c r="T75" s="226"/>
      <c r="U75" s="224">
        <f>+'[4]3.SZ.TÁBL. SEGÍTŐ SZOLGÁLAT'!$V75</f>
        <v>20</v>
      </c>
      <c r="V75" s="219">
        <f>+[7]Sheet!$Q$35</f>
        <v>20</v>
      </c>
      <c r="W75" s="226"/>
      <c r="X75" s="224">
        <f>+'[4]3.SZ.TÁBL. SEGÍTŐ SZOLGÁLAT'!$Y75</f>
        <v>1100</v>
      </c>
      <c r="Y75" s="219">
        <f>+[7]Sheet!$S$35</f>
        <v>1200</v>
      </c>
      <c r="Z75" s="268"/>
      <c r="AA75" s="234">
        <f t="shared" si="11"/>
        <v>1180</v>
      </c>
      <c r="AB75" s="229">
        <f t="shared" si="11"/>
        <v>1280</v>
      </c>
      <c r="AC75" s="220"/>
    </row>
    <row r="76" spans="1:29" ht="13.5" customHeight="1" x14ac:dyDescent="0.2">
      <c r="A76" s="212" t="s">
        <v>204</v>
      </c>
      <c r="B76" s="221" t="s">
        <v>205</v>
      </c>
      <c r="C76" s="224"/>
      <c r="D76" s="219"/>
      <c r="E76" s="225"/>
      <c r="F76" s="224"/>
      <c r="G76" s="219"/>
      <c r="H76" s="223"/>
      <c r="I76" s="224"/>
      <c r="J76" s="219"/>
      <c r="K76" s="225"/>
      <c r="L76" s="224"/>
      <c r="M76" s="219"/>
      <c r="N76" s="226"/>
      <c r="O76" s="224"/>
      <c r="P76" s="219"/>
      <c r="Q76" s="225"/>
      <c r="R76" s="224"/>
      <c r="S76" s="219"/>
      <c r="T76" s="226"/>
      <c r="U76" s="224"/>
      <c r="V76" s="219"/>
      <c r="W76" s="226"/>
      <c r="X76" s="224"/>
      <c r="Y76" s="219"/>
      <c r="Z76" s="268"/>
      <c r="AA76" s="234">
        <f t="shared" si="11"/>
        <v>0</v>
      </c>
      <c r="AB76" s="229">
        <f t="shared" si="11"/>
        <v>0</v>
      </c>
      <c r="AC76" s="220"/>
    </row>
    <row r="77" spans="1:29" ht="13.5" customHeight="1" x14ac:dyDescent="0.2">
      <c r="A77" s="212" t="s">
        <v>206</v>
      </c>
      <c r="B77" s="221" t="s">
        <v>207</v>
      </c>
      <c r="C77" s="224">
        <f>+'[4]3.SZ.TÁBL. SEGÍTŐ SZOLGÁLAT'!$D77</f>
        <v>10</v>
      </c>
      <c r="D77" s="219"/>
      <c r="E77" s="225"/>
      <c r="F77" s="224">
        <f>+'[4]3.SZ.TÁBL. SEGÍTŐ SZOLGÁLAT'!$G77</f>
        <v>250</v>
      </c>
      <c r="G77" s="219">
        <f>+[7]Sheet!$K$39</f>
        <v>320</v>
      </c>
      <c r="H77" s="223"/>
      <c r="I77" s="224">
        <f>+'[4]3.SZ.TÁBL. SEGÍTŐ SZOLGÁLAT'!$J77</f>
        <v>370</v>
      </c>
      <c r="J77" s="219">
        <f>+[7]Sheet!$I$39</f>
        <v>665</v>
      </c>
      <c r="K77" s="225"/>
      <c r="L77" s="224"/>
      <c r="M77" s="219"/>
      <c r="N77" s="226"/>
      <c r="O77" s="224">
        <f>+'[4]3.SZ.TÁBL. SEGÍTŐ SZOLGÁLAT'!$P77</f>
        <v>800</v>
      </c>
      <c r="P77" s="219">
        <f>+[7]Sheet!$M$39</f>
        <v>1000</v>
      </c>
      <c r="Q77" s="225"/>
      <c r="R77" s="224">
        <f>+'[4]3.SZ.TÁBL. SEGÍTŐ SZOLGÁLAT'!$S77</f>
        <v>1000</v>
      </c>
      <c r="S77" s="219">
        <f>+[7]Sheet!$O$39</f>
        <v>1000</v>
      </c>
      <c r="T77" s="226"/>
      <c r="U77" s="224"/>
      <c r="V77" s="219"/>
      <c r="W77" s="226"/>
      <c r="X77" s="224"/>
      <c r="Y77" s="219"/>
      <c r="Z77" s="268"/>
      <c r="AA77" s="234">
        <f t="shared" si="11"/>
        <v>2430</v>
      </c>
      <c r="AB77" s="229">
        <f t="shared" si="11"/>
        <v>2985</v>
      </c>
      <c r="AC77" s="220"/>
    </row>
    <row r="78" spans="1:29" ht="13.5" customHeight="1" x14ac:dyDescent="0.2">
      <c r="A78" s="212" t="s">
        <v>208</v>
      </c>
      <c r="B78" s="221" t="s">
        <v>209</v>
      </c>
      <c r="C78" s="224"/>
      <c r="D78" s="219"/>
      <c r="E78" s="225"/>
      <c r="F78" s="224"/>
      <c r="G78" s="219"/>
      <c r="H78" s="223"/>
      <c r="I78" s="224"/>
      <c r="J78" s="219"/>
      <c r="K78" s="225"/>
      <c r="L78" s="224"/>
      <c r="M78" s="219"/>
      <c r="N78" s="226"/>
      <c r="O78" s="224"/>
      <c r="P78" s="219"/>
      <c r="Q78" s="225"/>
      <c r="R78" s="224"/>
      <c r="S78" s="219"/>
      <c r="T78" s="226"/>
      <c r="U78" s="224"/>
      <c r="V78" s="219"/>
      <c r="W78" s="226"/>
      <c r="X78" s="224"/>
      <c r="Y78" s="219"/>
      <c r="Z78" s="268"/>
      <c r="AA78" s="227">
        <f>+SUM(AA79:AA80)</f>
        <v>0</v>
      </c>
      <c r="AB78" s="219">
        <f>+SUM(AB79:AB80)</f>
        <v>0</v>
      </c>
      <c r="AC78" s="220"/>
    </row>
    <row r="79" spans="1:29" ht="13.5" customHeight="1" x14ac:dyDescent="0.2">
      <c r="A79" s="216" t="s">
        <v>208</v>
      </c>
      <c r="B79" s="222" t="s">
        <v>253</v>
      </c>
      <c r="C79" s="224"/>
      <c r="D79" s="219"/>
      <c r="E79" s="225"/>
      <c r="F79" s="224"/>
      <c r="G79" s="219"/>
      <c r="H79" s="223"/>
      <c r="I79" s="224"/>
      <c r="J79" s="219"/>
      <c r="K79" s="225"/>
      <c r="L79" s="224"/>
      <c r="M79" s="219"/>
      <c r="N79" s="226"/>
      <c r="O79" s="224"/>
      <c r="P79" s="219"/>
      <c r="Q79" s="225"/>
      <c r="R79" s="224"/>
      <c r="S79" s="219"/>
      <c r="T79" s="226"/>
      <c r="U79" s="224"/>
      <c r="V79" s="219"/>
      <c r="W79" s="226"/>
      <c r="X79" s="224"/>
      <c r="Y79" s="219"/>
      <c r="Z79" s="268"/>
      <c r="AA79" s="234">
        <f t="shared" ref="AA79:AB82" si="12">+C79+F79+I79+L79+O79+R79+U79+X79</f>
        <v>0</v>
      </c>
      <c r="AB79" s="229">
        <f t="shared" si="12"/>
        <v>0</v>
      </c>
      <c r="AC79" s="220"/>
    </row>
    <row r="80" spans="1:29" ht="13.5" customHeight="1" x14ac:dyDescent="0.2">
      <c r="A80" s="216" t="s">
        <v>208</v>
      </c>
      <c r="B80" s="222" t="s">
        <v>254</v>
      </c>
      <c r="C80" s="224"/>
      <c r="D80" s="219"/>
      <c r="E80" s="225"/>
      <c r="F80" s="224"/>
      <c r="G80" s="219"/>
      <c r="H80" s="223"/>
      <c r="I80" s="224"/>
      <c r="J80" s="219"/>
      <c r="K80" s="225"/>
      <c r="L80" s="224"/>
      <c r="M80" s="219"/>
      <c r="N80" s="226"/>
      <c r="O80" s="224"/>
      <c r="P80" s="219"/>
      <c r="Q80" s="225"/>
      <c r="R80" s="224"/>
      <c r="S80" s="219"/>
      <c r="T80" s="226"/>
      <c r="U80" s="224"/>
      <c r="V80" s="219"/>
      <c r="W80" s="226"/>
      <c r="X80" s="224"/>
      <c r="Y80" s="219"/>
      <c r="Z80" s="268"/>
      <c r="AA80" s="234">
        <f t="shared" si="12"/>
        <v>0</v>
      </c>
      <c r="AB80" s="229">
        <f t="shared" si="12"/>
        <v>0</v>
      </c>
      <c r="AC80" s="220"/>
    </row>
    <row r="81" spans="1:29" ht="13.5" customHeight="1" x14ac:dyDescent="0.2">
      <c r="A81" s="212" t="s">
        <v>210</v>
      </c>
      <c r="B81" s="221" t="s">
        <v>211</v>
      </c>
      <c r="C81" s="224"/>
      <c r="D81" s="219"/>
      <c r="E81" s="225"/>
      <c r="F81" s="224">
        <f>+'[4]3.SZ.TÁBL. SEGÍTŐ SZOLGÁLAT'!$G81</f>
        <v>900</v>
      </c>
      <c r="G81" s="219">
        <f>+[7]Sheet!$K$41</f>
        <v>900</v>
      </c>
      <c r="H81" s="223"/>
      <c r="I81" s="224">
        <f>+'[4]3.SZ.TÁBL. SEGÍTŐ SZOLGÁLAT'!$J81</f>
        <v>0</v>
      </c>
      <c r="J81" s="219"/>
      <c r="K81" s="225"/>
      <c r="L81" s="224">
        <f>+'[4]3.SZ.TÁBL. SEGÍTŐ SZOLGÁLAT'!$M81</f>
        <v>1110</v>
      </c>
      <c r="M81" s="219">
        <f>+[7]Sheet!$G$41</f>
        <v>1150</v>
      </c>
      <c r="N81" s="226"/>
      <c r="O81" s="224">
        <f>+'[4]3.SZ.TÁBL. SEGÍTŐ SZOLGÁLAT'!$P81</f>
        <v>65</v>
      </c>
      <c r="P81" s="219">
        <f>+[7]Sheet!$M$41</f>
        <v>65</v>
      </c>
      <c r="Q81" s="225"/>
      <c r="R81" s="224"/>
      <c r="S81" s="219"/>
      <c r="T81" s="226"/>
      <c r="U81" s="224">
        <f>+'[4]3.SZ.TÁBL. SEGÍTŐ SZOLGÁLAT'!$V81</f>
        <v>50</v>
      </c>
      <c r="V81" s="219">
        <f>+[7]Sheet!$Q$41</f>
        <v>60</v>
      </c>
      <c r="W81" s="226"/>
      <c r="X81" s="224"/>
      <c r="Y81" s="219"/>
      <c r="Z81" s="268"/>
      <c r="AA81" s="234">
        <f t="shared" si="12"/>
        <v>2125</v>
      </c>
      <c r="AB81" s="229">
        <f t="shared" si="12"/>
        <v>2175</v>
      </c>
      <c r="AC81" s="220"/>
    </row>
    <row r="82" spans="1:29" ht="13.5" customHeight="1" x14ac:dyDescent="0.2">
      <c r="A82" s="213" t="s">
        <v>212</v>
      </c>
      <c r="B82" s="261" t="s">
        <v>318</v>
      </c>
      <c r="C82" s="224">
        <f>+'[4]3.SZ.TÁBL. SEGÍTŐ SZOLGÁLAT'!$D82</f>
        <v>380</v>
      </c>
      <c r="D82" s="242">
        <f>+[7]Sheet!$E$51</f>
        <v>380</v>
      </c>
      <c r="E82" s="245"/>
      <c r="F82" s="274">
        <f>+'[4]3.SZ.TÁBL. SEGÍTŐ SZOLGÁLAT'!$G82</f>
        <v>1360</v>
      </c>
      <c r="G82" s="242">
        <f>+[7]Sheet!$K$51</f>
        <v>1725</v>
      </c>
      <c r="H82" s="243"/>
      <c r="I82" s="274">
        <f>+'[4]3.SZ.TÁBL. SEGÍTŐ SZOLGÁLAT'!$J82</f>
        <v>805</v>
      </c>
      <c r="J82" s="242">
        <f>+[7]Sheet!$I$51</f>
        <v>805</v>
      </c>
      <c r="K82" s="245"/>
      <c r="L82" s="274">
        <f>+'[4]3.SZ.TÁBL. SEGÍTŐ SZOLGÁLAT'!$M82</f>
        <v>645</v>
      </c>
      <c r="M82" s="242">
        <f>+[7]Sheet!$G$51</f>
        <v>647</v>
      </c>
      <c r="N82" s="246"/>
      <c r="O82" s="244">
        <f>+'[4]3.SZ.TÁBL. SEGÍTŐ SZOLGÁLAT'!$P82</f>
        <v>863</v>
      </c>
      <c r="P82" s="242">
        <f>+[7]Sheet!$M$51</f>
        <v>1013</v>
      </c>
      <c r="Q82" s="245"/>
      <c r="R82" s="274">
        <f>+'[4]3.SZ.TÁBL. SEGÍTŐ SZOLGÁLAT'!$S82</f>
        <v>300</v>
      </c>
      <c r="S82" s="242">
        <f>+[7]Sheet!$O$51</f>
        <v>330</v>
      </c>
      <c r="T82" s="246"/>
      <c r="U82" s="244">
        <f>+'[4]3.SZ.TÁBL. SEGÍTŐ SZOLGÁLAT'!$V82</f>
        <v>210</v>
      </c>
      <c r="V82" s="242">
        <f>+[7]Sheet!$Q$51</f>
        <v>210</v>
      </c>
      <c r="W82" s="246"/>
      <c r="X82" s="244"/>
      <c r="Y82" s="242"/>
      <c r="Z82" s="269"/>
      <c r="AA82" s="234">
        <f t="shared" si="12"/>
        <v>4563</v>
      </c>
      <c r="AB82" s="229">
        <f t="shared" si="12"/>
        <v>5110</v>
      </c>
      <c r="AC82" s="248"/>
    </row>
    <row r="83" spans="1:29" s="331" customFormat="1" ht="13.5" customHeight="1" x14ac:dyDescent="0.2">
      <c r="A83" s="214" t="s">
        <v>150</v>
      </c>
      <c r="B83" s="262" t="s">
        <v>108</v>
      </c>
      <c r="C83" s="328">
        <f>+SUM(C74:C78,C81:C82)</f>
        <v>723</v>
      </c>
      <c r="D83" s="306">
        <f>+SUM(D74:D78,D81:D82)</f>
        <v>713</v>
      </c>
      <c r="E83" s="329"/>
      <c r="F83" s="328">
        <f>+SUM(F74:F78,F81:F82)</f>
        <v>2954</v>
      </c>
      <c r="G83" s="304">
        <f>+SUM(G74:G78,G81:G82)</f>
        <v>3396</v>
      </c>
      <c r="H83" s="307"/>
      <c r="I83" s="328">
        <f>+SUM(I74:I78,I81:I82)</f>
        <v>1738</v>
      </c>
      <c r="J83" s="304">
        <f>+SUM(J74:J78,J81:J82)</f>
        <v>2043</v>
      </c>
      <c r="K83" s="329"/>
      <c r="L83" s="328">
        <f>+SUM(L74:L78,L81:L82)</f>
        <v>2189</v>
      </c>
      <c r="M83" s="304">
        <f>+SUM(M74:M78,M81:M82)</f>
        <v>2242</v>
      </c>
      <c r="N83" s="330"/>
      <c r="O83" s="328">
        <f>+SUM(O74:O78,O81:O82)</f>
        <v>2291</v>
      </c>
      <c r="P83" s="304">
        <f>+SUM(P74:P78,P81:P82)</f>
        <v>2643</v>
      </c>
      <c r="Q83" s="329"/>
      <c r="R83" s="328">
        <f>+SUM(R74:R78,R81:R82)</f>
        <v>1300</v>
      </c>
      <c r="S83" s="304">
        <f>+SUM(S74:S78,S81:S82)</f>
        <v>1330</v>
      </c>
      <c r="T83" s="330"/>
      <c r="U83" s="328">
        <f>+SUM(U74:U78,U81:U82)</f>
        <v>508</v>
      </c>
      <c r="V83" s="304">
        <f>+SUM(V74:V78,V81:V82)</f>
        <v>521</v>
      </c>
      <c r="W83" s="330"/>
      <c r="X83" s="328">
        <f>+SUM(X74:X78,X81:X82)</f>
        <v>1100</v>
      </c>
      <c r="Y83" s="304">
        <f>+SUM(Y74:Y78,Y81:Y82)</f>
        <v>1200</v>
      </c>
      <c r="Z83" s="308"/>
      <c r="AA83" s="299">
        <f>+SUM(AA74:AA78,AA81:AA82)</f>
        <v>12803</v>
      </c>
      <c r="AB83" s="304">
        <f>+SUM(AB74:AB78,AB81:AB82)</f>
        <v>14088</v>
      </c>
      <c r="AC83" s="305"/>
    </row>
    <row r="84" spans="1:29" ht="13.5" customHeight="1" x14ac:dyDescent="0.2">
      <c r="A84" s="211" t="s">
        <v>213</v>
      </c>
      <c r="B84" s="260" t="s">
        <v>214</v>
      </c>
      <c r="C84" s="224"/>
      <c r="D84" s="229">
        <f>+[9]Sheet!$E$54</f>
        <v>0</v>
      </c>
      <c r="E84" s="232"/>
      <c r="F84" s="231">
        <f>+'[4]3.SZ.TÁBL. SEGÍTŐ SZOLGÁLAT'!$G84</f>
        <v>150</v>
      </c>
      <c r="G84" s="229">
        <f>+[7]Sheet!$K$54</f>
        <v>250</v>
      </c>
      <c r="H84" s="230"/>
      <c r="I84" s="231">
        <f>+'[4]3.SZ.TÁBL. SEGÍTŐ SZOLGÁLAT'!$J84</f>
        <v>60</v>
      </c>
      <c r="J84" s="229">
        <f>+[7]Sheet!$I$54</f>
        <v>60</v>
      </c>
      <c r="K84" s="232"/>
      <c r="L84" s="231">
        <f>+'[4]3.SZ.TÁBL. SEGÍTŐ SZOLGÁLAT'!$M84</f>
        <v>400</v>
      </c>
      <c r="M84" s="229">
        <f>+[7]Sheet!$G$54</f>
        <v>410</v>
      </c>
      <c r="N84" s="233"/>
      <c r="O84" s="231">
        <f>+'[4]3.SZ.TÁBL. SEGÍTŐ SZOLGÁLAT'!$P84</f>
        <v>150</v>
      </c>
      <c r="P84" s="229">
        <f>+[7]Sheet!$M$54</f>
        <v>80</v>
      </c>
      <c r="Q84" s="232"/>
      <c r="R84" s="231">
        <f>+'[4]3.SZ.TÁBL. SEGÍTŐ SZOLGÁLAT'!$S84</f>
        <v>0</v>
      </c>
      <c r="S84" s="229">
        <f>+[9]Sheet!$O$54</f>
        <v>0</v>
      </c>
      <c r="T84" s="233"/>
      <c r="U84" s="231">
        <f>+'[4]3.SZ.TÁBL. SEGÍTŐ SZOLGÁLAT'!$V84</f>
        <v>0</v>
      </c>
      <c r="V84" s="229"/>
      <c r="W84" s="233"/>
      <c r="X84" s="231"/>
      <c r="Y84" s="229"/>
      <c r="Z84" s="267"/>
      <c r="AA84" s="234">
        <f t="shared" ref="AA84:AB85" si="13">+C84+F84+I84+L84+O84+R84+U84+X84</f>
        <v>760</v>
      </c>
      <c r="AB84" s="229">
        <f t="shared" si="13"/>
        <v>800</v>
      </c>
      <c r="AC84" s="235"/>
    </row>
    <row r="85" spans="1:29" ht="13.5" customHeight="1" x14ac:dyDescent="0.2">
      <c r="A85" s="213" t="s">
        <v>215</v>
      </c>
      <c r="B85" s="261" t="s">
        <v>216</v>
      </c>
      <c r="C85" s="224"/>
      <c r="D85" s="242"/>
      <c r="E85" s="245"/>
      <c r="F85" s="244"/>
      <c r="G85" s="242"/>
      <c r="H85" s="243"/>
      <c r="I85" s="244"/>
      <c r="J85" s="242"/>
      <c r="K85" s="245"/>
      <c r="L85" s="244"/>
      <c r="M85" s="242"/>
      <c r="N85" s="246"/>
      <c r="O85" s="244"/>
      <c r="P85" s="242"/>
      <c r="Q85" s="245"/>
      <c r="R85" s="244"/>
      <c r="S85" s="242"/>
      <c r="T85" s="246"/>
      <c r="U85" s="244"/>
      <c r="V85" s="242"/>
      <c r="W85" s="246"/>
      <c r="X85" s="244"/>
      <c r="Y85" s="242"/>
      <c r="Z85" s="269"/>
      <c r="AA85" s="234">
        <f t="shared" si="13"/>
        <v>0</v>
      </c>
      <c r="AB85" s="229">
        <f t="shared" si="13"/>
        <v>0</v>
      </c>
      <c r="AC85" s="248"/>
    </row>
    <row r="86" spans="1:29" s="331" customFormat="1" ht="13.5" customHeight="1" x14ac:dyDescent="0.2">
      <c r="A86" s="214" t="s">
        <v>151</v>
      </c>
      <c r="B86" s="262" t="s">
        <v>109</v>
      </c>
      <c r="C86" s="328">
        <f>+SUM(C84:C85)</f>
        <v>0</v>
      </c>
      <c r="D86" s="306">
        <f>+SUM(D84:D85)</f>
        <v>0</v>
      </c>
      <c r="E86" s="329"/>
      <c r="F86" s="328">
        <f>+SUM(F84:F85)</f>
        <v>150</v>
      </c>
      <c r="G86" s="304">
        <f>+SUM(G84:G85)</f>
        <v>250</v>
      </c>
      <c r="H86" s="307"/>
      <c r="I86" s="328">
        <f>+SUM(I84:I85)</f>
        <v>60</v>
      </c>
      <c r="J86" s="304">
        <f>+SUM(J84:J85)</f>
        <v>60</v>
      </c>
      <c r="K86" s="329"/>
      <c r="L86" s="328">
        <f>+SUM(L84:L85)</f>
        <v>400</v>
      </c>
      <c r="M86" s="304">
        <f>+SUM(M84:M85)</f>
        <v>410</v>
      </c>
      <c r="N86" s="330"/>
      <c r="O86" s="328">
        <f>+SUM(O84:O85)</f>
        <v>150</v>
      </c>
      <c r="P86" s="304">
        <f>+SUM(P84:P85)</f>
        <v>80</v>
      </c>
      <c r="Q86" s="329"/>
      <c r="R86" s="328">
        <f>+SUM(R84:R85)</f>
        <v>0</v>
      </c>
      <c r="S86" s="304">
        <f>+SUM(S84:S85)</f>
        <v>0</v>
      </c>
      <c r="T86" s="330"/>
      <c r="U86" s="328">
        <f>+SUM(U84:U85)</f>
        <v>0</v>
      </c>
      <c r="V86" s="304">
        <f>+SUM(V84:V85)</f>
        <v>0</v>
      </c>
      <c r="W86" s="330"/>
      <c r="X86" s="328">
        <f>+SUM(X84:X85)</f>
        <v>0</v>
      </c>
      <c r="Y86" s="304">
        <f>+SUM(Y84:Y85)</f>
        <v>0</v>
      </c>
      <c r="Z86" s="308"/>
      <c r="AA86" s="299">
        <f>+SUM(AA84:AA85)</f>
        <v>760</v>
      </c>
      <c r="AB86" s="304">
        <f>+SUM(AB84:AB85)</f>
        <v>800</v>
      </c>
      <c r="AC86" s="305"/>
    </row>
    <row r="87" spans="1:29" ht="13.5" customHeight="1" x14ac:dyDescent="0.2">
      <c r="A87" s="211" t="s">
        <v>217</v>
      </c>
      <c r="B87" s="260" t="s">
        <v>218</v>
      </c>
      <c r="C87" s="224">
        <f>+'[4]3.SZ.TÁBL. SEGÍTŐ SZOLGÁLAT'!$D87</f>
        <v>230</v>
      </c>
      <c r="D87" s="229">
        <f>+[7]Sheet!$E$55</f>
        <v>219</v>
      </c>
      <c r="E87" s="232"/>
      <c r="F87" s="231">
        <f>+'[4]3.SZ.TÁBL. SEGÍTŐ SZOLGÁLAT'!$G87</f>
        <v>1000</v>
      </c>
      <c r="G87" s="229">
        <f>+[7]Sheet!$K$55</f>
        <v>811</v>
      </c>
      <c r="H87" s="230"/>
      <c r="I87" s="231">
        <f>+'[4]3.SZ.TÁBL. SEGÍTŐ SZOLGÁLAT'!$J87</f>
        <v>750</v>
      </c>
      <c r="J87" s="229">
        <f>+[7]Sheet!$I$55</f>
        <v>731</v>
      </c>
      <c r="K87" s="232"/>
      <c r="L87" s="231">
        <f>+'[4]3.SZ.TÁBL. SEGÍTŐ SZOLGÁLAT'!$M87</f>
        <v>840</v>
      </c>
      <c r="M87" s="229">
        <f>+[7]Sheet!$G$55</f>
        <v>537</v>
      </c>
      <c r="N87" s="233"/>
      <c r="O87" s="231">
        <f>+'[4]3.SZ.TÁBL. SEGÍTŐ SZOLGÁLAT'!$P87</f>
        <v>1150</v>
      </c>
      <c r="P87" s="229">
        <f>+[7]Sheet!$M$55</f>
        <v>1184</v>
      </c>
      <c r="Q87" s="232"/>
      <c r="R87" s="231">
        <f>+'[4]3.SZ.TÁBL. SEGÍTŐ SZOLGÁLAT'!$S87</f>
        <v>660</v>
      </c>
      <c r="S87" s="229">
        <f>+[7]Sheet!$O$55</f>
        <v>641</v>
      </c>
      <c r="T87" s="233"/>
      <c r="U87" s="231">
        <f>+'[4]3.SZ.TÁBL. SEGÍTŐ SZOLGÁLAT'!$V87</f>
        <v>240</v>
      </c>
      <c r="V87" s="229">
        <f>+[7]Sheet!$Q$55</f>
        <v>180</v>
      </c>
      <c r="W87" s="233"/>
      <c r="X87" s="279">
        <f>+'[4]3.SZ.TÁBL. SEGÍTŐ SZOLGÁLAT'!$Y87</f>
        <v>297</v>
      </c>
      <c r="Y87" s="229">
        <f>+[7]Sheet!$S$55</f>
        <v>329</v>
      </c>
      <c r="Z87" s="267"/>
      <c r="AA87" s="234">
        <f t="shared" ref="AA87:AB90" si="14">+C87+F87+I87+L87+O87+R87+U87+X87</f>
        <v>5167</v>
      </c>
      <c r="AB87" s="229">
        <f t="shared" si="14"/>
        <v>4632</v>
      </c>
      <c r="AC87" s="235"/>
    </row>
    <row r="88" spans="1:29" ht="13.5" customHeight="1" x14ac:dyDescent="0.2">
      <c r="A88" s="212" t="s">
        <v>219</v>
      </c>
      <c r="B88" s="221" t="s">
        <v>220</v>
      </c>
      <c r="C88" s="224"/>
      <c r="D88" s="219"/>
      <c r="E88" s="225"/>
      <c r="F88" s="224"/>
      <c r="G88" s="219"/>
      <c r="H88" s="223"/>
      <c r="I88" s="224"/>
      <c r="J88" s="219"/>
      <c r="K88" s="225"/>
      <c r="L88" s="224"/>
      <c r="M88" s="219"/>
      <c r="N88" s="226"/>
      <c r="O88" s="224"/>
      <c r="P88" s="219"/>
      <c r="Q88" s="225"/>
      <c r="R88" s="224"/>
      <c r="S88" s="219"/>
      <c r="T88" s="226"/>
      <c r="U88" s="224"/>
      <c r="V88" s="219"/>
      <c r="W88" s="226"/>
      <c r="X88" s="231"/>
      <c r="Y88" s="219"/>
      <c r="Z88" s="268"/>
      <c r="AA88" s="234">
        <f t="shared" si="14"/>
        <v>0</v>
      </c>
      <c r="AB88" s="229">
        <f t="shared" si="14"/>
        <v>0</v>
      </c>
      <c r="AC88" s="220"/>
    </row>
    <row r="89" spans="1:29" ht="13.5" customHeight="1" x14ac:dyDescent="0.2">
      <c r="A89" s="212" t="s">
        <v>221</v>
      </c>
      <c r="B89" s="221" t="s">
        <v>222</v>
      </c>
      <c r="C89" s="224"/>
      <c r="D89" s="219"/>
      <c r="E89" s="225"/>
      <c r="F89" s="224"/>
      <c r="G89" s="219"/>
      <c r="H89" s="223"/>
      <c r="I89" s="224"/>
      <c r="J89" s="219"/>
      <c r="K89" s="225"/>
      <c r="L89" s="224"/>
      <c r="M89" s="219"/>
      <c r="N89" s="226"/>
      <c r="O89" s="224"/>
      <c r="P89" s="219"/>
      <c r="Q89" s="225"/>
      <c r="R89" s="224"/>
      <c r="S89" s="219"/>
      <c r="T89" s="226"/>
      <c r="U89" s="224"/>
      <c r="V89" s="219"/>
      <c r="W89" s="226"/>
      <c r="X89" s="224"/>
      <c r="Y89" s="219"/>
      <c r="Z89" s="268"/>
      <c r="AA89" s="234">
        <f t="shared" si="14"/>
        <v>0</v>
      </c>
      <c r="AB89" s="229">
        <f t="shared" si="14"/>
        <v>0</v>
      </c>
      <c r="AC89" s="220"/>
    </row>
    <row r="90" spans="1:29" ht="13.5" customHeight="1" x14ac:dyDescent="0.2">
      <c r="A90" s="212" t="s">
        <v>223</v>
      </c>
      <c r="B90" s="221" t="s">
        <v>224</v>
      </c>
      <c r="C90" s="224"/>
      <c r="D90" s="219"/>
      <c r="E90" s="225"/>
      <c r="F90" s="224"/>
      <c r="G90" s="219"/>
      <c r="H90" s="223"/>
      <c r="I90" s="224"/>
      <c r="J90" s="219"/>
      <c r="K90" s="225"/>
      <c r="L90" s="224"/>
      <c r="M90" s="219"/>
      <c r="N90" s="226"/>
      <c r="O90" s="224"/>
      <c r="P90" s="219"/>
      <c r="Q90" s="225"/>
      <c r="R90" s="224"/>
      <c r="S90" s="219"/>
      <c r="T90" s="226"/>
      <c r="U90" s="224"/>
      <c r="V90" s="219"/>
      <c r="W90" s="226"/>
      <c r="X90" s="224"/>
      <c r="Y90" s="219"/>
      <c r="Z90" s="268"/>
      <c r="AA90" s="234">
        <f t="shared" si="14"/>
        <v>0</v>
      </c>
      <c r="AB90" s="229">
        <f t="shared" si="14"/>
        <v>0</v>
      </c>
      <c r="AC90" s="220"/>
    </row>
    <row r="91" spans="1:29" ht="13.5" customHeight="1" x14ac:dyDescent="0.2">
      <c r="A91" s="213" t="s">
        <v>225</v>
      </c>
      <c r="B91" s="261" t="s">
        <v>336</v>
      </c>
      <c r="C91" s="244">
        <v>0</v>
      </c>
      <c r="D91" s="241">
        <f>D92</f>
        <v>0</v>
      </c>
      <c r="E91" s="245"/>
      <c r="F91" s="244">
        <f>F92</f>
        <v>60</v>
      </c>
      <c r="G91" s="241">
        <f>G92</f>
        <v>15</v>
      </c>
      <c r="H91" s="243"/>
      <c r="I91" s="244">
        <f>I92</f>
        <v>70</v>
      </c>
      <c r="J91" s="242">
        <f>J92</f>
        <v>5</v>
      </c>
      <c r="K91" s="245"/>
      <c r="L91" s="244"/>
      <c r="M91" s="242">
        <f>M92</f>
        <v>0</v>
      </c>
      <c r="N91" s="246"/>
      <c r="O91" s="244">
        <f>O92</f>
        <v>60</v>
      </c>
      <c r="P91" s="242">
        <f>P92</f>
        <v>75</v>
      </c>
      <c r="Q91" s="245"/>
      <c r="R91" s="244">
        <f>R92</f>
        <v>70</v>
      </c>
      <c r="S91" s="242">
        <f>S92</f>
        <v>70</v>
      </c>
      <c r="T91" s="246"/>
      <c r="U91" s="244"/>
      <c r="V91" s="242">
        <f>V92</f>
        <v>0</v>
      </c>
      <c r="W91" s="246"/>
      <c r="X91" s="244"/>
      <c r="Y91" s="242"/>
      <c r="Z91" s="269"/>
      <c r="AA91" s="234">
        <f t="shared" ref="AA91:AB92" si="15">+C91+F91+I91+L91+O91+R91+U91+X91</f>
        <v>260</v>
      </c>
      <c r="AB91" s="229">
        <f t="shared" si="15"/>
        <v>165</v>
      </c>
      <c r="AC91" s="248"/>
    </row>
    <row r="92" spans="1:29" ht="13.5" customHeight="1" x14ac:dyDescent="0.2">
      <c r="A92" s="651"/>
      <c r="B92" s="652" t="s">
        <v>337</v>
      </c>
      <c r="C92" s="224">
        <v>0</v>
      </c>
      <c r="D92" s="252"/>
      <c r="E92" s="255"/>
      <c r="F92" s="254">
        <f>+'[4]3.SZ.TÁBL. SEGÍTŐ SZOLGÁLAT'!$G92</f>
        <v>60</v>
      </c>
      <c r="G92" s="252">
        <f>+[7]Sheet!$K$60</f>
        <v>15</v>
      </c>
      <c r="H92" s="253"/>
      <c r="I92" s="254">
        <f>+'[4]3.SZ.TÁBL. SEGÍTŐ SZOLGÁLAT'!$J92</f>
        <v>70</v>
      </c>
      <c r="J92" s="252">
        <f>+[7]Sheet!$I$60</f>
        <v>5</v>
      </c>
      <c r="K92" s="255"/>
      <c r="L92" s="254"/>
      <c r="M92" s="252"/>
      <c r="N92" s="256"/>
      <c r="O92" s="254">
        <f>+'[4]3.SZ.TÁBL. SEGÍTŐ SZOLGÁLAT'!$P92</f>
        <v>60</v>
      </c>
      <c r="P92" s="252">
        <f>+[7]Sheet!$M$60</f>
        <v>75</v>
      </c>
      <c r="Q92" s="255"/>
      <c r="R92" s="254">
        <f>+'[4]3.SZ.TÁBL. SEGÍTŐ SZOLGÁLAT'!$S92</f>
        <v>70</v>
      </c>
      <c r="S92" s="252">
        <f>+[7]Sheet!$O$60</f>
        <v>70</v>
      </c>
      <c r="T92" s="256"/>
      <c r="U92" s="254"/>
      <c r="V92" s="252"/>
      <c r="W92" s="256"/>
      <c r="X92" s="254"/>
      <c r="Y92" s="252"/>
      <c r="Z92" s="270"/>
      <c r="AA92" s="234">
        <f t="shared" si="15"/>
        <v>260</v>
      </c>
      <c r="AB92" s="229">
        <f t="shared" si="15"/>
        <v>165</v>
      </c>
      <c r="AC92" s="258"/>
    </row>
    <row r="93" spans="1:29" s="331" customFormat="1" ht="13.5" customHeight="1" x14ac:dyDescent="0.2">
      <c r="A93" s="214" t="s">
        <v>152</v>
      </c>
      <c r="B93" s="262" t="s">
        <v>110</v>
      </c>
      <c r="C93" s="328">
        <f>SUM(C87:C91)</f>
        <v>230</v>
      </c>
      <c r="D93" s="306">
        <f>SUM(D87:D91)</f>
        <v>219</v>
      </c>
      <c r="E93" s="329"/>
      <c r="F93" s="328">
        <f>SUM(F87:F91)</f>
        <v>1060</v>
      </c>
      <c r="G93" s="304">
        <f>SUM(G87:G91)</f>
        <v>826</v>
      </c>
      <c r="H93" s="307"/>
      <c r="I93" s="328">
        <f>SUM(I87:I91)</f>
        <v>820</v>
      </c>
      <c r="J93" s="304">
        <f>SUM(J87:J91)</f>
        <v>736</v>
      </c>
      <c r="K93" s="329"/>
      <c r="L93" s="328">
        <f>SUM(L87:L91)</f>
        <v>840</v>
      </c>
      <c r="M93" s="304">
        <f>SUM(M87:M91)</f>
        <v>537</v>
      </c>
      <c r="N93" s="330"/>
      <c r="O93" s="328">
        <f>SUM(O87:O91)</f>
        <v>1210</v>
      </c>
      <c r="P93" s="304">
        <f>SUM(P87:P91)</f>
        <v>1259</v>
      </c>
      <c r="Q93" s="329"/>
      <c r="R93" s="328">
        <f>SUM(R87:R91)</f>
        <v>730</v>
      </c>
      <c r="S93" s="304">
        <f>SUM(S87:S91)</f>
        <v>711</v>
      </c>
      <c r="T93" s="330"/>
      <c r="U93" s="328">
        <f>SUM(U87:U91)</f>
        <v>240</v>
      </c>
      <c r="V93" s="304">
        <f>SUM(V87:V91)</f>
        <v>180</v>
      </c>
      <c r="W93" s="330"/>
      <c r="X93" s="328">
        <f>SUM(X87:X91)</f>
        <v>297</v>
      </c>
      <c r="Y93" s="304">
        <f>SUM(Y87:Y91)</f>
        <v>329</v>
      </c>
      <c r="Z93" s="308"/>
      <c r="AA93" s="299">
        <f>SUM(AA87:AA91)</f>
        <v>5427</v>
      </c>
      <c r="AB93" s="304">
        <f>SUM(AB87:AB91)</f>
        <v>4797</v>
      </c>
      <c r="AC93" s="305"/>
    </row>
    <row r="94" spans="1:29" s="331" customFormat="1" ht="13.5" customHeight="1" x14ac:dyDescent="0.2">
      <c r="A94" s="214" t="s">
        <v>153</v>
      </c>
      <c r="B94" s="262" t="s">
        <v>111</v>
      </c>
      <c r="C94" s="328">
        <f>+C70+C73+C83+C86+C93</f>
        <v>1079</v>
      </c>
      <c r="D94" s="306">
        <f>+D70+D73+D83+D86+D93</f>
        <v>1030</v>
      </c>
      <c r="E94" s="329"/>
      <c r="F94" s="328">
        <f>+F70+F73+F83+F86+F93</f>
        <v>4835</v>
      </c>
      <c r="G94" s="304">
        <f>+G70+G73+G83+G86+G93</f>
        <v>4977</v>
      </c>
      <c r="H94" s="307"/>
      <c r="I94" s="328">
        <f>+I70+I73+I83+I86+I93</f>
        <v>3579</v>
      </c>
      <c r="J94" s="304">
        <f>+J70+J73+J83+J86+J93</f>
        <v>3504</v>
      </c>
      <c r="K94" s="329"/>
      <c r="L94" s="328">
        <f>+L70+L73+L83+L86+L93</f>
        <v>4351</v>
      </c>
      <c r="M94" s="304">
        <f>+M70+M73+M83+M86+M93</f>
        <v>4087</v>
      </c>
      <c r="N94" s="330"/>
      <c r="O94" s="328">
        <f>+O70+O73+O83+O86+O93</f>
        <v>5549</v>
      </c>
      <c r="P94" s="304">
        <f>+P70+P73+P83+P86+P93</f>
        <v>5790</v>
      </c>
      <c r="Q94" s="329"/>
      <c r="R94" s="328">
        <f>+R70+R73+R83+R86+R93</f>
        <v>3097</v>
      </c>
      <c r="S94" s="304">
        <f>+S70+S73+S83+S86+S93</f>
        <v>3086</v>
      </c>
      <c r="T94" s="330"/>
      <c r="U94" s="328">
        <f>+U70+U73+U83+U86+U93</f>
        <v>1108</v>
      </c>
      <c r="V94" s="304">
        <f>+V70+V73+V83+V86+V93</f>
        <v>906</v>
      </c>
      <c r="W94" s="330"/>
      <c r="X94" s="328">
        <f>+X70+X73+X83+X86+X93</f>
        <v>1431</v>
      </c>
      <c r="Y94" s="304">
        <f>+Y70+Y73+Y83+Y86+Y93</f>
        <v>1549</v>
      </c>
      <c r="Z94" s="308"/>
      <c r="AA94" s="299">
        <f>+AA70+AA73+AA83+AA86+AA93</f>
        <v>25029</v>
      </c>
      <c r="AB94" s="304">
        <f>+AB70+AB73+AB83+AB86+AB93</f>
        <v>24929</v>
      </c>
      <c r="AC94" s="305"/>
    </row>
    <row r="95" spans="1:29" ht="13.5" customHeight="1" x14ac:dyDescent="0.2">
      <c r="A95" s="211" t="s">
        <v>266</v>
      </c>
      <c r="B95" s="326" t="s">
        <v>267</v>
      </c>
      <c r="C95" s="224"/>
      <c r="D95" s="229"/>
      <c r="E95" s="232"/>
      <c r="F95" s="231"/>
      <c r="G95" s="229"/>
      <c r="H95" s="230"/>
      <c r="I95" s="231"/>
      <c r="J95" s="229"/>
      <c r="K95" s="232"/>
      <c r="L95" s="231"/>
      <c r="M95" s="229"/>
      <c r="N95" s="233"/>
      <c r="O95" s="231"/>
      <c r="P95" s="229"/>
      <c r="Q95" s="232"/>
      <c r="R95" s="231"/>
      <c r="S95" s="229"/>
      <c r="T95" s="233"/>
      <c r="U95" s="231"/>
      <c r="V95" s="229"/>
      <c r="W95" s="233"/>
      <c r="X95" s="231"/>
      <c r="Y95" s="229"/>
      <c r="Z95" s="267"/>
      <c r="AA95" s="234">
        <f t="shared" ref="AA95:AA97" si="16">+C95+F95+I95+L95+O95+R95+U95+X95</f>
        <v>0</v>
      </c>
      <c r="AB95" s="229"/>
      <c r="AC95" s="235"/>
    </row>
    <row r="96" spans="1:29" ht="13.5" customHeight="1" x14ac:dyDescent="0.2">
      <c r="A96" s="217" t="s">
        <v>266</v>
      </c>
      <c r="B96" s="264" t="s">
        <v>82</v>
      </c>
      <c r="C96" s="224"/>
      <c r="D96" s="242"/>
      <c r="E96" s="245"/>
      <c r="F96" s="244"/>
      <c r="G96" s="242"/>
      <c r="H96" s="243"/>
      <c r="I96" s="244"/>
      <c r="J96" s="242"/>
      <c r="K96" s="245"/>
      <c r="L96" s="244"/>
      <c r="M96" s="242"/>
      <c r="N96" s="246"/>
      <c r="O96" s="244"/>
      <c r="P96" s="242"/>
      <c r="Q96" s="245"/>
      <c r="R96" s="244"/>
      <c r="S96" s="242"/>
      <c r="T96" s="246"/>
      <c r="U96" s="244"/>
      <c r="V96" s="242"/>
      <c r="W96" s="246"/>
      <c r="X96" s="244"/>
      <c r="Y96" s="242"/>
      <c r="Z96" s="269"/>
      <c r="AA96" s="234">
        <f t="shared" si="16"/>
        <v>0</v>
      </c>
      <c r="AB96" s="242"/>
      <c r="AC96" s="248"/>
    </row>
    <row r="97" spans="1:29" ht="13.5" customHeight="1" x14ac:dyDescent="0.2">
      <c r="A97" s="325" t="s">
        <v>268</v>
      </c>
      <c r="B97" s="327" t="s">
        <v>269</v>
      </c>
      <c r="C97" s="224"/>
      <c r="D97" s="271"/>
      <c r="E97" s="275"/>
      <c r="F97" s="274"/>
      <c r="G97" s="271"/>
      <c r="H97" s="273"/>
      <c r="I97" s="274"/>
      <c r="J97" s="271"/>
      <c r="K97" s="275"/>
      <c r="L97" s="274"/>
      <c r="M97" s="271"/>
      <c r="N97" s="276"/>
      <c r="O97" s="274"/>
      <c r="P97" s="271"/>
      <c r="Q97" s="275"/>
      <c r="R97" s="274"/>
      <c r="S97" s="271"/>
      <c r="T97" s="276"/>
      <c r="U97" s="274"/>
      <c r="V97" s="271"/>
      <c r="W97" s="276"/>
      <c r="X97" s="274"/>
      <c r="Y97" s="271"/>
      <c r="Z97" s="655"/>
      <c r="AA97" s="234">
        <f t="shared" si="16"/>
        <v>0</v>
      </c>
      <c r="AB97" s="271"/>
      <c r="AC97" s="272"/>
    </row>
    <row r="98" spans="1:29" s="331" customFormat="1" ht="13.5" customHeight="1" x14ac:dyDescent="0.2">
      <c r="A98" s="214" t="s">
        <v>154</v>
      </c>
      <c r="B98" s="262" t="s">
        <v>112</v>
      </c>
      <c r="C98" s="328">
        <f>+C95+C97</f>
        <v>0</v>
      </c>
      <c r="D98" s="306">
        <f>+D95+D97</f>
        <v>0</v>
      </c>
      <c r="E98" s="329"/>
      <c r="F98" s="328">
        <f>+F95+F97</f>
        <v>0</v>
      </c>
      <c r="G98" s="304">
        <f>+G95+G97</f>
        <v>0</v>
      </c>
      <c r="H98" s="307"/>
      <c r="I98" s="328">
        <f>+I95+I97</f>
        <v>0</v>
      </c>
      <c r="J98" s="304">
        <f>+J95+J97</f>
        <v>0</v>
      </c>
      <c r="K98" s="329"/>
      <c r="L98" s="328">
        <f>+L95+L97</f>
        <v>0</v>
      </c>
      <c r="M98" s="304">
        <f>+M95+M97</f>
        <v>0</v>
      </c>
      <c r="N98" s="330"/>
      <c r="O98" s="328">
        <f>+O95+O97</f>
        <v>0</v>
      </c>
      <c r="P98" s="304">
        <f>+P95+P97</f>
        <v>0</v>
      </c>
      <c r="Q98" s="329"/>
      <c r="R98" s="328">
        <f>+R95+R97</f>
        <v>0</v>
      </c>
      <c r="S98" s="304">
        <f>+S95+S97</f>
        <v>0</v>
      </c>
      <c r="T98" s="330"/>
      <c r="U98" s="328">
        <f>+U95+U97</f>
        <v>0</v>
      </c>
      <c r="V98" s="304">
        <f>+V95+V97</f>
        <v>0</v>
      </c>
      <c r="W98" s="330"/>
      <c r="X98" s="328">
        <f>+X95+X97</f>
        <v>0</v>
      </c>
      <c r="Y98" s="304">
        <f>+Y95+Y97</f>
        <v>0</v>
      </c>
      <c r="Z98" s="308"/>
      <c r="AA98" s="299">
        <f>+AA95+AA97</f>
        <v>0</v>
      </c>
      <c r="AB98" s="304"/>
      <c r="AC98" s="305"/>
    </row>
    <row r="99" spans="1:29" ht="13.5" customHeight="1" x14ac:dyDescent="0.2">
      <c r="A99" s="211" t="s">
        <v>226</v>
      </c>
      <c r="B99" s="260" t="s">
        <v>227</v>
      </c>
      <c r="C99" s="224"/>
      <c r="D99" s="229"/>
      <c r="E99" s="232"/>
      <c r="F99" s="231"/>
      <c r="G99" s="229"/>
      <c r="H99" s="230"/>
      <c r="I99" s="231"/>
      <c r="J99" s="229"/>
      <c r="K99" s="232"/>
      <c r="L99" s="231"/>
      <c r="M99" s="229"/>
      <c r="N99" s="233"/>
      <c r="O99" s="231"/>
      <c r="P99" s="229"/>
      <c r="Q99" s="232"/>
      <c r="R99" s="231"/>
      <c r="S99" s="229"/>
      <c r="T99" s="233"/>
      <c r="U99" s="231"/>
      <c r="V99" s="229"/>
      <c r="W99" s="233"/>
      <c r="X99" s="231"/>
      <c r="Y99" s="229"/>
      <c r="Z99" s="267"/>
      <c r="AA99" s="234">
        <f t="shared" ref="AA99:AB105" si="17">+C99+F99+I99+L99+O99+R99+U99+X99</f>
        <v>0</v>
      </c>
      <c r="AB99" s="229"/>
      <c r="AC99" s="235"/>
    </row>
    <row r="100" spans="1:29" ht="13.5" customHeight="1" x14ac:dyDescent="0.2">
      <c r="A100" s="212" t="s">
        <v>228</v>
      </c>
      <c r="B100" s="221" t="s">
        <v>229</v>
      </c>
      <c r="C100" s="224"/>
      <c r="D100" s="219"/>
      <c r="E100" s="225"/>
      <c r="F100" s="224"/>
      <c r="G100" s="219"/>
      <c r="H100" s="223"/>
      <c r="I100" s="224"/>
      <c r="J100" s="219"/>
      <c r="K100" s="225"/>
      <c r="L100" s="224"/>
      <c r="M100" s="219"/>
      <c r="N100" s="226"/>
      <c r="O100" s="224"/>
      <c r="P100" s="219"/>
      <c r="Q100" s="225"/>
      <c r="R100" s="224"/>
      <c r="S100" s="219"/>
      <c r="T100" s="226"/>
      <c r="U100" s="224"/>
      <c r="V100" s="219"/>
      <c r="W100" s="226"/>
      <c r="X100" s="224"/>
      <c r="Y100" s="219"/>
      <c r="Z100" s="268"/>
      <c r="AA100" s="234">
        <f t="shared" si="17"/>
        <v>0</v>
      </c>
      <c r="AB100" s="219"/>
      <c r="AC100" s="220"/>
    </row>
    <row r="101" spans="1:29" ht="13.5" customHeight="1" x14ac:dyDescent="0.2">
      <c r="A101" s="212" t="s">
        <v>230</v>
      </c>
      <c r="B101" s="221" t="s">
        <v>231</v>
      </c>
      <c r="C101" s="224"/>
      <c r="D101" s="219"/>
      <c r="E101" s="225"/>
      <c r="F101" s="224"/>
      <c r="G101" s="219"/>
      <c r="H101" s="223"/>
      <c r="I101" s="224"/>
      <c r="J101" s="219"/>
      <c r="K101" s="225"/>
      <c r="L101" s="224"/>
      <c r="M101" s="219"/>
      <c r="N101" s="226"/>
      <c r="O101" s="224"/>
      <c r="P101" s="219"/>
      <c r="Q101" s="225"/>
      <c r="R101" s="224"/>
      <c r="S101" s="219"/>
      <c r="T101" s="226"/>
      <c r="U101" s="224"/>
      <c r="V101" s="219"/>
      <c r="W101" s="226"/>
      <c r="X101" s="224"/>
      <c r="Y101" s="219"/>
      <c r="Z101" s="268"/>
      <c r="AA101" s="234">
        <f t="shared" si="17"/>
        <v>0</v>
      </c>
      <c r="AB101" s="229">
        <f t="shared" si="17"/>
        <v>0</v>
      </c>
      <c r="AC101" s="220"/>
    </row>
    <row r="102" spans="1:29" ht="13.5" customHeight="1" x14ac:dyDescent="0.2">
      <c r="A102" s="212" t="s">
        <v>232</v>
      </c>
      <c r="B102" s="221" t="s">
        <v>233</v>
      </c>
      <c r="C102" s="224"/>
      <c r="D102" s="219"/>
      <c r="E102" s="225"/>
      <c r="F102" s="224"/>
      <c r="G102" s="219"/>
      <c r="H102" s="223"/>
      <c r="I102" s="224"/>
      <c r="J102" s="219"/>
      <c r="K102" s="225"/>
      <c r="L102" s="224"/>
      <c r="M102" s="219"/>
      <c r="N102" s="226"/>
      <c r="O102" s="224"/>
      <c r="P102" s="219"/>
      <c r="Q102" s="225"/>
      <c r="R102" s="224"/>
      <c r="S102" s="219"/>
      <c r="T102" s="226"/>
      <c r="U102" s="224"/>
      <c r="V102" s="219"/>
      <c r="W102" s="226"/>
      <c r="X102" s="224"/>
      <c r="Y102" s="219"/>
      <c r="Z102" s="268"/>
      <c r="AA102" s="234">
        <f t="shared" si="17"/>
        <v>0</v>
      </c>
      <c r="AB102" s="229">
        <f t="shared" si="17"/>
        <v>0</v>
      </c>
      <c r="AC102" s="220"/>
    </row>
    <row r="103" spans="1:29" ht="13.5" customHeight="1" x14ac:dyDescent="0.2">
      <c r="A103" s="212" t="s">
        <v>234</v>
      </c>
      <c r="B103" s="221" t="s">
        <v>235</v>
      </c>
      <c r="C103" s="224"/>
      <c r="D103" s="219"/>
      <c r="E103" s="225"/>
      <c r="F103" s="224"/>
      <c r="G103" s="219"/>
      <c r="H103" s="223"/>
      <c r="I103" s="224"/>
      <c r="J103" s="219"/>
      <c r="K103" s="225"/>
      <c r="L103" s="224"/>
      <c r="M103" s="219"/>
      <c r="N103" s="226"/>
      <c r="O103" s="224"/>
      <c r="P103" s="219"/>
      <c r="Q103" s="225"/>
      <c r="R103" s="224"/>
      <c r="S103" s="219"/>
      <c r="T103" s="226"/>
      <c r="U103" s="224"/>
      <c r="V103" s="219"/>
      <c r="W103" s="226"/>
      <c r="X103" s="224"/>
      <c r="Y103" s="219"/>
      <c r="Z103" s="268"/>
      <c r="AA103" s="234">
        <f t="shared" si="17"/>
        <v>0</v>
      </c>
      <c r="AB103" s="219"/>
      <c r="AC103" s="220"/>
    </row>
    <row r="104" spans="1:29" ht="13.5" customHeight="1" x14ac:dyDescent="0.2">
      <c r="A104" s="212" t="s">
        <v>236</v>
      </c>
      <c r="B104" s="221" t="s">
        <v>237</v>
      </c>
      <c r="C104" s="224"/>
      <c r="D104" s="219"/>
      <c r="E104" s="225"/>
      <c r="F104" s="224"/>
      <c r="G104" s="219"/>
      <c r="H104" s="223"/>
      <c r="I104" s="224"/>
      <c r="J104" s="219"/>
      <c r="K104" s="225"/>
      <c r="L104" s="224"/>
      <c r="M104" s="219"/>
      <c r="N104" s="226"/>
      <c r="O104" s="224"/>
      <c r="P104" s="219"/>
      <c r="Q104" s="225"/>
      <c r="R104" s="224"/>
      <c r="S104" s="219"/>
      <c r="T104" s="226"/>
      <c r="U104" s="224"/>
      <c r="V104" s="219"/>
      <c r="W104" s="226"/>
      <c r="X104" s="224"/>
      <c r="Y104" s="219"/>
      <c r="Z104" s="268"/>
      <c r="AA104" s="234">
        <f t="shared" si="17"/>
        <v>0</v>
      </c>
      <c r="AB104" s="219"/>
      <c r="AC104" s="220"/>
    </row>
    <row r="105" spans="1:29" ht="13.5" customHeight="1" x14ac:dyDescent="0.2">
      <c r="A105" s="213" t="s">
        <v>238</v>
      </c>
      <c r="B105" s="261" t="s">
        <v>239</v>
      </c>
      <c r="C105" s="224"/>
      <c r="D105" s="242"/>
      <c r="E105" s="245"/>
      <c r="F105" s="244"/>
      <c r="G105" s="242"/>
      <c r="H105" s="243"/>
      <c r="I105" s="244"/>
      <c r="J105" s="242"/>
      <c r="K105" s="245"/>
      <c r="L105" s="244"/>
      <c r="M105" s="242"/>
      <c r="N105" s="246"/>
      <c r="O105" s="244"/>
      <c r="P105" s="242"/>
      <c r="Q105" s="245"/>
      <c r="R105" s="244"/>
      <c r="S105" s="242"/>
      <c r="T105" s="246"/>
      <c r="U105" s="244"/>
      <c r="V105" s="242"/>
      <c r="W105" s="246"/>
      <c r="X105" s="244"/>
      <c r="Y105" s="242"/>
      <c r="Z105" s="269"/>
      <c r="AA105" s="234">
        <f t="shared" si="17"/>
        <v>0</v>
      </c>
      <c r="AB105" s="229">
        <f t="shared" si="17"/>
        <v>0</v>
      </c>
      <c r="AC105" s="248"/>
    </row>
    <row r="106" spans="1:29" s="331" customFormat="1" ht="13.5" customHeight="1" x14ac:dyDescent="0.2">
      <c r="A106" s="214" t="s">
        <v>155</v>
      </c>
      <c r="B106" s="262" t="s">
        <v>68</v>
      </c>
      <c r="C106" s="328">
        <f>SUM(C99:C105)</f>
        <v>0</v>
      </c>
      <c r="D106" s="306">
        <f>SUM(D99:D105)</f>
        <v>0</v>
      </c>
      <c r="E106" s="329"/>
      <c r="F106" s="328">
        <f>SUM(F99:F105)</f>
        <v>0</v>
      </c>
      <c r="G106" s="304">
        <f>SUM(G99:G105)</f>
        <v>0</v>
      </c>
      <c r="H106" s="307"/>
      <c r="I106" s="328">
        <f>SUM(I99:I105)</f>
        <v>0</v>
      </c>
      <c r="J106" s="304">
        <f>SUM(J99:J105)</f>
        <v>0</v>
      </c>
      <c r="K106" s="329"/>
      <c r="L106" s="328">
        <f>SUM(L99:L105)</f>
        <v>0</v>
      </c>
      <c r="M106" s="304">
        <f>SUM(M99:M105)</f>
        <v>0</v>
      </c>
      <c r="N106" s="330"/>
      <c r="O106" s="328">
        <f>SUM(O99:O105)</f>
        <v>0</v>
      </c>
      <c r="P106" s="304">
        <f>SUM(P99:P105)</f>
        <v>0</v>
      </c>
      <c r="Q106" s="329"/>
      <c r="R106" s="328">
        <f>SUM(R99:R105)</f>
        <v>0</v>
      </c>
      <c r="S106" s="304">
        <f>SUM(S99:S105)</f>
        <v>0</v>
      </c>
      <c r="T106" s="330"/>
      <c r="U106" s="328">
        <f>SUM(U99:U105)</f>
        <v>0</v>
      </c>
      <c r="V106" s="304">
        <f>SUM(V99:V105)</f>
        <v>0</v>
      </c>
      <c r="W106" s="330"/>
      <c r="X106" s="328">
        <f>SUM(X99:X105)</f>
        <v>0</v>
      </c>
      <c r="Y106" s="304">
        <f>SUM(Y99:Y105)</f>
        <v>0</v>
      </c>
      <c r="Z106" s="308"/>
      <c r="AA106" s="299">
        <f>SUM(AA99:AA105)</f>
        <v>0</v>
      </c>
      <c r="AB106" s="304">
        <f>SUM(AB99:AB105)</f>
        <v>0</v>
      </c>
      <c r="AC106" s="305"/>
    </row>
    <row r="107" spans="1:29" ht="13.5" customHeight="1" x14ac:dyDescent="0.2">
      <c r="A107" s="211" t="s">
        <v>240</v>
      </c>
      <c r="B107" s="260" t="s">
        <v>241</v>
      </c>
      <c r="C107" s="224"/>
      <c r="D107" s="229"/>
      <c r="E107" s="232"/>
      <c r="F107" s="231"/>
      <c r="G107" s="229"/>
      <c r="H107" s="230"/>
      <c r="I107" s="231"/>
      <c r="J107" s="229"/>
      <c r="K107" s="232"/>
      <c r="L107" s="231"/>
      <c r="M107" s="229"/>
      <c r="N107" s="233"/>
      <c r="O107" s="231"/>
      <c r="P107" s="229"/>
      <c r="Q107" s="232"/>
      <c r="R107" s="231"/>
      <c r="S107" s="229"/>
      <c r="T107" s="233"/>
      <c r="U107" s="231"/>
      <c r="V107" s="229"/>
      <c r="W107" s="233"/>
      <c r="X107" s="231"/>
      <c r="Y107" s="229"/>
      <c r="Z107" s="267"/>
      <c r="AA107" s="234">
        <f t="shared" ref="AA107:AA110" si="18">+C107+F107+I107+L107+O107+R107+U107+X107</f>
        <v>0</v>
      </c>
      <c r="AB107" s="229"/>
      <c r="AC107" s="235"/>
    </row>
    <row r="108" spans="1:29" ht="13.5" customHeight="1" x14ac:dyDescent="0.2">
      <c r="A108" s="212" t="s">
        <v>242</v>
      </c>
      <c r="B108" s="221" t="s">
        <v>243</v>
      </c>
      <c r="C108" s="224"/>
      <c r="D108" s="219"/>
      <c r="E108" s="225"/>
      <c r="F108" s="224"/>
      <c r="G108" s="219"/>
      <c r="H108" s="223"/>
      <c r="I108" s="224"/>
      <c r="J108" s="219"/>
      <c r="K108" s="225"/>
      <c r="L108" s="224"/>
      <c r="M108" s="219"/>
      <c r="N108" s="226"/>
      <c r="O108" s="224"/>
      <c r="P108" s="219"/>
      <c r="Q108" s="225"/>
      <c r="R108" s="224"/>
      <c r="S108" s="219"/>
      <c r="T108" s="226"/>
      <c r="U108" s="224"/>
      <c r="V108" s="219"/>
      <c r="W108" s="226"/>
      <c r="X108" s="224"/>
      <c r="Y108" s="219"/>
      <c r="Z108" s="268"/>
      <c r="AA108" s="234">
        <f t="shared" si="18"/>
        <v>0</v>
      </c>
      <c r="AB108" s="219"/>
      <c r="AC108" s="220"/>
    </row>
    <row r="109" spans="1:29" ht="13.5" customHeight="1" x14ac:dyDescent="0.2">
      <c r="A109" s="212" t="s">
        <v>244</v>
      </c>
      <c r="B109" s="221" t="s">
        <v>245</v>
      </c>
      <c r="C109" s="224"/>
      <c r="D109" s="219"/>
      <c r="E109" s="225"/>
      <c r="F109" s="224"/>
      <c r="G109" s="219"/>
      <c r="H109" s="223"/>
      <c r="I109" s="224"/>
      <c r="J109" s="219"/>
      <c r="K109" s="225"/>
      <c r="L109" s="224"/>
      <c r="M109" s="219"/>
      <c r="N109" s="226"/>
      <c r="O109" s="224"/>
      <c r="P109" s="219"/>
      <c r="Q109" s="225"/>
      <c r="R109" s="224"/>
      <c r="S109" s="219"/>
      <c r="T109" s="226"/>
      <c r="U109" s="224"/>
      <c r="V109" s="219"/>
      <c r="W109" s="226"/>
      <c r="X109" s="224"/>
      <c r="Y109" s="219"/>
      <c r="Z109" s="268"/>
      <c r="AA109" s="234">
        <f t="shared" si="18"/>
        <v>0</v>
      </c>
      <c r="AB109" s="219"/>
      <c r="AC109" s="220"/>
    </row>
    <row r="110" spans="1:29" ht="13.5" customHeight="1" x14ac:dyDescent="0.2">
      <c r="A110" s="213" t="s">
        <v>246</v>
      </c>
      <c r="B110" s="261" t="s">
        <v>247</v>
      </c>
      <c r="C110" s="224"/>
      <c r="D110" s="242"/>
      <c r="E110" s="245"/>
      <c r="F110" s="244"/>
      <c r="G110" s="242"/>
      <c r="H110" s="243"/>
      <c r="I110" s="244"/>
      <c r="J110" s="242"/>
      <c r="K110" s="245"/>
      <c r="L110" s="244"/>
      <c r="M110" s="242"/>
      <c r="N110" s="246"/>
      <c r="O110" s="244"/>
      <c r="P110" s="242"/>
      <c r="Q110" s="245"/>
      <c r="R110" s="244"/>
      <c r="S110" s="242"/>
      <c r="T110" s="246"/>
      <c r="U110" s="244"/>
      <c r="V110" s="242"/>
      <c r="W110" s="246"/>
      <c r="X110" s="244"/>
      <c r="Y110" s="242"/>
      <c r="Z110" s="269"/>
      <c r="AA110" s="234">
        <f t="shared" si="18"/>
        <v>0</v>
      </c>
      <c r="AB110" s="242"/>
      <c r="AC110" s="248"/>
    </row>
    <row r="111" spans="1:29" s="331" customFormat="1" ht="13.5" customHeight="1" x14ac:dyDescent="0.2">
      <c r="A111" s="214" t="s">
        <v>156</v>
      </c>
      <c r="B111" s="262" t="s">
        <v>113</v>
      </c>
      <c r="C111" s="328">
        <f>SUM(C107:C110)</f>
        <v>0</v>
      </c>
      <c r="D111" s="306">
        <f>SUM(D107:D110)</f>
        <v>0</v>
      </c>
      <c r="E111" s="329"/>
      <c r="F111" s="328">
        <f>SUM(F107:F110)</f>
        <v>0</v>
      </c>
      <c r="G111" s="304">
        <f>SUM(G107:G110)</f>
        <v>0</v>
      </c>
      <c r="H111" s="307"/>
      <c r="I111" s="328">
        <f>SUM(I107:I110)</f>
        <v>0</v>
      </c>
      <c r="J111" s="304">
        <f>SUM(J107:J110)</f>
        <v>0</v>
      </c>
      <c r="K111" s="329"/>
      <c r="L111" s="328">
        <f>SUM(L107:L110)</f>
        <v>0</v>
      </c>
      <c r="M111" s="304">
        <f>SUM(L107:L110)</f>
        <v>0</v>
      </c>
      <c r="N111" s="330"/>
      <c r="O111" s="328">
        <f>SUM(O107:O110)</f>
        <v>0</v>
      </c>
      <c r="P111" s="304"/>
      <c r="Q111" s="329"/>
      <c r="R111" s="328">
        <f>SUM(R107:R110)</f>
        <v>0</v>
      </c>
      <c r="S111" s="304">
        <f>SUM(S107:S110)</f>
        <v>0</v>
      </c>
      <c r="T111" s="330"/>
      <c r="U111" s="328">
        <f>SUM(U107:U110)</f>
        <v>0</v>
      </c>
      <c r="V111" s="304">
        <f>SUM(V107:V110)</f>
        <v>0</v>
      </c>
      <c r="W111" s="330"/>
      <c r="X111" s="328">
        <f>SUM(X107:X110)</f>
        <v>0</v>
      </c>
      <c r="Y111" s="304"/>
      <c r="Z111" s="308"/>
      <c r="AA111" s="299">
        <f>SUM(AA107:AA110)</f>
        <v>0</v>
      </c>
      <c r="AB111" s="304"/>
      <c r="AC111" s="305"/>
    </row>
    <row r="112" spans="1:29" s="331" customFormat="1" ht="13.5" customHeight="1" x14ac:dyDescent="0.2">
      <c r="A112" s="214" t="s">
        <v>157</v>
      </c>
      <c r="B112" s="262" t="s">
        <v>114</v>
      </c>
      <c r="C112" s="328"/>
      <c r="D112" s="304"/>
      <c r="E112" s="329"/>
      <c r="F112" s="328"/>
      <c r="G112" s="304"/>
      <c r="H112" s="307"/>
      <c r="I112" s="328"/>
      <c r="J112" s="304"/>
      <c r="K112" s="329"/>
      <c r="L112" s="328"/>
      <c r="M112" s="304"/>
      <c r="N112" s="330"/>
      <c r="O112" s="328"/>
      <c r="P112" s="304"/>
      <c r="Q112" s="329"/>
      <c r="R112" s="328"/>
      <c r="S112" s="304"/>
      <c r="T112" s="330"/>
      <c r="U112" s="328"/>
      <c r="V112" s="304"/>
      <c r="W112" s="330"/>
      <c r="X112" s="328"/>
      <c r="Y112" s="304"/>
      <c r="Z112" s="308"/>
      <c r="AA112" s="234">
        <f t="shared" ref="AA112" si="19">+C112+F112+I112+L112+O112+R112+U112+X112</f>
        <v>0</v>
      </c>
      <c r="AB112" s="304"/>
      <c r="AC112" s="305"/>
    </row>
    <row r="113" spans="1:29" s="331" customFormat="1" ht="13.5" customHeight="1" x14ac:dyDescent="0.2">
      <c r="A113" s="218" t="s">
        <v>158</v>
      </c>
      <c r="B113" s="262" t="s">
        <v>115</v>
      </c>
      <c r="C113" s="328">
        <f>+C60+C61+C94+C98+C106+C111+C112</f>
        <v>2447</v>
      </c>
      <c r="D113" s="306">
        <f>+D60+D61+D94+D98+D106+D111+D112</f>
        <v>2553</v>
      </c>
      <c r="E113" s="329"/>
      <c r="F113" s="328">
        <f>+F60+F61+F94+F98+F106+F111+F112</f>
        <v>22088</v>
      </c>
      <c r="G113" s="304">
        <f>+G60+G61+G94+G98+G106+G111+G112</f>
        <v>31624</v>
      </c>
      <c r="H113" s="307"/>
      <c r="I113" s="328">
        <f>+I60+I61+I94+I98+I106+I111+I112</f>
        <v>32932</v>
      </c>
      <c r="J113" s="304">
        <f>+J60+J61+J94+J98+J106+J111+J112</f>
        <v>30919</v>
      </c>
      <c r="K113" s="329"/>
      <c r="L113" s="328">
        <f>+L60+L61+L94+L98+L106+L111+L112</f>
        <v>20261</v>
      </c>
      <c r="M113" s="304">
        <f>+M60+M61+M94+M98+M106+N111+M112</f>
        <v>24928</v>
      </c>
      <c r="N113" s="330"/>
      <c r="O113" s="328">
        <f>+O60+O61+O94+O98+O106+O111+O112</f>
        <v>16241</v>
      </c>
      <c r="P113" s="304">
        <f>+P60+P61+P94+P98+P106+P111+P112</f>
        <v>17151</v>
      </c>
      <c r="Q113" s="329"/>
      <c r="R113" s="328">
        <f>+R60+R61+R94+R98+R106+R111+R112</f>
        <v>6301</v>
      </c>
      <c r="S113" s="304">
        <f>+S60+S61+S94+S98+S106+S111+S112</f>
        <v>6840</v>
      </c>
      <c r="T113" s="330"/>
      <c r="U113" s="328">
        <f>+U60+U61+U94+U98+U106+U111+U112</f>
        <v>12101</v>
      </c>
      <c r="V113" s="304">
        <f>+V60+V61+V94+V98+V106+V111+V112</f>
        <v>15722</v>
      </c>
      <c r="W113" s="330"/>
      <c r="X113" s="328">
        <f>+X60+X61+X94+X98+X106+X111+X112</f>
        <v>1431</v>
      </c>
      <c r="Y113" s="304">
        <f>+Y60+Y61+Y94+Y98+Y106+Y111+Y112</f>
        <v>1549</v>
      </c>
      <c r="Z113" s="308"/>
      <c r="AA113" s="299">
        <f>+AA60+AA61+AA94+AA98+AA106+AA111+AA112</f>
        <v>113802</v>
      </c>
      <c r="AB113" s="304">
        <f>+AB60+AB61+AB94+AB98+AB106+AB111+AB112</f>
        <v>131286</v>
      </c>
      <c r="AC113" s="305"/>
    </row>
    <row r="114" spans="1:29" s="331" customFormat="1" ht="13.5" customHeight="1" thickBot="1" x14ac:dyDescent="0.25">
      <c r="A114" s="265" t="s">
        <v>159</v>
      </c>
      <c r="B114" s="266" t="s">
        <v>116</v>
      </c>
      <c r="C114" s="332"/>
      <c r="D114" s="321"/>
      <c r="E114" s="333"/>
      <c r="F114" s="332"/>
      <c r="G114" s="321"/>
      <c r="H114" s="323"/>
      <c r="I114" s="332"/>
      <c r="J114" s="321"/>
      <c r="K114" s="333"/>
      <c r="L114" s="332"/>
      <c r="M114" s="321"/>
      <c r="N114" s="334"/>
      <c r="O114" s="332"/>
      <c r="P114" s="321"/>
      <c r="Q114" s="333"/>
      <c r="R114" s="332"/>
      <c r="S114" s="321"/>
      <c r="T114" s="334"/>
      <c r="U114" s="332"/>
      <c r="V114" s="321"/>
      <c r="W114" s="334"/>
      <c r="X114" s="332"/>
      <c r="Y114" s="321"/>
      <c r="Z114" s="324"/>
      <c r="AA114" s="234">
        <f t="shared" ref="AA114" si="20">+C114+F114+I114+L114+O114+R114+U114+X114</f>
        <v>0</v>
      </c>
      <c r="AB114" s="321"/>
      <c r="AC114" s="322"/>
    </row>
    <row r="115" spans="1:29" s="331" customFormat="1" ht="13.5" customHeight="1" thickBot="1" x14ac:dyDescent="0.25">
      <c r="A115" s="722" t="s">
        <v>260</v>
      </c>
      <c r="B115" s="743"/>
      <c r="C115" s="335">
        <f>+SUM(C113:C114)</f>
        <v>2447</v>
      </c>
      <c r="D115" s="317">
        <f>+SUM(D113:D114)</f>
        <v>2553</v>
      </c>
      <c r="E115" s="336"/>
      <c r="F115" s="335">
        <f>+SUM(F113:F114)</f>
        <v>22088</v>
      </c>
      <c r="G115" s="315">
        <f>+SUM(G113:G114)</f>
        <v>31624</v>
      </c>
      <c r="H115" s="318"/>
      <c r="I115" s="335">
        <f>+SUM(I113:I114)</f>
        <v>32932</v>
      </c>
      <c r="J115" s="315">
        <f>+SUM(J113:J114)</f>
        <v>30919</v>
      </c>
      <c r="K115" s="336"/>
      <c r="L115" s="335">
        <f>+SUM(L113:L114)</f>
        <v>20261</v>
      </c>
      <c r="M115" s="315">
        <f>+SUM(M113:M114)</f>
        <v>24928</v>
      </c>
      <c r="N115" s="337"/>
      <c r="O115" s="335">
        <f>+SUM(O113:O114)</f>
        <v>16241</v>
      </c>
      <c r="P115" s="315">
        <f>+SUM(P113:P114)</f>
        <v>17151</v>
      </c>
      <c r="Q115" s="336"/>
      <c r="R115" s="335">
        <f>+SUM(R113:R114)</f>
        <v>6301</v>
      </c>
      <c r="S115" s="315">
        <f>+SUM(S113:S114)</f>
        <v>6840</v>
      </c>
      <c r="T115" s="337"/>
      <c r="U115" s="335">
        <f>+SUM(U113:U114)</f>
        <v>12101</v>
      </c>
      <c r="V115" s="315">
        <f>+SUM(V113:V114)</f>
        <v>15722</v>
      </c>
      <c r="W115" s="337"/>
      <c r="X115" s="335">
        <f>+SUM(X113:X114)</f>
        <v>1431</v>
      </c>
      <c r="Y115" s="315">
        <f>+SUM(Y113:Y114)</f>
        <v>1549</v>
      </c>
      <c r="Z115" s="319"/>
      <c r="AA115" s="314">
        <f>+SUM(AA113:AA114)</f>
        <v>113802</v>
      </c>
      <c r="AB115" s="315">
        <f>+SUM(AB113:AB114)</f>
        <v>131286</v>
      </c>
      <c r="AC115" s="316"/>
    </row>
    <row r="116" spans="1:29" ht="13.5" customHeight="1" thickBot="1" x14ac:dyDescent="0.25"/>
    <row r="117" spans="1:29" s="331" customFormat="1" ht="13.5" customHeight="1" thickBot="1" x14ac:dyDescent="0.25">
      <c r="A117" s="720" t="s">
        <v>270</v>
      </c>
      <c r="B117" s="721"/>
      <c r="C117" s="335">
        <f>+C40-C115</f>
        <v>0</v>
      </c>
      <c r="D117" s="335">
        <f>+D40-D115</f>
        <v>0</v>
      </c>
      <c r="E117" s="336"/>
      <c r="F117" s="335">
        <f>+F40-F115</f>
        <v>0</v>
      </c>
      <c r="G117" s="335">
        <f>+G40-G115</f>
        <v>0</v>
      </c>
      <c r="H117" s="336"/>
      <c r="I117" s="335">
        <f>+I40-I115</f>
        <v>0</v>
      </c>
      <c r="J117" s="335">
        <f>+J40-J115</f>
        <v>0</v>
      </c>
      <c r="K117" s="336"/>
      <c r="L117" s="335">
        <f>+L40-L115</f>
        <v>0</v>
      </c>
      <c r="M117" s="335">
        <f>+M40-M115</f>
        <v>0</v>
      </c>
      <c r="N117" s="336"/>
      <c r="O117" s="335">
        <f>+O40-O115</f>
        <v>0</v>
      </c>
      <c r="P117" s="335">
        <f>+P40-P115</f>
        <v>0</v>
      </c>
      <c r="Q117" s="336"/>
      <c r="R117" s="335">
        <f>+R40-R115</f>
        <v>0</v>
      </c>
      <c r="S117" s="335">
        <f>+S40-S115</f>
        <v>0</v>
      </c>
      <c r="T117" s="336"/>
      <c r="U117" s="335">
        <f>+U40-U115</f>
        <v>0</v>
      </c>
      <c r="V117" s="335">
        <f>+V40-V115</f>
        <v>0</v>
      </c>
      <c r="W117" s="336"/>
      <c r="X117" s="335">
        <f>+X40-X115</f>
        <v>0</v>
      </c>
      <c r="Y117" s="335">
        <f>+Y40-Y115</f>
        <v>0</v>
      </c>
      <c r="Z117" s="336"/>
      <c r="AA117" s="335">
        <f>+AA40-AA115</f>
        <v>0</v>
      </c>
      <c r="AB117" s="335">
        <f>+AB40-AB115</f>
        <v>0</v>
      </c>
      <c r="AC117" s="336"/>
    </row>
    <row r="118" spans="1:29" ht="13.5" customHeight="1" x14ac:dyDescent="0.2"/>
    <row r="119" spans="1:29" ht="13.5" customHeight="1" x14ac:dyDescent="0.2"/>
    <row r="120" spans="1:29" ht="13.5" customHeight="1" x14ac:dyDescent="0.2">
      <c r="B120" s="61" t="s">
        <v>265</v>
      </c>
      <c r="C120" s="342">
        <f>+(C70+C73+C83)*0.27</f>
        <v>229.23000000000002</v>
      </c>
      <c r="F120" s="342">
        <f>+(F70+F73+F83)*0.27</f>
        <v>978.75000000000011</v>
      </c>
      <c r="I120" s="342">
        <f>+(I70+I73+I83)*0.27</f>
        <v>728.73</v>
      </c>
      <c r="J120" s="63"/>
      <c r="K120" s="63"/>
      <c r="L120" s="342">
        <f>+(L70+L73+L83)*0.27</f>
        <v>839.97</v>
      </c>
      <c r="M120" s="63"/>
      <c r="O120" s="342">
        <f>+(O70+O73+O83)*0.27</f>
        <v>1131.03</v>
      </c>
      <c r="R120" s="342">
        <f>+(R70+R73+R83)*0.27</f>
        <v>639.09</v>
      </c>
      <c r="S120" s="63"/>
      <c r="U120" s="342">
        <f>+(U70+U73+U83)*0.27</f>
        <v>234.36</v>
      </c>
      <c r="V120" s="8"/>
      <c r="W120" s="8"/>
      <c r="X120" s="342">
        <f>+(X70+X73+X83)*0.27</f>
        <v>306.18</v>
      </c>
      <c r="Y120" s="8"/>
      <c r="Z120" s="8"/>
      <c r="AA120" s="8"/>
      <c r="AB120" s="8"/>
      <c r="AC120" s="8"/>
    </row>
    <row r="121" spans="1:29" ht="13.5" customHeight="1" x14ac:dyDescent="0.2">
      <c r="B121" s="61" t="s">
        <v>264</v>
      </c>
      <c r="C121" s="339">
        <v>543</v>
      </c>
      <c r="D121" s="339"/>
      <c r="E121" s="339"/>
      <c r="F121" s="339">
        <v>566</v>
      </c>
      <c r="G121" s="339"/>
      <c r="H121" s="339"/>
      <c r="I121" s="339">
        <v>436</v>
      </c>
      <c r="J121" s="339"/>
      <c r="K121" s="339"/>
      <c r="L121" s="339">
        <v>824</v>
      </c>
      <c r="M121" s="339"/>
      <c r="N121" s="339"/>
      <c r="O121" s="339">
        <v>678</v>
      </c>
      <c r="P121" s="339"/>
      <c r="Q121" s="339"/>
      <c r="R121" s="339">
        <v>476</v>
      </c>
      <c r="S121" s="339"/>
      <c r="T121" s="339"/>
      <c r="U121" s="421">
        <v>66</v>
      </c>
      <c r="V121" s="421"/>
      <c r="W121" s="421"/>
      <c r="X121" s="421">
        <v>66</v>
      </c>
      <c r="Y121" s="421"/>
      <c r="Z121" s="421"/>
      <c r="AA121" s="421"/>
      <c r="AB121" s="421"/>
      <c r="AC121" s="421"/>
    </row>
    <row r="122" spans="1:29" ht="15" customHeight="1" x14ac:dyDescent="0.2">
      <c r="C122" s="339"/>
      <c r="D122" s="339"/>
      <c r="E122" s="339"/>
      <c r="F122" s="339"/>
      <c r="G122" s="339"/>
      <c r="H122" s="339"/>
      <c r="I122" s="339"/>
      <c r="J122" s="339"/>
      <c r="K122" s="339"/>
      <c r="L122" s="339"/>
      <c r="M122" s="339"/>
      <c r="N122" s="339"/>
      <c r="O122" s="339"/>
      <c r="P122" s="339"/>
      <c r="Q122" s="339"/>
      <c r="R122" s="339"/>
      <c r="S122" s="339"/>
      <c r="T122" s="339"/>
      <c r="U122" s="339"/>
      <c r="V122" s="339"/>
      <c r="W122" s="339"/>
      <c r="X122" s="339"/>
      <c r="Y122" s="339"/>
      <c r="Z122" s="339"/>
      <c r="AA122" s="339"/>
      <c r="AB122" s="339"/>
      <c r="AC122" s="339"/>
    </row>
    <row r="124" spans="1:29" ht="15" customHeight="1" x14ac:dyDescent="0.2">
      <c r="I124" s="734" t="s">
        <v>370</v>
      </c>
    </row>
    <row r="125" spans="1:29" ht="15" customHeight="1" x14ac:dyDescent="0.2">
      <c r="B125" s="61" t="s">
        <v>342</v>
      </c>
      <c r="C125" s="62">
        <v>2380</v>
      </c>
      <c r="E125" s="340"/>
      <c r="H125" s="660"/>
      <c r="I125" s="734"/>
      <c r="W125" s="340"/>
      <c r="Z125" s="340"/>
    </row>
    <row r="126" spans="1:29" ht="15" customHeight="1" x14ac:dyDescent="0.2">
      <c r="B126" s="61" t="s">
        <v>4</v>
      </c>
      <c r="C126" s="62">
        <v>0</v>
      </c>
      <c r="D126" s="341">
        <f>+C126/$C$133</f>
        <v>0</v>
      </c>
      <c r="E126" s="342">
        <f>+$C$125*$D126</f>
        <v>0</v>
      </c>
      <c r="H126" s="660" t="s">
        <v>272</v>
      </c>
      <c r="I126" s="707">
        <v>2791</v>
      </c>
      <c r="V126" s="341"/>
      <c r="W126" s="342"/>
      <c r="Y126" s="341"/>
      <c r="Z126" s="342"/>
    </row>
    <row r="127" spans="1:29" ht="15" customHeight="1" x14ac:dyDescent="0.2">
      <c r="B127" s="61" t="s">
        <v>6</v>
      </c>
      <c r="C127" s="62">
        <v>0</v>
      </c>
      <c r="D127" s="341">
        <f t="shared" ref="D127:D131" si="21">+C127/$C$133</f>
        <v>0</v>
      </c>
      <c r="E127" s="342">
        <f t="shared" ref="E127:E131" si="22">+$C$125*$D127</f>
        <v>0</v>
      </c>
      <c r="H127" s="660" t="s">
        <v>278</v>
      </c>
      <c r="I127" s="707">
        <v>1257</v>
      </c>
      <c r="V127" s="341"/>
      <c r="W127" s="342"/>
      <c r="Y127" s="341"/>
      <c r="Z127" s="342"/>
    </row>
    <row r="128" spans="1:29" ht="15" customHeight="1" x14ac:dyDescent="0.2">
      <c r="B128" s="61" t="s">
        <v>7</v>
      </c>
      <c r="C128" s="62">
        <v>0</v>
      </c>
      <c r="D128" s="341">
        <f t="shared" si="21"/>
        <v>0</v>
      </c>
      <c r="E128" s="342">
        <f t="shared" si="22"/>
        <v>0</v>
      </c>
      <c r="H128" s="660" t="s">
        <v>274</v>
      </c>
      <c r="I128" s="707">
        <v>1106</v>
      </c>
      <c r="V128" s="341"/>
      <c r="W128" s="342"/>
      <c r="Y128" s="341"/>
      <c r="Z128" s="342"/>
    </row>
    <row r="129" spans="2:27" ht="15" customHeight="1" x14ac:dyDescent="0.2">
      <c r="B129" s="61" t="s">
        <v>8</v>
      </c>
      <c r="C129" s="62">
        <v>1</v>
      </c>
      <c r="D129" s="341">
        <f t="shared" si="21"/>
        <v>1</v>
      </c>
      <c r="E129" s="342">
        <f t="shared" si="22"/>
        <v>2380</v>
      </c>
      <c r="F129" s="62">
        <v>2279</v>
      </c>
      <c r="H129" s="703" t="s">
        <v>275</v>
      </c>
      <c r="I129" s="707">
        <v>5756</v>
      </c>
      <c r="V129" s="341"/>
      <c r="W129" s="342"/>
      <c r="Y129" s="706">
        <v>501</v>
      </c>
      <c r="Z129" s="342"/>
    </row>
    <row r="130" spans="2:27" ht="15" customHeight="1" x14ac:dyDescent="0.2">
      <c r="B130" s="61" t="s">
        <v>9</v>
      </c>
      <c r="C130" s="62">
        <v>0</v>
      </c>
      <c r="D130" s="341">
        <f t="shared" si="21"/>
        <v>0</v>
      </c>
      <c r="E130" s="342">
        <f t="shared" si="22"/>
        <v>0</v>
      </c>
      <c r="H130" s="660" t="s">
        <v>276</v>
      </c>
      <c r="I130" s="707">
        <v>3437</v>
      </c>
      <c r="V130" s="341"/>
      <c r="W130" s="342"/>
      <c r="Y130" s="341"/>
      <c r="Z130" s="342"/>
    </row>
    <row r="131" spans="2:27" ht="15" customHeight="1" x14ac:dyDescent="0.2">
      <c r="B131" s="61" t="s">
        <v>10</v>
      </c>
      <c r="C131" s="62">
        <v>0</v>
      </c>
      <c r="D131" s="341">
        <f t="shared" si="21"/>
        <v>0</v>
      </c>
      <c r="E131" s="342">
        <f t="shared" si="22"/>
        <v>0</v>
      </c>
      <c r="H131" s="660" t="s">
        <v>277</v>
      </c>
      <c r="I131" s="707">
        <v>2073</v>
      </c>
      <c r="V131" s="341"/>
      <c r="W131" s="342"/>
      <c r="Y131" s="341"/>
      <c r="Z131" s="342"/>
    </row>
    <row r="132" spans="2:27" ht="15" customHeight="1" x14ac:dyDescent="0.2">
      <c r="B132" s="61" t="s">
        <v>263</v>
      </c>
      <c r="D132" s="341"/>
      <c r="E132" s="342"/>
      <c r="H132" s="660" t="s">
        <v>263</v>
      </c>
      <c r="I132" s="707">
        <v>2576</v>
      </c>
      <c r="V132" s="341"/>
      <c r="W132" s="342"/>
      <c r="Y132" s="341"/>
      <c r="Z132" s="342"/>
    </row>
    <row r="133" spans="2:27" ht="15" customHeight="1" x14ac:dyDescent="0.2">
      <c r="C133" s="62">
        <f>SUM(C126:C132)</f>
        <v>1</v>
      </c>
      <c r="D133" s="345">
        <f>SUM(D126:D132)</f>
        <v>1</v>
      </c>
      <c r="E133" s="342">
        <f>SUM(E126:E132)</f>
        <v>2380</v>
      </c>
      <c r="F133" s="342">
        <f>SUM(F126:F132)</f>
        <v>2279</v>
      </c>
      <c r="U133" s="62">
        <f t="shared" ref="U133:AA133" si="23">SUM(U126:U132)</f>
        <v>0</v>
      </c>
      <c r="V133" s="431"/>
      <c r="W133" s="342"/>
      <c r="X133" s="62">
        <f t="shared" si="23"/>
        <v>0</v>
      </c>
      <c r="Y133" s="62">
        <f t="shared" si="23"/>
        <v>501</v>
      </c>
      <c r="Z133" s="342"/>
      <c r="AA133" s="342">
        <f t="shared" si="23"/>
        <v>0</v>
      </c>
    </row>
    <row r="134" spans="2:27" ht="15" customHeight="1" x14ac:dyDescent="0.2">
      <c r="E134" s="343"/>
    </row>
    <row r="135" spans="2:27" ht="15" customHeight="1" x14ac:dyDescent="0.2">
      <c r="B135" s="61" t="s">
        <v>271</v>
      </c>
      <c r="F135" s="62">
        <v>5909</v>
      </c>
      <c r="I135" s="62">
        <v>3387</v>
      </c>
      <c r="L135" s="62">
        <v>7928</v>
      </c>
      <c r="O135" s="62">
        <v>5611</v>
      </c>
      <c r="V135" s="62">
        <f>V136+V137+V139+V141</f>
        <v>1670</v>
      </c>
    </row>
    <row r="136" spans="2:27" ht="15" customHeight="1" x14ac:dyDescent="0.2">
      <c r="B136" s="64" t="s">
        <v>4</v>
      </c>
      <c r="C136" s="707">
        <v>2790</v>
      </c>
      <c r="D136" s="341">
        <f>+C136/$C$143</f>
        <v>0.14688075809423531</v>
      </c>
      <c r="F136" s="342">
        <f>+$F$135*D136</f>
        <v>867.91839957883644</v>
      </c>
      <c r="G136" s="62">
        <v>868</v>
      </c>
      <c r="I136" s="342">
        <f>+$I$135*D136</f>
        <v>497.48512766517501</v>
      </c>
      <c r="J136" s="62">
        <v>498</v>
      </c>
      <c r="L136" s="342">
        <f>+$L$135*D136</f>
        <v>1164.4706501710975</v>
      </c>
      <c r="M136" s="62">
        <v>1164</v>
      </c>
      <c r="O136" s="342">
        <f>+$O$135*D146</f>
        <v>953.44966197697795</v>
      </c>
      <c r="P136" s="62">
        <v>953</v>
      </c>
      <c r="S136" s="62">
        <v>3440</v>
      </c>
      <c r="V136" s="62">
        <v>318</v>
      </c>
    </row>
    <row r="137" spans="2:27" ht="15" customHeight="1" x14ac:dyDescent="0.2">
      <c r="B137" s="64" t="s">
        <v>6</v>
      </c>
      <c r="C137" s="707">
        <v>1257</v>
      </c>
      <c r="D137" s="341">
        <f t="shared" ref="D137:D142" si="24">+C137/$C$143</f>
        <v>6.6175309291918921E-2</v>
      </c>
      <c r="F137" s="342">
        <f t="shared" ref="F137:F142" si="25">+$F$135*D137</f>
        <v>391.02990260594891</v>
      </c>
      <c r="G137" s="62">
        <v>391</v>
      </c>
      <c r="I137" s="342">
        <f t="shared" ref="I137:I142" si="26">+$I$135*D137</f>
        <v>224.13577257172938</v>
      </c>
      <c r="J137" s="62">
        <v>224</v>
      </c>
      <c r="L137" s="342">
        <f t="shared" ref="L137:L142" si="27">+$L$135*D137</f>
        <v>524.63785206633315</v>
      </c>
      <c r="M137" s="62">
        <v>525</v>
      </c>
      <c r="O137" s="342">
        <f t="shared" ref="O137:O141" si="28">+$O$135*D147</f>
        <v>429.56495523478895</v>
      </c>
      <c r="P137" s="62">
        <v>430</v>
      </c>
      <c r="V137" s="62">
        <v>159</v>
      </c>
    </row>
    <row r="138" spans="2:27" ht="15" customHeight="1" x14ac:dyDescent="0.2">
      <c r="B138" s="64" t="s">
        <v>7</v>
      </c>
      <c r="C138" s="707">
        <v>1106</v>
      </c>
      <c r="D138" s="341">
        <f t="shared" si="24"/>
        <v>5.8225848907607264E-2</v>
      </c>
      <c r="F138" s="342">
        <f t="shared" si="25"/>
        <v>344.0565411950513</v>
      </c>
      <c r="G138" s="62">
        <v>344</v>
      </c>
      <c r="I138" s="342">
        <f t="shared" si="26"/>
        <v>197.21095025006579</v>
      </c>
      <c r="J138" s="62">
        <v>197</v>
      </c>
      <c r="L138" s="342">
        <f t="shared" si="27"/>
        <v>461.61453013951041</v>
      </c>
      <c r="M138" s="62">
        <v>462</v>
      </c>
      <c r="O138" s="342">
        <f t="shared" si="28"/>
        <v>377.96248248979845</v>
      </c>
      <c r="P138" s="62">
        <v>378</v>
      </c>
    </row>
    <row r="139" spans="2:27" ht="15" customHeight="1" x14ac:dyDescent="0.2">
      <c r="B139" s="64" t="s">
        <v>8</v>
      </c>
      <c r="C139" s="707">
        <v>5756</v>
      </c>
      <c r="D139" s="341">
        <f t="shared" si="24"/>
        <v>0.30302711239799945</v>
      </c>
      <c r="F139" s="342">
        <f t="shared" si="25"/>
        <v>1790.5872071597787</v>
      </c>
      <c r="G139" s="62">
        <v>1791</v>
      </c>
      <c r="I139" s="342">
        <f t="shared" si="26"/>
        <v>1026.3528296920242</v>
      </c>
      <c r="J139" s="62">
        <v>1026</v>
      </c>
      <c r="L139" s="342">
        <f t="shared" si="27"/>
        <v>2402.3989470913398</v>
      </c>
      <c r="M139" s="62">
        <v>2402</v>
      </c>
      <c r="O139" s="342">
        <f t="shared" si="28"/>
        <v>1967.045252451428</v>
      </c>
      <c r="P139" s="62">
        <v>1967</v>
      </c>
      <c r="V139" s="62">
        <v>716</v>
      </c>
    </row>
    <row r="140" spans="2:27" ht="15" customHeight="1" x14ac:dyDescent="0.2">
      <c r="B140" s="64" t="s">
        <v>9</v>
      </c>
      <c r="C140" s="656">
        <v>3437</v>
      </c>
      <c r="D140" s="341">
        <f t="shared" si="24"/>
        <v>0.18094235325085548</v>
      </c>
      <c r="F140" s="342">
        <f t="shared" si="25"/>
        <v>1069.188365359305</v>
      </c>
      <c r="G140" s="62">
        <v>1069</v>
      </c>
      <c r="I140" s="342">
        <f t="shared" si="26"/>
        <v>612.85175046064751</v>
      </c>
      <c r="J140" s="62">
        <v>613</v>
      </c>
      <c r="L140" s="342">
        <f t="shared" si="27"/>
        <v>1434.5109765727823</v>
      </c>
      <c r="M140" s="62">
        <v>1435</v>
      </c>
      <c r="O140" s="342">
        <f t="shared" si="28"/>
        <v>1174.5542968512091</v>
      </c>
      <c r="P140" s="62">
        <v>1175</v>
      </c>
    </row>
    <row r="141" spans="2:27" ht="15" customHeight="1" x14ac:dyDescent="0.2">
      <c r="B141" s="64" t="s">
        <v>10</v>
      </c>
      <c r="C141" s="656">
        <v>2073</v>
      </c>
      <c r="D141" s="341">
        <f t="shared" si="24"/>
        <v>0.1091339826270071</v>
      </c>
      <c r="E141" s="8"/>
      <c r="F141" s="342">
        <f t="shared" si="25"/>
        <v>644.87270334298501</v>
      </c>
      <c r="G141" s="62">
        <v>645</v>
      </c>
      <c r="I141" s="342">
        <f t="shared" si="26"/>
        <v>369.63679915767307</v>
      </c>
      <c r="J141" s="62">
        <v>370</v>
      </c>
      <c r="L141" s="342">
        <f t="shared" si="27"/>
        <v>865.21421426691234</v>
      </c>
      <c r="M141" s="62">
        <v>865</v>
      </c>
      <c r="O141" s="342">
        <f t="shared" si="28"/>
        <v>708.42335099579759</v>
      </c>
      <c r="P141" s="62">
        <v>708</v>
      </c>
      <c r="V141" s="62">
        <v>477</v>
      </c>
    </row>
    <row r="142" spans="2:27" ht="15" customHeight="1" x14ac:dyDescent="0.2">
      <c r="B142" s="64" t="s">
        <v>263</v>
      </c>
      <c r="C142" s="656">
        <v>2576</v>
      </c>
      <c r="D142" s="341">
        <f t="shared" si="24"/>
        <v>0.13561463543037641</v>
      </c>
      <c r="E142" s="8"/>
      <c r="F142" s="342">
        <f t="shared" si="25"/>
        <v>801.34688075809424</v>
      </c>
      <c r="G142" s="62">
        <v>801</v>
      </c>
      <c r="I142" s="342">
        <f t="shared" si="26"/>
        <v>459.32677020268488</v>
      </c>
      <c r="J142" s="62">
        <v>459</v>
      </c>
      <c r="L142" s="342">
        <f t="shared" si="27"/>
        <v>1075.1528296920242</v>
      </c>
      <c r="M142" s="62">
        <v>1075</v>
      </c>
      <c r="O142" s="342"/>
    </row>
    <row r="143" spans="2:27" ht="15" customHeight="1" x14ac:dyDescent="0.2">
      <c r="B143" s="64"/>
      <c r="C143" s="43">
        <f>SUM(C136:C142)</f>
        <v>18995</v>
      </c>
      <c r="D143" s="345">
        <f>SUM(D136:D142)</f>
        <v>1</v>
      </c>
      <c r="E143" s="8"/>
      <c r="F143" s="342">
        <f>SUM(F136:F142)</f>
        <v>5908.9999999999991</v>
      </c>
      <c r="G143" s="342">
        <f>SUM(G136:G142)</f>
        <v>5909</v>
      </c>
      <c r="I143" s="342">
        <f>SUM(I136:I142)</f>
        <v>3387</v>
      </c>
      <c r="J143" s="342">
        <f>SUM(J136:J142)</f>
        <v>3387</v>
      </c>
      <c r="L143" s="342">
        <f>SUM(L136:L142)</f>
        <v>7927.9999999999991</v>
      </c>
      <c r="M143" s="342">
        <f>SUM(M136:M142)</f>
        <v>7928</v>
      </c>
      <c r="O143" s="342">
        <f>SUM(O136:O142)</f>
        <v>5611</v>
      </c>
      <c r="P143" s="342">
        <f>SUM(P136:P142)</f>
        <v>5611</v>
      </c>
    </row>
    <row r="145" spans="2:7" ht="15" customHeight="1" x14ac:dyDescent="0.2">
      <c r="B145" s="61" t="s">
        <v>271</v>
      </c>
    </row>
    <row r="146" spans="2:7" ht="15" customHeight="1" x14ac:dyDescent="0.2">
      <c r="B146" s="64" t="s">
        <v>4</v>
      </c>
      <c r="C146" s="656">
        <v>2790</v>
      </c>
      <c r="D146" s="341">
        <f>+C146/$C$152</f>
        <v>0.16992508678969487</v>
      </c>
    </row>
    <row r="147" spans="2:7" ht="15" customHeight="1" x14ac:dyDescent="0.2">
      <c r="B147" s="64" t="s">
        <v>6</v>
      </c>
      <c r="C147" s="656">
        <v>1257</v>
      </c>
      <c r="D147" s="341">
        <f t="shared" ref="D147:D151" si="29">+C147/$C$152</f>
        <v>7.6557646628905532E-2</v>
      </c>
      <c r="F147" s="422"/>
      <c r="G147" s="422"/>
    </row>
    <row r="148" spans="2:7" ht="15" customHeight="1" x14ac:dyDescent="0.2">
      <c r="B148" s="64" t="s">
        <v>7</v>
      </c>
      <c r="C148" s="656">
        <v>1106</v>
      </c>
      <c r="D148" s="341">
        <f t="shared" si="29"/>
        <v>6.7360984225592307E-2</v>
      </c>
      <c r="F148" s="423"/>
      <c r="G148" s="423"/>
    </row>
    <row r="149" spans="2:7" ht="15" customHeight="1" x14ac:dyDescent="0.2">
      <c r="B149" s="64" t="s">
        <v>8</v>
      </c>
      <c r="C149" s="656">
        <v>5756</v>
      </c>
      <c r="D149" s="341">
        <f t="shared" si="29"/>
        <v>0.35056946220841706</v>
      </c>
      <c r="F149" s="422"/>
      <c r="G149" s="422"/>
    </row>
    <row r="150" spans="2:7" ht="15" customHeight="1" x14ac:dyDescent="0.2">
      <c r="B150" s="64" t="s">
        <v>9</v>
      </c>
      <c r="C150" s="656">
        <v>3437</v>
      </c>
      <c r="D150" s="341">
        <f t="shared" si="29"/>
        <v>0.20933065351117608</v>
      </c>
      <c r="F150" s="423"/>
      <c r="G150" s="423"/>
    </row>
    <row r="151" spans="2:7" ht="15" customHeight="1" x14ac:dyDescent="0.2">
      <c r="B151" s="64" t="s">
        <v>10</v>
      </c>
      <c r="C151" s="656">
        <v>2073</v>
      </c>
      <c r="D151" s="341">
        <f t="shared" si="29"/>
        <v>0.12625616663621414</v>
      </c>
      <c r="F151" s="422"/>
      <c r="G151" s="422"/>
    </row>
    <row r="152" spans="2:7" ht="15" customHeight="1" x14ac:dyDescent="0.2">
      <c r="B152" s="64"/>
      <c r="C152" s="43">
        <f>SUM(C146:C151)</f>
        <v>16419</v>
      </c>
      <c r="D152" s="345">
        <f>SUM(D146:D151)</f>
        <v>1</v>
      </c>
      <c r="F152" s="423"/>
      <c r="G152" s="423"/>
    </row>
    <row r="153" spans="2:7" ht="15" customHeight="1" x14ac:dyDescent="0.2">
      <c r="F153" s="422"/>
      <c r="G153" s="422"/>
    </row>
    <row r="154" spans="2:7" ht="15" customHeight="1" x14ac:dyDescent="0.2">
      <c r="F154" s="423"/>
      <c r="G154" s="423"/>
    </row>
    <row r="155" spans="2:7" ht="15" customHeight="1" x14ac:dyDescent="0.2">
      <c r="F155" s="422"/>
      <c r="G155" s="422"/>
    </row>
    <row r="156" spans="2:7" ht="15" customHeight="1" x14ac:dyDescent="0.2">
      <c r="F156" s="423"/>
      <c r="G156" s="423"/>
    </row>
    <row r="157" spans="2:7" ht="15" customHeight="1" x14ac:dyDescent="0.2">
      <c r="F157" s="422"/>
      <c r="G157" s="422"/>
    </row>
    <row r="158" spans="2:7" ht="15" customHeight="1" x14ac:dyDescent="0.2">
      <c r="F158" s="423"/>
      <c r="G158" s="423"/>
    </row>
    <row r="159" spans="2:7" ht="15" customHeight="1" x14ac:dyDescent="0.2">
      <c r="F159" s="422"/>
      <c r="G159" s="422"/>
    </row>
    <row r="160" spans="2:7" ht="15" customHeight="1" x14ac:dyDescent="0.2">
      <c r="F160" s="423"/>
      <c r="G160" s="423"/>
    </row>
    <row r="161" spans="6:7" ht="15" customHeight="1" x14ac:dyDescent="0.2">
      <c r="F161" s="422"/>
      <c r="G161" s="422"/>
    </row>
  </sheetData>
  <mergeCells count="15">
    <mergeCell ref="AA1:AC1"/>
    <mergeCell ref="R1:T1"/>
    <mergeCell ref="X1:Z1"/>
    <mergeCell ref="L1:N1"/>
    <mergeCell ref="A1:A2"/>
    <mergeCell ref="B1:B2"/>
    <mergeCell ref="F1:H1"/>
    <mergeCell ref="C1:E1"/>
    <mergeCell ref="U1:W1"/>
    <mergeCell ref="I124:I125"/>
    <mergeCell ref="A117:B117"/>
    <mergeCell ref="A115:B115"/>
    <mergeCell ref="O1:Q1"/>
    <mergeCell ref="I1:K1"/>
    <mergeCell ref="A40:B40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60" orientation="landscape" r:id="rId1"/>
  <headerFooter alignWithMargins="0">
    <oddHeader>&amp;L&amp;"Times New Roman,Félkövér"&amp;13Szent László Völgye TKT&amp;C&amp;"Times New Roman,Félkövér"&amp;16 2019. ÉVI KÖLTSÉGVETÉS&amp;R3. sz. táblázatSEGÍTŐ SZOLGÁLATAdatok: eFt</oddHeader>
    <oddFooter>&amp;L&amp;F&amp;R&amp;P</oddFooter>
  </headerFooter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85"/>
  <sheetViews>
    <sheetView zoomScaleSheetLayoutView="85" workbookViewId="0">
      <selection activeCell="C13" sqref="C13"/>
    </sheetView>
  </sheetViews>
  <sheetFormatPr defaultColWidth="8.85546875" defaultRowHeight="15" x14ac:dyDescent="0.2"/>
  <cols>
    <col min="1" max="1" width="67.42578125" style="96" customWidth="1"/>
    <col min="2" max="2" width="17.7109375" style="96" customWidth="1"/>
    <col min="3" max="3" width="17.7109375" style="97" customWidth="1"/>
    <col min="4" max="4" width="13.28515625" style="90" customWidth="1"/>
    <col min="5" max="5" width="11" style="90" customWidth="1"/>
    <col min="6" max="7" width="12.5703125" style="90" customWidth="1"/>
    <col min="8" max="8" width="13.85546875" style="110" bestFit="1" customWidth="1"/>
    <col min="9" max="9" width="11.7109375" style="91" customWidth="1"/>
    <col min="10" max="11" width="14" style="91" customWidth="1"/>
    <col min="12" max="12" width="12.85546875" style="91" customWidth="1"/>
    <col min="13" max="16384" width="8.85546875" style="90"/>
  </cols>
  <sheetData>
    <row r="1" spans="1:13" ht="24" customHeight="1" x14ac:dyDescent="0.2">
      <c r="A1" s="671"/>
      <c r="B1" s="679" t="s">
        <v>344</v>
      </c>
      <c r="C1" s="680" t="s">
        <v>364</v>
      </c>
      <c r="D1" s="605"/>
      <c r="E1" s="605"/>
      <c r="F1" s="605"/>
      <c r="G1" s="605"/>
      <c r="H1" s="88"/>
      <c r="I1" s="89"/>
      <c r="J1" s="89"/>
      <c r="K1" s="89"/>
    </row>
    <row r="2" spans="1:13" ht="34.5" customHeight="1" x14ac:dyDescent="0.2">
      <c r="A2" s="672" t="s">
        <v>52</v>
      </c>
      <c r="B2" s="673"/>
      <c r="C2" s="674"/>
      <c r="D2" s="605"/>
      <c r="E2" s="92" t="s">
        <v>334</v>
      </c>
      <c r="F2" s="605" t="s">
        <v>22</v>
      </c>
      <c r="G2" s="605" t="s">
        <v>327</v>
      </c>
      <c r="H2" s="605" t="s">
        <v>328</v>
      </c>
      <c r="I2" s="88" t="s">
        <v>15</v>
      </c>
      <c r="J2" s="89" t="s">
        <v>259</v>
      </c>
      <c r="K2" s="606"/>
      <c r="L2" s="606"/>
      <c r="M2" s="91"/>
    </row>
    <row r="3" spans="1:13" x14ac:dyDescent="0.2">
      <c r="A3" s="670" t="s">
        <v>329</v>
      </c>
      <c r="B3" s="695">
        <f>+'[4]4.SZ.TÁBL. SZOCIÁLIS NORMATÍVA'!$C3</f>
        <v>17000000</v>
      </c>
      <c r="C3" s="669">
        <f t="shared" ref="C3:C11" si="0">+J3</f>
        <v>17000000</v>
      </c>
      <c r="D3" s="86"/>
      <c r="E3" s="93">
        <v>17000</v>
      </c>
      <c r="F3" s="94">
        <v>5</v>
      </c>
      <c r="G3" s="94"/>
      <c r="H3" s="94"/>
      <c r="I3" s="86">
        <v>3400000</v>
      </c>
      <c r="J3" s="91">
        <f>+F3*I3</f>
        <v>17000000</v>
      </c>
      <c r="M3" s="91"/>
    </row>
    <row r="4" spans="1:13" x14ac:dyDescent="0.25">
      <c r="A4" s="670" t="s">
        <v>330</v>
      </c>
      <c r="B4" s="695">
        <f>+'[4]4.SZ.TÁBL. SZOCIÁLIS NORMATÍVA'!$C4</f>
        <v>10890000</v>
      </c>
      <c r="C4" s="669">
        <f t="shared" si="0"/>
        <v>14190000</v>
      </c>
      <c r="D4" s="667"/>
      <c r="E4" s="93">
        <v>14190</v>
      </c>
      <c r="F4" s="94">
        <v>4.3</v>
      </c>
      <c r="G4" s="94"/>
      <c r="H4" s="94"/>
      <c r="I4" s="86">
        <v>3300000</v>
      </c>
      <c r="J4" s="91">
        <f>+F4*I4</f>
        <v>14190000</v>
      </c>
      <c r="M4" s="91"/>
    </row>
    <row r="5" spans="1:13" x14ac:dyDescent="0.25">
      <c r="A5" s="670" t="s">
        <v>371</v>
      </c>
      <c r="B5" s="695"/>
      <c r="C5" s="669">
        <f t="shared" si="0"/>
        <v>11525040</v>
      </c>
      <c r="D5" s="667"/>
      <c r="E5" s="93">
        <v>11525</v>
      </c>
      <c r="F5" s="708" t="s">
        <v>372</v>
      </c>
      <c r="G5" s="94"/>
      <c r="H5" s="94"/>
      <c r="I5" s="86">
        <v>2881260</v>
      </c>
      <c r="J5" s="91">
        <f>+I5*4</f>
        <v>11525040</v>
      </c>
      <c r="K5" s="705" t="s">
        <v>373</v>
      </c>
      <c r="M5" s="91"/>
    </row>
    <row r="6" spans="1:13" x14ac:dyDescent="0.25">
      <c r="A6" s="670" t="s">
        <v>331</v>
      </c>
      <c r="B6" s="695">
        <f>+'[4]4.SZ.TÁBL. SZOCIÁLIS NORMATÍVA'!$C5</f>
        <v>387520</v>
      </c>
      <c r="C6" s="669">
        <f t="shared" si="0"/>
        <v>548064</v>
      </c>
      <c r="D6" s="667"/>
      <c r="E6" s="93">
        <v>548</v>
      </c>
      <c r="F6" s="93">
        <v>9</v>
      </c>
      <c r="G6" s="93"/>
      <c r="H6" s="93"/>
      <c r="I6" s="86">
        <v>60896</v>
      </c>
      <c r="J6" s="91">
        <f t="shared" ref="J6:J13" si="1">+F6*I6</f>
        <v>548064</v>
      </c>
      <c r="M6" s="91"/>
    </row>
    <row r="7" spans="1:13" x14ac:dyDescent="0.25">
      <c r="A7" s="670" t="s">
        <v>339</v>
      </c>
      <c r="B7" s="695">
        <f>+'[4]4.SZ.TÁBL. SZOCIÁLIS NORMATÍVA'!$C6</f>
        <v>50000</v>
      </c>
      <c r="C7" s="669">
        <f t="shared" si="0"/>
        <v>50000</v>
      </c>
      <c r="D7" s="667"/>
      <c r="E7" s="93">
        <v>50</v>
      </c>
      <c r="F7" s="93">
        <v>2</v>
      </c>
      <c r="G7" s="93"/>
      <c r="H7" s="93"/>
      <c r="I7" s="709">
        <v>25000</v>
      </c>
      <c r="J7" s="91">
        <f t="shared" si="1"/>
        <v>50000</v>
      </c>
      <c r="M7" s="91"/>
    </row>
    <row r="8" spans="1:13" x14ac:dyDescent="0.25">
      <c r="A8" s="670" t="s">
        <v>340</v>
      </c>
      <c r="B8" s="695">
        <f>+'[4]4.SZ.TÁBL. SZOCIÁLIS NORMATÍVA'!$C7</f>
        <v>26598000</v>
      </c>
      <c r="C8" s="669">
        <f t="shared" si="0"/>
        <v>24882000</v>
      </c>
      <c r="D8" s="667"/>
      <c r="E8" s="93">
        <v>24882</v>
      </c>
      <c r="F8" s="93">
        <v>58</v>
      </c>
      <c r="G8" s="93"/>
      <c r="H8" s="93"/>
      <c r="I8" s="709">
        <v>429000</v>
      </c>
      <c r="J8" s="91">
        <f t="shared" si="1"/>
        <v>24882000</v>
      </c>
      <c r="M8" s="91"/>
    </row>
    <row r="9" spans="1:13" x14ac:dyDescent="0.25">
      <c r="A9" s="670" t="s">
        <v>56</v>
      </c>
      <c r="B9" s="695">
        <f>+'[4]4.SZ.TÁBL. SZOCIÁLIS NORMATÍVA'!$C8</f>
        <v>163500</v>
      </c>
      <c r="C9" s="669">
        <f t="shared" si="0"/>
        <v>163500</v>
      </c>
      <c r="D9" s="667"/>
      <c r="E9" s="93">
        <v>164</v>
      </c>
      <c r="F9" s="93">
        <v>1</v>
      </c>
      <c r="G9" s="186"/>
      <c r="H9" s="186"/>
      <c r="I9" s="709">
        <f>109000*1.5</f>
        <v>163500</v>
      </c>
      <c r="J9" s="91">
        <f t="shared" si="1"/>
        <v>163500</v>
      </c>
      <c r="M9" s="91"/>
    </row>
    <row r="10" spans="1:13" x14ac:dyDescent="0.25">
      <c r="A10" s="670" t="s">
        <v>332</v>
      </c>
      <c r="B10" s="695">
        <f>+'[4]4.SZ.TÁBL. SZOCIÁLIS NORMATÍVA'!$C9</f>
        <v>3100000</v>
      </c>
      <c r="C10" s="669">
        <f t="shared" si="0"/>
        <v>3100000</v>
      </c>
      <c r="D10" s="667"/>
      <c r="E10" s="93">
        <v>3100</v>
      </c>
      <c r="F10" s="186">
        <v>1</v>
      </c>
      <c r="G10" s="93"/>
      <c r="H10" s="93"/>
      <c r="I10" s="709">
        <v>3100000</v>
      </c>
      <c r="J10" s="91">
        <f t="shared" si="1"/>
        <v>3100000</v>
      </c>
      <c r="M10" s="91"/>
    </row>
    <row r="11" spans="1:13" x14ac:dyDescent="0.25">
      <c r="A11" s="670" t="s">
        <v>341</v>
      </c>
      <c r="B11" s="695">
        <f>+'[4]4.SZ.TÁBL. SZOCIÁLIS NORMATÍVA'!$C10</f>
        <v>4680000</v>
      </c>
      <c r="C11" s="669">
        <f t="shared" si="0"/>
        <v>6552000</v>
      </c>
      <c r="D11" s="667"/>
      <c r="E11" s="93">
        <v>6552</v>
      </c>
      <c r="F11" s="93">
        <v>14</v>
      </c>
      <c r="G11" s="93"/>
      <c r="H11" s="93"/>
      <c r="I11" s="709">
        <v>468000</v>
      </c>
      <c r="J11" s="91">
        <f t="shared" si="1"/>
        <v>6552000</v>
      </c>
      <c r="M11" s="91"/>
    </row>
    <row r="12" spans="1:13" x14ac:dyDescent="0.25">
      <c r="A12" s="675" t="s">
        <v>333</v>
      </c>
      <c r="B12" s="695">
        <f>+'[4]4.SZ.TÁBL. SZOCIÁLIS NORMATÍVA'!$C11</f>
        <v>10040000</v>
      </c>
      <c r="C12" s="676">
        <f>+J12+J13</f>
        <v>10040000</v>
      </c>
      <c r="D12" s="667"/>
      <c r="E12" s="93">
        <v>10040</v>
      </c>
      <c r="F12" s="93">
        <v>1</v>
      </c>
      <c r="G12" s="93"/>
      <c r="H12" s="93"/>
      <c r="I12" s="709">
        <v>4100000</v>
      </c>
      <c r="J12" s="91">
        <f t="shared" si="1"/>
        <v>4100000</v>
      </c>
      <c r="M12" s="91"/>
    </row>
    <row r="13" spans="1:13" ht="24" customHeight="1" thickBot="1" x14ac:dyDescent="0.25">
      <c r="A13" s="677" t="s">
        <v>53</v>
      </c>
      <c r="B13" s="678">
        <f>SUM(B3:B12)</f>
        <v>72909020</v>
      </c>
      <c r="C13" s="654">
        <f>SUM(C3:C12)</f>
        <v>88050604</v>
      </c>
      <c r="D13" s="668"/>
      <c r="E13" s="91">
        <f>SUM(E3:E12)</f>
        <v>88051</v>
      </c>
      <c r="F13" s="93">
        <v>3300</v>
      </c>
      <c r="H13" s="95"/>
      <c r="I13" s="709">
        <v>1800</v>
      </c>
      <c r="J13" s="91">
        <f t="shared" si="1"/>
        <v>5940000</v>
      </c>
    </row>
    <row r="14" spans="1:13" x14ac:dyDescent="0.2">
      <c r="H14" s="95"/>
    </row>
    <row r="67" spans="1:12" x14ac:dyDescent="0.2">
      <c r="A67" s="87"/>
      <c r="B67" s="87"/>
      <c r="C67" s="90"/>
    </row>
    <row r="68" spans="1:12" x14ac:dyDescent="0.2">
      <c r="H68" s="90"/>
      <c r="I68" s="90"/>
      <c r="J68" s="90"/>
      <c r="K68" s="90"/>
      <c r="L68" s="90"/>
    </row>
    <row r="80" spans="1:12" x14ac:dyDescent="0.2">
      <c r="A80" s="98"/>
      <c r="B80" s="98"/>
      <c r="C80" s="99"/>
    </row>
    <row r="81" spans="1:12" x14ac:dyDescent="0.2">
      <c r="A81" s="102"/>
      <c r="B81" s="102"/>
      <c r="C81" s="103"/>
      <c r="D81" s="100"/>
      <c r="E81" s="100"/>
      <c r="F81" s="100"/>
      <c r="G81" s="100"/>
      <c r="H81" s="101"/>
      <c r="I81" s="90"/>
      <c r="J81" s="90"/>
      <c r="K81" s="90"/>
      <c r="L81" s="90"/>
    </row>
    <row r="82" spans="1:12" x14ac:dyDescent="0.2">
      <c r="A82" s="102"/>
      <c r="B82" s="102"/>
      <c r="C82" s="103"/>
      <c r="D82" s="104"/>
      <c r="E82" s="104"/>
      <c r="F82" s="104"/>
      <c r="G82" s="104"/>
      <c r="H82" s="105"/>
      <c r="I82" s="90"/>
      <c r="J82" s="90"/>
      <c r="K82" s="90"/>
      <c r="L82" s="90"/>
    </row>
    <row r="83" spans="1:12" x14ac:dyDescent="0.2">
      <c r="A83" s="102"/>
      <c r="B83" s="102"/>
      <c r="C83" s="103"/>
      <c r="D83" s="104"/>
      <c r="E83" s="104"/>
      <c r="F83" s="104"/>
      <c r="G83" s="104"/>
      <c r="H83" s="105"/>
      <c r="I83" s="90"/>
      <c r="J83" s="90"/>
      <c r="K83" s="90"/>
      <c r="L83" s="90"/>
    </row>
    <row r="84" spans="1:12" x14ac:dyDescent="0.2">
      <c r="A84" s="106"/>
      <c r="B84" s="106"/>
      <c r="C84" s="107"/>
      <c r="D84" s="104"/>
      <c r="E84" s="104"/>
      <c r="F84" s="104"/>
      <c r="G84" s="104"/>
      <c r="H84" s="105"/>
      <c r="I84" s="90"/>
      <c r="J84" s="90"/>
      <c r="K84" s="90"/>
      <c r="L84" s="90"/>
    </row>
    <row r="85" spans="1:12" x14ac:dyDescent="0.2">
      <c r="D85" s="108"/>
      <c r="E85" s="108"/>
      <c r="F85" s="108"/>
      <c r="G85" s="108"/>
      <c r="H85" s="109"/>
      <c r="I85" s="90"/>
      <c r="J85" s="90"/>
      <c r="K85" s="90"/>
      <c r="L85" s="90"/>
    </row>
  </sheetData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orientation="landscape" r:id="rId1"/>
  <headerFooter alignWithMargins="0">
    <oddHeader>&amp;L&amp;"Times New Roman,Félkövér"&amp;13Szent László Völgye TKT&amp;C&amp;"Times New Roman,Félkövér"&amp;16 2019. ÉVI KÖLTSÉGVETÉS&amp;R4. sz. táblázatSZOCIÁLIS NORMATÍVAAdatok: Ft</oddHeader>
    <oddFooter>&amp;L&amp;F&amp;R&amp;P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87"/>
  <sheetViews>
    <sheetView workbookViewId="0">
      <selection activeCell="O15" sqref="O15"/>
    </sheetView>
  </sheetViews>
  <sheetFormatPr defaultColWidth="8.85546875" defaultRowHeight="12.75" x14ac:dyDescent="0.2"/>
  <cols>
    <col min="1" max="1" width="29.7109375" style="16" customWidth="1"/>
    <col min="2" max="2" width="9.7109375" style="16" customWidth="1"/>
    <col min="3" max="10" width="7.42578125" style="16" customWidth="1"/>
    <col min="11" max="11" width="8.28515625" style="16" customWidth="1"/>
    <col min="12" max="14" width="7.42578125" style="16" customWidth="1"/>
    <col min="15" max="15" width="9.42578125" style="16" customWidth="1"/>
    <col min="16" max="21" width="8.85546875" style="16"/>
    <col min="22" max="22" width="9.28515625" style="16" customWidth="1"/>
    <col min="23" max="16384" width="8.85546875" style="16"/>
  </cols>
  <sheetData>
    <row r="1" spans="1:23" s="26" customFormat="1" ht="27.6" customHeight="1" thickBot="1" x14ac:dyDescent="0.25">
      <c r="A1" s="75"/>
      <c r="B1" s="76" t="s">
        <v>343</v>
      </c>
      <c r="C1" s="47" t="s">
        <v>25</v>
      </c>
      <c r="D1" s="48" t="s">
        <v>26</v>
      </c>
      <c r="E1" s="48" t="s">
        <v>27</v>
      </c>
      <c r="F1" s="49" t="s">
        <v>28</v>
      </c>
      <c r="G1" s="48" t="s">
        <v>29</v>
      </c>
      <c r="H1" s="48" t="s">
        <v>30</v>
      </c>
      <c r="I1" s="48" t="s">
        <v>31</v>
      </c>
      <c r="J1" s="48" t="s">
        <v>32</v>
      </c>
      <c r="K1" s="48" t="s">
        <v>33</v>
      </c>
      <c r="L1" s="48" t="s">
        <v>34</v>
      </c>
      <c r="M1" s="48" t="s">
        <v>35</v>
      </c>
      <c r="N1" s="79" t="s">
        <v>36</v>
      </c>
      <c r="O1" s="76" t="s">
        <v>369</v>
      </c>
    </row>
    <row r="2" spans="1:23" s="26" customFormat="1" ht="34.9" customHeight="1" x14ac:dyDescent="0.2">
      <c r="A2" s="12" t="s">
        <v>37</v>
      </c>
      <c r="B2" s="12"/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  <c r="O2" s="72"/>
      <c r="Q2" s="77"/>
      <c r="R2" s="61"/>
      <c r="S2" s="61"/>
      <c r="T2" s="61"/>
      <c r="U2" s="61"/>
    </row>
    <row r="3" spans="1:23" x14ac:dyDescent="0.2">
      <c r="A3" s="78" t="s">
        <v>4</v>
      </c>
      <c r="B3" s="50">
        <f>+'[4]5.SZ.TÁBL. PÉNZE. ÁTAD - ÁTVÉT'!$O3</f>
        <v>9849</v>
      </c>
      <c r="C3" s="35">
        <f>+$S$3</f>
        <v>902</v>
      </c>
      <c r="D3" s="34">
        <f t="shared" ref="D3:M3" si="0">+$S$3</f>
        <v>902</v>
      </c>
      <c r="E3" s="34">
        <f t="shared" si="0"/>
        <v>902</v>
      </c>
      <c r="F3" s="34">
        <f t="shared" si="0"/>
        <v>902</v>
      </c>
      <c r="G3" s="34">
        <f t="shared" si="0"/>
        <v>902</v>
      </c>
      <c r="H3" s="34">
        <f t="shared" si="0"/>
        <v>902</v>
      </c>
      <c r="I3" s="34">
        <f t="shared" si="0"/>
        <v>902</v>
      </c>
      <c r="J3" s="34">
        <f t="shared" si="0"/>
        <v>902</v>
      </c>
      <c r="K3" s="34">
        <f t="shared" si="0"/>
        <v>902</v>
      </c>
      <c r="L3" s="34">
        <f t="shared" si="0"/>
        <v>902</v>
      </c>
      <c r="M3" s="34">
        <f t="shared" si="0"/>
        <v>902</v>
      </c>
      <c r="N3" s="68">
        <f>+U3</f>
        <v>896</v>
      </c>
      <c r="O3" s="50">
        <f>SUM(C3:N3)</f>
        <v>10818</v>
      </c>
      <c r="P3" s="57"/>
      <c r="Q3" s="15">
        <f>+'2.SZ.TÁBL. BEVÉTELEK'!D7+'2.SZ.TÁBL. BEVÉTELEK'!D16+'2.SZ.TÁBL. BEVÉTELEK'!D24+'2.SZ.TÁBL. BEVÉTELEK'!D33+'2.SZ.TÁBL. BEVÉTELEK'!D43+'2.SZ.TÁBL. BEVÉTELEK'!D52</f>
        <v>10818</v>
      </c>
      <c r="R3" s="17">
        <f t="shared" ref="R3:R10" si="1">+Q3/12</f>
        <v>901.5</v>
      </c>
      <c r="S3" s="40">
        <v>902</v>
      </c>
      <c r="U3" s="15">
        <f t="shared" ref="U3:U13" si="2">+Q3-SUM(C3:M3)</f>
        <v>896</v>
      </c>
    </row>
    <row r="4" spans="1:23" x14ac:dyDescent="0.2">
      <c r="A4" s="33" t="s">
        <v>6</v>
      </c>
      <c r="B4" s="50">
        <f>+'[4]5.SZ.TÁBL. PÉNZE. ÁTAD - ÁTVÉT'!$O4</f>
        <v>3628</v>
      </c>
      <c r="C4" s="35">
        <f>+$S$4</f>
        <v>277</v>
      </c>
      <c r="D4" s="34">
        <f t="shared" ref="D4:M4" si="3">+$S$4</f>
        <v>277</v>
      </c>
      <c r="E4" s="34">
        <f t="shared" si="3"/>
        <v>277</v>
      </c>
      <c r="F4" s="34">
        <f t="shared" si="3"/>
        <v>277</v>
      </c>
      <c r="G4" s="34">
        <f t="shared" si="3"/>
        <v>277</v>
      </c>
      <c r="H4" s="34">
        <f t="shared" si="3"/>
        <v>277</v>
      </c>
      <c r="I4" s="34">
        <f t="shared" si="3"/>
        <v>277</v>
      </c>
      <c r="J4" s="34">
        <f t="shared" si="3"/>
        <v>277</v>
      </c>
      <c r="K4" s="34">
        <f t="shared" si="3"/>
        <v>277</v>
      </c>
      <c r="L4" s="34">
        <f t="shared" si="3"/>
        <v>277</v>
      </c>
      <c r="M4" s="34">
        <f t="shared" si="3"/>
        <v>277</v>
      </c>
      <c r="N4" s="68">
        <f t="shared" ref="N4:N9" si="4">+U4</f>
        <v>272</v>
      </c>
      <c r="O4" s="50">
        <f t="shared" ref="O4:O9" si="5">SUM(C4:N4)</f>
        <v>3319</v>
      </c>
      <c r="P4" s="15"/>
      <c r="Q4" s="15">
        <f>+'2.SZ.TÁBL. BEVÉTELEK'!D9+'2.SZ.TÁBL. BEVÉTELEK'!D17+'2.SZ.TÁBL. BEVÉTELEK'!D25+'2.SZ.TÁBL. BEVÉTELEK'!D35+'2.SZ.TÁBL. BEVÉTELEK'!D44+'2.SZ.TÁBL. BEVÉTELEK'!D54</f>
        <v>3319</v>
      </c>
      <c r="R4" s="17">
        <f t="shared" si="1"/>
        <v>276.58333333333331</v>
      </c>
      <c r="S4" s="40">
        <v>277</v>
      </c>
      <c r="U4" s="15">
        <f t="shared" si="2"/>
        <v>272</v>
      </c>
    </row>
    <row r="5" spans="1:23" x14ac:dyDescent="0.2">
      <c r="A5" s="33" t="s">
        <v>5</v>
      </c>
      <c r="B5" s="50">
        <f>+'[4]5.SZ.TÁBL. PÉNZE. ÁTAD - ÁTVÉT'!$O5</f>
        <v>7453</v>
      </c>
      <c r="C5" s="35">
        <f>+$S$5</f>
        <v>624</v>
      </c>
      <c r="D5" s="34">
        <f t="shared" ref="D5:M5" si="6">+$S$5</f>
        <v>624</v>
      </c>
      <c r="E5" s="34">
        <f t="shared" si="6"/>
        <v>624</v>
      </c>
      <c r="F5" s="34">
        <f t="shared" si="6"/>
        <v>624</v>
      </c>
      <c r="G5" s="34">
        <f t="shared" si="6"/>
        <v>624</v>
      </c>
      <c r="H5" s="34">
        <f t="shared" si="6"/>
        <v>624</v>
      </c>
      <c r="I5" s="34">
        <f t="shared" si="6"/>
        <v>624</v>
      </c>
      <c r="J5" s="34">
        <f t="shared" si="6"/>
        <v>624</v>
      </c>
      <c r="K5" s="34">
        <f t="shared" si="6"/>
        <v>624</v>
      </c>
      <c r="L5" s="34">
        <f t="shared" si="6"/>
        <v>624</v>
      </c>
      <c r="M5" s="34">
        <f t="shared" si="6"/>
        <v>624</v>
      </c>
      <c r="N5" s="68">
        <f t="shared" si="4"/>
        <v>622</v>
      </c>
      <c r="O5" s="50">
        <f t="shared" si="5"/>
        <v>7486</v>
      </c>
      <c r="Q5" s="15">
        <f>+'2.SZ.TÁBL. BEVÉTELEK'!D8+'2.SZ.TÁBL. BEVÉTELEK'!D34+'2.SZ.TÁBL. BEVÉTELEK'!D53</f>
        <v>7486</v>
      </c>
      <c r="R5" s="17">
        <f t="shared" si="1"/>
        <v>623.83333333333337</v>
      </c>
      <c r="S5" s="40">
        <v>624</v>
      </c>
      <c r="U5" s="15">
        <f t="shared" si="2"/>
        <v>622</v>
      </c>
    </row>
    <row r="6" spans="1:23" x14ac:dyDescent="0.2">
      <c r="A6" s="33" t="s">
        <v>7</v>
      </c>
      <c r="B6" s="50">
        <f>+'[4]5.SZ.TÁBL. PÉNZE. ÁTAD - ÁTVÉT'!$O6</f>
        <v>2778</v>
      </c>
      <c r="C6" s="35">
        <f>+$S$6</f>
        <v>231</v>
      </c>
      <c r="D6" s="34">
        <f t="shared" ref="D6:M6" si="7">+$S$6</f>
        <v>231</v>
      </c>
      <c r="E6" s="34">
        <f t="shared" si="7"/>
        <v>231</v>
      </c>
      <c r="F6" s="34">
        <f t="shared" si="7"/>
        <v>231</v>
      </c>
      <c r="G6" s="34">
        <f t="shared" si="7"/>
        <v>231</v>
      </c>
      <c r="H6" s="34">
        <f t="shared" si="7"/>
        <v>231</v>
      </c>
      <c r="I6" s="34">
        <f t="shared" si="7"/>
        <v>231</v>
      </c>
      <c r="J6" s="34">
        <f t="shared" si="7"/>
        <v>231</v>
      </c>
      <c r="K6" s="34">
        <f t="shared" si="7"/>
        <v>231</v>
      </c>
      <c r="L6" s="34">
        <f t="shared" si="7"/>
        <v>231</v>
      </c>
      <c r="M6" s="34">
        <f t="shared" si="7"/>
        <v>231</v>
      </c>
      <c r="N6" s="68">
        <f t="shared" si="4"/>
        <v>232</v>
      </c>
      <c r="O6" s="50">
        <f t="shared" si="5"/>
        <v>2773</v>
      </c>
      <c r="Q6" s="15">
        <f>+'2.SZ.TÁBL. BEVÉTELEK'!D10+'2.SZ.TÁBL. BEVÉTELEK'!D18+'2.SZ.TÁBL. BEVÉTELEK'!D26+'2.SZ.TÁBL. BEVÉTELEK'!D36+'2.SZ.TÁBL. BEVÉTELEK'!D45+'2.SZ.TÁBL. BEVÉTELEK'!D55</f>
        <v>2773</v>
      </c>
      <c r="R6" s="17">
        <f t="shared" si="1"/>
        <v>231.08333333333334</v>
      </c>
      <c r="S6" s="40">
        <v>231</v>
      </c>
      <c r="U6" s="15">
        <f t="shared" si="2"/>
        <v>232</v>
      </c>
    </row>
    <row r="7" spans="1:23" x14ac:dyDescent="0.2">
      <c r="A7" s="33" t="s">
        <v>8</v>
      </c>
      <c r="B7" s="50">
        <f>+'[4]5.SZ.TÁBL. PÉNZE. ÁTAD - ÁTVÉT'!$O7</f>
        <v>16467</v>
      </c>
      <c r="C7" s="35">
        <f>+$S$7</f>
        <v>1433</v>
      </c>
      <c r="D7" s="34">
        <f t="shared" ref="D7:M7" si="8">+$S$7</f>
        <v>1433</v>
      </c>
      <c r="E7" s="34">
        <f t="shared" si="8"/>
        <v>1433</v>
      </c>
      <c r="F7" s="34">
        <f t="shared" si="8"/>
        <v>1433</v>
      </c>
      <c r="G7" s="34">
        <f t="shared" si="8"/>
        <v>1433</v>
      </c>
      <c r="H7" s="34">
        <f t="shared" si="8"/>
        <v>1433</v>
      </c>
      <c r="I7" s="34">
        <f t="shared" si="8"/>
        <v>1433</v>
      </c>
      <c r="J7" s="34">
        <f t="shared" si="8"/>
        <v>1433</v>
      </c>
      <c r="K7" s="34">
        <f t="shared" si="8"/>
        <v>1433</v>
      </c>
      <c r="L7" s="34">
        <f t="shared" si="8"/>
        <v>1433</v>
      </c>
      <c r="M7" s="34">
        <f t="shared" si="8"/>
        <v>1433</v>
      </c>
      <c r="N7" s="68">
        <f t="shared" si="4"/>
        <v>1434</v>
      </c>
      <c r="O7" s="50">
        <f t="shared" si="5"/>
        <v>17197</v>
      </c>
      <c r="P7" s="15"/>
      <c r="Q7" s="15">
        <f>+'2.SZ.TÁBL. BEVÉTELEK'!D11+'2.SZ.TÁBL. BEVÉTELEK'!D19+'2.SZ.TÁBL. BEVÉTELEK'!D27+'2.SZ.TÁBL. BEVÉTELEK'!D37+'2.SZ.TÁBL. BEVÉTELEK'!D46</f>
        <v>17197</v>
      </c>
      <c r="R7" s="17">
        <f t="shared" si="1"/>
        <v>1433.0833333333333</v>
      </c>
      <c r="S7" s="40">
        <v>1433</v>
      </c>
      <c r="U7" s="15">
        <f t="shared" si="2"/>
        <v>1434</v>
      </c>
    </row>
    <row r="8" spans="1:23" x14ac:dyDescent="0.2">
      <c r="A8" s="33" t="s">
        <v>9</v>
      </c>
      <c r="B8" s="50">
        <f>+'[4]5.SZ.TÁBL. PÉNZE. ÁTAD - ÁTVÉT'!$O8</f>
        <v>7463</v>
      </c>
      <c r="C8" s="35">
        <f>+$S$8</f>
        <v>667</v>
      </c>
      <c r="D8" s="34">
        <f t="shared" ref="D8:M8" si="9">+$S$8</f>
        <v>667</v>
      </c>
      <c r="E8" s="34">
        <f t="shared" si="9"/>
        <v>667</v>
      </c>
      <c r="F8" s="34">
        <f t="shared" si="9"/>
        <v>667</v>
      </c>
      <c r="G8" s="34">
        <f t="shared" si="9"/>
        <v>667</v>
      </c>
      <c r="H8" s="34">
        <f t="shared" si="9"/>
        <v>667</v>
      </c>
      <c r="I8" s="34">
        <f t="shared" si="9"/>
        <v>667</v>
      </c>
      <c r="J8" s="34">
        <f t="shared" si="9"/>
        <v>667</v>
      </c>
      <c r="K8" s="34">
        <f t="shared" si="9"/>
        <v>667</v>
      </c>
      <c r="L8" s="34">
        <f t="shared" si="9"/>
        <v>667</v>
      </c>
      <c r="M8" s="34">
        <f t="shared" si="9"/>
        <v>667</v>
      </c>
      <c r="N8" s="68">
        <f t="shared" si="4"/>
        <v>670</v>
      </c>
      <c r="O8" s="50">
        <f t="shared" si="5"/>
        <v>8007</v>
      </c>
      <c r="P8" s="15"/>
      <c r="Q8" s="15">
        <f>+'2.SZ.TÁBL. BEVÉTELEK'!D12+'2.SZ.TÁBL. BEVÉTELEK'!D28+'2.SZ.TÁBL. BEVÉTELEK'!D38+'2.SZ.TÁBL. BEVÉTELEK'!D47+'2.SZ.TÁBL. BEVÉTELEK'!D56</f>
        <v>8007</v>
      </c>
      <c r="R8" s="17">
        <f t="shared" si="1"/>
        <v>667.25</v>
      </c>
      <c r="S8" s="40">
        <v>667</v>
      </c>
      <c r="U8" s="15">
        <f t="shared" si="2"/>
        <v>670</v>
      </c>
    </row>
    <row r="9" spans="1:23" x14ac:dyDescent="0.2">
      <c r="A9" s="448" t="s">
        <v>10</v>
      </c>
      <c r="B9" s="50">
        <f>+'[4]5.SZ.TÁBL. PÉNZE. ÁTAD - ÁTVÉT'!$O9</f>
        <v>5656</v>
      </c>
      <c r="C9" s="449">
        <f>+$S$9</f>
        <v>476</v>
      </c>
      <c r="D9" s="351">
        <f t="shared" ref="D9:M9" si="10">+$S$9</f>
        <v>476</v>
      </c>
      <c r="E9" s="351">
        <f t="shared" si="10"/>
        <v>476</v>
      </c>
      <c r="F9" s="351">
        <f t="shared" si="10"/>
        <v>476</v>
      </c>
      <c r="G9" s="351">
        <f t="shared" si="10"/>
        <v>476</v>
      </c>
      <c r="H9" s="351">
        <f t="shared" si="10"/>
        <v>476</v>
      </c>
      <c r="I9" s="351">
        <f t="shared" si="10"/>
        <v>476</v>
      </c>
      <c r="J9" s="351">
        <f t="shared" si="10"/>
        <v>476</v>
      </c>
      <c r="K9" s="351">
        <f t="shared" si="10"/>
        <v>476</v>
      </c>
      <c r="L9" s="351">
        <f t="shared" si="10"/>
        <v>476</v>
      </c>
      <c r="M9" s="351">
        <f t="shared" si="10"/>
        <v>476</v>
      </c>
      <c r="N9" s="352">
        <f t="shared" si="4"/>
        <v>473</v>
      </c>
      <c r="O9" s="51">
        <f t="shared" si="5"/>
        <v>5709</v>
      </c>
      <c r="P9" s="15"/>
      <c r="Q9" s="15">
        <f>+'2.SZ.TÁBL. BEVÉTELEK'!D13+'2.SZ.TÁBL. BEVÉTELEK'!D20+'2.SZ.TÁBL. BEVÉTELEK'!D29+'2.SZ.TÁBL. BEVÉTELEK'!D39+'2.SZ.TÁBL. BEVÉTELEK'!D48+'2.SZ.TÁBL. BEVÉTELEK'!D57</f>
        <v>5709</v>
      </c>
      <c r="R9" s="17">
        <f t="shared" si="1"/>
        <v>475.75</v>
      </c>
      <c r="S9" s="40">
        <v>476</v>
      </c>
      <c r="U9" s="15">
        <f t="shared" si="2"/>
        <v>473</v>
      </c>
    </row>
    <row r="10" spans="1:23" ht="13.5" thickBot="1" x14ac:dyDescent="0.25">
      <c r="A10" s="36" t="s">
        <v>263</v>
      </c>
      <c r="B10" s="50">
        <f>+'[4]5.SZ.TÁBL. PÉNZE. ÁTAD - ÁTVÉT'!$O10</f>
        <v>3944</v>
      </c>
      <c r="C10" s="449">
        <f>+$S$10</f>
        <v>337</v>
      </c>
      <c r="D10" s="351">
        <f t="shared" ref="D10:M10" si="11">+$S$10</f>
        <v>337</v>
      </c>
      <c r="E10" s="351">
        <f t="shared" si="11"/>
        <v>337</v>
      </c>
      <c r="F10" s="351">
        <f t="shared" si="11"/>
        <v>337</v>
      </c>
      <c r="G10" s="351">
        <f t="shared" si="11"/>
        <v>337</v>
      </c>
      <c r="H10" s="351">
        <f t="shared" si="11"/>
        <v>337</v>
      </c>
      <c r="I10" s="351">
        <f t="shared" si="11"/>
        <v>337</v>
      </c>
      <c r="J10" s="351">
        <f t="shared" si="11"/>
        <v>337</v>
      </c>
      <c r="K10" s="351">
        <f t="shared" si="11"/>
        <v>337</v>
      </c>
      <c r="L10" s="351">
        <f t="shared" si="11"/>
        <v>337</v>
      </c>
      <c r="M10" s="351">
        <f t="shared" si="11"/>
        <v>337</v>
      </c>
      <c r="N10" s="352">
        <f t="shared" ref="N10" si="12">+U10</f>
        <v>331</v>
      </c>
      <c r="O10" s="447">
        <f t="shared" ref="O10" si="13">SUM(C10:N10)</f>
        <v>4038</v>
      </c>
      <c r="P10" s="15"/>
      <c r="Q10" s="15">
        <f>+'2.SZ.TÁBL. BEVÉTELEK'!D21+'2.SZ.TÁBL. BEVÉTELEK'!D30+'2.SZ.TÁBL. BEVÉTELEK'!D40+'2.SZ.TÁBL. BEVÉTELEK'!D49+'2.SZ.TÁBL. BEVÉTELEK'!D58</f>
        <v>4038</v>
      </c>
      <c r="R10" s="17">
        <f t="shared" si="1"/>
        <v>336.5</v>
      </c>
      <c r="S10" s="40">
        <v>337</v>
      </c>
      <c r="U10" s="15">
        <f t="shared" si="2"/>
        <v>331</v>
      </c>
    </row>
    <row r="11" spans="1:23" ht="13.5" thickBot="1" x14ac:dyDescent="0.25">
      <c r="A11" s="37" t="s">
        <v>18</v>
      </c>
      <c r="B11" s="52">
        <f>SUM(B3:B10)</f>
        <v>57238</v>
      </c>
      <c r="C11" s="39">
        <f>SUM(C3:C10)</f>
        <v>4947</v>
      </c>
      <c r="D11" s="38">
        <f t="shared" ref="D11:N11" si="14">SUM(D3:D10)</f>
        <v>4947</v>
      </c>
      <c r="E11" s="38">
        <f t="shared" si="14"/>
        <v>4947</v>
      </c>
      <c r="F11" s="38">
        <f t="shared" si="14"/>
        <v>4947</v>
      </c>
      <c r="G11" s="38">
        <f t="shared" si="14"/>
        <v>4947</v>
      </c>
      <c r="H11" s="38">
        <f t="shared" si="14"/>
        <v>4947</v>
      </c>
      <c r="I11" s="38">
        <f t="shared" si="14"/>
        <v>4947</v>
      </c>
      <c r="J11" s="38">
        <f t="shared" si="14"/>
        <v>4947</v>
      </c>
      <c r="K11" s="38">
        <f t="shared" si="14"/>
        <v>4947</v>
      </c>
      <c r="L11" s="38">
        <f t="shared" si="14"/>
        <v>4947</v>
      </c>
      <c r="M11" s="38">
        <f t="shared" si="14"/>
        <v>4947</v>
      </c>
      <c r="N11" s="38">
        <f t="shared" si="14"/>
        <v>4930</v>
      </c>
      <c r="O11" s="52">
        <f>SUM(O3:O10)</f>
        <v>59347</v>
      </c>
      <c r="Q11" s="17"/>
      <c r="R11" s="17"/>
      <c r="S11" s="17"/>
      <c r="T11" s="17"/>
      <c r="U11" s="17"/>
    </row>
    <row r="12" spans="1:23" s="597" customFormat="1" ht="17.45" customHeight="1" x14ac:dyDescent="0.2">
      <c r="A12" s="645" t="s">
        <v>335</v>
      </c>
      <c r="B12" s="646">
        <v>0</v>
      </c>
      <c r="C12" s="647"/>
      <c r="D12" s="648"/>
      <c r="E12" s="648"/>
      <c r="F12" s="648"/>
      <c r="G12" s="648"/>
      <c r="H12" s="648"/>
      <c r="I12" s="648"/>
      <c r="J12" s="648"/>
      <c r="K12" s="648"/>
      <c r="L12" s="648"/>
      <c r="M12" s="648"/>
      <c r="N12" s="649"/>
      <c r="O12" s="650">
        <f t="shared" ref="O12:O13" si="15">SUM(C12:N12)</f>
        <v>0</v>
      </c>
      <c r="Q12" s="607"/>
      <c r="R12" s="607"/>
      <c r="S12" s="607"/>
      <c r="T12" s="607"/>
      <c r="U12" s="607"/>
    </row>
    <row r="13" spans="1:23" s="417" customFormat="1" ht="19.149999999999999" customHeight="1" x14ac:dyDescent="0.2">
      <c r="A13" s="450" t="s">
        <v>296</v>
      </c>
      <c r="B13" s="50">
        <f>+'[4]5.SZ.TÁBL. PÉNZE. ÁTAD - ÁTVÉT'!$O13</f>
        <v>72909</v>
      </c>
      <c r="C13" s="460">
        <f>+$S$13</f>
        <v>7337</v>
      </c>
      <c r="D13" s="461">
        <f t="shared" ref="D13:M13" si="16">+$S$13</f>
        <v>7337</v>
      </c>
      <c r="E13" s="461">
        <f t="shared" si="16"/>
        <v>7337</v>
      </c>
      <c r="F13" s="461">
        <f t="shared" si="16"/>
        <v>7337</v>
      </c>
      <c r="G13" s="461">
        <f t="shared" si="16"/>
        <v>7337</v>
      </c>
      <c r="H13" s="461">
        <f t="shared" si="16"/>
        <v>7337</v>
      </c>
      <c r="I13" s="461">
        <f t="shared" si="16"/>
        <v>7337</v>
      </c>
      <c r="J13" s="461">
        <f t="shared" si="16"/>
        <v>7337</v>
      </c>
      <c r="K13" s="461">
        <f t="shared" si="16"/>
        <v>7337</v>
      </c>
      <c r="L13" s="461">
        <f t="shared" si="16"/>
        <v>7337</v>
      </c>
      <c r="M13" s="461">
        <f t="shared" si="16"/>
        <v>7337</v>
      </c>
      <c r="N13" s="462">
        <f>+U13</f>
        <v>7344</v>
      </c>
      <c r="O13" s="459">
        <f t="shared" si="15"/>
        <v>88051</v>
      </c>
      <c r="Q13" s="45">
        <f>+'2.SZ.TÁBL. BEVÉTELEK'!D60</f>
        <v>88051</v>
      </c>
      <c r="R13" s="46">
        <f>+Q13/12</f>
        <v>7337.583333333333</v>
      </c>
      <c r="S13" s="417">
        <v>7337</v>
      </c>
      <c r="U13" s="44">
        <f t="shared" si="2"/>
        <v>7344</v>
      </c>
      <c r="V13" s="45"/>
    </row>
    <row r="14" spans="1:23" ht="21" customHeight="1" thickBot="1" x14ac:dyDescent="0.25">
      <c r="A14" s="451" t="s">
        <v>297</v>
      </c>
      <c r="B14" s="452">
        <f t="shared" ref="B14:O14" si="17">SUM(B13)</f>
        <v>72909</v>
      </c>
      <c r="C14" s="453">
        <f t="shared" si="17"/>
        <v>7337</v>
      </c>
      <c r="D14" s="453">
        <f t="shared" si="17"/>
        <v>7337</v>
      </c>
      <c r="E14" s="453">
        <f t="shared" si="17"/>
        <v>7337</v>
      </c>
      <c r="F14" s="453">
        <f t="shared" si="17"/>
        <v>7337</v>
      </c>
      <c r="G14" s="453">
        <f t="shared" si="17"/>
        <v>7337</v>
      </c>
      <c r="H14" s="453">
        <f t="shared" si="17"/>
        <v>7337</v>
      </c>
      <c r="I14" s="453">
        <f t="shared" si="17"/>
        <v>7337</v>
      </c>
      <c r="J14" s="453">
        <f t="shared" si="17"/>
        <v>7337</v>
      </c>
      <c r="K14" s="453">
        <f t="shared" si="17"/>
        <v>7337</v>
      </c>
      <c r="L14" s="453">
        <f t="shared" si="17"/>
        <v>7337</v>
      </c>
      <c r="M14" s="453">
        <f t="shared" si="17"/>
        <v>7337</v>
      </c>
      <c r="N14" s="453">
        <f t="shared" si="17"/>
        <v>7344</v>
      </c>
      <c r="O14" s="452">
        <f t="shared" si="17"/>
        <v>88051</v>
      </c>
      <c r="Q14" s="45"/>
      <c r="R14" s="46"/>
      <c r="S14" s="417"/>
      <c r="T14" s="417"/>
      <c r="U14" s="44"/>
      <c r="V14" s="45"/>
      <c r="W14" s="417"/>
    </row>
    <row r="15" spans="1:23" ht="22.5" customHeight="1" thickBot="1" x14ac:dyDescent="0.25">
      <c r="A15" s="454" t="s">
        <v>298</v>
      </c>
      <c r="B15" s="455">
        <f>+B11+B14+B12</f>
        <v>130147</v>
      </c>
      <c r="C15" s="456">
        <f>+C11+C14+C12</f>
        <v>12284</v>
      </c>
      <c r="D15" s="457">
        <f t="shared" ref="D15:N15" si="18">+D11+D14+D12</f>
        <v>12284</v>
      </c>
      <c r="E15" s="457">
        <f t="shared" si="18"/>
        <v>12284</v>
      </c>
      <c r="F15" s="457">
        <f t="shared" si="18"/>
        <v>12284</v>
      </c>
      <c r="G15" s="457">
        <f t="shared" si="18"/>
        <v>12284</v>
      </c>
      <c r="H15" s="457">
        <f t="shared" si="18"/>
        <v>12284</v>
      </c>
      <c r="I15" s="457">
        <f t="shared" si="18"/>
        <v>12284</v>
      </c>
      <c r="J15" s="457">
        <f t="shared" si="18"/>
        <v>12284</v>
      </c>
      <c r="K15" s="457">
        <f t="shared" si="18"/>
        <v>12284</v>
      </c>
      <c r="L15" s="457">
        <f t="shared" si="18"/>
        <v>12284</v>
      </c>
      <c r="M15" s="457">
        <f t="shared" si="18"/>
        <v>12284</v>
      </c>
      <c r="N15" s="458">
        <f t="shared" si="18"/>
        <v>12274</v>
      </c>
      <c r="O15" s="455">
        <f>+O11+O14+O12</f>
        <v>147398</v>
      </c>
      <c r="Q15" s="45"/>
      <c r="R15" s="46"/>
      <c r="S15" s="417"/>
      <c r="T15" s="417"/>
      <c r="U15" s="44"/>
      <c r="V15" s="45"/>
      <c r="W15" s="417"/>
    </row>
    <row r="16" spans="1:23" ht="28.5" customHeight="1" thickBot="1" x14ac:dyDescent="0.25">
      <c r="A16" s="117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Q16" s="45"/>
      <c r="R16" s="46"/>
      <c r="S16" s="417"/>
      <c r="T16" s="417"/>
      <c r="U16" s="44"/>
      <c r="V16" s="45"/>
      <c r="W16" s="417"/>
    </row>
    <row r="17" spans="1:22" ht="37.5" customHeight="1" x14ac:dyDescent="0.2">
      <c r="A17" s="111" t="s">
        <v>38</v>
      </c>
      <c r="B17" s="12"/>
      <c r="C17" s="115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113"/>
      <c r="O17" s="74"/>
    </row>
    <row r="18" spans="1:22" ht="13.5" thickBot="1" x14ac:dyDescent="0.25">
      <c r="A18" s="112" t="s">
        <v>55</v>
      </c>
      <c r="B18" s="50">
        <f>+'[4]5.SZ.TÁBL. PÉNZE. ÁTAD - ÁTVÉT'!$O18</f>
        <v>4000</v>
      </c>
      <c r="C18" s="35">
        <f>+$S$18</f>
        <v>333</v>
      </c>
      <c r="D18" s="34">
        <f t="shared" ref="D18:M18" si="19">+$S$18</f>
        <v>333</v>
      </c>
      <c r="E18" s="34">
        <f t="shared" si="19"/>
        <v>333</v>
      </c>
      <c r="F18" s="34">
        <f t="shared" si="19"/>
        <v>333</v>
      </c>
      <c r="G18" s="34">
        <f t="shared" si="19"/>
        <v>333</v>
      </c>
      <c r="H18" s="34">
        <f t="shared" si="19"/>
        <v>333</v>
      </c>
      <c r="I18" s="34">
        <f t="shared" si="19"/>
        <v>333</v>
      </c>
      <c r="J18" s="34">
        <f t="shared" si="19"/>
        <v>333</v>
      </c>
      <c r="K18" s="34">
        <f t="shared" si="19"/>
        <v>333</v>
      </c>
      <c r="L18" s="34">
        <f t="shared" si="19"/>
        <v>333</v>
      </c>
      <c r="M18" s="34">
        <f t="shared" si="19"/>
        <v>333</v>
      </c>
      <c r="N18" s="114">
        <f>+U18</f>
        <v>337</v>
      </c>
      <c r="O18" s="50">
        <f>SUM(C18:N18)</f>
        <v>4000</v>
      </c>
      <c r="Q18" s="18">
        <f>+'1.1.SZ.TÁBL. BEV - KIAD'!H86</f>
        <v>4000</v>
      </c>
      <c r="R18" s="17">
        <f>+Q18/12</f>
        <v>333.33333333333331</v>
      </c>
      <c r="S18" s="15">
        <v>333</v>
      </c>
      <c r="T18" s="15"/>
      <c r="U18" s="15">
        <f>+Q18-SUM(C18:M18)</f>
        <v>337</v>
      </c>
    </row>
    <row r="19" spans="1:22" ht="13.5" thickBot="1" x14ac:dyDescent="0.25">
      <c r="A19" s="37" t="s">
        <v>18</v>
      </c>
      <c r="B19" s="52">
        <f>SUM(B18)</f>
        <v>4000</v>
      </c>
      <c r="C19" s="39">
        <f>SUM(C18)</f>
        <v>333</v>
      </c>
      <c r="D19" s="38">
        <f t="shared" ref="D19:N19" si="20">SUM(D18)</f>
        <v>333</v>
      </c>
      <c r="E19" s="38">
        <f t="shared" si="20"/>
        <v>333</v>
      </c>
      <c r="F19" s="38">
        <f t="shared" si="20"/>
        <v>333</v>
      </c>
      <c r="G19" s="38">
        <f t="shared" si="20"/>
        <v>333</v>
      </c>
      <c r="H19" s="38">
        <f t="shared" si="20"/>
        <v>333</v>
      </c>
      <c r="I19" s="38">
        <f t="shared" si="20"/>
        <v>333</v>
      </c>
      <c r="J19" s="38">
        <f t="shared" si="20"/>
        <v>333</v>
      </c>
      <c r="K19" s="38">
        <f t="shared" si="20"/>
        <v>333</v>
      </c>
      <c r="L19" s="38">
        <f t="shared" si="20"/>
        <v>333</v>
      </c>
      <c r="M19" s="38">
        <f t="shared" si="20"/>
        <v>333</v>
      </c>
      <c r="N19" s="80">
        <f t="shared" si="20"/>
        <v>337</v>
      </c>
      <c r="O19" s="52">
        <f>SUM(O18)</f>
        <v>4000</v>
      </c>
      <c r="Q19" s="18"/>
      <c r="R19" s="15"/>
      <c r="S19" s="15"/>
      <c r="T19" s="15"/>
      <c r="U19" s="15"/>
      <c r="V19" s="15"/>
    </row>
    <row r="87" spans="1:5" x14ac:dyDescent="0.2">
      <c r="A87" s="21"/>
      <c r="B87" s="21"/>
      <c r="C87" s="21"/>
      <c r="D87" s="21"/>
      <c r="E87" s="21"/>
    </row>
  </sheetData>
  <phoneticPr fontId="34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0" orientation="landscape" r:id="rId1"/>
  <headerFooter alignWithMargins="0">
    <oddHeader>&amp;L&amp;"Times New Roman,Félkövér"&amp;13Szent László Völgye TKT&amp;C&amp;"Times New Roman,Félkövér"&amp;16 2019. ÉVI KÖLTSÉGVETÉS&amp;R5. sz. táblázatPÉNZESZKÖZ ÁTADÁS - ÁTVÉTELAdatok: eFt</oddHeader>
    <oddFooter>&amp;L&amp;F&amp;R&amp;P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90"/>
  <sheetViews>
    <sheetView topLeftCell="A4" workbookViewId="0">
      <selection activeCell="B30" sqref="B30"/>
    </sheetView>
  </sheetViews>
  <sheetFormatPr defaultColWidth="9.140625" defaultRowHeight="15" x14ac:dyDescent="0.25"/>
  <cols>
    <col min="1" max="1" width="32.42578125" style="23" customWidth="1"/>
    <col min="2" max="2" width="9.7109375" style="493" customWidth="1"/>
    <col min="3" max="10" width="8" style="493" bestFit="1" customWidth="1"/>
    <col min="11" max="11" width="10.140625" style="493" bestFit="1" customWidth="1"/>
    <col min="12" max="12" width="8" style="493" bestFit="1" customWidth="1"/>
    <col min="13" max="13" width="8.7109375" style="493" customWidth="1"/>
    <col min="14" max="14" width="8.85546875" style="494" bestFit="1" customWidth="1"/>
    <col min="15" max="15" width="9.7109375" style="493" customWidth="1"/>
    <col min="16" max="16" width="11.5703125" style="23" bestFit="1" customWidth="1"/>
    <col min="17" max="16384" width="9.140625" style="23"/>
  </cols>
  <sheetData>
    <row r="1" spans="1:17" ht="24.75" customHeight="1" x14ac:dyDescent="0.25">
      <c r="A1" s="471" t="s">
        <v>143</v>
      </c>
      <c r="B1" s="464" t="s">
        <v>299</v>
      </c>
      <c r="C1" s="484" t="s">
        <v>40</v>
      </c>
      <c r="D1" s="463" t="s">
        <v>41</v>
      </c>
      <c r="E1" s="463" t="s">
        <v>42</v>
      </c>
      <c r="F1" s="463" t="s">
        <v>43</v>
      </c>
      <c r="G1" s="463" t="s">
        <v>44</v>
      </c>
      <c r="H1" s="463" t="s">
        <v>45</v>
      </c>
      <c r="I1" s="463" t="s">
        <v>46</v>
      </c>
      <c r="J1" s="463" t="s">
        <v>300</v>
      </c>
      <c r="K1" s="463" t="s">
        <v>47</v>
      </c>
      <c r="L1" s="463" t="s">
        <v>48</v>
      </c>
      <c r="M1" s="463" t="s">
        <v>49</v>
      </c>
      <c r="N1" s="488" t="s">
        <v>50</v>
      </c>
      <c r="O1" s="465" t="s">
        <v>301</v>
      </c>
    </row>
    <row r="2" spans="1:17" ht="23.25" customHeight="1" x14ac:dyDescent="0.25">
      <c r="A2" s="472" t="s">
        <v>23</v>
      </c>
      <c r="B2" s="487"/>
      <c r="C2" s="485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89"/>
      <c r="O2" s="491"/>
    </row>
    <row r="3" spans="1:17" ht="15" customHeight="1" x14ac:dyDescent="0.25">
      <c r="A3" s="473" t="s">
        <v>310</v>
      </c>
      <c r="B3" s="499">
        <f>+'1.1.SZ.TÁBL. BEV - KIAD'!L7</f>
        <v>147398</v>
      </c>
      <c r="C3" s="500">
        <v>12283</v>
      </c>
      <c r="D3" s="500">
        <v>12283</v>
      </c>
      <c r="E3" s="500">
        <v>12283</v>
      </c>
      <c r="F3" s="500">
        <v>12283</v>
      </c>
      <c r="G3" s="500">
        <v>12283</v>
      </c>
      <c r="H3" s="500">
        <v>12283</v>
      </c>
      <c r="I3" s="500">
        <v>12283</v>
      </c>
      <c r="J3" s="500">
        <v>12283</v>
      </c>
      <c r="K3" s="500">
        <v>12283</v>
      </c>
      <c r="L3" s="500">
        <v>12283</v>
      </c>
      <c r="M3" s="500">
        <v>12283</v>
      </c>
      <c r="N3" s="500">
        <v>12285</v>
      </c>
      <c r="O3" s="501">
        <f>SUM(C3:N3)</f>
        <v>147398</v>
      </c>
      <c r="P3" s="24"/>
    </row>
    <row r="4" spans="1:17" ht="15" customHeight="1" x14ac:dyDescent="0.25">
      <c r="A4" s="473" t="s">
        <v>95</v>
      </c>
      <c r="B4" s="499">
        <f>+'1.1.SZ.TÁBL. BEV - KIAD'!L21</f>
        <v>12409</v>
      </c>
      <c r="C4" s="500">
        <v>1034</v>
      </c>
      <c r="D4" s="500">
        <v>1034</v>
      </c>
      <c r="E4" s="500">
        <v>1034</v>
      </c>
      <c r="F4" s="500">
        <v>1034</v>
      </c>
      <c r="G4" s="500">
        <v>1034</v>
      </c>
      <c r="H4" s="500">
        <v>1034</v>
      </c>
      <c r="I4" s="500">
        <v>1034</v>
      </c>
      <c r="J4" s="500">
        <v>1034</v>
      </c>
      <c r="K4" s="500">
        <v>1034</v>
      </c>
      <c r="L4" s="500">
        <v>1034</v>
      </c>
      <c r="M4" s="500">
        <v>1034</v>
      </c>
      <c r="N4" s="500">
        <v>1035</v>
      </c>
      <c r="O4" s="501">
        <f t="shared" ref="O4:O5" si="0">SUM(C4:N4)</f>
        <v>12409</v>
      </c>
    </row>
    <row r="5" spans="1:17" ht="15" customHeight="1" x14ac:dyDescent="0.25">
      <c r="A5" s="474" t="s">
        <v>306</v>
      </c>
      <c r="B5" s="504"/>
      <c r="C5" s="505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7"/>
      <c r="O5" s="508">
        <f t="shared" si="0"/>
        <v>0</v>
      </c>
    </row>
    <row r="6" spans="1:17" ht="15" customHeight="1" x14ac:dyDescent="0.25">
      <c r="A6" s="475" t="s">
        <v>308</v>
      </c>
      <c r="B6" s="509">
        <f>+SUM(B3:B5)</f>
        <v>159807</v>
      </c>
      <c r="C6" s="510">
        <f t="shared" ref="C6:O6" si="1">+SUM(C3:C5)</f>
        <v>13317</v>
      </c>
      <c r="D6" s="511">
        <f t="shared" si="1"/>
        <v>13317</v>
      </c>
      <c r="E6" s="511">
        <f t="shared" si="1"/>
        <v>13317</v>
      </c>
      <c r="F6" s="511">
        <f t="shared" si="1"/>
        <v>13317</v>
      </c>
      <c r="G6" s="511">
        <f t="shared" si="1"/>
        <v>13317</v>
      </c>
      <c r="H6" s="511">
        <f t="shared" si="1"/>
        <v>13317</v>
      </c>
      <c r="I6" s="511">
        <f t="shared" si="1"/>
        <v>13317</v>
      </c>
      <c r="J6" s="511">
        <f t="shared" si="1"/>
        <v>13317</v>
      </c>
      <c r="K6" s="511">
        <f t="shared" si="1"/>
        <v>13317</v>
      </c>
      <c r="L6" s="511">
        <f t="shared" si="1"/>
        <v>13317</v>
      </c>
      <c r="M6" s="511">
        <f t="shared" si="1"/>
        <v>13317</v>
      </c>
      <c r="N6" s="512">
        <f t="shared" si="1"/>
        <v>13320</v>
      </c>
      <c r="O6" s="513">
        <f t="shared" si="1"/>
        <v>159807</v>
      </c>
    </row>
    <row r="7" spans="1:17" s="53" customFormat="1" ht="15" customHeight="1" x14ac:dyDescent="0.2">
      <c r="A7" s="476" t="s">
        <v>307</v>
      </c>
      <c r="B7" s="514">
        <f>+'1.SZ.TÁBL. TÁRSULÁS KON. MÉRLEG'!C11</f>
        <v>0</v>
      </c>
      <c r="C7" s="515"/>
      <c r="D7" s="516"/>
      <c r="E7" s="516"/>
      <c r="F7" s="516"/>
      <c r="G7" s="516"/>
      <c r="H7" s="516"/>
      <c r="I7" s="516"/>
      <c r="J7" s="516"/>
      <c r="K7" s="516"/>
      <c r="L7" s="516"/>
      <c r="M7" s="516"/>
      <c r="N7" s="517"/>
      <c r="O7" s="518">
        <f>SUM(C7:N7)</f>
        <v>0</v>
      </c>
    </row>
    <row r="8" spans="1:17" ht="15" customHeight="1" x14ac:dyDescent="0.25">
      <c r="A8" s="473" t="s">
        <v>96</v>
      </c>
      <c r="B8" s="499"/>
      <c r="C8" s="500"/>
      <c r="D8" s="502"/>
      <c r="E8" s="502"/>
      <c r="F8" s="502"/>
      <c r="G8" s="502"/>
      <c r="H8" s="502"/>
      <c r="I8" s="502"/>
      <c r="J8" s="502"/>
      <c r="K8" s="502"/>
      <c r="L8" s="502"/>
      <c r="M8" s="502"/>
      <c r="N8" s="503"/>
      <c r="O8" s="519">
        <f t="shared" ref="O8:O9" si="2">SUM(C8:N8)</f>
        <v>0</v>
      </c>
      <c r="P8" s="24"/>
    </row>
    <row r="9" spans="1:17" ht="15" customHeight="1" x14ac:dyDescent="0.25">
      <c r="A9" s="474" t="s">
        <v>309</v>
      </c>
      <c r="B9" s="504"/>
      <c r="C9" s="505"/>
      <c r="D9" s="506"/>
      <c r="E9" s="506"/>
      <c r="F9" s="506"/>
      <c r="G9" s="506"/>
      <c r="H9" s="506"/>
      <c r="I9" s="506"/>
      <c r="J9" s="506"/>
      <c r="K9" s="506"/>
      <c r="L9" s="506"/>
      <c r="M9" s="506"/>
      <c r="N9" s="507"/>
      <c r="O9" s="520">
        <f t="shared" si="2"/>
        <v>0</v>
      </c>
      <c r="P9" s="24"/>
      <c r="Q9" s="24"/>
    </row>
    <row r="10" spans="1:17" ht="15" customHeight="1" x14ac:dyDescent="0.25">
      <c r="A10" s="475" t="s">
        <v>311</v>
      </c>
      <c r="B10" s="509">
        <f>+SUM(B7:B9)</f>
        <v>0</v>
      </c>
      <c r="C10" s="510">
        <f t="shared" ref="C10:N10" si="3">+SUM(C7:C9)</f>
        <v>0</v>
      </c>
      <c r="D10" s="511">
        <f t="shared" si="3"/>
        <v>0</v>
      </c>
      <c r="E10" s="511">
        <f t="shared" si="3"/>
        <v>0</v>
      </c>
      <c r="F10" s="511">
        <f t="shared" si="3"/>
        <v>0</v>
      </c>
      <c r="G10" s="511">
        <f t="shared" si="3"/>
        <v>0</v>
      </c>
      <c r="H10" s="511">
        <f t="shared" si="3"/>
        <v>0</v>
      </c>
      <c r="I10" s="511">
        <f t="shared" si="3"/>
        <v>0</v>
      </c>
      <c r="J10" s="511">
        <f t="shared" si="3"/>
        <v>0</v>
      </c>
      <c r="K10" s="511">
        <f t="shared" si="3"/>
        <v>0</v>
      </c>
      <c r="L10" s="511">
        <f t="shared" si="3"/>
        <v>0</v>
      </c>
      <c r="M10" s="511">
        <f t="shared" si="3"/>
        <v>0</v>
      </c>
      <c r="N10" s="512">
        <f t="shared" si="3"/>
        <v>0</v>
      </c>
      <c r="O10" s="513">
        <f>+SUM(O7:O9)</f>
        <v>0</v>
      </c>
      <c r="Q10" s="24"/>
    </row>
    <row r="11" spans="1:17" ht="15" customHeight="1" x14ac:dyDescent="0.25">
      <c r="A11" s="476" t="s">
        <v>302</v>
      </c>
      <c r="B11" s="514"/>
      <c r="C11" s="515"/>
      <c r="D11" s="516"/>
      <c r="E11" s="516"/>
      <c r="F11" s="516"/>
      <c r="G11" s="516"/>
      <c r="H11" s="516"/>
      <c r="I11" s="516"/>
      <c r="J11" s="516"/>
      <c r="K11" s="516"/>
      <c r="L11" s="516"/>
      <c r="M11" s="516"/>
      <c r="N11" s="517"/>
      <c r="O11" s="518"/>
      <c r="P11" s="24"/>
      <c r="Q11" s="24"/>
    </row>
    <row r="12" spans="1:17" ht="15" customHeight="1" x14ac:dyDescent="0.25">
      <c r="A12" s="473" t="s">
        <v>64</v>
      </c>
      <c r="B12" s="499"/>
      <c r="C12" s="500"/>
      <c r="D12" s="502"/>
      <c r="E12" s="502"/>
      <c r="F12" s="502"/>
      <c r="G12" s="502"/>
      <c r="H12" s="502"/>
      <c r="I12" s="502"/>
      <c r="J12" s="502"/>
      <c r="K12" s="502"/>
      <c r="L12" s="502"/>
      <c r="M12" s="502"/>
      <c r="N12" s="503"/>
      <c r="O12" s="519">
        <f>SUM(C12:N12)</f>
        <v>0</v>
      </c>
      <c r="P12" s="24"/>
    </row>
    <row r="13" spans="1:17" ht="15" customHeight="1" x14ac:dyDescent="0.25">
      <c r="A13" s="474" t="s">
        <v>70</v>
      </c>
      <c r="B13" s="504"/>
      <c r="C13" s="505"/>
      <c r="D13" s="506"/>
      <c r="E13" s="506"/>
      <c r="F13" s="506"/>
      <c r="G13" s="506"/>
      <c r="H13" s="506"/>
      <c r="I13" s="506"/>
      <c r="J13" s="506"/>
      <c r="K13" s="506"/>
      <c r="L13" s="506"/>
      <c r="M13" s="506"/>
      <c r="N13" s="507"/>
      <c r="O13" s="520">
        <f>SUM(C13:N13)</f>
        <v>0</v>
      </c>
      <c r="P13" s="24"/>
    </row>
    <row r="14" spans="1:17" ht="15" customHeight="1" x14ac:dyDescent="0.25">
      <c r="A14" s="171" t="s">
        <v>100</v>
      </c>
      <c r="B14" s="509">
        <f>+B13+B12</f>
        <v>0</v>
      </c>
      <c r="C14" s="510">
        <f t="shared" ref="C14:O14" si="4">+C13+C12</f>
        <v>0</v>
      </c>
      <c r="D14" s="511">
        <f t="shared" si="4"/>
        <v>0</v>
      </c>
      <c r="E14" s="511">
        <f t="shared" si="4"/>
        <v>0</v>
      </c>
      <c r="F14" s="511">
        <f t="shared" si="4"/>
        <v>0</v>
      </c>
      <c r="G14" s="511">
        <f t="shared" si="4"/>
        <v>0</v>
      </c>
      <c r="H14" s="511">
        <f t="shared" si="4"/>
        <v>0</v>
      </c>
      <c r="I14" s="511">
        <f t="shared" si="4"/>
        <v>0</v>
      </c>
      <c r="J14" s="511">
        <f t="shared" si="4"/>
        <v>0</v>
      </c>
      <c r="K14" s="511">
        <f t="shared" si="4"/>
        <v>0</v>
      </c>
      <c r="L14" s="511">
        <f t="shared" si="4"/>
        <v>0</v>
      </c>
      <c r="M14" s="511">
        <f t="shared" si="4"/>
        <v>0</v>
      </c>
      <c r="N14" s="512">
        <f t="shared" si="4"/>
        <v>0</v>
      </c>
      <c r="O14" s="513">
        <f t="shared" si="4"/>
        <v>0</v>
      </c>
    </row>
    <row r="15" spans="1:17" s="53" customFormat="1" ht="15" customHeight="1" x14ac:dyDescent="0.2">
      <c r="A15" s="171" t="s">
        <v>303</v>
      </c>
      <c r="B15" s="509">
        <f>+B14</f>
        <v>0</v>
      </c>
      <c r="C15" s="510">
        <f t="shared" ref="C15:O15" si="5">+C14</f>
        <v>0</v>
      </c>
      <c r="D15" s="511">
        <f t="shared" si="5"/>
        <v>0</v>
      </c>
      <c r="E15" s="511">
        <f t="shared" si="5"/>
        <v>0</v>
      </c>
      <c r="F15" s="511">
        <f t="shared" si="5"/>
        <v>0</v>
      </c>
      <c r="G15" s="511">
        <f t="shared" si="5"/>
        <v>0</v>
      </c>
      <c r="H15" s="511">
        <f t="shared" si="5"/>
        <v>0</v>
      </c>
      <c r="I15" s="511">
        <f t="shared" si="5"/>
        <v>0</v>
      </c>
      <c r="J15" s="511">
        <f t="shared" si="5"/>
        <v>0</v>
      </c>
      <c r="K15" s="511">
        <f t="shared" si="5"/>
        <v>0</v>
      </c>
      <c r="L15" s="511">
        <f t="shared" si="5"/>
        <v>0</v>
      </c>
      <c r="M15" s="511">
        <f t="shared" si="5"/>
        <v>0</v>
      </c>
      <c r="N15" s="512">
        <f t="shared" si="5"/>
        <v>0</v>
      </c>
      <c r="O15" s="513">
        <f t="shared" si="5"/>
        <v>0</v>
      </c>
    </row>
    <row r="16" spans="1:17" ht="16.5" customHeight="1" x14ac:dyDescent="0.25">
      <c r="A16" s="477" t="s">
        <v>0</v>
      </c>
      <c r="B16" s="521">
        <f>+B15+B10+B6</f>
        <v>159807</v>
      </c>
      <c r="C16" s="522">
        <f t="shared" ref="C16:O16" si="6">+C15+C10+C6</f>
        <v>13317</v>
      </c>
      <c r="D16" s="523">
        <f t="shared" si="6"/>
        <v>13317</v>
      </c>
      <c r="E16" s="523">
        <f t="shared" si="6"/>
        <v>13317</v>
      </c>
      <c r="F16" s="523">
        <f t="shared" si="6"/>
        <v>13317</v>
      </c>
      <c r="G16" s="523">
        <f t="shared" si="6"/>
        <v>13317</v>
      </c>
      <c r="H16" s="523">
        <f t="shared" si="6"/>
        <v>13317</v>
      </c>
      <c r="I16" s="523">
        <f t="shared" si="6"/>
        <v>13317</v>
      </c>
      <c r="J16" s="523">
        <f t="shared" si="6"/>
        <v>13317</v>
      </c>
      <c r="K16" s="523">
        <f t="shared" si="6"/>
        <v>13317</v>
      </c>
      <c r="L16" s="523">
        <f t="shared" si="6"/>
        <v>13317</v>
      </c>
      <c r="M16" s="523">
        <f t="shared" si="6"/>
        <v>13317</v>
      </c>
      <c r="N16" s="524">
        <f t="shared" si="6"/>
        <v>13320</v>
      </c>
      <c r="O16" s="525">
        <f t="shared" si="6"/>
        <v>159807</v>
      </c>
    </row>
    <row r="17" spans="1:15" ht="23.25" customHeight="1" x14ac:dyDescent="0.25">
      <c r="A17" s="472" t="s">
        <v>54</v>
      </c>
      <c r="B17" s="526"/>
      <c r="C17" s="527"/>
      <c r="D17" s="528"/>
      <c r="E17" s="528"/>
      <c r="F17" s="528"/>
      <c r="G17" s="528"/>
      <c r="H17" s="528"/>
      <c r="I17" s="528"/>
      <c r="J17" s="528"/>
      <c r="K17" s="528"/>
      <c r="L17" s="528"/>
      <c r="M17" s="528"/>
      <c r="N17" s="529"/>
      <c r="O17" s="530"/>
    </row>
    <row r="18" spans="1:15" s="25" customFormat="1" x14ac:dyDescent="0.25">
      <c r="A18" s="478" t="s">
        <v>104</v>
      </c>
      <c r="B18" s="499">
        <f>+'1.SZ.TÁBL. TÁRSULÁS KON. MÉRLEG'!I2</f>
        <v>86605</v>
      </c>
      <c r="C18" s="500">
        <v>7217</v>
      </c>
      <c r="D18" s="500">
        <v>7217</v>
      </c>
      <c r="E18" s="500">
        <v>7217</v>
      </c>
      <c r="F18" s="500">
        <v>7217</v>
      </c>
      <c r="G18" s="500">
        <v>7217</v>
      </c>
      <c r="H18" s="500">
        <v>7217</v>
      </c>
      <c r="I18" s="500">
        <v>7217</v>
      </c>
      <c r="J18" s="500">
        <v>7217</v>
      </c>
      <c r="K18" s="500">
        <v>7217</v>
      </c>
      <c r="L18" s="500">
        <v>7217</v>
      </c>
      <c r="M18" s="500">
        <v>7217</v>
      </c>
      <c r="N18" s="503">
        <v>7218</v>
      </c>
      <c r="O18" s="501">
        <f>SUM(C18:N18)</f>
        <v>86605</v>
      </c>
    </row>
    <row r="19" spans="1:15" s="25" customFormat="1" ht="25.5" x14ac:dyDescent="0.25">
      <c r="A19" s="478" t="s">
        <v>105</v>
      </c>
      <c r="B19" s="499">
        <f>+'1.SZ.TÁBL. TÁRSULÁS KON. MÉRLEG'!I3</f>
        <v>19752</v>
      </c>
      <c r="C19" s="500">
        <v>1646</v>
      </c>
      <c r="D19" s="500">
        <v>1646</v>
      </c>
      <c r="E19" s="500">
        <v>1646</v>
      </c>
      <c r="F19" s="500">
        <v>1646</v>
      </c>
      <c r="G19" s="500">
        <v>1646</v>
      </c>
      <c r="H19" s="500">
        <v>1646</v>
      </c>
      <c r="I19" s="500">
        <v>1646</v>
      </c>
      <c r="J19" s="500">
        <v>1646</v>
      </c>
      <c r="K19" s="500">
        <v>1646</v>
      </c>
      <c r="L19" s="500">
        <v>1646</v>
      </c>
      <c r="M19" s="500">
        <v>1646</v>
      </c>
      <c r="N19" s="502">
        <v>1646</v>
      </c>
      <c r="O19" s="501">
        <f t="shared" ref="O19:O23" si="7">SUM(C19:N19)</f>
        <v>19752</v>
      </c>
    </row>
    <row r="20" spans="1:15" s="25" customFormat="1" x14ac:dyDescent="0.25">
      <c r="A20" s="478" t="s">
        <v>111</v>
      </c>
      <c r="B20" s="499">
        <f>+'1.SZ.TÁBL. TÁRSULÁS KON. MÉRLEG'!I4</f>
        <v>44711</v>
      </c>
      <c r="C20" s="500">
        <v>3726</v>
      </c>
      <c r="D20" s="500">
        <v>3726</v>
      </c>
      <c r="E20" s="500">
        <v>3726</v>
      </c>
      <c r="F20" s="500">
        <v>3726</v>
      </c>
      <c r="G20" s="500">
        <v>3726</v>
      </c>
      <c r="H20" s="500">
        <v>3726</v>
      </c>
      <c r="I20" s="500">
        <v>3726</v>
      </c>
      <c r="J20" s="500">
        <v>3726</v>
      </c>
      <c r="K20" s="500">
        <v>3726</v>
      </c>
      <c r="L20" s="500">
        <v>3726</v>
      </c>
      <c r="M20" s="500">
        <v>3726</v>
      </c>
      <c r="N20" s="502">
        <v>3725</v>
      </c>
      <c r="O20" s="501">
        <f t="shared" si="7"/>
        <v>44711</v>
      </c>
    </row>
    <row r="21" spans="1:15" x14ac:dyDescent="0.25">
      <c r="A21" s="479" t="s">
        <v>304</v>
      </c>
      <c r="B21" s="499"/>
      <c r="C21" s="500"/>
      <c r="D21" s="502"/>
      <c r="E21" s="502"/>
      <c r="F21" s="502"/>
      <c r="G21" s="502"/>
      <c r="H21" s="502"/>
      <c r="I21" s="502"/>
      <c r="J21" s="502"/>
      <c r="K21" s="502"/>
      <c r="L21" s="502"/>
      <c r="M21" s="502"/>
      <c r="N21" s="503"/>
      <c r="O21" s="501">
        <f t="shared" si="7"/>
        <v>0</v>
      </c>
    </row>
    <row r="22" spans="1:15" x14ac:dyDescent="0.25">
      <c r="A22" s="478" t="s">
        <v>112</v>
      </c>
      <c r="B22" s="499">
        <f>+'1.SZ.TÁBL. TÁRSULÁS KON. MÉRLEG'!I6</f>
        <v>6527</v>
      </c>
      <c r="C22" s="500">
        <v>544</v>
      </c>
      <c r="D22" s="500">
        <v>544</v>
      </c>
      <c r="E22" s="500">
        <v>544</v>
      </c>
      <c r="F22" s="500">
        <v>544</v>
      </c>
      <c r="G22" s="500">
        <v>544</v>
      </c>
      <c r="H22" s="500">
        <v>544</v>
      </c>
      <c r="I22" s="500">
        <v>544</v>
      </c>
      <c r="J22" s="500">
        <v>544</v>
      </c>
      <c r="K22" s="500">
        <v>544</v>
      </c>
      <c r="L22" s="500">
        <v>544</v>
      </c>
      <c r="M22" s="500">
        <v>544</v>
      </c>
      <c r="N22" s="502">
        <v>543</v>
      </c>
      <c r="O22" s="501">
        <f t="shared" si="7"/>
        <v>6527</v>
      </c>
    </row>
    <row r="23" spans="1:15" x14ac:dyDescent="0.25">
      <c r="A23" s="480" t="s">
        <v>24</v>
      </c>
      <c r="B23" s="504">
        <f>+'1.SZ.TÁBL. TÁRSULÁS KON. MÉRLEG'!I7</f>
        <v>2212</v>
      </c>
      <c r="C23" s="505"/>
      <c r="D23" s="506"/>
      <c r="E23" s="506"/>
      <c r="F23" s="506"/>
      <c r="G23" s="506"/>
      <c r="H23" s="506"/>
      <c r="I23" s="506"/>
      <c r="J23" s="506"/>
      <c r="K23" s="506">
        <v>1106</v>
      </c>
      <c r="L23" s="506"/>
      <c r="M23" s="506">
        <v>1106</v>
      </c>
      <c r="N23" s="507"/>
      <c r="O23" s="508">
        <f t="shared" si="7"/>
        <v>2212</v>
      </c>
    </row>
    <row r="24" spans="1:15" x14ac:dyDescent="0.25">
      <c r="A24" s="475" t="s">
        <v>312</v>
      </c>
      <c r="B24" s="467">
        <f>SUM(B18:B23)</f>
        <v>159807</v>
      </c>
      <c r="C24" s="486">
        <f>SUM(C18:C23)</f>
        <v>13133</v>
      </c>
      <c r="D24" s="470">
        <f t="shared" ref="D24:N24" si="8">SUM(D18:D23)</f>
        <v>13133</v>
      </c>
      <c r="E24" s="470">
        <f t="shared" si="8"/>
        <v>13133</v>
      </c>
      <c r="F24" s="470">
        <f t="shared" si="8"/>
        <v>13133</v>
      </c>
      <c r="G24" s="470">
        <f t="shared" si="8"/>
        <v>13133</v>
      </c>
      <c r="H24" s="470">
        <f t="shared" si="8"/>
        <v>13133</v>
      </c>
      <c r="I24" s="470">
        <f t="shared" si="8"/>
        <v>13133</v>
      </c>
      <c r="J24" s="470">
        <f t="shared" si="8"/>
        <v>13133</v>
      </c>
      <c r="K24" s="470">
        <f t="shared" si="8"/>
        <v>14239</v>
      </c>
      <c r="L24" s="470">
        <f t="shared" si="8"/>
        <v>13133</v>
      </c>
      <c r="M24" s="470">
        <f t="shared" si="8"/>
        <v>14239</v>
      </c>
      <c r="N24" s="490">
        <f t="shared" si="8"/>
        <v>13132</v>
      </c>
      <c r="O24" s="468">
        <f>SUM(O18:O23)</f>
        <v>159807</v>
      </c>
    </row>
    <row r="25" spans="1:15" x14ac:dyDescent="0.25">
      <c r="A25" s="481" t="s">
        <v>68</v>
      </c>
      <c r="B25" s="514">
        <f>+'1.SZ.TÁBL. TÁRSULÁS KON. MÉRLEG'!I11</f>
        <v>0</v>
      </c>
      <c r="C25" s="515"/>
      <c r="D25" s="516"/>
      <c r="E25" s="516"/>
      <c r="F25" s="516"/>
      <c r="G25" s="516"/>
      <c r="H25" s="516"/>
      <c r="I25" s="516"/>
      <c r="J25" s="516"/>
      <c r="K25" s="516"/>
      <c r="L25" s="516"/>
      <c r="M25" s="516"/>
      <c r="N25" s="517"/>
      <c r="O25" s="530">
        <f>SUM(C25:N25)</f>
        <v>0</v>
      </c>
    </row>
    <row r="26" spans="1:15" x14ac:dyDescent="0.25">
      <c r="A26" s="478" t="s">
        <v>113</v>
      </c>
      <c r="B26" s="499"/>
      <c r="C26" s="500"/>
      <c r="D26" s="502"/>
      <c r="E26" s="502"/>
      <c r="F26" s="502"/>
      <c r="G26" s="502"/>
      <c r="H26" s="502"/>
      <c r="I26" s="502"/>
      <c r="J26" s="502"/>
      <c r="K26" s="502"/>
      <c r="L26" s="502"/>
      <c r="M26" s="502"/>
      <c r="N26" s="503"/>
      <c r="O26" s="501">
        <f>SUM(C26:N26)</f>
        <v>0</v>
      </c>
    </row>
    <row r="27" spans="1:15" x14ac:dyDescent="0.25">
      <c r="A27" s="480" t="s">
        <v>114</v>
      </c>
      <c r="B27" s="504"/>
      <c r="C27" s="505"/>
      <c r="D27" s="506"/>
      <c r="E27" s="506"/>
      <c r="F27" s="506"/>
      <c r="G27" s="506"/>
      <c r="H27" s="506"/>
      <c r="I27" s="506"/>
      <c r="J27" s="506"/>
      <c r="K27" s="506"/>
      <c r="L27" s="506"/>
      <c r="M27" s="506"/>
      <c r="N27" s="507"/>
      <c r="O27" s="508">
        <f>SUM(C27:N27)</f>
        <v>0</v>
      </c>
    </row>
    <row r="28" spans="1:15" x14ac:dyDescent="0.25">
      <c r="A28" s="475" t="s">
        <v>313</v>
      </c>
      <c r="B28" s="509">
        <f>SUM(B25:B27)</f>
        <v>0</v>
      </c>
      <c r="C28" s="510">
        <f t="shared" ref="C28:O28" si="9">SUM(C25:C27)</f>
        <v>0</v>
      </c>
      <c r="D28" s="511">
        <f t="shared" si="9"/>
        <v>0</v>
      </c>
      <c r="E28" s="511">
        <f t="shared" si="9"/>
        <v>0</v>
      </c>
      <c r="F28" s="511">
        <f t="shared" si="9"/>
        <v>0</v>
      </c>
      <c r="G28" s="511">
        <f t="shared" si="9"/>
        <v>0</v>
      </c>
      <c r="H28" s="511">
        <f t="shared" si="9"/>
        <v>0</v>
      </c>
      <c r="I28" s="511">
        <f t="shared" si="9"/>
        <v>0</v>
      </c>
      <c r="J28" s="511">
        <f t="shared" si="9"/>
        <v>0</v>
      </c>
      <c r="K28" s="511">
        <f t="shared" si="9"/>
        <v>0</v>
      </c>
      <c r="L28" s="511">
        <f t="shared" si="9"/>
        <v>0</v>
      </c>
      <c r="M28" s="511">
        <f t="shared" si="9"/>
        <v>0</v>
      </c>
      <c r="N28" s="512">
        <f t="shared" si="9"/>
        <v>0</v>
      </c>
      <c r="O28" s="513">
        <f t="shared" si="9"/>
        <v>0</v>
      </c>
    </row>
    <row r="29" spans="1:15" x14ac:dyDescent="0.25">
      <c r="A29" s="482" t="s">
        <v>116</v>
      </c>
      <c r="B29" s="509"/>
      <c r="C29" s="531"/>
      <c r="D29" s="532"/>
      <c r="E29" s="532"/>
      <c r="F29" s="532"/>
      <c r="G29" s="532"/>
      <c r="H29" s="532"/>
      <c r="I29" s="532"/>
      <c r="J29" s="532"/>
      <c r="K29" s="532"/>
      <c r="L29" s="532"/>
      <c r="M29" s="532"/>
      <c r="N29" s="533"/>
      <c r="O29" s="525">
        <f>SUM(C29:N29)</f>
        <v>0</v>
      </c>
    </row>
    <row r="30" spans="1:15" ht="15.75" thickBot="1" x14ac:dyDescent="0.3">
      <c r="A30" s="483" t="s">
        <v>260</v>
      </c>
      <c r="B30" s="534">
        <f>+B29+B28+B24</f>
        <v>159807</v>
      </c>
      <c r="C30" s="535">
        <f>+C29+C28+C24</f>
        <v>13133</v>
      </c>
      <c r="D30" s="536">
        <f t="shared" ref="D30:O30" si="10">+D29+D28+D24</f>
        <v>13133</v>
      </c>
      <c r="E30" s="536">
        <f t="shared" si="10"/>
        <v>13133</v>
      </c>
      <c r="F30" s="536">
        <f t="shared" si="10"/>
        <v>13133</v>
      </c>
      <c r="G30" s="536">
        <f t="shared" si="10"/>
        <v>13133</v>
      </c>
      <c r="H30" s="536">
        <f t="shared" si="10"/>
        <v>13133</v>
      </c>
      <c r="I30" s="536">
        <f t="shared" si="10"/>
        <v>13133</v>
      </c>
      <c r="J30" s="536">
        <f t="shared" si="10"/>
        <v>13133</v>
      </c>
      <c r="K30" s="536">
        <f t="shared" si="10"/>
        <v>14239</v>
      </c>
      <c r="L30" s="536">
        <f t="shared" si="10"/>
        <v>13133</v>
      </c>
      <c r="M30" s="536">
        <f t="shared" si="10"/>
        <v>14239</v>
      </c>
      <c r="N30" s="537">
        <f t="shared" si="10"/>
        <v>13132</v>
      </c>
      <c r="O30" s="538">
        <f t="shared" si="10"/>
        <v>159807</v>
      </c>
    </row>
    <row r="31" spans="1:15" x14ac:dyDescent="0.25">
      <c r="A31" s="466"/>
      <c r="B31" s="539"/>
      <c r="C31" s="539"/>
      <c r="D31" s="539"/>
      <c r="E31" s="539"/>
      <c r="F31" s="539"/>
      <c r="G31" s="539"/>
      <c r="H31" s="539"/>
      <c r="I31" s="539"/>
      <c r="J31" s="539"/>
      <c r="K31" s="539"/>
      <c r="L31" s="539"/>
      <c r="M31" s="539"/>
      <c r="N31" s="539"/>
      <c r="O31" s="539"/>
    </row>
    <row r="32" spans="1:15" x14ac:dyDescent="0.25">
      <c r="A32" s="492" t="s">
        <v>305</v>
      </c>
      <c r="B32" s="521">
        <f t="shared" ref="B32:O32" si="11">+B16-B30</f>
        <v>0</v>
      </c>
      <c r="C32" s="521">
        <f t="shared" si="11"/>
        <v>184</v>
      </c>
      <c r="D32" s="521">
        <f t="shared" si="11"/>
        <v>184</v>
      </c>
      <c r="E32" s="521">
        <f t="shared" si="11"/>
        <v>184</v>
      </c>
      <c r="F32" s="521">
        <f t="shared" si="11"/>
        <v>184</v>
      </c>
      <c r="G32" s="521">
        <f t="shared" si="11"/>
        <v>184</v>
      </c>
      <c r="H32" s="521">
        <f t="shared" si="11"/>
        <v>184</v>
      </c>
      <c r="I32" s="521">
        <f t="shared" si="11"/>
        <v>184</v>
      </c>
      <c r="J32" s="521">
        <f t="shared" si="11"/>
        <v>184</v>
      </c>
      <c r="K32" s="521">
        <f t="shared" si="11"/>
        <v>-922</v>
      </c>
      <c r="L32" s="521">
        <f t="shared" si="11"/>
        <v>184</v>
      </c>
      <c r="M32" s="521">
        <f t="shared" si="11"/>
        <v>-922</v>
      </c>
      <c r="N32" s="521">
        <f t="shared" si="11"/>
        <v>188</v>
      </c>
      <c r="O32" s="521">
        <f t="shared" si="11"/>
        <v>0</v>
      </c>
    </row>
    <row r="73" spans="1:4" x14ac:dyDescent="0.25">
      <c r="A73" s="25"/>
      <c r="B73" s="495"/>
      <c r="C73" s="495"/>
      <c r="D73" s="495"/>
    </row>
    <row r="86" spans="1:8" x14ac:dyDescent="0.25">
      <c r="A86" s="54"/>
      <c r="B86" s="496"/>
      <c r="C86" s="496"/>
      <c r="D86" s="496"/>
      <c r="E86" s="496"/>
      <c r="F86" s="496"/>
      <c r="G86" s="496"/>
      <c r="H86" s="496"/>
    </row>
    <row r="87" spans="1:8" x14ac:dyDescent="0.25">
      <c r="A87" s="55"/>
      <c r="B87" s="497"/>
      <c r="C87" s="497"/>
      <c r="D87" s="497"/>
      <c r="E87" s="497"/>
      <c r="F87" s="497"/>
      <c r="G87" s="497"/>
      <c r="H87" s="497"/>
    </row>
    <row r="88" spans="1:8" x14ac:dyDescent="0.25">
      <c r="A88" s="55"/>
      <c r="B88" s="497"/>
      <c r="C88" s="497"/>
      <c r="D88" s="497"/>
      <c r="E88" s="497"/>
      <c r="F88" s="497"/>
      <c r="G88" s="497"/>
      <c r="H88" s="497"/>
    </row>
    <row r="89" spans="1:8" x14ac:dyDescent="0.25">
      <c r="A89" s="55"/>
      <c r="B89" s="497"/>
      <c r="C89" s="497"/>
      <c r="D89" s="497"/>
      <c r="E89" s="497"/>
      <c r="F89" s="497"/>
      <c r="G89" s="497"/>
      <c r="H89" s="497"/>
    </row>
    <row r="90" spans="1:8" x14ac:dyDescent="0.25">
      <c r="A90" s="56"/>
      <c r="B90" s="498"/>
      <c r="C90" s="498"/>
      <c r="D90" s="498"/>
      <c r="E90" s="498"/>
      <c r="F90" s="498"/>
      <c r="G90" s="498"/>
      <c r="H90" s="498"/>
    </row>
  </sheetData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9" scale="92" orientation="landscape" r:id="rId1"/>
  <headerFooter alignWithMargins="0">
    <oddHeader>&amp;L&amp;"Times New Roman,Félkövér"&amp;13Szent László Völgye TKT&amp;C&amp;"Times New Roman,Félkövér"&amp;16 2019. ÉVI KÖLTSÉGVETÉS&amp;R6. sz. táblázatELŐIRÁNYZAT FELHASZNÁLÁSAdatok: eFt</oddHeader>
    <oddFooter>&amp;L&amp;F&amp;R&amp;P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70"/>
  <sheetViews>
    <sheetView workbookViewId="0">
      <selection activeCell="H27" sqref="H27"/>
    </sheetView>
  </sheetViews>
  <sheetFormatPr defaultColWidth="9.140625" defaultRowHeight="15" x14ac:dyDescent="0.25"/>
  <cols>
    <col min="1" max="1" width="30.28515625" style="22" customWidth="1"/>
    <col min="2" max="3" width="14" style="22" customWidth="1"/>
    <col min="4" max="16384" width="9.140625" style="22"/>
  </cols>
  <sheetData>
    <row r="1" spans="1:3" s="29" customFormat="1" ht="45" customHeight="1" x14ac:dyDescent="0.2">
      <c r="A1" s="598" t="s">
        <v>17</v>
      </c>
      <c r="B1" s="757" t="s">
        <v>323</v>
      </c>
      <c r="C1" s="758"/>
    </row>
    <row r="2" spans="1:3" s="29" customFormat="1" ht="21.6" customHeight="1" x14ac:dyDescent="0.2">
      <c r="A2" s="599" t="s">
        <v>19</v>
      </c>
      <c r="B2" s="602" t="s">
        <v>344</v>
      </c>
      <c r="C2" s="663" t="s">
        <v>365</v>
      </c>
    </row>
    <row r="3" spans="1:3" s="29" customFormat="1" ht="16.5" customHeight="1" x14ac:dyDescent="0.2">
      <c r="A3" s="600" t="s">
        <v>20</v>
      </c>
      <c r="B3" s="603"/>
      <c r="C3" s="664"/>
    </row>
    <row r="4" spans="1:3" s="29" customFormat="1" ht="16.5" customHeight="1" x14ac:dyDescent="0.2">
      <c r="A4" s="601" t="s">
        <v>350</v>
      </c>
      <c r="B4" s="604">
        <v>0.5</v>
      </c>
      <c r="C4" s="693">
        <v>0.5</v>
      </c>
    </row>
    <row r="5" spans="1:3" s="29" customFormat="1" ht="16.5" customHeight="1" x14ac:dyDescent="0.2">
      <c r="A5" s="601" t="s">
        <v>351</v>
      </c>
      <c r="B5" s="604">
        <v>4.5</v>
      </c>
      <c r="C5" s="693">
        <v>7</v>
      </c>
    </row>
    <row r="6" spans="1:3" s="29" customFormat="1" ht="16.5" customHeight="1" x14ac:dyDescent="0.2">
      <c r="A6" s="601" t="s">
        <v>352</v>
      </c>
      <c r="B6" s="604">
        <v>10.5</v>
      </c>
      <c r="C6" s="693">
        <v>9</v>
      </c>
    </row>
    <row r="7" spans="1:3" s="29" customFormat="1" ht="16.5" customHeight="1" x14ac:dyDescent="0.2">
      <c r="A7" s="601" t="s">
        <v>353</v>
      </c>
      <c r="B7" s="604">
        <v>5</v>
      </c>
      <c r="C7" s="693">
        <v>6</v>
      </c>
    </row>
    <row r="8" spans="1:3" s="29" customFormat="1" ht="16.5" customHeight="1" x14ac:dyDescent="0.2">
      <c r="A8" s="601" t="s">
        <v>354</v>
      </c>
      <c r="B8" s="604">
        <v>3.5</v>
      </c>
      <c r="C8" s="693">
        <v>3.5</v>
      </c>
    </row>
    <row r="9" spans="1:3" s="29" customFormat="1" ht="16.5" customHeight="1" x14ac:dyDescent="0.2">
      <c r="A9" s="601" t="s">
        <v>355</v>
      </c>
      <c r="B9" s="604">
        <v>1</v>
      </c>
      <c r="C9" s="693">
        <v>1</v>
      </c>
    </row>
    <row r="10" spans="1:3" s="29" customFormat="1" ht="16.5" customHeight="1" x14ac:dyDescent="0.2">
      <c r="A10" s="601" t="s">
        <v>356</v>
      </c>
      <c r="B10" s="604">
        <v>4</v>
      </c>
      <c r="C10" s="693">
        <v>5</v>
      </c>
    </row>
    <row r="11" spans="1:3" s="29" customFormat="1" ht="16.5" customHeight="1" x14ac:dyDescent="0.2">
      <c r="A11" s="601"/>
      <c r="B11" s="604"/>
      <c r="C11" s="693"/>
    </row>
    <row r="12" spans="1:3" s="29" customFormat="1" ht="16.5" customHeight="1" x14ac:dyDescent="0.2">
      <c r="A12" s="601"/>
      <c r="B12" s="604"/>
      <c r="C12" s="693"/>
    </row>
    <row r="13" spans="1:3" s="29" customFormat="1" ht="16.5" customHeight="1" x14ac:dyDescent="0.2">
      <c r="A13" s="601"/>
      <c r="B13" s="604"/>
      <c r="C13" s="693"/>
    </row>
    <row r="14" spans="1:3" s="29" customFormat="1" ht="16.5" customHeight="1" x14ac:dyDescent="0.2">
      <c r="A14" s="601"/>
      <c r="B14" s="604"/>
      <c r="C14" s="693"/>
    </row>
    <row r="15" spans="1:3" s="29" customFormat="1" ht="16.5" customHeight="1" x14ac:dyDescent="0.2">
      <c r="A15" s="601"/>
      <c r="B15" s="604"/>
      <c r="C15" s="693"/>
    </row>
    <row r="16" spans="1:3" s="29" customFormat="1" ht="16.5" customHeight="1" thickBot="1" x14ac:dyDescent="0.25">
      <c r="A16" s="665" t="s">
        <v>21</v>
      </c>
      <c r="B16" s="666">
        <f>SUM(B4:B15)</f>
        <v>29</v>
      </c>
      <c r="C16" s="694">
        <f>SUM(C4:C15)</f>
        <v>32</v>
      </c>
    </row>
    <row r="66" spans="1:3" x14ac:dyDescent="0.25">
      <c r="A66" s="30"/>
      <c r="B66" s="30"/>
      <c r="C66" s="30"/>
    </row>
    <row r="67" spans="1:3" x14ac:dyDescent="0.25">
      <c r="A67" s="31"/>
      <c r="B67" s="31"/>
      <c r="C67" s="31"/>
    </row>
    <row r="68" spans="1:3" x14ac:dyDescent="0.25">
      <c r="A68" s="31"/>
      <c r="B68" s="31"/>
      <c r="C68" s="31"/>
    </row>
    <row r="69" spans="1:3" x14ac:dyDescent="0.25">
      <c r="A69" s="31"/>
      <c r="B69" s="31"/>
      <c r="C69" s="31"/>
    </row>
    <row r="70" spans="1:3" x14ac:dyDescent="0.25">
      <c r="A70" s="32"/>
      <c r="B70" s="32"/>
      <c r="C70" s="32"/>
    </row>
  </sheetData>
  <mergeCells count="1">
    <mergeCell ref="B1:C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85" orientation="portrait" r:id="rId1"/>
  <headerFooter alignWithMargins="0">
    <oddHeader>&amp;L&amp;"Times New Roman,Félkövér"&amp;13Szent László Völgye TKT&amp;C&amp;"Times New Roman,Félkövér"&amp;16 2019. ÉVI KÖLTSÉGVETÉS&amp;R7. sz. táblázatLÉTSZÁMADATOKAdatok: fő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11</vt:i4>
      </vt:variant>
    </vt:vector>
  </HeadingPairs>
  <TitlesOfParts>
    <vt:vector size="19" baseType="lpstr">
      <vt:lpstr>1.SZ.TÁBL. TÁRSULÁS KON. MÉRLEG</vt:lpstr>
      <vt:lpstr>1.1.SZ.TÁBL. BEV - KIAD</vt:lpstr>
      <vt:lpstr>2.SZ.TÁBL. BEVÉTELEK</vt:lpstr>
      <vt:lpstr>3.SZ.TÁBL. SEGÍTŐ SZOLGÁLAT</vt:lpstr>
      <vt:lpstr>4.SZ.TÁBL. SZOCIÁLIS NORMATÍVA</vt:lpstr>
      <vt:lpstr>5.SZ.TÁBL. PÉNZE. ÁTAD - ÁTVÉT</vt:lpstr>
      <vt:lpstr>6.SZ.TÁBL. ELŐIRÁNYZAT FELHASZN</vt:lpstr>
      <vt:lpstr>7.SZ.TÁBL. LÉTSZÁMADATOK</vt:lpstr>
      <vt:lpstr>'1.1.SZ.TÁBL. BEV - KIAD'!Nyomtatási_cím</vt:lpstr>
      <vt:lpstr>'2.SZ.TÁBL. BEVÉTELEK'!Nyomtatási_cím</vt:lpstr>
      <vt:lpstr>'3.SZ.TÁBL. SEGÍTŐ SZOLGÁLAT'!Nyomtatási_cím</vt:lpstr>
      <vt:lpstr>'1.1.SZ.TÁBL. BEV - KIAD'!Nyomtatási_terület</vt:lpstr>
      <vt:lpstr>'1.SZ.TÁBL. TÁRSULÁS KON. MÉRLEG'!Nyomtatási_terület</vt:lpstr>
      <vt:lpstr>'2.SZ.TÁBL. BEVÉTELEK'!Nyomtatási_terület</vt:lpstr>
      <vt:lpstr>'3.SZ.TÁBL. SEGÍTŐ SZOLGÁLAT'!Nyomtatási_terület</vt:lpstr>
      <vt:lpstr>'4.SZ.TÁBL. SZOCIÁLIS NORMATÍVA'!Nyomtatási_terület</vt:lpstr>
      <vt:lpstr>'5.SZ.TÁBL. PÉNZE. ÁTAD - ÁTVÉT'!Nyomtatási_terület</vt:lpstr>
      <vt:lpstr>'6.SZ.TÁBL. ELŐIRÁNYZAT FELHASZN'!Nyomtatási_terület</vt:lpstr>
      <vt:lpstr>'7.SZ.TÁBL. LÉTSZÁMADATOK'!Nyomtatási_terület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Hajnalka</dc:creator>
  <cp:lastModifiedBy>Felhasználó</cp:lastModifiedBy>
  <cp:lastPrinted>2019-01-21T10:02:46Z</cp:lastPrinted>
  <dcterms:created xsi:type="dcterms:W3CDTF">2011-02-23T07:11:55Z</dcterms:created>
  <dcterms:modified xsi:type="dcterms:W3CDTF">2019-01-21T10:45:15Z</dcterms:modified>
</cp:coreProperties>
</file>