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Költségvetés\2019.költségvetés\III.módosítás 09.30-ig\"/>
    </mc:Choice>
  </mc:AlternateContent>
  <bookViews>
    <workbookView xWindow="0" yWindow="0" windowWidth="23040" windowHeight="9516" firstSheet="1" activeTab="1"/>
  </bookViews>
  <sheets>
    <sheet name="1.SZ.TÁBL. TÁRSULÁS KON. MÉRLEG" sheetId="22" r:id="rId1"/>
    <sheet name="1.1.SZ.TÁBL. BEV - KIAD" sheetId="1" r:id="rId2"/>
    <sheet name="2.SZ.TÁBL. BEVÉTELEK" sheetId="2" r:id="rId3"/>
    <sheet name="3.SZ.TÁBL. SEGÍTŐ SZOLGÁLAT" sheetId="9" r:id="rId4"/>
    <sheet name="4.SZ.TÁBL. SZOCIÁLIS NORMATÍVA" sheetId="18" r:id="rId5"/>
    <sheet name="5.SZ.TÁBL. PÉNZE. ÁTAD - ÁTVÉT" sheetId="21" r:id="rId6"/>
    <sheet name="6.SZ.TÁBL. ELŐIRÁNYZAT FELHASZN" sheetId="20" r:id="rId7"/>
    <sheet name="7.SZ.TÁBL. LÉTSZÁMADATOK" sheetId="13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Print_Titles" localSheetId="1">'1.1.SZ.TÁBL. BEV - KIAD'!$1:$2</definedName>
    <definedName name="_xlnm.Print_Titles" localSheetId="2">'2.SZ.TÁBL. BEVÉTELEK'!$1:$2</definedName>
    <definedName name="_xlnm.Print_Titles" localSheetId="3">'3.SZ.TÁBL. SEGÍTŐ SZOLGÁLAT'!$1:$2</definedName>
    <definedName name="_xlnm.Print_Area" localSheetId="1">'1.1.SZ.TÁBL. BEV - KIAD'!$A$1:$K$113</definedName>
    <definedName name="_xlnm.Print_Area" localSheetId="0">'1.SZ.TÁBL. TÁRSULÁS KON. MÉRLEG'!$A$1:$J$17</definedName>
    <definedName name="_xlnm.Print_Area" localSheetId="2">'2.SZ.TÁBL. BEVÉTELEK'!$A$1:$F$110</definedName>
    <definedName name="_xlnm.Print_Area" localSheetId="3">'3.SZ.TÁBL. SEGÍTŐ SZOLGÁLAT'!$A$1:$AC$116</definedName>
    <definedName name="_xlnm.Print_Area" localSheetId="4">'4.SZ.TÁBL. SZOCIÁLIS NORMATÍVA'!$A$1:$D$33</definedName>
    <definedName name="_xlnm.Print_Area" localSheetId="5">'5.SZ.TÁBL. PÉNZE. ÁTAD - ÁTVÉT'!$A$1:$O$45</definedName>
    <definedName name="_xlnm.Print_Area" localSheetId="6">'6.SZ.TÁBL. ELŐIRÁNYZAT FELHASZN'!$A$1:$O$32</definedName>
    <definedName name="_xlnm.Print_Area" localSheetId="7">'7.SZ.TÁBL. LÉTSZÁMADATOK'!$A$1:$D$11</definedName>
    <definedName name="onev" localSheetId="7">[1]kod!$BT$34:$BT$3184</definedName>
    <definedName name="onev">[2]kod!$BT$34:$BT$3184</definedName>
  </definedNames>
  <calcPr calcId="152511"/>
</workbook>
</file>

<file path=xl/calcChain.xml><?xml version="1.0" encoding="utf-8"?>
<calcChain xmlns="http://schemas.openxmlformats.org/spreadsheetml/2006/main">
  <c r="D87" i="9" l="1"/>
  <c r="Z30" i="9" l="1"/>
  <c r="V30" i="9"/>
  <c r="Q30" i="9"/>
  <c r="N30" i="9"/>
  <c r="C11" i="18" l="1"/>
  <c r="G93" i="1"/>
  <c r="D35" i="9"/>
  <c r="G104" i="9"/>
  <c r="G101" i="9"/>
  <c r="V104" i="9"/>
  <c r="V101" i="9"/>
  <c r="V72" i="9"/>
  <c r="V62" i="9"/>
  <c r="V57" i="9"/>
  <c r="V41" i="9"/>
  <c r="S62" i="9"/>
  <c r="S57" i="9"/>
  <c r="S53" i="9"/>
  <c r="S41" i="9"/>
  <c r="P62" i="9"/>
  <c r="P41" i="9"/>
  <c r="P57" i="9"/>
  <c r="P53" i="9"/>
  <c r="M62" i="9"/>
  <c r="M53" i="9"/>
  <c r="M44" i="9"/>
  <c r="M41" i="9"/>
  <c r="J68" i="9"/>
  <c r="J67" i="9"/>
  <c r="J62" i="9"/>
  <c r="J41" i="9"/>
  <c r="J53" i="9"/>
  <c r="G12" i="9"/>
  <c r="G84" i="9"/>
  <c r="G87" i="9"/>
  <c r="G82" i="9"/>
  <c r="G75" i="9"/>
  <c r="G72" i="9"/>
  <c r="G71" i="9"/>
  <c r="G68" i="9"/>
  <c r="G67" i="9"/>
  <c r="G41" i="9"/>
  <c r="G57" i="9"/>
  <c r="G46" i="9"/>
  <c r="G49" i="9"/>
  <c r="G62" i="9"/>
  <c r="G53" i="9"/>
  <c r="D68" i="9"/>
  <c r="D62" i="9"/>
  <c r="D53" i="9"/>
  <c r="D41" i="9"/>
  <c r="G73" i="1"/>
  <c r="G59" i="1"/>
  <c r="D25" i="2"/>
  <c r="Y29" i="9"/>
  <c r="V29" i="9"/>
  <c r="S29" i="9"/>
  <c r="P29" i="9"/>
  <c r="M29" i="9"/>
  <c r="J29" i="9"/>
  <c r="G29" i="9"/>
  <c r="D29" i="9"/>
  <c r="H25" i="18"/>
  <c r="H26" i="18"/>
  <c r="H27" i="18"/>
  <c r="H28" i="18"/>
  <c r="H29" i="18"/>
  <c r="H30" i="18"/>
  <c r="H24" i="18"/>
  <c r="H16" i="18"/>
  <c r="H17" i="18"/>
  <c r="H18" i="18"/>
  <c r="H19" i="18"/>
  <c r="H20" i="18"/>
  <c r="H21" i="18"/>
  <c r="H15" i="18"/>
  <c r="AB29" i="9" l="1"/>
  <c r="C14" i="20"/>
  <c r="D14" i="20"/>
  <c r="E14" i="20"/>
  <c r="F14" i="20"/>
  <c r="G14" i="20"/>
  <c r="H14" i="20"/>
  <c r="I14" i="20"/>
  <c r="J14" i="20"/>
  <c r="K14" i="20"/>
  <c r="L14" i="20"/>
  <c r="M14" i="20"/>
  <c r="N14" i="20"/>
  <c r="F93" i="1" l="1"/>
  <c r="F92" i="1"/>
  <c r="E52" i="2" l="1"/>
  <c r="F52" i="2" s="1"/>
  <c r="E51" i="2"/>
  <c r="F51" i="2" s="1"/>
  <c r="E50" i="2"/>
  <c r="F50" i="2" s="1"/>
  <c r="E49" i="2"/>
  <c r="F49" i="2" s="1"/>
  <c r="E48" i="2"/>
  <c r="D47" i="2"/>
  <c r="C47" i="2"/>
  <c r="E45" i="2"/>
  <c r="F45" i="2" s="1"/>
  <c r="E44" i="2"/>
  <c r="F44" i="2" s="1"/>
  <c r="E43" i="2"/>
  <c r="F43" i="2" s="1"/>
  <c r="E42" i="2"/>
  <c r="F42" i="2" s="1"/>
  <c r="E41" i="2"/>
  <c r="D40" i="2"/>
  <c r="G90" i="1"/>
  <c r="F90" i="1"/>
  <c r="H92" i="1"/>
  <c r="H93" i="1"/>
  <c r="K93" i="1" s="1"/>
  <c r="H91" i="1"/>
  <c r="I91" i="1"/>
  <c r="I92" i="1"/>
  <c r="J92" i="1"/>
  <c r="I93" i="1"/>
  <c r="J93" i="1"/>
  <c r="I90" i="1" l="1"/>
  <c r="H90" i="1"/>
  <c r="K92" i="1"/>
  <c r="F48" i="2"/>
  <c r="E47" i="2"/>
  <c r="F47" i="2" s="1"/>
  <c r="C40" i="2"/>
  <c r="F41" i="2"/>
  <c r="E40" i="2"/>
  <c r="B45" i="21"/>
  <c r="B44" i="21"/>
  <c r="B33" i="21"/>
  <c r="B22" i="21"/>
  <c r="B18" i="21"/>
  <c r="B15" i="21"/>
  <c r="B43" i="21"/>
  <c r="B42" i="21"/>
  <c r="B41" i="21"/>
  <c r="B40" i="21"/>
  <c r="B39" i="21"/>
  <c r="B38" i="21"/>
  <c r="B37" i="21"/>
  <c r="B36" i="21"/>
  <c r="B34" i="21"/>
  <c r="B32" i="21"/>
  <c r="B31" i="21"/>
  <c r="B30" i="21"/>
  <c r="B29" i="21"/>
  <c r="B28" i="21"/>
  <c r="B27" i="21"/>
  <c r="B26" i="21"/>
  <c r="B25" i="21"/>
  <c r="B20" i="21"/>
  <c r="B17" i="21"/>
  <c r="B14" i="21"/>
  <c r="B13" i="21"/>
  <c r="B10" i="21"/>
  <c r="B9" i="21"/>
  <c r="B8" i="21"/>
  <c r="B7" i="21"/>
  <c r="B6" i="21"/>
  <c r="B5" i="21"/>
  <c r="B4" i="21"/>
  <c r="B3" i="21"/>
  <c r="B30" i="18"/>
  <c r="B29" i="18"/>
  <c r="B28" i="18"/>
  <c r="B27" i="18"/>
  <c r="B26" i="18"/>
  <c r="B25" i="18"/>
  <c r="B24" i="18"/>
  <c r="B21" i="18"/>
  <c r="B20" i="18"/>
  <c r="B19" i="18"/>
  <c r="B18" i="18"/>
  <c r="B17" i="18"/>
  <c r="B16" i="18"/>
  <c r="B15" i="18"/>
  <c r="B12" i="18"/>
  <c r="B11" i="18"/>
  <c r="B10" i="18"/>
  <c r="B9" i="18"/>
  <c r="B8" i="18"/>
  <c r="B7" i="18"/>
  <c r="B6" i="18"/>
  <c r="B5" i="18"/>
  <c r="B4" i="18"/>
  <c r="B3" i="18"/>
  <c r="F101" i="1"/>
  <c r="F98" i="1"/>
  <c r="F89" i="1"/>
  <c r="F88" i="1"/>
  <c r="F87" i="1"/>
  <c r="F86" i="1"/>
  <c r="F78" i="1"/>
  <c r="F73" i="1"/>
  <c r="F72" i="1"/>
  <c r="F28" i="1"/>
  <c r="C107" i="2"/>
  <c r="C83" i="2"/>
  <c r="C79" i="2"/>
  <c r="C78" i="2"/>
  <c r="C75" i="2"/>
  <c r="C74" i="2"/>
  <c r="C73" i="2"/>
  <c r="C70" i="2"/>
  <c r="C69" i="2"/>
  <c r="C68" i="2"/>
  <c r="C67" i="2"/>
  <c r="C66" i="2"/>
  <c r="C65" i="2"/>
  <c r="C64" i="2"/>
  <c r="C61" i="2"/>
  <c r="C60" i="2"/>
  <c r="C59" i="2"/>
  <c r="C58" i="2"/>
  <c r="C57" i="2"/>
  <c r="C56" i="2"/>
  <c r="C55" i="2"/>
  <c r="C19" i="2"/>
  <c r="C18" i="2"/>
  <c r="C17" i="2"/>
  <c r="C16" i="2"/>
  <c r="C15" i="2"/>
  <c r="C14" i="2"/>
  <c r="C11" i="2"/>
  <c r="C10" i="2"/>
  <c r="C9" i="2"/>
  <c r="C8" i="2"/>
  <c r="C7" i="2"/>
  <c r="C6" i="2"/>
  <c r="C5" i="2"/>
  <c r="X109" i="9"/>
  <c r="X108" i="9"/>
  <c r="X107" i="9"/>
  <c r="X106" i="9"/>
  <c r="X104" i="9"/>
  <c r="X103" i="9"/>
  <c r="X102" i="9"/>
  <c r="X101" i="9"/>
  <c r="X100" i="9"/>
  <c r="X105" i="9" s="1"/>
  <c r="X99" i="9"/>
  <c r="X98" i="9"/>
  <c r="X96" i="9"/>
  <c r="X97" i="9" s="1"/>
  <c r="X95" i="9"/>
  <c r="X94" i="9"/>
  <c r="X91" i="9"/>
  <c r="X90" i="9"/>
  <c r="X89" i="9"/>
  <c r="X92" i="9" s="1"/>
  <c r="X88" i="9"/>
  <c r="X87" i="9"/>
  <c r="X85" i="9"/>
  <c r="X84" i="9"/>
  <c r="X86" i="9" s="1"/>
  <c r="X82" i="9"/>
  <c r="X81" i="9"/>
  <c r="X80" i="9"/>
  <c r="X79" i="9"/>
  <c r="X78" i="9"/>
  <c r="X77" i="9"/>
  <c r="X76" i="9"/>
  <c r="X75" i="9"/>
  <c r="X74" i="9"/>
  <c r="X72" i="9"/>
  <c r="X71" i="9"/>
  <c r="X73" i="9" s="1"/>
  <c r="X69" i="9"/>
  <c r="X70" i="9" s="1"/>
  <c r="X68" i="9"/>
  <c r="X67" i="9"/>
  <c r="X66" i="9"/>
  <c r="X65" i="9"/>
  <c r="X64" i="9"/>
  <c r="X63" i="9"/>
  <c r="X62" i="9"/>
  <c r="X58" i="9"/>
  <c r="X59" i="9" s="1"/>
  <c r="X57" i="9"/>
  <c r="X56" i="9"/>
  <c r="X54" i="9"/>
  <c r="X53" i="9"/>
  <c r="X52" i="9"/>
  <c r="X51" i="9"/>
  <c r="X50" i="9"/>
  <c r="X49" i="9"/>
  <c r="X48" i="9"/>
  <c r="X47" i="9"/>
  <c r="X46" i="9"/>
  <c r="X45" i="9"/>
  <c r="X44" i="9"/>
  <c r="X43" i="9"/>
  <c r="X42" i="9"/>
  <c r="X41" i="9"/>
  <c r="X38" i="9"/>
  <c r="X37" i="9"/>
  <c r="X36" i="9"/>
  <c r="X35" i="9"/>
  <c r="X34" i="9"/>
  <c r="X33" i="9"/>
  <c r="X32" i="9"/>
  <c r="X30" i="9"/>
  <c r="X29" i="9"/>
  <c r="X27" i="9"/>
  <c r="X24" i="9"/>
  <c r="X22" i="9"/>
  <c r="X23" i="9" s="1"/>
  <c r="X21" i="9"/>
  <c r="X19" i="9"/>
  <c r="X18" i="9"/>
  <c r="X17" i="9"/>
  <c r="X16" i="9"/>
  <c r="X15" i="9"/>
  <c r="X14" i="9"/>
  <c r="X13" i="9"/>
  <c r="X12" i="9"/>
  <c r="X11" i="9"/>
  <c r="X9" i="9"/>
  <c r="X8" i="9"/>
  <c r="X7" i="9"/>
  <c r="X5" i="9"/>
  <c r="X4" i="9"/>
  <c r="X3" i="9"/>
  <c r="X6" i="9" s="1"/>
  <c r="X83" i="9"/>
  <c r="X25" i="9"/>
  <c r="U109" i="9"/>
  <c r="U108" i="9"/>
  <c r="U107" i="9"/>
  <c r="U106" i="9"/>
  <c r="U104" i="9"/>
  <c r="U103" i="9"/>
  <c r="U102" i="9"/>
  <c r="U101" i="9"/>
  <c r="U100" i="9"/>
  <c r="U99" i="9"/>
  <c r="U98" i="9"/>
  <c r="U96" i="9"/>
  <c r="U95" i="9"/>
  <c r="U94" i="9"/>
  <c r="U91" i="9"/>
  <c r="U90" i="9"/>
  <c r="U89" i="9"/>
  <c r="U88" i="9"/>
  <c r="U87" i="9"/>
  <c r="U85" i="9"/>
  <c r="U84" i="9"/>
  <c r="U82" i="9"/>
  <c r="U81" i="9"/>
  <c r="U80" i="9"/>
  <c r="U79" i="9"/>
  <c r="U78" i="9"/>
  <c r="U77" i="9"/>
  <c r="U76" i="9"/>
  <c r="U75" i="9"/>
  <c r="U74" i="9"/>
  <c r="U83" i="9" s="1"/>
  <c r="U72" i="9"/>
  <c r="U71" i="9"/>
  <c r="U73" i="9" s="1"/>
  <c r="U69" i="9"/>
  <c r="U68" i="9"/>
  <c r="U70" i="9" s="1"/>
  <c r="U67" i="9"/>
  <c r="U66" i="9"/>
  <c r="U65" i="9"/>
  <c r="U64" i="9"/>
  <c r="U63" i="9"/>
  <c r="U62" i="9"/>
  <c r="U58" i="9"/>
  <c r="U57" i="9"/>
  <c r="U59" i="9" s="1"/>
  <c r="U56" i="9"/>
  <c r="U54" i="9"/>
  <c r="U53" i="9"/>
  <c r="U52" i="9"/>
  <c r="U51" i="9"/>
  <c r="U50" i="9"/>
  <c r="U49" i="9"/>
  <c r="U48" i="9"/>
  <c r="U47" i="9"/>
  <c r="U46" i="9"/>
  <c r="U45" i="9"/>
  <c r="U44" i="9"/>
  <c r="U43" i="9"/>
  <c r="U42" i="9"/>
  <c r="U41" i="9"/>
  <c r="U38" i="9"/>
  <c r="U37" i="9"/>
  <c r="U36" i="9"/>
  <c r="U35" i="9"/>
  <c r="U34" i="9"/>
  <c r="U33" i="9"/>
  <c r="U32" i="9"/>
  <c r="U30" i="9"/>
  <c r="U29" i="9"/>
  <c r="U27" i="9"/>
  <c r="U24" i="9"/>
  <c r="U25" i="9" s="1"/>
  <c r="U22" i="9"/>
  <c r="U21" i="9"/>
  <c r="U19" i="9"/>
  <c r="U18" i="9"/>
  <c r="U17" i="9"/>
  <c r="U16" i="9"/>
  <c r="U15" i="9"/>
  <c r="U14" i="9"/>
  <c r="U13" i="9"/>
  <c r="U12" i="9"/>
  <c r="U11" i="9"/>
  <c r="U9" i="9"/>
  <c r="U8" i="9"/>
  <c r="U7" i="9"/>
  <c r="U10" i="9" s="1"/>
  <c r="U5" i="9"/>
  <c r="U4" i="9"/>
  <c r="U3" i="9"/>
  <c r="U6" i="9" s="1"/>
  <c r="U105" i="9"/>
  <c r="U23" i="9"/>
  <c r="R109" i="9"/>
  <c r="R108" i="9"/>
  <c r="R107" i="9"/>
  <c r="R106" i="9"/>
  <c r="R104" i="9"/>
  <c r="R103" i="9"/>
  <c r="R102" i="9"/>
  <c r="R101" i="9"/>
  <c r="R100" i="9"/>
  <c r="R99" i="9"/>
  <c r="R98" i="9"/>
  <c r="R96" i="9"/>
  <c r="R95" i="9"/>
  <c r="R94" i="9"/>
  <c r="R91" i="9"/>
  <c r="R90" i="9"/>
  <c r="R89" i="9"/>
  <c r="R88" i="9"/>
  <c r="R87" i="9"/>
  <c r="R85" i="9"/>
  <c r="R84" i="9"/>
  <c r="R82" i="9"/>
  <c r="R81" i="9"/>
  <c r="R80" i="9"/>
  <c r="R79" i="9"/>
  <c r="R78" i="9"/>
  <c r="R77" i="9"/>
  <c r="R76" i="9"/>
  <c r="R75" i="9"/>
  <c r="R74" i="9"/>
  <c r="R83" i="9" s="1"/>
  <c r="R72" i="9"/>
  <c r="R71" i="9"/>
  <c r="R69" i="9"/>
  <c r="R68" i="9"/>
  <c r="R67" i="9"/>
  <c r="R66" i="9"/>
  <c r="R65" i="9"/>
  <c r="R64" i="9"/>
  <c r="R63" i="9"/>
  <c r="R62" i="9"/>
  <c r="R58" i="9"/>
  <c r="R57" i="9"/>
  <c r="R56" i="9"/>
  <c r="R54" i="9"/>
  <c r="R53" i="9"/>
  <c r="R52" i="9"/>
  <c r="R51" i="9"/>
  <c r="R50" i="9"/>
  <c r="R49" i="9"/>
  <c r="R48" i="9"/>
  <c r="R47" i="9"/>
  <c r="R46" i="9"/>
  <c r="R45" i="9"/>
  <c r="R44" i="9"/>
  <c r="R43" i="9"/>
  <c r="R42" i="9"/>
  <c r="R41" i="9"/>
  <c r="R38" i="9"/>
  <c r="R37" i="9"/>
  <c r="R36" i="9"/>
  <c r="R35" i="9"/>
  <c r="R34" i="9"/>
  <c r="R33" i="9"/>
  <c r="R32" i="9"/>
  <c r="R30" i="9"/>
  <c r="R29" i="9"/>
  <c r="R27" i="9"/>
  <c r="R24" i="9"/>
  <c r="R25" i="9" s="1"/>
  <c r="R22" i="9"/>
  <c r="R21" i="9"/>
  <c r="R19" i="9"/>
  <c r="R18" i="9"/>
  <c r="R17" i="9"/>
  <c r="R16" i="9"/>
  <c r="R15" i="9"/>
  <c r="R14" i="9"/>
  <c r="R13" i="9"/>
  <c r="R12" i="9"/>
  <c r="R11" i="9"/>
  <c r="R9" i="9"/>
  <c r="R8" i="9"/>
  <c r="R7" i="9"/>
  <c r="R5" i="9"/>
  <c r="R4" i="9"/>
  <c r="R3" i="9"/>
  <c r="R6" i="9" s="1"/>
  <c r="R105" i="9"/>
  <c r="R23" i="9"/>
  <c r="R10" i="9"/>
  <c r="O109" i="9"/>
  <c r="O108" i="9"/>
  <c r="O107" i="9"/>
  <c r="O106" i="9"/>
  <c r="O104" i="9"/>
  <c r="O103" i="9"/>
  <c r="O102" i="9"/>
  <c r="O101" i="9"/>
  <c r="O100" i="9"/>
  <c r="O99" i="9"/>
  <c r="O98" i="9"/>
  <c r="O105" i="9" s="1"/>
  <c r="O96" i="9"/>
  <c r="O95" i="9"/>
  <c r="O94" i="9"/>
  <c r="O91" i="9"/>
  <c r="O90" i="9"/>
  <c r="O89" i="9"/>
  <c r="O88" i="9"/>
  <c r="O87" i="9"/>
  <c r="O92" i="9" s="1"/>
  <c r="O85" i="9"/>
  <c r="O86" i="9" s="1"/>
  <c r="O84" i="9"/>
  <c r="O82" i="9"/>
  <c r="O81" i="9"/>
  <c r="O80" i="9"/>
  <c r="O79" i="9"/>
  <c r="O78" i="9"/>
  <c r="O77" i="9"/>
  <c r="O76" i="9"/>
  <c r="O75" i="9"/>
  <c r="O74" i="9"/>
  <c r="O72" i="9"/>
  <c r="O71" i="9"/>
  <c r="O69" i="9"/>
  <c r="O68" i="9"/>
  <c r="O67" i="9"/>
  <c r="O70" i="9" s="1"/>
  <c r="O66" i="9"/>
  <c r="O65" i="9"/>
  <c r="O64" i="9"/>
  <c r="O63" i="9"/>
  <c r="O62" i="9"/>
  <c r="O58" i="9"/>
  <c r="O57" i="9"/>
  <c r="O56" i="9"/>
  <c r="O59" i="9" s="1"/>
  <c r="O54" i="9"/>
  <c r="O53" i="9"/>
  <c r="O52" i="9"/>
  <c r="O51" i="9"/>
  <c r="O50" i="9"/>
  <c r="O49" i="9"/>
  <c r="O48" i="9"/>
  <c r="O47" i="9"/>
  <c r="O46" i="9"/>
  <c r="O45" i="9"/>
  <c r="O44" i="9"/>
  <c r="O43" i="9"/>
  <c r="O42" i="9"/>
  <c r="O41" i="9"/>
  <c r="O38" i="9"/>
  <c r="O37" i="9"/>
  <c r="O36" i="9"/>
  <c r="O35" i="9"/>
  <c r="O34" i="9"/>
  <c r="O33" i="9"/>
  <c r="O32" i="9"/>
  <c r="O30" i="9"/>
  <c r="O29" i="9"/>
  <c r="O27" i="9"/>
  <c r="O24" i="9"/>
  <c r="O25" i="9" s="1"/>
  <c r="O22" i="9"/>
  <c r="O23" i="9" s="1"/>
  <c r="O21" i="9"/>
  <c r="O19" i="9"/>
  <c r="O18" i="9"/>
  <c r="O17" i="9"/>
  <c r="O16" i="9"/>
  <c r="O15" i="9"/>
  <c r="O14" i="9"/>
  <c r="O13" i="9"/>
  <c r="O12" i="9"/>
  <c r="O11" i="9"/>
  <c r="O9" i="9"/>
  <c r="O8" i="9"/>
  <c r="O7" i="9"/>
  <c r="O10" i="9" s="1"/>
  <c r="O5" i="9"/>
  <c r="O4" i="9"/>
  <c r="O3" i="9"/>
  <c r="O83" i="9"/>
  <c r="O6" i="9"/>
  <c r="L109" i="9"/>
  <c r="L108" i="9"/>
  <c r="L107" i="9"/>
  <c r="L106" i="9"/>
  <c r="L104" i="9"/>
  <c r="L103" i="9"/>
  <c r="L102" i="9"/>
  <c r="L101" i="9"/>
  <c r="L100" i="9"/>
  <c r="L105" i="9" s="1"/>
  <c r="L99" i="9"/>
  <c r="L98" i="9"/>
  <c r="L96" i="9"/>
  <c r="L97" i="9" s="1"/>
  <c r="L95" i="9"/>
  <c r="L94" i="9"/>
  <c r="L91" i="9"/>
  <c r="L90" i="9"/>
  <c r="L89" i="9"/>
  <c r="L88" i="9"/>
  <c r="L87" i="9"/>
  <c r="L85" i="9"/>
  <c r="L84" i="9"/>
  <c r="L82" i="9"/>
  <c r="L81" i="9"/>
  <c r="L80" i="9"/>
  <c r="L79" i="9"/>
  <c r="L78" i="9"/>
  <c r="L77" i="9"/>
  <c r="L76" i="9"/>
  <c r="L75" i="9"/>
  <c r="L74" i="9"/>
  <c r="L83" i="9" s="1"/>
  <c r="L72" i="9"/>
  <c r="L71" i="9"/>
  <c r="L73" i="9" s="1"/>
  <c r="L69" i="9"/>
  <c r="L70" i="9" s="1"/>
  <c r="L68" i="9"/>
  <c r="L67" i="9"/>
  <c r="L66" i="9"/>
  <c r="L65" i="9"/>
  <c r="L64" i="9"/>
  <c r="L63" i="9"/>
  <c r="L62" i="9"/>
  <c r="L58" i="9"/>
  <c r="L57" i="9"/>
  <c r="L56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41" i="9"/>
  <c r="L38" i="9"/>
  <c r="L37" i="9"/>
  <c r="L36" i="9"/>
  <c r="L35" i="9"/>
  <c r="L34" i="9"/>
  <c r="L33" i="9"/>
  <c r="L32" i="9"/>
  <c r="L30" i="9"/>
  <c r="L29" i="9"/>
  <c r="L27" i="9"/>
  <c r="L24" i="9"/>
  <c r="L25" i="9" s="1"/>
  <c r="L22" i="9"/>
  <c r="L23" i="9" s="1"/>
  <c r="L21" i="9"/>
  <c r="L19" i="9"/>
  <c r="L18" i="9"/>
  <c r="L17" i="9"/>
  <c r="L16" i="9"/>
  <c r="L15" i="9"/>
  <c r="L14" i="9"/>
  <c r="L13" i="9"/>
  <c r="L12" i="9"/>
  <c r="L11" i="9"/>
  <c r="L9" i="9"/>
  <c r="L8" i="9"/>
  <c r="L7" i="9"/>
  <c r="L10" i="9" s="1"/>
  <c r="L5" i="9"/>
  <c r="L4" i="9"/>
  <c r="L3" i="9"/>
  <c r="L6" i="9" s="1"/>
  <c r="L59" i="9"/>
  <c r="I109" i="9"/>
  <c r="I108" i="9"/>
  <c r="I107" i="9"/>
  <c r="I106" i="9"/>
  <c r="I104" i="9"/>
  <c r="I103" i="9"/>
  <c r="I102" i="9"/>
  <c r="I101" i="9"/>
  <c r="I100" i="9"/>
  <c r="I105" i="9" s="1"/>
  <c r="I99" i="9"/>
  <c r="I98" i="9"/>
  <c r="I96" i="9"/>
  <c r="I97" i="9" s="1"/>
  <c r="I95" i="9"/>
  <c r="I94" i="9"/>
  <c r="I91" i="9"/>
  <c r="I90" i="9"/>
  <c r="I89" i="9"/>
  <c r="I88" i="9"/>
  <c r="I87" i="9"/>
  <c r="I85" i="9"/>
  <c r="I84" i="9"/>
  <c r="I82" i="9"/>
  <c r="I81" i="9"/>
  <c r="I80" i="9"/>
  <c r="I79" i="9"/>
  <c r="I78" i="9"/>
  <c r="I77" i="9"/>
  <c r="I76" i="9"/>
  <c r="I75" i="9"/>
  <c r="I74" i="9"/>
  <c r="I83" i="9" s="1"/>
  <c r="I72" i="9"/>
  <c r="I71" i="9"/>
  <c r="I73" i="9" s="1"/>
  <c r="I69" i="9"/>
  <c r="I68" i="9"/>
  <c r="I67" i="9"/>
  <c r="I66" i="9"/>
  <c r="I65" i="9"/>
  <c r="I64" i="9"/>
  <c r="I63" i="9"/>
  <c r="I62" i="9"/>
  <c r="I58" i="9"/>
  <c r="I57" i="9"/>
  <c r="I56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38" i="9"/>
  <c r="I37" i="9"/>
  <c r="I36" i="9"/>
  <c r="I35" i="9"/>
  <c r="I34" i="9"/>
  <c r="I33" i="9"/>
  <c r="I32" i="9"/>
  <c r="I30" i="9"/>
  <c r="I29" i="9"/>
  <c r="I27" i="9"/>
  <c r="I24" i="9"/>
  <c r="I25" i="9" s="1"/>
  <c r="I22" i="9"/>
  <c r="I23" i="9" s="1"/>
  <c r="I21" i="9"/>
  <c r="I19" i="9"/>
  <c r="I18" i="9"/>
  <c r="I17" i="9"/>
  <c r="I16" i="9"/>
  <c r="I15" i="9"/>
  <c r="I14" i="9"/>
  <c r="I13" i="9"/>
  <c r="I12" i="9"/>
  <c r="I11" i="9"/>
  <c r="I9" i="9"/>
  <c r="I8" i="9"/>
  <c r="I7" i="9"/>
  <c r="I10" i="9" s="1"/>
  <c r="I5" i="9"/>
  <c r="I4" i="9"/>
  <c r="I3" i="9"/>
  <c r="I6" i="9" s="1"/>
  <c r="I59" i="9"/>
  <c r="F109" i="9"/>
  <c r="F108" i="9"/>
  <c r="F107" i="9"/>
  <c r="F106" i="9"/>
  <c r="F104" i="9"/>
  <c r="F103" i="9"/>
  <c r="F102" i="9"/>
  <c r="F101" i="9"/>
  <c r="F100" i="9"/>
  <c r="F105" i="9" s="1"/>
  <c r="F99" i="9"/>
  <c r="F98" i="9"/>
  <c r="F96" i="9"/>
  <c r="F95" i="9"/>
  <c r="F94" i="9"/>
  <c r="F97" i="9" s="1"/>
  <c r="F91" i="9"/>
  <c r="F90" i="9"/>
  <c r="F89" i="9"/>
  <c r="F88" i="9"/>
  <c r="F87" i="9"/>
  <c r="F85" i="9"/>
  <c r="F84" i="9"/>
  <c r="F82" i="9"/>
  <c r="F81" i="9"/>
  <c r="F80" i="9"/>
  <c r="F79" i="9"/>
  <c r="F78" i="9"/>
  <c r="F77" i="9"/>
  <c r="F76" i="9"/>
  <c r="F75" i="9"/>
  <c r="F74" i="9"/>
  <c r="F72" i="9"/>
  <c r="F71" i="9"/>
  <c r="F73" i="9" s="1"/>
  <c r="F69" i="9"/>
  <c r="F68" i="9"/>
  <c r="F70" i="9" s="1"/>
  <c r="F67" i="9"/>
  <c r="F66" i="9"/>
  <c r="F65" i="9"/>
  <c r="F64" i="9"/>
  <c r="F63" i="9"/>
  <c r="F62" i="9"/>
  <c r="F58" i="9"/>
  <c r="F59" i="9" s="1"/>
  <c r="F57" i="9"/>
  <c r="F56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55" i="9" s="1"/>
  <c r="F41" i="9"/>
  <c r="F38" i="9"/>
  <c r="F37" i="9"/>
  <c r="F36" i="9"/>
  <c r="F35" i="9"/>
  <c r="F34" i="9"/>
  <c r="F33" i="9"/>
  <c r="F32" i="9"/>
  <c r="F31" i="9" s="1"/>
  <c r="F30" i="9"/>
  <c r="F29" i="9"/>
  <c r="F27" i="9"/>
  <c r="F24" i="9"/>
  <c r="F25" i="9" s="1"/>
  <c r="F22" i="9"/>
  <c r="F23" i="9" s="1"/>
  <c r="F21" i="9"/>
  <c r="F19" i="9"/>
  <c r="F18" i="9"/>
  <c r="F17" i="9"/>
  <c r="F16" i="9"/>
  <c r="F15" i="9"/>
  <c r="F14" i="9"/>
  <c r="F13" i="9"/>
  <c r="F12" i="9"/>
  <c r="F11" i="9"/>
  <c r="F9" i="9"/>
  <c r="F8" i="9"/>
  <c r="F7" i="9"/>
  <c r="F5" i="9"/>
  <c r="F4" i="9"/>
  <c r="F3" i="9"/>
  <c r="F6" i="9" s="1"/>
  <c r="F83" i="9"/>
  <c r="F20" i="9"/>
  <c r="C109" i="9"/>
  <c r="C108" i="9"/>
  <c r="C107" i="9"/>
  <c r="C106" i="9"/>
  <c r="C104" i="9"/>
  <c r="C103" i="9"/>
  <c r="C102" i="9"/>
  <c r="C101" i="9"/>
  <c r="C100" i="9"/>
  <c r="C99" i="9"/>
  <c r="C98" i="9"/>
  <c r="C96" i="9"/>
  <c r="C95" i="9"/>
  <c r="C94" i="9"/>
  <c r="C91" i="9"/>
  <c r="C90" i="9"/>
  <c r="C89" i="9"/>
  <c r="C88" i="9"/>
  <c r="C87" i="9"/>
  <c r="C85" i="9"/>
  <c r="C84" i="9"/>
  <c r="C82" i="9"/>
  <c r="C81" i="9"/>
  <c r="C80" i="9"/>
  <c r="C79" i="9"/>
  <c r="C78" i="9"/>
  <c r="C77" i="9"/>
  <c r="C76" i="9"/>
  <c r="C75" i="9"/>
  <c r="C74" i="9"/>
  <c r="C72" i="9"/>
  <c r="C71" i="9"/>
  <c r="C69" i="9"/>
  <c r="C68" i="9"/>
  <c r="C67" i="9"/>
  <c r="C66" i="9"/>
  <c r="C65" i="9"/>
  <c r="C64" i="9"/>
  <c r="C63" i="9"/>
  <c r="C62" i="9"/>
  <c r="C58" i="9"/>
  <c r="C57" i="9"/>
  <c r="C56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29" i="9"/>
  <c r="C38" i="9"/>
  <c r="C37" i="9"/>
  <c r="C36" i="9"/>
  <c r="C35" i="9"/>
  <c r="C34" i="9"/>
  <c r="C33" i="9"/>
  <c r="C32" i="9"/>
  <c r="C30" i="9"/>
  <c r="C27" i="9"/>
  <c r="C24" i="9"/>
  <c r="C22" i="9"/>
  <c r="C21" i="9"/>
  <c r="C19" i="9"/>
  <c r="C18" i="9"/>
  <c r="C17" i="9"/>
  <c r="C16" i="9"/>
  <c r="C15" i="9"/>
  <c r="C14" i="9"/>
  <c r="C13" i="9"/>
  <c r="C12" i="9"/>
  <c r="C11" i="9"/>
  <c r="C9" i="9"/>
  <c r="C8" i="9"/>
  <c r="C7" i="9"/>
  <c r="C5" i="9"/>
  <c r="C4" i="9"/>
  <c r="C3" i="9"/>
  <c r="R59" i="9" l="1"/>
  <c r="F86" i="9"/>
  <c r="F92" i="9"/>
  <c r="I70" i="9"/>
  <c r="F61" i="9"/>
  <c r="I20" i="9"/>
  <c r="I86" i="9"/>
  <c r="I110" i="9"/>
  <c r="L55" i="9"/>
  <c r="L60" i="9" s="1"/>
  <c r="L86" i="9"/>
  <c r="L110" i="9"/>
  <c r="X55" i="9"/>
  <c r="X60" i="9" s="1"/>
  <c r="X61" i="9"/>
  <c r="X110" i="9"/>
  <c r="I31" i="9"/>
  <c r="I61" i="9"/>
  <c r="L61" i="9"/>
  <c r="L92" i="9"/>
  <c r="X20" i="9"/>
  <c r="X31" i="9"/>
  <c r="X28" i="9" s="1"/>
  <c r="X39" i="9" s="1"/>
  <c r="R31" i="9"/>
  <c r="R55" i="9"/>
  <c r="R61" i="9"/>
  <c r="R73" i="9"/>
  <c r="R93" i="9" s="1"/>
  <c r="R86" i="9"/>
  <c r="R97" i="9"/>
  <c r="R110" i="9"/>
  <c r="U20" i="9"/>
  <c r="U31" i="9"/>
  <c r="U55" i="9"/>
  <c r="U60" i="9" s="1"/>
  <c r="U61" i="9"/>
  <c r="U86" i="9"/>
  <c r="U93" i="9" s="1"/>
  <c r="U92" i="9"/>
  <c r="U97" i="9"/>
  <c r="U110" i="9"/>
  <c r="F110" i="9"/>
  <c r="I55" i="9"/>
  <c r="I60" i="9" s="1"/>
  <c r="I92" i="9"/>
  <c r="L20" i="9"/>
  <c r="L31" i="9"/>
  <c r="F10" i="9"/>
  <c r="F28" i="9"/>
  <c r="O20" i="9"/>
  <c r="O31" i="9"/>
  <c r="O28" i="9" s="1"/>
  <c r="O39" i="9" s="1"/>
  <c r="O55" i="9"/>
  <c r="O60" i="9" s="1"/>
  <c r="O61" i="9"/>
  <c r="O73" i="9"/>
  <c r="O97" i="9"/>
  <c r="O110" i="9"/>
  <c r="R20" i="9"/>
  <c r="R70" i="9"/>
  <c r="R92" i="9"/>
  <c r="X10" i="9"/>
  <c r="X26" i="9" s="1"/>
  <c r="R28" i="9"/>
  <c r="F40" i="2"/>
  <c r="X93" i="9"/>
  <c r="U26" i="9"/>
  <c r="U28" i="9"/>
  <c r="U39" i="9" s="1"/>
  <c r="U40" i="9" s="1"/>
  <c r="R39" i="9"/>
  <c r="R26" i="9"/>
  <c r="R60" i="9"/>
  <c r="O26" i="9"/>
  <c r="O93" i="9"/>
  <c r="L26" i="9"/>
  <c r="L93" i="9"/>
  <c r="L112" i="9" s="1"/>
  <c r="L114" i="9" s="1"/>
  <c r="L28" i="9"/>
  <c r="L39" i="9" s="1"/>
  <c r="L40" i="9" s="1"/>
  <c r="I26" i="9"/>
  <c r="I28" i="9"/>
  <c r="I39" i="9" s="1"/>
  <c r="I93" i="9"/>
  <c r="I112" i="9" s="1"/>
  <c r="I114" i="9" s="1"/>
  <c r="F60" i="9"/>
  <c r="F26" i="9"/>
  <c r="F39" i="9"/>
  <c r="F93" i="9"/>
  <c r="U112" i="9" l="1"/>
  <c r="U114" i="9" s="1"/>
  <c r="X40" i="9"/>
  <c r="R112" i="9"/>
  <c r="R114" i="9" s="1"/>
  <c r="I40" i="9"/>
  <c r="O112" i="9"/>
  <c r="O114" i="9" s="1"/>
  <c r="O40" i="9"/>
  <c r="R40" i="9"/>
  <c r="X112" i="9"/>
  <c r="X114" i="9" s="1"/>
  <c r="F40" i="9"/>
  <c r="F112" i="9"/>
  <c r="F114" i="9" s="1"/>
  <c r="C87" i="1" l="1"/>
  <c r="C6" i="1"/>
  <c r="I88" i="1"/>
  <c r="V4" i="9"/>
  <c r="C23" i="9"/>
  <c r="AA4" i="9"/>
  <c r="C4" i="1" s="1"/>
  <c r="C7" i="1" s="1"/>
  <c r="F85" i="1" l="1"/>
  <c r="C77" i="2"/>
  <c r="M45" i="21" l="1"/>
  <c r="L45" i="21"/>
  <c r="K45" i="21"/>
  <c r="J45" i="21"/>
  <c r="I45" i="21"/>
  <c r="H45" i="21"/>
  <c r="G45" i="21"/>
  <c r="F45" i="21"/>
  <c r="E45" i="21"/>
  <c r="C45" i="21"/>
  <c r="G44" i="21"/>
  <c r="O33" i="21"/>
  <c r="O41" i="21"/>
  <c r="O40" i="21"/>
  <c r="O36" i="21"/>
  <c r="O37" i="21"/>
  <c r="O38" i="21"/>
  <c r="O39" i="21"/>
  <c r="O42" i="21"/>
  <c r="O43" i="21"/>
  <c r="G33" i="21"/>
  <c r="O32" i="21"/>
  <c r="O31" i="21"/>
  <c r="O30" i="21"/>
  <c r="O29" i="21"/>
  <c r="O28" i="21"/>
  <c r="O27" i="21"/>
  <c r="O26" i="21"/>
  <c r="F18" i="21" l="1"/>
  <c r="O17" i="21" l="1"/>
  <c r="O18" i="21" s="1"/>
  <c r="G6" i="21" l="1"/>
  <c r="H6" i="21"/>
  <c r="I6" i="21"/>
  <c r="J6" i="21"/>
  <c r="K6" i="21"/>
  <c r="L6" i="21"/>
  <c r="M6" i="21"/>
  <c r="H88" i="1"/>
  <c r="K88" i="1" s="1"/>
  <c r="D15" i="21"/>
  <c r="O14" i="21"/>
  <c r="O13" i="21"/>
  <c r="D45" i="21" l="1"/>
  <c r="J88" i="1"/>
  <c r="O15" i="21"/>
  <c r="G85" i="1"/>
  <c r="O34" i="21" l="1"/>
  <c r="E79" i="2"/>
  <c r="E78" i="2"/>
  <c r="D77" i="2"/>
  <c r="E77" i="2" l="1"/>
  <c r="V95" i="9"/>
  <c r="E91" i="2" l="1"/>
  <c r="H12" i="1"/>
  <c r="AB5" i="9"/>
  <c r="H28" i="1"/>
  <c r="W5" i="9" l="1"/>
  <c r="AC5" i="9" s="1"/>
  <c r="E6" i="1" s="1"/>
  <c r="AB4" i="9"/>
  <c r="D6" i="1"/>
  <c r="AC4" i="9" l="1"/>
  <c r="E4" i="1" s="1"/>
  <c r="E7" i="1" s="1"/>
  <c r="W4" i="9"/>
  <c r="AB6" i="9"/>
  <c r="D83" i="2" s="1"/>
  <c r="E83" i="2" s="1"/>
  <c r="F83" i="2" s="1"/>
  <c r="D4" i="1"/>
  <c r="D7" i="1" s="1"/>
  <c r="H101" i="1" l="1"/>
  <c r="H98" i="1"/>
  <c r="H4" i="18"/>
  <c r="H5" i="18"/>
  <c r="H6" i="18"/>
  <c r="H7" i="18"/>
  <c r="H8" i="18"/>
  <c r="H9" i="18"/>
  <c r="H10" i="18"/>
  <c r="H11" i="18"/>
  <c r="H12" i="18"/>
  <c r="H3" i="18"/>
  <c r="O29" i="20" l="1"/>
  <c r="N28" i="20"/>
  <c r="M28" i="20"/>
  <c r="L28" i="20"/>
  <c r="K28" i="20"/>
  <c r="J28" i="20"/>
  <c r="I28" i="20"/>
  <c r="H28" i="20"/>
  <c r="G28" i="20"/>
  <c r="F28" i="20"/>
  <c r="E28" i="20"/>
  <c r="D28" i="20"/>
  <c r="C28" i="20"/>
  <c r="O27" i="20"/>
  <c r="O26" i="20"/>
  <c r="O25" i="20"/>
  <c r="N24" i="20"/>
  <c r="N30" i="20" s="1"/>
  <c r="M24" i="20"/>
  <c r="L24" i="20"/>
  <c r="K24" i="20"/>
  <c r="J24" i="20"/>
  <c r="J30" i="20" s="1"/>
  <c r="I24" i="20"/>
  <c r="H24" i="20"/>
  <c r="G24" i="20"/>
  <c r="F24" i="20"/>
  <c r="F30" i="20" s="1"/>
  <c r="E24" i="20"/>
  <c r="D24" i="20"/>
  <c r="C24" i="20"/>
  <c r="O23" i="20"/>
  <c r="O22" i="20"/>
  <c r="O21" i="20"/>
  <c r="O20" i="20"/>
  <c r="O19" i="20"/>
  <c r="O18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O12" i="20"/>
  <c r="O14" i="20" s="1"/>
  <c r="N10" i="20"/>
  <c r="M10" i="20"/>
  <c r="L10" i="20"/>
  <c r="K10" i="20"/>
  <c r="J10" i="20"/>
  <c r="I10" i="20"/>
  <c r="H10" i="20"/>
  <c r="G10" i="20"/>
  <c r="F10" i="20"/>
  <c r="E10" i="20"/>
  <c r="D10" i="20"/>
  <c r="C10" i="20"/>
  <c r="O9" i="20"/>
  <c r="O8" i="20"/>
  <c r="O7" i="20"/>
  <c r="B7" i="20"/>
  <c r="B10" i="20" s="1"/>
  <c r="N6" i="20"/>
  <c r="M6" i="20"/>
  <c r="L6" i="20"/>
  <c r="K6" i="20"/>
  <c r="J6" i="20"/>
  <c r="I6" i="20"/>
  <c r="H6" i="20"/>
  <c r="G6" i="20"/>
  <c r="F6" i="20"/>
  <c r="E6" i="20"/>
  <c r="D6" i="20"/>
  <c r="C6" i="20"/>
  <c r="O5" i="20"/>
  <c r="O4" i="20"/>
  <c r="O3" i="20"/>
  <c r="H89" i="1"/>
  <c r="K89" i="1" s="1"/>
  <c r="J89" i="1"/>
  <c r="D5" i="18"/>
  <c r="C16" i="20" l="1"/>
  <c r="K16" i="20"/>
  <c r="D30" i="20"/>
  <c r="L30" i="20"/>
  <c r="O10" i="20"/>
  <c r="O28" i="20"/>
  <c r="C31" i="9"/>
  <c r="H30" i="20"/>
  <c r="B13" i="18"/>
  <c r="C30" i="20"/>
  <c r="G30" i="20"/>
  <c r="K30" i="20"/>
  <c r="K32" i="20" s="1"/>
  <c r="O24" i="20"/>
  <c r="C32" i="20"/>
  <c r="E30" i="20"/>
  <c r="I30" i="20"/>
  <c r="M30" i="20"/>
  <c r="O15" i="20"/>
  <c r="O6" i="20"/>
  <c r="D16" i="20"/>
  <c r="D32" i="20" s="1"/>
  <c r="L16" i="20"/>
  <c r="E16" i="20"/>
  <c r="I16" i="20"/>
  <c r="M16" i="20"/>
  <c r="G16" i="20"/>
  <c r="F16" i="20"/>
  <c r="F32" i="20" s="1"/>
  <c r="J16" i="20"/>
  <c r="J32" i="20" s="1"/>
  <c r="N16" i="20"/>
  <c r="N32" i="20" s="1"/>
  <c r="H16" i="20"/>
  <c r="I89" i="1"/>
  <c r="L32" i="20" l="1"/>
  <c r="O30" i="20"/>
  <c r="O16" i="20"/>
  <c r="H32" i="20"/>
  <c r="G32" i="20"/>
  <c r="M32" i="20"/>
  <c r="E32" i="20"/>
  <c r="I32" i="20"/>
  <c r="O32" i="20" l="1"/>
  <c r="O44" i="21"/>
  <c r="E30" i="9" l="1"/>
  <c r="T30" i="9"/>
  <c r="D10" i="13" l="1"/>
  <c r="D9" i="13"/>
  <c r="D8" i="13"/>
  <c r="D7" i="13"/>
  <c r="D6" i="13"/>
  <c r="D5" i="13"/>
  <c r="D4" i="13"/>
  <c r="C11" i="13"/>
  <c r="D13" i="2"/>
  <c r="E19" i="2"/>
  <c r="E18" i="2"/>
  <c r="F18" i="2" s="1"/>
  <c r="E17" i="2"/>
  <c r="F17" i="2" s="1"/>
  <c r="E16" i="2"/>
  <c r="E15" i="2"/>
  <c r="E39" i="18"/>
  <c r="E41" i="18"/>
  <c r="E42" i="18"/>
  <c r="E43" i="18"/>
  <c r="E45" i="18"/>
  <c r="E46" i="18"/>
  <c r="E47" i="18"/>
  <c r="E48" i="18"/>
  <c r="E38" i="18"/>
  <c r="D44" i="18"/>
  <c r="E44" i="18" s="1"/>
  <c r="E49" i="18" l="1"/>
  <c r="D11" i="13"/>
  <c r="C13" i="2"/>
  <c r="F19" i="2"/>
  <c r="E14" i="2"/>
  <c r="E13" i="2" s="1"/>
  <c r="K23" i="1" l="1"/>
  <c r="K22" i="1"/>
  <c r="K10" i="1"/>
  <c r="K8" i="1"/>
  <c r="K3" i="1"/>
  <c r="J25" i="1"/>
  <c r="J23" i="1"/>
  <c r="J22" i="1"/>
  <c r="J10" i="1"/>
  <c r="J8" i="1"/>
  <c r="J3" i="1"/>
  <c r="I25" i="1"/>
  <c r="I23" i="1"/>
  <c r="I22" i="1"/>
  <c r="I10" i="1"/>
  <c r="I8" i="1"/>
  <c r="I3" i="1"/>
  <c r="J91" i="1" l="1"/>
  <c r="J90" i="1" s="1"/>
  <c r="H22" i="18"/>
  <c r="G22" i="18"/>
  <c r="D74" i="2" s="1"/>
  <c r="F22" i="18"/>
  <c r="D21" i="18"/>
  <c r="C22" i="18"/>
  <c r="B22" i="18"/>
  <c r="H30" i="9"/>
  <c r="AB30" i="9"/>
  <c r="AA30" i="9"/>
  <c r="W30" i="9" l="1"/>
  <c r="AC30" i="9" s="1"/>
  <c r="B11" i="13"/>
  <c r="D7" i="18"/>
  <c r="C55" i="9"/>
  <c r="D78" i="9" l="1"/>
  <c r="Y78" i="9"/>
  <c r="V78" i="9"/>
  <c r="S78" i="9"/>
  <c r="M78" i="9"/>
  <c r="G78" i="9"/>
  <c r="P78" i="9"/>
  <c r="J78" i="9"/>
  <c r="K78" i="9" s="1"/>
  <c r="H87" i="1" l="1"/>
  <c r="H59" i="1" l="1"/>
  <c r="H25" i="1" l="1"/>
  <c r="K25" i="1" s="1"/>
  <c r="E89" i="2" l="1"/>
  <c r="Z35" i="9"/>
  <c r="AC113" i="9"/>
  <c r="AB113" i="9"/>
  <c r="AA113" i="9"/>
  <c r="AC111" i="9"/>
  <c r="AB111" i="9"/>
  <c r="AA111" i="9"/>
  <c r="AB109" i="9"/>
  <c r="AA109" i="9"/>
  <c r="AB108" i="9"/>
  <c r="AA108" i="9"/>
  <c r="AB107" i="9"/>
  <c r="AA107" i="9"/>
  <c r="AB106" i="9"/>
  <c r="AA106" i="9"/>
  <c r="AB104" i="9"/>
  <c r="AB103" i="9"/>
  <c r="AA103" i="9"/>
  <c r="AB102" i="9"/>
  <c r="AA102" i="9"/>
  <c r="AB101" i="9"/>
  <c r="AB100" i="9"/>
  <c r="AB99" i="9"/>
  <c r="AA99" i="9"/>
  <c r="AB98" i="9"/>
  <c r="AA98" i="9"/>
  <c r="AB96" i="9"/>
  <c r="AA96" i="9"/>
  <c r="AB95" i="9"/>
  <c r="AA95" i="9"/>
  <c r="AB91" i="9"/>
  <c r="AB90" i="9"/>
  <c r="AA90" i="9"/>
  <c r="AB89" i="9"/>
  <c r="AA89" i="9"/>
  <c r="AB88" i="9"/>
  <c r="AA88" i="9"/>
  <c r="AB85" i="9"/>
  <c r="AA85" i="9"/>
  <c r="AB84" i="9"/>
  <c r="AA80" i="9"/>
  <c r="AB79" i="9"/>
  <c r="AA79" i="9"/>
  <c r="AB76" i="9"/>
  <c r="AA76" i="9"/>
  <c r="AB75" i="9"/>
  <c r="AB74" i="9"/>
  <c r="AB72" i="9"/>
  <c r="AB71" i="9"/>
  <c r="AB69" i="9"/>
  <c r="AB66" i="9"/>
  <c r="AB64" i="9"/>
  <c r="AB63" i="9"/>
  <c r="AB58" i="9"/>
  <c r="AB56" i="9"/>
  <c r="AB54" i="9"/>
  <c r="AB51" i="9"/>
  <c r="AB50" i="9"/>
  <c r="AB49" i="9"/>
  <c r="AB48" i="9"/>
  <c r="AB47" i="9"/>
  <c r="AB46" i="9"/>
  <c r="AB45" i="9"/>
  <c r="AB44" i="9"/>
  <c r="AB43" i="9"/>
  <c r="AB42" i="9"/>
  <c r="AB38" i="9"/>
  <c r="D28" i="2" s="1"/>
  <c r="AB37" i="9"/>
  <c r="D27" i="2" s="1"/>
  <c r="AB36" i="9"/>
  <c r="D26" i="2" s="1"/>
  <c r="AB35" i="9"/>
  <c r="AB34" i="9"/>
  <c r="D24" i="2" s="1"/>
  <c r="AB33" i="9"/>
  <c r="D23" i="2" s="1"/>
  <c r="AB32" i="9"/>
  <c r="D22" i="2" s="1"/>
  <c r="AB27" i="9"/>
  <c r="D107" i="2" s="1"/>
  <c r="AA27" i="9"/>
  <c r="AB19" i="9"/>
  <c r="AA19" i="9"/>
  <c r="AB18" i="9"/>
  <c r="AA18" i="9"/>
  <c r="AB17" i="9"/>
  <c r="AA17" i="9"/>
  <c r="AB16" i="9"/>
  <c r="AA16" i="9"/>
  <c r="AB15" i="9"/>
  <c r="AB14" i="9"/>
  <c r="AA14" i="9"/>
  <c r="AB13" i="9"/>
  <c r="D93" i="2" s="1"/>
  <c r="AA13" i="9"/>
  <c r="AC11" i="9"/>
  <c r="AB11" i="9"/>
  <c r="AA11" i="9"/>
  <c r="X132" i="9"/>
  <c r="Y110" i="9"/>
  <c r="Z109" i="9"/>
  <c r="Z108" i="9"/>
  <c r="Z107" i="9"/>
  <c r="Z106" i="9"/>
  <c r="Y105" i="9"/>
  <c r="Z104" i="9"/>
  <c r="Z103" i="9"/>
  <c r="Z102" i="9"/>
  <c r="Z101" i="9"/>
  <c r="Z100" i="9"/>
  <c r="Z99" i="9"/>
  <c r="Z98" i="9"/>
  <c r="Z96" i="9"/>
  <c r="Z95" i="9"/>
  <c r="Z94" i="9" s="1"/>
  <c r="Y94" i="9"/>
  <c r="Y97" i="9" s="1"/>
  <c r="Z91" i="9"/>
  <c r="Z90" i="9"/>
  <c r="Z89" i="9"/>
  <c r="Z88" i="9"/>
  <c r="Y92" i="9"/>
  <c r="Y86" i="9"/>
  <c r="Z85" i="9"/>
  <c r="Z84" i="9"/>
  <c r="Y83" i="9"/>
  <c r="Z82" i="9"/>
  <c r="Z81" i="9"/>
  <c r="Z80" i="9"/>
  <c r="Z79" i="9"/>
  <c r="Z78" i="9"/>
  <c r="Z77" i="9"/>
  <c r="Z76" i="9"/>
  <c r="Z74" i="9"/>
  <c r="Y73" i="9"/>
  <c r="Z72" i="9"/>
  <c r="Z71" i="9"/>
  <c r="Y70" i="9"/>
  <c r="Z69" i="9"/>
  <c r="Z66" i="9"/>
  <c r="Z65" i="9"/>
  <c r="Z64" i="9"/>
  <c r="Z63" i="9"/>
  <c r="Z62" i="9"/>
  <c r="Y61" i="9"/>
  <c r="Y59" i="9"/>
  <c r="Z58" i="9"/>
  <c r="Z57" i="9"/>
  <c r="Z56" i="9"/>
  <c r="Y55" i="9"/>
  <c r="Y60" i="9" s="1"/>
  <c r="Z54" i="9"/>
  <c r="Z53" i="9"/>
  <c r="Z52" i="9"/>
  <c r="Z51" i="9"/>
  <c r="Z50" i="9"/>
  <c r="Z49" i="9"/>
  <c r="Z48" i="9"/>
  <c r="Z47" i="9"/>
  <c r="Z46" i="9"/>
  <c r="Z45" i="9"/>
  <c r="Z44" i="9"/>
  <c r="Z43" i="9"/>
  <c r="Z42" i="9"/>
  <c r="Z41" i="9"/>
  <c r="Z38" i="9"/>
  <c r="Z36" i="9"/>
  <c r="Z34" i="9"/>
  <c r="Z33" i="9"/>
  <c r="Z32" i="9"/>
  <c r="Y31" i="9"/>
  <c r="Z27" i="9"/>
  <c r="Z25" i="9"/>
  <c r="Y25" i="9"/>
  <c r="Z23" i="9"/>
  <c r="Y23" i="9"/>
  <c r="Y20" i="9"/>
  <c r="Z19" i="9"/>
  <c r="Z18" i="9"/>
  <c r="Z17" i="9"/>
  <c r="Z16" i="9"/>
  <c r="Z15" i="9"/>
  <c r="Z14" i="9"/>
  <c r="Z13" i="9"/>
  <c r="Z12" i="9"/>
  <c r="Z10" i="9"/>
  <c r="Y10" i="9"/>
  <c r="Z6" i="9"/>
  <c r="Y6" i="9"/>
  <c r="AA71" i="9"/>
  <c r="AA100" i="9"/>
  <c r="AA104" i="9"/>
  <c r="AA101" i="9"/>
  <c r="AA69" i="9"/>
  <c r="AA91" i="9"/>
  <c r="H82" i="1"/>
  <c r="I86" i="1" l="1"/>
  <c r="I87" i="1"/>
  <c r="J86" i="1"/>
  <c r="D87" i="1"/>
  <c r="J87" i="1" s="1"/>
  <c r="Z97" i="9"/>
  <c r="Y28" i="9"/>
  <c r="Y39" i="9" s="1"/>
  <c r="Y40" i="9" s="1"/>
  <c r="Y26" i="9"/>
  <c r="Z86" i="9"/>
  <c r="Z105" i="9"/>
  <c r="Z110" i="9"/>
  <c r="AA72" i="9"/>
  <c r="AA41" i="9"/>
  <c r="AA77" i="9"/>
  <c r="AA74" i="9"/>
  <c r="AA12" i="9"/>
  <c r="C13" i="1" s="1"/>
  <c r="AA32" i="9"/>
  <c r="AA36" i="9"/>
  <c r="AA81" i="9"/>
  <c r="AA64" i="9"/>
  <c r="Z20" i="9"/>
  <c r="Z26" i="9" s="1"/>
  <c r="AA34" i="9"/>
  <c r="AA38" i="9"/>
  <c r="AA63" i="9"/>
  <c r="AA15" i="9"/>
  <c r="AA33" i="9"/>
  <c r="AA47" i="9"/>
  <c r="C61" i="9"/>
  <c r="AA66" i="9"/>
  <c r="AA84" i="9"/>
  <c r="AA65" i="9"/>
  <c r="AA82" i="9"/>
  <c r="AA62" i="9"/>
  <c r="AA75" i="9"/>
  <c r="Z29" i="9"/>
  <c r="AA87" i="9"/>
  <c r="Z75" i="9"/>
  <c r="Z83" i="9" s="1"/>
  <c r="Z68" i="9"/>
  <c r="AA68" i="9"/>
  <c r="AA29" i="9"/>
  <c r="Z61" i="9"/>
  <c r="Z55" i="9"/>
  <c r="Z59" i="9"/>
  <c r="Z73" i="9"/>
  <c r="Y93" i="9"/>
  <c r="Y112" i="9" s="1"/>
  <c r="Y114" i="9" s="1"/>
  <c r="Z37" i="9"/>
  <c r="Z31" i="9" s="1"/>
  <c r="Z67" i="9"/>
  <c r="Z87" i="9"/>
  <c r="I85" i="1" l="1"/>
  <c r="G6" i="22" s="1"/>
  <c r="C95" i="2"/>
  <c r="E95" i="2" s="1"/>
  <c r="C16" i="1"/>
  <c r="J85" i="1"/>
  <c r="Z60" i="9"/>
  <c r="Y116" i="9"/>
  <c r="X119" i="9"/>
  <c r="Z28" i="9"/>
  <c r="Z39" i="9" s="1"/>
  <c r="Z40" i="9" s="1"/>
  <c r="Z92" i="9"/>
  <c r="Z70" i="9"/>
  <c r="X116" i="9"/>
  <c r="Z93" i="9" l="1"/>
  <c r="Z112" i="9" s="1"/>
  <c r="Z114" i="9" s="1"/>
  <c r="Z116" i="9" s="1"/>
  <c r="F74" i="1" l="1"/>
  <c r="C28" i="1"/>
  <c r="I28" i="1" s="1"/>
  <c r="B5" i="22" s="1"/>
  <c r="D28" i="1"/>
  <c r="J28" i="1" s="1"/>
  <c r="AB57" i="9"/>
  <c r="D48" i="1" s="1"/>
  <c r="J48" i="1" s="1"/>
  <c r="M61" i="9"/>
  <c r="AB52" i="9"/>
  <c r="D43" i="1" s="1"/>
  <c r="J43" i="1" s="1"/>
  <c r="D61" i="9"/>
  <c r="D70" i="9"/>
  <c r="AB67" i="9"/>
  <c r="Q12" i="9"/>
  <c r="E87" i="9"/>
  <c r="J92" i="9"/>
  <c r="J83" i="9"/>
  <c r="V92" i="9"/>
  <c r="P55" i="9"/>
  <c r="D55" i="9"/>
  <c r="H19" i="1"/>
  <c r="H21" i="1" s="1"/>
  <c r="H86" i="1"/>
  <c r="H85" i="1" s="1"/>
  <c r="G94" i="1"/>
  <c r="G83" i="1"/>
  <c r="H73" i="1"/>
  <c r="H72" i="1"/>
  <c r="E98" i="2"/>
  <c r="W27" i="9"/>
  <c r="T27" i="9"/>
  <c r="Q27" i="9"/>
  <c r="N27" i="9"/>
  <c r="K27" i="9"/>
  <c r="H27" i="9"/>
  <c r="E27" i="9"/>
  <c r="H31" i="18"/>
  <c r="G31" i="18"/>
  <c r="D75" i="2" s="1"/>
  <c r="F31" i="18"/>
  <c r="F13" i="18"/>
  <c r="G13" i="18"/>
  <c r="D73" i="2" s="1"/>
  <c r="H13" i="18"/>
  <c r="D30" i="18"/>
  <c r="D29" i="18"/>
  <c r="D28" i="18"/>
  <c r="D27" i="18"/>
  <c r="D26" i="18"/>
  <c r="D25" i="18"/>
  <c r="D24" i="18"/>
  <c r="D20" i="18"/>
  <c r="D19" i="18"/>
  <c r="D18" i="18"/>
  <c r="D17" i="18"/>
  <c r="D16" i="18"/>
  <c r="D15" i="18"/>
  <c r="C31" i="18"/>
  <c r="B31" i="18"/>
  <c r="D4" i="18"/>
  <c r="D6" i="18"/>
  <c r="D8" i="18"/>
  <c r="D9" i="18"/>
  <c r="D10" i="18"/>
  <c r="D11" i="18"/>
  <c r="D12" i="18"/>
  <c r="D3" i="18"/>
  <c r="W109" i="9"/>
  <c r="W108" i="9"/>
  <c r="W107" i="9"/>
  <c r="W106" i="9"/>
  <c r="W104" i="9"/>
  <c r="W103" i="9"/>
  <c r="W102" i="9"/>
  <c r="W101" i="9"/>
  <c r="W100" i="9"/>
  <c r="W99" i="9"/>
  <c r="W98" i="9"/>
  <c r="W96" i="9"/>
  <c r="W95" i="9"/>
  <c r="W94" i="9" s="1"/>
  <c r="W91" i="9"/>
  <c r="W90" i="9"/>
  <c r="W89" i="9"/>
  <c r="W88" i="9"/>
  <c r="W85" i="9"/>
  <c r="W81" i="9"/>
  <c r="W80" i="9"/>
  <c r="W79" i="9"/>
  <c r="W78" i="9"/>
  <c r="W77" i="9"/>
  <c r="W76" i="9"/>
  <c r="W75" i="9"/>
  <c r="W71" i="9"/>
  <c r="W69" i="9"/>
  <c r="W38" i="9"/>
  <c r="W36" i="9"/>
  <c r="W34" i="9"/>
  <c r="W33" i="9"/>
  <c r="W32" i="9"/>
  <c r="W25" i="9"/>
  <c r="W23" i="9"/>
  <c r="W19" i="9"/>
  <c r="W18" i="9"/>
  <c r="W17" i="9"/>
  <c r="W16" i="9"/>
  <c r="W15" i="9"/>
  <c r="W14" i="9"/>
  <c r="W13" i="9"/>
  <c r="W12" i="9"/>
  <c r="W10" i="9"/>
  <c r="W6" i="9"/>
  <c r="T109" i="9"/>
  <c r="T108" i="9"/>
  <c r="T107" i="9"/>
  <c r="T106" i="9"/>
  <c r="T104" i="9"/>
  <c r="T103" i="9"/>
  <c r="T102" i="9"/>
  <c r="T101" i="9"/>
  <c r="T100" i="9"/>
  <c r="T99" i="9"/>
  <c r="T98" i="9"/>
  <c r="T96" i="9"/>
  <c r="T95" i="9"/>
  <c r="T94" i="9" s="1"/>
  <c r="T90" i="9"/>
  <c r="T89" i="9"/>
  <c r="T88" i="9"/>
  <c r="T87" i="9"/>
  <c r="T85" i="9"/>
  <c r="T84" i="9"/>
  <c r="T81" i="9"/>
  <c r="T80" i="9"/>
  <c r="T79" i="9"/>
  <c r="T78" i="9"/>
  <c r="T76" i="9"/>
  <c r="T75" i="9"/>
  <c r="T74" i="9"/>
  <c r="T71" i="9"/>
  <c r="T69" i="9"/>
  <c r="T67" i="9"/>
  <c r="T38" i="9"/>
  <c r="T37" i="9"/>
  <c r="T36" i="9"/>
  <c r="T35" i="9"/>
  <c r="T34" i="9"/>
  <c r="T33" i="9"/>
  <c r="T32" i="9"/>
  <c r="T25" i="9"/>
  <c r="T23" i="9"/>
  <c r="T19" i="9"/>
  <c r="T18" i="9"/>
  <c r="T17" i="9"/>
  <c r="T16" i="9"/>
  <c r="T15" i="9"/>
  <c r="T14" i="9"/>
  <c r="T13" i="9"/>
  <c r="T12" i="9"/>
  <c r="T10" i="9"/>
  <c r="T6" i="9"/>
  <c r="Q109" i="9"/>
  <c r="Q108" i="9"/>
  <c r="Q107" i="9"/>
  <c r="Q106" i="9"/>
  <c r="Q104" i="9"/>
  <c r="Q103" i="9"/>
  <c r="Q102" i="9"/>
  <c r="Q101" i="9"/>
  <c r="Q100" i="9"/>
  <c r="Q99" i="9"/>
  <c r="Q98" i="9"/>
  <c r="Q96" i="9"/>
  <c r="Q95" i="9"/>
  <c r="Q94" i="9" s="1"/>
  <c r="Q90" i="9"/>
  <c r="Q89" i="9"/>
  <c r="Q88" i="9"/>
  <c r="Q85" i="9"/>
  <c r="Q81" i="9"/>
  <c r="Q80" i="9"/>
  <c r="Q79" i="9"/>
  <c r="Q78" i="9"/>
  <c r="Q76" i="9"/>
  <c r="Q75" i="9"/>
  <c r="Q71" i="9"/>
  <c r="Q69" i="9"/>
  <c r="Q67" i="9"/>
  <c r="Q38" i="9"/>
  <c r="Q37" i="9"/>
  <c r="Q36" i="9"/>
  <c r="Q35" i="9"/>
  <c r="Q34" i="9"/>
  <c r="Q33" i="9"/>
  <c r="Q32" i="9"/>
  <c r="Q25" i="9"/>
  <c r="Q23" i="9"/>
  <c r="Q19" i="9"/>
  <c r="Q18" i="9"/>
  <c r="Q17" i="9"/>
  <c r="Q16" i="9"/>
  <c r="Q15" i="9"/>
  <c r="Q14" i="9"/>
  <c r="Q13" i="9"/>
  <c r="Q10" i="9"/>
  <c r="Q6" i="9"/>
  <c r="N109" i="9"/>
  <c r="N108" i="9"/>
  <c r="N107" i="9"/>
  <c r="N106" i="9"/>
  <c r="N104" i="9"/>
  <c r="N103" i="9"/>
  <c r="N102" i="9"/>
  <c r="N101" i="9"/>
  <c r="N100" i="9"/>
  <c r="N99" i="9"/>
  <c r="N98" i="9"/>
  <c r="N96" i="9"/>
  <c r="N95" i="9"/>
  <c r="N94" i="9" s="1"/>
  <c r="N91" i="9"/>
  <c r="N90" i="9"/>
  <c r="N89" i="9"/>
  <c r="N88" i="9"/>
  <c r="N85" i="9"/>
  <c r="N80" i="9"/>
  <c r="N79" i="9"/>
  <c r="N78" i="9"/>
  <c r="N76" i="9"/>
  <c r="N75" i="9"/>
  <c r="N69" i="9"/>
  <c r="N38" i="9"/>
  <c r="N37" i="9"/>
  <c r="N36" i="9"/>
  <c r="N35" i="9"/>
  <c r="N34" i="9"/>
  <c r="N33" i="9"/>
  <c r="N32" i="9"/>
  <c r="N25" i="9"/>
  <c r="N23" i="9"/>
  <c r="N19" i="9"/>
  <c r="N18" i="9"/>
  <c r="N17" i="9"/>
  <c r="N16" i="9"/>
  <c r="N15" i="9"/>
  <c r="N14" i="9"/>
  <c r="N13" i="9"/>
  <c r="N12" i="9"/>
  <c r="N10" i="9"/>
  <c r="N6" i="9"/>
  <c r="K109" i="9"/>
  <c r="K108" i="9"/>
  <c r="K107" i="9"/>
  <c r="K106" i="9"/>
  <c r="K104" i="9"/>
  <c r="K103" i="9"/>
  <c r="K102" i="9"/>
  <c r="K101" i="9"/>
  <c r="K100" i="9"/>
  <c r="K99" i="9"/>
  <c r="K98" i="9"/>
  <c r="K96" i="9"/>
  <c r="K95" i="9"/>
  <c r="K90" i="9"/>
  <c r="K89" i="9"/>
  <c r="K88" i="9"/>
  <c r="K85" i="9"/>
  <c r="K81" i="9"/>
  <c r="K80" i="9"/>
  <c r="K79" i="9"/>
  <c r="K76" i="9"/>
  <c r="K75" i="9"/>
  <c r="K71" i="9"/>
  <c r="K69" i="9"/>
  <c r="K38" i="9"/>
  <c r="K37" i="9"/>
  <c r="K36" i="9"/>
  <c r="K35" i="9"/>
  <c r="K34" i="9"/>
  <c r="K33" i="9"/>
  <c r="K32" i="9"/>
  <c r="K25" i="9"/>
  <c r="K23" i="9"/>
  <c r="K19" i="9"/>
  <c r="K18" i="9"/>
  <c r="K17" i="9"/>
  <c r="K16" i="9"/>
  <c r="K15" i="9"/>
  <c r="K14" i="9"/>
  <c r="K13" i="9"/>
  <c r="K12" i="9"/>
  <c r="K10" i="9"/>
  <c r="K6" i="9"/>
  <c r="H109" i="9"/>
  <c r="H108" i="9"/>
  <c r="H107" i="9"/>
  <c r="H106" i="9"/>
  <c r="H104" i="9"/>
  <c r="H103" i="9"/>
  <c r="H102" i="9"/>
  <c r="H101" i="9"/>
  <c r="H100" i="9"/>
  <c r="H99" i="9"/>
  <c r="H98" i="9"/>
  <c r="H96" i="9"/>
  <c r="H95" i="9"/>
  <c r="H94" i="9" s="1"/>
  <c r="H91" i="9"/>
  <c r="H90" i="9"/>
  <c r="H89" i="9"/>
  <c r="H88" i="9"/>
  <c r="H85" i="9"/>
  <c r="H80" i="9"/>
  <c r="H79" i="9"/>
  <c r="H77" i="9"/>
  <c r="H76" i="9"/>
  <c r="H75" i="9"/>
  <c r="H71" i="9"/>
  <c r="H69" i="9"/>
  <c r="H38" i="9"/>
  <c r="H37" i="9"/>
  <c r="H36" i="9"/>
  <c r="H35" i="9"/>
  <c r="H34" i="9"/>
  <c r="H33" i="9"/>
  <c r="H32" i="9"/>
  <c r="H25" i="9"/>
  <c r="H23" i="9"/>
  <c r="H19" i="9"/>
  <c r="H18" i="9"/>
  <c r="H17" i="9"/>
  <c r="H16" i="9"/>
  <c r="H15" i="9"/>
  <c r="H14" i="9"/>
  <c r="H13" i="9"/>
  <c r="H12" i="9"/>
  <c r="H10" i="9"/>
  <c r="H6" i="9"/>
  <c r="E109" i="9"/>
  <c r="E108" i="9"/>
  <c r="E107" i="9"/>
  <c r="E106" i="9"/>
  <c r="E104" i="9"/>
  <c r="E103" i="9"/>
  <c r="E102" i="9"/>
  <c r="E101" i="9"/>
  <c r="E100" i="9"/>
  <c r="E99" i="9"/>
  <c r="E98" i="9"/>
  <c r="E96" i="9"/>
  <c r="E95" i="9"/>
  <c r="E94" i="9" s="1"/>
  <c r="E90" i="9"/>
  <c r="E89" i="9"/>
  <c r="E88" i="9"/>
  <c r="E85" i="9"/>
  <c r="E81" i="9"/>
  <c r="E80" i="9"/>
  <c r="E79" i="9"/>
  <c r="E78" i="9"/>
  <c r="E76" i="9"/>
  <c r="E71" i="9"/>
  <c r="E69" i="9"/>
  <c r="E33" i="9"/>
  <c r="E34" i="9"/>
  <c r="E35" i="9"/>
  <c r="E36" i="9"/>
  <c r="E37" i="9"/>
  <c r="E38" i="9"/>
  <c r="E32" i="9"/>
  <c r="E13" i="9"/>
  <c r="E14" i="9"/>
  <c r="E15" i="9"/>
  <c r="E16" i="9"/>
  <c r="E17" i="9"/>
  <c r="E18" i="9"/>
  <c r="E19" i="9"/>
  <c r="E12" i="9"/>
  <c r="AC25" i="9"/>
  <c r="AC23" i="9"/>
  <c r="AC10" i="9"/>
  <c r="AC6" i="9"/>
  <c r="AB110" i="9"/>
  <c r="AB105" i="9"/>
  <c r="AB86" i="9"/>
  <c r="AB73" i="9"/>
  <c r="AB31" i="9"/>
  <c r="AB25" i="9"/>
  <c r="AB23" i="9"/>
  <c r="AB10" i="9"/>
  <c r="V110" i="9"/>
  <c r="V105" i="9"/>
  <c r="V94" i="9"/>
  <c r="V97" i="9" s="1"/>
  <c r="V86" i="9"/>
  <c r="V83" i="9"/>
  <c r="V73" i="9"/>
  <c r="V70" i="9"/>
  <c r="V61" i="9"/>
  <c r="V59" i="9"/>
  <c r="V31" i="9"/>
  <c r="V25" i="9"/>
  <c r="V23" i="9"/>
  <c r="V20" i="9"/>
  <c r="V10" i="9"/>
  <c r="V6" i="9"/>
  <c r="S110" i="9"/>
  <c r="S105" i="9"/>
  <c r="S94" i="9"/>
  <c r="S97" i="9" s="1"/>
  <c r="S92" i="9"/>
  <c r="S86" i="9"/>
  <c r="S83" i="9"/>
  <c r="S73" i="9"/>
  <c r="S70" i="9"/>
  <c r="S31" i="9"/>
  <c r="S25" i="9"/>
  <c r="S23" i="9"/>
  <c r="S20" i="9"/>
  <c r="S10" i="9"/>
  <c r="S6" i="9"/>
  <c r="P110" i="9"/>
  <c r="P105" i="9"/>
  <c r="P94" i="9"/>
  <c r="P97" i="9" s="1"/>
  <c r="P92" i="9"/>
  <c r="P86" i="9"/>
  <c r="P73" i="9"/>
  <c r="P70" i="9"/>
  <c r="P61" i="9"/>
  <c r="P59" i="9"/>
  <c r="P31" i="9"/>
  <c r="P25" i="9"/>
  <c r="P23" i="9"/>
  <c r="P10" i="9"/>
  <c r="P6" i="9"/>
  <c r="M110" i="9"/>
  <c r="M105" i="9"/>
  <c r="M94" i="9"/>
  <c r="M97" i="9" s="1"/>
  <c r="M92" i="9"/>
  <c r="M86" i="9"/>
  <c r="M83" i="9"/>
  <c r="M73" i="9"/>
  <c r="M59" i="9"/>
  <c r="M55" i="9"/>
  <c r="M31" i="9"/>
  <c r="M25" i="9"/>
  <c r="M23" i="9"/>
  <c r="M20" i="9"/>
  <c r="M10" i="9"/>
  <c r="M6" i="9"/>
  <c r="J110" i="9"/>
  <c r="J105" i="9"/>
  <c r="J94" i="9"/>
  <c r="J97" i="9" s="1"/>
  <c r="J86" i="9"/>
  <c r="J73" i="9"/>
  <c r="J70" i="9"/>
  <c r="J59" i="9"/>
  <c r="J31" i="9"/>
  <c r="J25" i="9"/>
  <c r="J23" i="9"/>
  <c r="J20" i="9"/>
  <c r="J10" i="9"/>
  <c r="J6" i="9"/>
  <c r="G110" i="9"/>
  <c r="G105" i="9"/>
  <c r="G94" i="9"/>
  <c r="G97" i="9" s="1"/>
  <c r="G92" i="9"/>
  <c r="G86" i="9"/>
  <c r="G73" i="9"/>
  <c r="G59" i="9"/>
  <c r="G31" i="9"/>
  <c r="G25" i="9"/>
  <c r="G23" i="9"/>
  <c r="G10" i="9"/>
  <c r="G6" i="9"/>
  <c r="E25" i="9"/>
  <c r="E23" i="9"/>
  <c r="E10" i="9"/>
  <c r="E6" i="9"/>
  <c r="D110" i="9"/>
  <c r="D105" i="9"/>
  <c r="D94" i="9"/>
  <c r="D97" i="9" s="1"/>
  <c r="D86" i="9"/>
  <c r="D73" i="9"/>
  <c r="D59" i="9"/>
  <c r="D31" i="9"/>
  <c r="D25" i="9"/>
  <c r="D23" i="9"/>
  <c r="D20" i="9"/>
  <c r="D10" i="9"/>
  <c r="D6" i="9"/>
  <c r="E105" i="2"/>
  <c r="E103" i="2"/>
  <c r="E88" i="2"/>
  <c r="E90" i="2" s="1"/>
  <c r="D105" i="2"/>
  <c r="D103" i="2"/>
  <c r="D88" i="2"/>
  <c r="D90" i="2" s="1"/>
  <c r="D63" i="2"/>
  <c r="D54" i="2"/>
  <c r="D30" i="2"/>
  <c r="D21" i="2"/>
  <c r="D4" i="2"/>
  <c r="K24" i="1"/>
  <c r="D4" i="22" s="1"/>
  <c r="K9" i="1"/>
  <c r="J26" i="1"/>
  <c r="C12" i="22" s="1"/>
  <c r="J24" i="1"/>
  <c r="C4" i="22" s="1"/>
  <c r="J9" i="1"/>
  <c r="H107" i="1"/>
  <c r="H102" i="1"/>
  <c r="H77" i="1"/>
  <c r="H64" i="1"/>
  <c r="H61" i="1"/>
  <c r="H52" i="1"/>
  <c r="H50" i="1"/>
  <c r="H51" i="1" s="1"/>
  <c r="H26" i="1"/>
  <c r="H24" i="1"/>
  <c r="H11" i="1"/>
  <c r="G107" i="1"/>
  <c r="G102" i="1"/>
  <c r="G77" i="1"/>
  <c r="G64" i="1"/>
  <c r="G61" i="1"/>
  <c r="G52" i="1"/>
  <c r="G50" i="1"/>
  <c r="G51" i="1" s="1"/>
  <c r="G26" i="1"/>
  <c r="G24" i="1"/>
  <c r="G21" i="1"/>
  <c r="G11" i="1"/>
  <c r="J5" i="1"/>
  <c r="E110" i="1"/>
  <c r="E108" i="1"/>
  <c r="K108" i="1" s="1"/>
  <c r="E90" i="1"/>
  <c r="E26" i="1"/>
  <c r="E24" i="1"/>
  <c r="E12" i="1"/>
  <c r="K12" i="1" s="1"/>
  <c r="D110" i="1"/>
  <c r="D108" i="1"/>
  <c r="J108" i="1" s="1"/>
  <c r="D106" i="1"/>
  <c r="J106" i="1" s="1"/>
  <c r="D105" i="1"/>
  <c r="J105" i="1" s="1"/>
  <c r="D104" i="1"/>
  <c r="J104" i="1" s="1"/>
  <c r="D103" i="1"/>
  <c r="J103" i="1" s="1"/>
  <c r="D101" i="1"/>
  <c r="J101" i="1" s="1"/>
  <c r="D100" i="1"/>
  <c r="J100" i="1" s="1"/>
  <c r="D99" i="1"/>
  <c r="J99" i="1" s="1"/>
  <c r="D98" i="1"/>
  <c r="J98" i="1" s="1"/>
  <c r="D97" i="1"/>
  <c r="J97" i="1" s="1"/>
  <c r="D96" i="1"/>
  <c r="J96" i="1" s="1"/>
  <c r="D95" i="1"/>
  <c r="J95" i="1" s="1"/>
  <c r="D90" i="1"/>
  <c r="D82" i="1"/>
  <c r="J82" i="1" s="1"/>
  <c r="D81" i="1"/>
  <c r="J81" i="1" s="1"/>
  <c r="D80" i="1"/>
  <c r="J80" i="1" s="1"/>
  <c r="D79" i="1"/>
  <c r="J79" i="1" s="1"/>
  <c r="D76" i="1"/>
  <c r="J76" i="1" s="1"/>
  <c r="D75" i="1"/>
  <c r="J75" i="1" s="1"/>
  <c r="D70" i="1"/>
  <c r="J70" i="1" s="1"/>
  <c r="D67" i="1"/>
  <c r="J67" i="1" s="1"/>
  <c r="D66" i="1"/>
  <c r="J66" i="1" s="1"/>
  <c r="D65" i="1"/>
  <c r="J65" i="1" s="1"/>
  <c r="D63" i="1"/>
  <c r="J63" i="1" s="1"/>
  <c r="D62" i="1"/>
  <c r="J62" i="1" s="1"/>
  <c r="D60" i="1"/>
  <c r="J60" i="1" s="1"/>
  <c r="D57" i="1"/>
  <c r="J57" i="1" s="1"/>
  <c r="D55" i="1"/>
  <c r="J55" i="1" s="1"/>
  <c r="D54" i="1"/>
  <c r="J54" i="1" s="1"/>
  <c r="D49" i="1"/>
  <c r="J49" i="1" s="1"/>
  <c r="D47" i="1"/>
  <c r="J47" i="1" s="1"/>
  <c r="D45" i="1"/>
  <c r="J45" i="1" s="1"/>
  <c r="D42" i="1"/>
  <c r="J42" i="1" s="1"/>
  <c r="D41" i="1"/>
  <c r="J41" i="1" s="1"/>
  <c r="D40" i="1"/>
  <c r="J40" i="1" s="1"/>
  <c r="D39" i="1"/>
  <c r="J39" i="1" s="1"/>
  <c r="D38" i="1"/>
  <c r="J38" i="1" s="1"/>
  <c r="D37" i="1"/>
  <c r="J37" i="1" s="1"/>
  <c r="D36" i="1"/>
  <c r="J36" i="1" s="1"/>
  <c r="D35" i="1"/>
  <c r="J35" i="1" s="1"/>
  <c r="D34" i="1"/>
  <c r="J34" i="1" s="1"/>
  <c r="D33" i="1"/>
  <c r="J33" i="1" s="1"/>
  <c r="D26" i="1"/>
  <c r="D24" i="1"/>
  <c r="D20" i="1"/>
  <c r="J20" i="1" s="1"/>
  <c r="D19" i="1"/>
  <c r="J19" i="1" s="1"/>
  <c r="D18" i="1"/>
  <c r="J18" i="1" s="1"/>
  <c r="D17" i="1"/>
  <c r="J17" i="1" s="1"/>
  <c r="D16" i="1"/>
  <c r="J16" i="1" s="1"/>
  <c r="D15" i="1"/>
  <c r="J15" i="1" s="1"/>
  <c r="D12" i="1"/>
  <c r="J12" i="1" s="1"/>
  <c r="B21" i="21"/>
  <c r="B11" i="21"/>
  <c r="E97" i="9" l="1"/>
  <c r="AB28" i="9"/>
  <c r="H6" i="22"/>
  <c r="AC76" i="9"/>
  <c r="E67" i="1" s="1"/>
  <c r="K67" i="1" s="1"/>
  <c r="AC98" i="9"/>
  <c r="E95" i="1" s="1"/>
  <c r="K95" i="1" s="1"/>
  <c r="AC107" i="9"/>
  <c r="E104" i="1" s="1"/>
  <c r="K104" i="1" s="1"/>
  <c r="D22" i="18"/>
  <c r="AC19" i="9"/>
  <c r="E20" i="1" s="1"/>
  <c r="K20" i="1" s="1"/>
  <c r="AC90" i="9"/>
  <c r="E81" i="1" s="1"/>
  <c r="K81" i="1" s="1"/>
  <c r="AC99" i="9"/>
  <c r="E96" i="1" s="1"/>
  <c r="K96" i="1" s="1"/>
  <c r="AC103" i="9"/>
  <c r="E100" i="1" s="1"/>
  <c r="K100" i="1" s="1"/>
  <c r="AC108" i="9"/>
  <c r="E105" i="1" s="1"/>
  <c r="K105" i="1" s="1"/>
  <c r="M60" i="9"/>
  <c r="B33" i="18"/>
  <c r="E105" i="9"/>
  <c r="AC18" i="9"/>
  <c r="E19" i="1" s="1"/>
  <c r="K19" i="1" s="1"/>
  <c r="AC14" i="9"/>
  <c r="E15" i="1" s="1"/>
  <c r="K15" i="1" s="1"/>
  <c r="AC85" i="9"/>
  <c r="E76" i="1" s="1"/>
  <c r="K76" i="1" s="1"/>
  <c r="H97" i="9"/>
  <c r="T105" i="9"/>
  <c r="H33" i="18"/>
  <c r="E110" i="9"/>
  <c r="AC96" i="9"/>
  <c r="AC106" i="9"/>
  <c r="E103" i="1" s="1"/>
  <c r="K103" i="1" s="1"/>
  <c r="AC16" i="9"/>
  <c r="E17" i="1" s="1"/>
  <c r="K17" i="1" s="1"/>
  <c r="N20" i="9"/>
  <c r="N26" i="9" s="1"/>
  <c r="N97" i="9"/>
  <c r="Q97" i="9"/>
  <c r="T97" i="9"/>
  <c r="W97" i="9"/>
  <c r="G33" i="18"/>
  <c r="E75" i="2"/>
  <c r="J11" i="1"/>
  <c r="C11" i="22" s="1"/>
  <c r="C16" i="22" s="1"/>
  <c r="Q105" i="9"/>
  <c r="K105" i="9"/>
  <c r="K110" i="9"/>
  <c r="N110" i="9"/>
  <c r="Q110" i="9"/>
  <c r="F33" i="18"/>
  <c r="AC17" i="9"/>
  <c r="E18" i="1" s="1"/>
  <c r="K18" i="1" s="1"/>
  <c r="AC36" i="9"/>
  <c r="AC88" i="9"/>
  <c r="E79" i="1" s="1"/>
  <c r="K79" i="1" s="1"/>
  <c r="AC109" i="9"/>
  <c r="E106" i="1" s="1"/>
  <c r="K106" i="1" s="1"/>
  <c r="T20" i="9"/>
  <c r="T26" i="9" s="1"/>
  <c r="T31" i="9"/>
  <c r="V26" i="9"/>
  <c r="AC101" i="9"/>
  <c r="E98" i="1" s="1"/>
  <c r="K98" i="1" s="1"/>
  <c r="H110" i="9"/>
  <c r="N105" i="9"/>
  <c r="T86" i="9"/>
  <c r="T110" i="9"/>
  <c r="W105" i="9"/>
  <c r="W110" i="9"/>
  <c r="D60" i="9"/>
  <c r="J28" i="9"/>
  <c r="J39" i="9" s="1"/>
  <c r="AB94" i="9"/>
  <c r="S26" i="9"/>
  <c r="S28" i="9"/>
  <c r="S39" i="9" s="1"/>
  <c r="S40" i="9" s="1"/>
  <c r="AC102" i="9"/>
  <c r="E99" i="1" s="1"/>
  <c r="K99" i="1" s="1"/>
  <c r="M26" i="9"/>
  <c r="P28" i="9"/>
  <c r="P39" i="9" s="1"/>
  <c r="P60" i="9"/>
  <c r="AC89" i="9"/>
  <c r="E80" i="1" s="1"/>
  <c r="K80" i="1" s="1"/>
  <c r="AC79" i="9"/>
  <c r="E70" i="1" s="1"/>
  <c r="K70" i="1" s="1"/>
  <c r="E20" i="9"/>
  <c r="E26" i="9" s="1"/>
  <c r="AC32" i="9"/>
  <c r="K26" i="1"/>
  <c r="D12" i="22" s="1"/>
  <c r="Q25" i="21"/>
  <c r="R25" i="21" s="1"/>
  <c r="AC33" i="9"/>
  <c r="S93" i="9"/>
  <c r="K94" i="9"/>
  <c r="AC95" i="9"/>
  <c r="AC38" i="9"/>
  <c r="G61" i="9"/>
  <c r="D92" i="9"/>
  <c r="AC13" i="9"/>
  <c r="E14" i="1" s="1"/>
  <c r="K14" i="1" s="1"/>
  <c r="AB80" i="9"/>
  <c r="H78" i="9"/>
  <c r="AC80" i="9"/>
  <c r="E71" i="1" s="1"/>
  <c r="K71" i="1" s="1"/>
  <c r="S59" i="9"/>
  <c r="S55" i="9"/>
  <c r="V55" i="9"/>
  <c r="V60" i="9" s="1"/>
  <c r="AC34" i="9"/>
  <c r="J26" i="9"/>
  <c r="AC27" i="9"/>
  <c r="AB53" i="9"/>
  <c r="D44" i="1" s="1"/>
  <c r="J44" i="1" s="1"/>
  <c r="AB41" i="9"/>
  <c r="D32" i="1" s="1"/>
  <c r="J32" i="1" s="1"/>
  <c r="AC15" i="9"/>
  <c r="E16" i="1" s="1"/>
  <c r="K16" i="1" s="1"/>
  <c r="W87" i="9"/>
  <c r="W92" i="9" s="1"/>
  <c r="AC12" i="9"/>
  <c r="E13" i="1" s="1"/>
  <c r="K13" i="1" s="1"/>
  <c r="H74" i="1"/>
  <c r="AB87" i="9"/>
  <c r="D78" i="1" s="1"/>
  <c r="J78" i="1" s="1"/>
  <c r="AB68" i="9"/>
  <c r="D59" i="1" s="1"/>
  <c r="J59" i="1" s="1"/>
  <c r="P83" i="9"/>
  <c r="P93" i="9" s="1"/>
  <c r="AB62" i="9"/>
  <c r="D53" i="1" s="1"/>
  <c r="J53" i="1" s="1"/>
  <c r="G55" i="9"/>
  <c r="G60" i="9" s="1"/>
  <c r="G70" i="9"/>
  <c r="J61" i="9"/>
  <c r="P20" i="9"/>
  <c r="P26" i="9" s="1"/>
  <c r="AB12" i="9"/>
  <c r="D83" i="9"/>
  <c r="AB77" i="9"/>
  <c r="AB82" i="9"/>
  <c r="D73" i="1" s="1"/>
  <c r="J73" i="1" s="1"/>
  <c r="AC69" i="9"/>
  <c r="E60" i="1" s="1"/>
  <c r="K60" i="1" s="1"/>
  <c r="AC100" i="9"/>
  <c r="E97" i="1" s="1"/>
  <c r="K97" i="1" s="1"/>
  <c r="AC104" i="9"/>
  <c r="E101" i="1" s="1"/>
  <c r="K101" i="1" s="1"/>
  <c r="AB65" i="9"/>
  <c r="D56" i="1" s="1"/>
  <c r="J56" i="1" s="1"/>
  <c r="AB81" i="9"/>
  <c r="D72" i="1" s="1"/>
  <c r="J72" i="1" s="1"/>
  <c r="D58" i="1"/>
  <c r="J58" i="1" s="1"/>
  <c r="E99" i="2"/>
  <c r="C5" i="22"/>
  <c r="D14" i="1"/>
  <c r="J14" i="1" s="1"/>
  <c r="E93" i="2"/>
  <c r="M70" i="9"/>
  <c r="M93" i="9" s="1"/>
  <c r="G20" i="9"/>
  <c r="G26" i="9" s="1"/>
  <c r="G83" i="9"/>
  <c r="J55" i="9"/>
  <c r="J60" i="9" s="1"/>
  <c r="G28" i="9"/>
  <c r="G39" i="9" s="1"/>
  <c r="S61" i="9"/>
  <c r="W20" i="9"/>
  <c r="W26" i="9" s="1"/>
  <c r="Q31" i="9"/>
  <c r="Q20" i="9"/>
  <c r="Q26" i="9" s="1"/>
  <c r="N31" i="9"/>
  <c r="K31" i="9"/>
  <c r="K20" i="9"/>
  <c r="K26" i="9" s="1"/>
  <c r="H105" i="9"/>
  <c r="H31" i="9"/>
  <c r="E31" i="9"/>
  <c r="G30" i="1"/>
  <c r="H78" i="1"/>
  <c r="H83" i="1" s="1"/>
  <c r="I13" i="22"/>
  <c r="D50" i="1"/>
  <c r="G74" i="1"/>
  <c r="G84" i="1" s="1"/>
  <c r="H13" i="22"/>
  <c r="K11" i="1"/>
  <c r="D11" i="22" s="1"/>
  <c r="D107" i="1"/>
  <c r="V28" i="9"/>
  <c r="V39" i="9" s="1"/>
  <c r="AB59" i="9"/>
  <c r="H20" i="9"/>
  <c r="H26" i="9" s="1"/>
  <c r="H30" i="1"/>
  <c r="D64" i="1"/>
  <c r="D68" i="1"/>
  <c r="J68" i="1" s="1"/>
  <c r="J93" i="9"/>
  <c r="V93" i="9"/>
  <c r="M28" i="9"/>
  <c r="M39" i="9" s="1"/>
  <c r="D31" i="18"/>
  <c r="E74" i="2"/>
  <c r="D77" i="1"/>
  <c r="D102" i="1"/>
  <c r="D26" i="9"/>
  <c r="D28" i="9"/>
  <c r="D39" i="9" s="1"/>
  <c r="AB20" i="9" l="1"/>
  <c r="AB26" i="9" s="1"/>
  <c r="D92" i="2"/>
  <c r="D13" i="1" s="1"/>
  <c r="J13" i="1" s="1"/>
  <c r="D93" i="9"/>
  <c r="D112" i="9" s="1"/>
  <c r="D114" i="9" s="1"/>
  <c r="M40" i="9"/>
  <c r="D16" i="22"/>
  <c r="K86" i="1"/>
  <c r="E87" i="1"/>
  <c r="K87" i="1" s="1"/>
  <c r="M112" i="9"/>
  <c r="M114" i="9" s="1"/>
  <c r="E107" i="1"/>
  <c r="D85" i="1"/>
  <c r="D94" i="1" s="1"/>
  <c r="AB97" i="9"/>
  <c r="D72" i="2"/>
  <c r="V40" i="9"/>
  <c r="AC94" i="9"/>
  <c r="E85" i="1" s="1"/>
  <c r="E94" i="1" s="1"/>
  <c r="K97" i="9"/>
  <c r="P112" i="9"/>
  <c r="P114" i="9" s="1"/>
  <c r="P40" i="9"/>
  <c r="AC110" i="9"/>
  <c r="J40" i="9"/>
  <c r="D109" i="2"/>
  <c r="AC20" i="9"/>
  <c r="AC26" i="9" s="1"/>
  <c r="S60" i="9"/>
  <c r="S112" i="9" s="1"/>
  <c r="S114" i="9" s="1"/>
  <c r="S116" i="9" s="1"/>
  <c r="V112" i="9"/>
  <c r="V114" i="9" s="1"/>
  <c r="AB92" i="9"/>
  <c r="AC78" i="9"/>
  <c r="E69" i="1" s="1"/>
  <c r="K69" i="1" s="1"/>
  <c r="G93" i="9"/>
  <c r="G112" i="9" s="1"/>
  <c r="G114" i="9" s="1"/>
  <c r="AB55" i="9"/>
  <c r="AB60" i="9" s="1"/>
  <c r="AB78" i="9"/>
  <c r="D69" i="1" s="1"/>
  <c r="J69" i="1" s="1"/>
  <c r="D71" i="1"/>
  <c r="J71" i="1" s="1"/>
  <c r="D46" i="1"/>
  <c r="D51" i="1" s="1"/>
  <c r="E28" i="1"/>
  <c r="K28" i="1" s="1"/>
  <c r="AC105" i="9"/>
  <c r="AB70" i="9"/>
  <c r="AB61" i="9"/>
  <c r="D83" i="1"/>
  <c r="D61" i="1"/>
  <c r="D52" i="1"/>
  <c r="G40" i="9"/>
  <c r="J94" i="1"/>
  <c r="J112" i="9"/>
  <c r="J114" i="9" s="1"/>
  <c r="D100" i="2"/>
  <c r="E21" i="1"/>
  <c r="E27" i="1" s="1"/>
  <c r="J30" i="1"/>
  <c r="AB39" i="9"/>
  <c r="AB40" i="9" s="1"/>
  <c r="D29" i="1"/>
  <c r="G110" i="1" s="1"/>
  <c r="E102" i="1"/>
  <c r="J107" i="1"/>
  <c r="H12" i="22" s="1"/>
  <c r="J102" i="1"/>
  <c r="H11" i="22" s="1"/>
  <c r="J50" i="1"/>
  <c r="H84" i="1"/>
  <c r="J64" i="1"/>
  <c r="D40" i="9"/>
  <c r="G109" i="1"/>
  <c r="M116" i="9" l="1"/>
  <c r="D81" i="2"/>
  <c r="D86" i="2" s="1"/>
  <c r="D106" i="2" s="1"/>
  <c r="D110" i="2" s="1"/>
  <c r="D116" i="9"/>
  <c r="K85" i="1"/>
  <c r="I6" i="22" s="1"/>
  <c r="B22" i="20" s="1"/>
  <c r="P116" i="9"/>
  <c r="AC97" i="9"/>
  <c r="V116" i="9"/>
  <c r="D30" i="1"/>
  <c r="D74" i="1"/>
  <c r="D84" i="1" s="1"/>
  <c r="D109" i="1" s="1"/>
  <c r="D111" i="1" s="1"/>
  <c r="J116" i="9"/>
  <c r="J46" i="1"/>
  <c r="J51" i="1" s="1"/>
  <c r="J74" i="1"/>
  <c r="AB83" i="9"/>
  <c r="AB93" i="9" s="1"/>
  <c r="AB112" i="9" s="1"/>
  <c r="AB114" i="9" s="1"/>
  <c r="AB116" i="9" s="1"/>
  <c r="G116" i="9"/>
  <c r="K21" i="1"/>
  <c r="D3" i="22" s="1"/>
  <c r="B4" i="20" s="1"/>
  <c r="J83" i="1"/>
  <c r="J52" i="1"/>
  <c r="H3" i="22" s="1"/>
  <c r="J61" i="1"/>
  <c r="E107" i="2"/>
  <c r="E109" i="2" s="1"/>
  <c r="J77" i="1"/>
  <c r="H7" i="22"/>
  <c r="D21" i="1"/>
  <c r="D27" i="1" s="1"/>
  <c r="H16" i="22"/>
  <c r="C132" i="9"/>
  <c r="W84" i="9"/>
  <c r="W86" i="9" s="1"/>
  <c r="W82" i="9"/>
  <c r="W74" i="9"/>
  <c r="W72" i="9"/>
  <c r="W73" i="9" s="1"/>
  <c r="W68" i="9"/>
  <c r="W67" i="9"/>
  <c r="T91" i="9"/>
  <c r="T92" i="9" s="1"/>
  <c r="T82" i="9"/>
  <c r="T77" i="9"/>
  <c r="T72" i="9"/>
  <c r="T73" i="9" s="1"/>
  <c r="T68" i="9"/>
  <c r="T70" i="9" s="1"/>
  <c r="Q91" i="9"/>
  <c r="Q84" i="9"/>
  <c r="Q86" i="9" s="1"/>
  <c r="Q82" i="9"/>
  <c r="Q77" i="9"/>
  <c r="Q74" i="9"/>
  <c r="Q72" i="9"/>
  <c r="Q73" i="9" s="1"/>
  <c r="Q68" i="9"/>
  <c r="Q70" i="9" s="1"/>
  <c r="N84" i="9"/>
  <c r="N86" i="9" s="1"/>
  <c r="N82" i="9"/>
  <c r="N81" i="9"/>
  <c r="N77" i="9"/>
  <c r="N74" i="9"/>
  <c r="N72" i="9"/>
  <c r="N71" i="9"/>
  <c r="AC71" i="9" s="1"/>
  <c r="N68" i="9"/>
  <c r="N67" i="9"/>
  <c r="K91" i="9"/>
  <c r="K84" i="9"/>
  <c r="K86" i="9" s="1"/>
  <c r="K82" i="9"/>
  <c r="K77" i="9"/>
  <c r="K74" i="9"/>
  <c r="K72" i="9"/>
  <c r="K73" i="9" s="1"/>
  <c r="K68" i="9"/>
  <c r="H84" i="9"/>
  <c r="H86" i="9" s="1"/>
  <c r="H82" i="9"/>
  <c r="H81" i="9"/>
  <c r="H74" i="9"/>
  <c r="H72" i="9"/>
  <c r="H73" i="9" s="1"/>
  <c r="H68" i="9"/>
  <c r="H67" i="9"/>
  <c r="E91" i="9"/>
  <c r="E84" i="9"/>
  <c r="E82" i="9"/>
  <c r="E77" i="9"/>
  <c r="E75" i="9"/>
  <c r="E74" i="9"/>
  <c r="E72" i="9"/>
  <c r="E68" i="9"/>
  <c r="E67" i="9"/>
  <c r="G6" i="1" l="1"/>
  <c r="J6" i="1" s="1"/>
  <c r="D31" i="1"/>
  <c r="D113" i="1" s="1"/>
  <c r="J84" i="1"/>
  <c r="H4" i="22" s="1"/>
  <c r="AC82" i="9"/>
  <c r="E73" i="1" s="1"/>
  <c r="K73" i="1" s="1"/>
  <c r="T83" i="9"/>
  <c r="T93" i="9" s="1"/>
  <c r="AC72" i="9"/>
  <c r="E63" i="1" s="1"/>
  <c r="K63" i="1" s="1"/>
  <c r="AC91" i="9"/>
  <c r="AC75" i="9"/>
  <c r="E66" i="1" s="1"/>
  <c r="K66" i="1" s="1"/>
  <c r="K67" i="9"/>
  <c r="AC67" i="9" s="1"/>
  <c r="AA67" i="9"/>
  <c r="AC74" i="9"/>
  <c r="AC84" i="9"/>
  <c r="AC68" i="9"/>
  <c r="E59" i="1" s="1"/>
  <c r="K59" i="1" s="1"/>
  <c r="AC77" i="9"/>
  <c r="E68" i="1" s="1"/>
  <c r="K68" i="1" s="1"/>
  <c r="AC81" i="9"/>
  <c r="E72" i="1" s="1"/>
  <c r="K72" i="1" s="1"/>
  <c r="K107" i="1"/>
  <c r="I12" i="22" s="1"/>
  <c r="J21" i="1"/>
  <c r="C3" i="22" s="1"/>
  <c r="G111" i="1"/>
  <c r="W83" i="9"/>
  <c r="H83" i="9"/>
  <c r="N83" i="9"/>
  <c r="N70" i="9"/>
  <c r="E83" i="9"/>
  <c r="E86" i="9"/>
  <c r="K83" i="9"/>
  <c r="Q83" i="9"/>
  <c r="E70" i="9"/>
  <c r="E73" i="9"/>
  <c r="N73" i="9"/>
  <c r="H70" i="9"/>
  <c r="W70" i="9"/>
  <c r="E92" i="9"/>
  <c r="H2" i="22"/>
  <c r="W66" i="9"/>
  <c r="W65" i="9"/>
  <c r="W64" i="9"/>
  <c r="W63" i="9"/>
  <c r="W62" i="9"/>
  <c r="W58" i="9"/>
  <c r="W57" i="9"/>
  <c r="W56" i="9"/>
  <c r="W54" i="9"/>
  <c r="W53" i="9"/>
  <c r="W52" i="9"/>
  <c r="W51" i="9"/>
  <c r="W50" i="9"/>
  <c r="W49" i="9"/>
  <c r="W48" i="9"/>
  <c r="W47" i="9"/>
  <c r="W46" i="9"/>
  <c r="W45" i="9"/>
  <c r="W44" i="9"/>
  <c r="W43" i="9"/>
  <c r="W42" i="9"/>
  <c r="W41" i="9"/>
  <c r="T66" i="9"/>
  <c r="T65" i="9"/>
  <c r="T64" i="9"/>
  <c r="T63" i="9"/>
  <c r="T62" i="9"/>
  <c r="T57" i="9"/>
  <c r="T56" i="9"/>
  <c r="T47" i="9"/>
  <c r="T45" i="9"/>
  <c r="T43" i="9"/>
  <c r="T42" i="9"/>
  <c r="T41" i="9"/>
  <c r="Q66" i="9"/>
  <c r="Q65" i="9"/>
  <c r="Q64" i="9"/>
  <c r="Q63" i="9"/>
  <c r="Q62" i="9"/>
  <c r="Q58" i="9"/>
  <c r="Q56" i="9"/>
  <c r="Q54" i="9"/>
  <c r="Q53" i="9"/>
  <c r="Q52" i="9"/>
  <c r="Q51" i="9"/>
  <c r="Q50" i="9"/>
  <c r="Q49" i="9"/>
  <c r="Q48" i="9"/>
  <c r="Q47" i="9"/>
  <c r="Q46" i="9"/>
  <c r="Q44" i="9"/>
  <c r="Q41" i="9"/>
  <c r="N66" i="9"/>
  <c r="N65" i="9"/>
  <c r="N64" i="9"/>
  <c r="N63" i="9"/>
  <c r="N62" i="9"/>
  <c r="N58" i="9"/>
  <c r="N57" i="9"/>
  <c r="N56" i="9"/>
  <c r="N54" i="9"/>
  <c r="N53" i="9"/>
  <c r="N52" i="9"/>
  <c r="N51" i="9"/>
  <c r="N50" i="9"/>
  <c r="N49" i="9"/>
  <c r="N48" i="9"/>
  <c r="N47" i="9"/>
  <c r="N46" i="9"/>
  <c r="N45" i="9"/>
  <c r="N44" i="9"/>
  <c r="N43" i="9"/>
  <c r="N42" i="9"/>
  <c r="N41" i="9"/>
  <c r="K66" i="9"/>
  <c r="K65" i="9"/>
  <c r="K64" i="9"/>
  <c r="K63" i="9"/>
  <c r="K62" i="9"/>
  <c r="K58" i="9"/>
  <c r="K57" i="9"/>
  <c r="K56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H66" i="9"/>
  <c r="H65" i="9"/>
  <c r="H64" i="9"/>
  <c r="H63" i="9"/>
  <c r="H62" i="9"/>
  <c r="H58" i="9"/>
  <c r="H57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E66" i="9"/>
  <c r="E65" i="9"/>
  <c r="E64" i="9"/>
  <c r="E63" i="9"/>
  <c r="E62" i="9"/>
  <c r="E58" i="9"/>
  <c r="E57" i="9"/>
  <c r="E56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G4" i="1" l="1"/>
  <c r="G7" i="1" s="1"/>
  <c r="G27" i="1" s="1"/>
  <c r="G31" i="1" s="1"/>
  <c r="G113" i="1" s="1"/>
  <c r="J4" i="1"/>
  <c r="J7" i="1" s="1"/>
  <c r="K70" i="9"/>
  <c r="K30" i="1"/>
  <c r="D5" i="22"/>
  <c r="B12" i="20" s="1"/>
  <c r="AC47" i="9"/>
  <c r="E38" i="1" s="1"/>
  <c r="K38" i="1" s="1"/>
  <c r="AC63" i="9"/>
  <c r="E54" i="1" s="1"/>
  <c r="K54" i="1" s="1"/>
  <c r="J109" i="1"/>
  <c r="J111" i="1" s="1"/>
  <c r="AC64" i="9"/>
  <c r="E55" i="1" s="1"/>
  <c r="K55" i="1" s="1"/>
  <c r="AC62" i="9"/>
  <c r="AC66" i="9"/>
  <c r="E57" i="1" s="1"/>
  <c r="K57" i="1" s="1"/>
  <c r="AC41" i="9"/>
  <c r="H56" i="9"/>
  <c r="AC56" i="9" s="1"/>
  <c r="AA56" i="9"/>
  <c r="Q45" i="9"/>
  <c r="AC45" i="9" s="1"/>
  <c r="E36" i="1" s="1"/>
  <c r="K36" i="1" s="1"/>
  <c r="AA45" i="9"/>
  <c r="Q57" i="9"/>
  <c r="AC57" i="9" s="1"/>
  <c r="E48" i="1" s="1"/>
  <c r="K48" i="1" s="1"/>
  <c r="AA57" i="9"/>
  <c r="T46" i="9"/>
  <c r="AC46" i="9" s="1"/>
  <c r="E37" i="1" s="1"/>
  <c r="K37" i="1" s="1"/>
  <c r="AA46" i="9"/>
  <c r="T50" i="9"/>
  <c r="AC50" i="9" s="1"/>
  <c r="E41" i="1" s="1"/>
  <c r="K41" i="1" s="1"/>
  <c r="AA50" i="9"/>
  <c r="T54" i="9"/>
  <c r="AC54" i="9" s="1"/>
  <c r="E45" i="1" s="1"/>
  <c r="K45" i="1" s="1"/>
  <c r="AA54" i="9"/>
  <c r="AC65" i="9"/>
  <c r="E56" i="1" s="1"/>
  <c r="K56" i="1" s="1"/>
  <c r="Q43" i="9"/>
  <c r="AC43" i="9" s="1"/>
  <c r="E34" i="1" s="1"/>
  <c r="K34" i="1" s="1"/>
  <c r="AA43" i="9"/>
  <c r="T49" i="9"/>
  <c r="AC49" i="9" s="1"/>
  <c r="E40" i="1" s="1"/>
  <c r="K40" i="1" s="1"/>
  <c r="AA49" i="9"/>
  <c r="T53" i="9"/>
  <c r="AC53" i="9" s="1"/>
  <c r="E44" i="1" s="1"/>
  <c r="K44" i="1" s="1"/>
  <c r="AA53" i="9"/>
  <c r="T58" i="9"/>
  <c r="T59" i="9" s="1"/>
  <c r="AA58" i="9"/>
  <c r="Q42" i="9"/>
  <c r="AC42" i="9" s="1"/>
  <c r="E33" i="1" s="1"/>
  <c r="K33" i="1" s="1"/>
  <c r="AA42" i="9"/>
  <c r="T44" i="9"/>
  <c r="AC44" i="9" s="1"/>
  <c r="E35" i="1" s="1"/>
  <c r="K35" i="1" s="1"/>
  <c r="AA44" i="9"/>
  <c r="T48" i="9"/>
  <c r="AC48" i="9" s="1"/>
  <c r="E39" i="1" s="1"/>
  <c r="K39" i="1" s="1"/>
  <c r="AA48" i="9"/>
  <c r="T52" i="9"/>
  <c r="AC52" i="9" s="1"/>
  <c r="E43" i="1" s="1"/>
  <c r="K43" i="1" s="1"/>
  <c r="AA52" i="9"/>
  <c r="T51" i="9"/>
  <c r="AC51" i="9" s="1"/>
  <c r="E42" i="1" s="1"/>
  <c r="K42" i="1" s="1"/>
  <c r="AA51" i="9"/>
  <c r="AC58" i="9"/>
  <c r="E49" i="1" s="1"/>
  <c r="K49" i="1" s="1"/>
  <c r="W59" i="9"/>
  <c r="W93" i="9"/>
  <c r="K59" i="9"/>
  <c r="H9" i="22"/>
  <c r="H17" i="22" s="1"/>
  <c r="T61" i="9"/>
  <c r="H61" i="9"/>
  <c r="E61" i="9"/>
  <c r="AC73" i="9"/>
  <c r="E62" i="1"/>
  <c r="K62" i="1" s="1"/>
  <c r="N55" i="9"/>
  <c r="K61" i="9"/>
  <c r="Q61" i="9"/>
  <c r="W61" i="9"/>
  <c r="E93" i="9"/>
  <c r="E55" i="9"/>
  <c r="E65" i="1"/>
  <c r="K65" i="1" s="1"/>
  <c r="AC83" i="9"/>
  <c r="H55" i="9"/>
  <c r="K55" i="9"/>
  <c r="N59" i="9"/>
  <c r="W55" i="9"/>
  <c r="N61" i="9"/>
  <c r="E59" i="9"/>
  <c r="E82" i="1"/>
  <c r="K82" i="1" s="1"/>
  <c r="E58" i="1"/>
  <c r="K58" i="1" s="1"/>
  <c r="AC70" i="9"/>
  <c r="AC86" i="9"/>
  <c r="E75" i="1"/>
  <c r="K75" i="1" s="1"/>
  <c r="B14" i="20" l="1"/>
  <c r="B15" i="20" s="1"/>
  <c r="H59" i="9"/>
  <c r="H60" i="9" s="1"/>
  <c r="C2" i="22"/>
  <c r="C9" i="22" s="1"/>
  <c r="C17" i="22" s="1"/>
  <c r="J27" i="1"/>
  <c r="J31" i="1" s="1"/>
  <c r="J113" i="1" s="1"/>
  <c r="Q59" i="9"/>
  <c r="Q55" i="9"/>
  <c r="T55" i="9"/>
  <c r="T60" i="9" s="1"/>
  <c r="T112" i="9" s="1"/>
  <c r="T114" i="9" s="1"/>
  <c r="W60" i="9"/>
  <c r="W112" i="9" s="1"/>
  <c r="W114" i="9" s="1"/>
  <c r="K60" i="9"/>
  <c r="E61" i="1"/>
  <c r="E60" i="9"/>
  <c r="E112" i="9" s="1"/>
  <c r="E114" i="9" s="1"/>
  <c r="N60" i="9"/>
  <c r="E47" i="1"/>
  <c r="K47" i="1" s="1"/>
  <c r="AC59" i="9"/>
  <c r="E74" i="1"/>
  <c r="E53" i="1"/>
  <c r="K53" i="1" s="1"/>
  <c r="AC61" i="9"/>
  <c r="E77" i="1"/>
  <c r="E32" i="1"/>
  <c r="K32" i="1" s="1"/>
  <c r="AC55" i="9"/>
  <c r="E64" i="1"/>
  <c r="Q60" i="9" l="1"/>
  <c r="AC60" i="9"/>
  <c r="E46" i="1"/>
  <c r="K64" i="1"/>
  <c r="E52" i="1"/>
  <c r="E50" i="1"/>
  <c r="E51" i="1" l="1"/>
  <c r="K74" i="1" l="1"/>
  <c r="K77" i="1" l="1"/>
  <c r="K61" i="1" l="1"/>
  <c r="K50" i="1"/>
  <c r="K46" i="1" l="1"/>
  <c r="K51" i="1" s="1"/>
  <c r="I2" i="22" s="1"/>
  <c r="B18" i="20" s="1"/>
  <c r="K52" i="1"/>
  <c r="I3" i="22" s="1"/>
  <c r="B19" i="20" s="1"/>
  <c r="E70" i="2" l="1"/>
  <c r="F70" i="2" s="1"/>
  <c r="H21" i="21" l="1"/>
  <c r="G21" i="21"/>
  <c r="E21" i="21"/>
  <c r="C21" i="21"/>
  <c r="F21" i="21"/>
  <c r="D21" i="21"/>
  <c r="U132" i="9"/>
  <c r="AA132" i="9"/>
  <c r="M25" i="21"/>
  <c r="L25" i="21"/>
  <c r="K25" i="21"/>
  <c r="J25" i="21"/>
  <c r="I25" i="21"/>
  <c r="V126" i="9" l="1"/>
  <c r="Y131" i="9"/>
  <c r="Y129" i="9"/>
  <c r="Y127" i="9"/>
  <c r="Y125" i="9"/>
  <c r="Y130" i="9"/>
  <c r="Y128" i="9"/>
  <c r="Y126" i="9"/>
  <c r="AA37" i="9"/>
  <c r="W37" i="9"/>
  <c r="AC37" i="9" s="1"/>
  <c r="AA35" i="9"/>
  <c r="W35" i="9"/>
  <c r="U25" i="21"/>
  <c r="I21" i="21"/>
  <c r="G11" i="21"/>
  <c r="G22" i="21" s="1"/>
  <c r="K11" i="21"/>
  <c r="D11" i="21"/>
  <c r="D22" i="21" s="1"/>
  <c r="H11" i="21"/>
  <c r="H22" i="21" s="1"/>
  <c r="L11" i="21"/>
  <c r="F11" i="21"/>
  <c r="F22" i="21" s="1"/>
  <c r="J11" i="21"/>
  <c r="E11" i="21"/>
  <c r="E22" i="21" s="1"/>
  <c r="I11" i="21"/>
  <c r="M11" i="21"/>
  <c r="C11" i="21"/>
  <c r="C22" i="21" s="1"/>
  <c r="V125" i="9"/>
  <c r="Z125" i="9" s="1"/>
  <c r="V131" i="9"/>
  <c r="V130" i="9"/>
  <c r="V129" i="9"/>
  <c r="V128" i="9"/>
  <c r="V127" i="9"/>
  <c r="C90" i="1"/>
  <c r="E56" i="2"/>
  <c r="F56" i="2" s="1"/>
  <c r="E57" i="2"/>
  <c r="F57" i="2" s="1"/>
  <c r="E58" i="2"/>
  <c r="F58" i="2" s="1"/>
  <c r="E59" i="2"/>
  <c r="F59" i="2" s="1"/>
  <c r="E60" i="2"/>
  <c r="F60" i="2" s="1"/>
  <c r="E61" i="2"/>
  <c r="F61" i="2" s="1"/>
  <c r="E55" i="2"/>
  <c r="F55" i="2" s="1"/>
  <c r="E69" i="2"/>
  <c r="F69" i="2" s="1"/>
  <c r="E68" i="2"/>
  <c r="F68" i="2" s="1"/>
  <c r="E67" i="2"/>
  <c r="F67" i="2" s="1"/>
  <c r="E66" i="2"/>
  <c r="F66" i="2" s="1"/>
  <c r="E65" i="2"/>
  <c r="F65" i="2" s="1"/>
  <c r="E64" i="2"/>
  <c r="F64" i="2" s="1"/>
  <c r="I5" i="1"/>
  <c r="F30" i="1"/>
  <c r="F26" i="1"/>
  <c r="F24" i="1"/>
  <c r="F21" i="1"/>
  <c r="F11" i="1"/>
  <c r="I26" i="1"/>
  <c r="B12" i="22" s="1"/>
  <c r="I24" i="1"/>
  <c r="B4" i="22" s="1"/>
  <c r="I9" i="1"/>
  <c r="E38" i="2"/>
  <c r="F38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1" i="2"/>
  <c r="F31" i="2" s="1"/>
  <c r="E6" i="2"/>
  <c r="E7" i="2"/>
  <c r="E8" i="2"/>
  <c r="E9" i="2"/>
  <c r="E10" i="2"/>
  <c r="E11" i="2"/>
  <c r="E5" i="2"/>
  <c r="F107" i="1"/>
  <c r="F102" i="1"/>
  <c r="F83" i="1"/>
  <c r="F77" i="1"/>
  <c r="F64" i="1"/>
  <c r="F61" i="1"/>
  <c r="F52" i="1"/>
  <c r="F50" i="1"/>
  <c r="F51" i="1" s="1"/>
  <c r="C26" i="1"/>
  <c r="C24" i="1"/>
  <c r="C109" i="2"/>
  <c r="C105" i="2"/>
  <c r="C103" i="2"/>
  <c r="C88" i="2"/>
  <c r="C90" i="2" s="1"/>
  <c r="C151" i="9"/>
  <c r="D146" i="9" s="1"/>
  <c r="O136" i="9" s="1"/>
  <c r="F132" i="9"/>
  <c r="P142" i="9"/>
  <c r="M142" i="9"/>
  <c r="J142" i="9"/>
  <c r="G142" i="9"/>
  <c r="C142" i="9"/>
  <c r="D126" i="9"/>
  <c r="E126" i="9" s="1"/>
  <c r="D127" i="9"/>
  <c r="E127" i="9" s="1"/>
  <c r="D128" i="9"/>
  <c r="E128" i="9" s="1"/>
  <c r="D129" i="9"/>
  <c r="E129" i="9" s="1"/>
  <c r="D130" i="9"/>
  <c r="E130" i="9" s="1"/>
  <c r="D125" i="9"/>
  <c r="E125" i="9" s="1"/>
  <c r="Q87" i="9"/>
  <c r="Q92" i="9" s="1"/>
  <c r="Q93" i="9" s="1"/>
  <c r="Q112" i="9" s="1"/>
  <c r="Q114" i="9" s="1"/>
  <c r="N87" i="9"/>
  <c r="N92" i="9" s="1"/>
  <c r="N93" i="9" s="1"/>
  <c r="N112" i="9" s="1"/>
  <c r="N114" i="9" s="1"/>
  <c r="K87" i="9"/>
  <c r="K92" i="9" s="1"/>
  <c r="K93" i="9" s="1"/>
  <c r="K112" i="9" s="1"/>
  <c r="K114" i="9" s="1"/>
  <c r="H87" i="9"/>
  <c r="I22" i="21" l="1"/>
  <c r="Q5" i="21"/>
  <c r="R5" i="21" s="1"/>
  <c r="F11" i="2"/>
  <c r="F7" i="2"/>
  <c r="F10" i="2"/>
  <c r="F9" i="2"/>
  <c r="F5" i="2"/>
  <c r="F8" i="2"/>
  <c r="E132" i="9"/>
  <c r="F6" i="2"/>
  <c r="W130" i="9"/>
  <c r="Z130" i="9"/>
  <c r="W126" i="9"/>
  <c r="Z126" i="9"/>
  <c r="Y132" i="9"/>
  <c r="W129" i="9"/>
  <c r="Z129" i="9"/>
  <c r="W128" i="9"/>
  <c r="Z128" i="9"/>
  <c r="W127" i="9"/>
  <c r="Z127" i="9"/>
  <c r="W131" i="9"/>
  <c r="Z131" i="9"/>
  <c r="AC87" i="9"/>
  <c r="AC35" i="9"/>
  <c r="AC31" i="9" s="1"/>
  <c r="W31" i="9"/>
  <c r="I11" i="1"/>
  <c r="B11" i="22" s="1"/>
  <c r="B16" i="22" s="1"/>
  <c r="H92" i="9"/>
  <c r="H93" i="9" s="1"/>
  <c r="H112" i="9" s="1"/>
  <c r="H114" i="9" s="1"/>
  <c r="E54" i="2"/>
  <c r="E30" i="2"/>
  <c r="E4" i="2"/>
  <c r="E63" i="2"/>
  <c r="C54" i="2"/>
  <c r="C23" i="2"/>
  <c r="E23" i="2" s="1"/>
  <c r="F23" i="2" s="1"/>
  <c r="C22" i="2"/>
  <c r="E22" i="2" s="1"/>
  <c r="F22" i="2" s="1"/>
  <c r="C25" i="2"/>
  <c r="E25" i="2" s="1"/>
  <c r="Q7" i="21" s="1"/>
  <c r="C26" i="2"/>
  <c r="C24" i="2"/>
  <c r="C4" i="2"/>
  <c r="C30" i="2"/>
  <c r="K91" i="1" s="1"/>
  <c r="K90" i="1" s="1"/>
  <c r="C63" i="2"/>
  <c r="W125" i="9"/>
  <c r="V132" i="9"/>
  <c r="C28" i="2"/>
  <c r="E28" i="2" s="1"/>
  <c r="F84" i="1"/>
  <c r="C27" i="2"/>
  <c r="E27" i="2" s="1"/>
  <c r="F27" i="2" s="1"/>
  <c r="D145" i="9"/>
  <c r="O135" i="9" s="1"/>
  <c r="D150" i="9"/>
  <c r="O140" i="9" s="1"/>
  <c r="D149" i="9"/>
  <c r="O139" i="9" s="1"/>
  <c r="D148" i="9"/>
  <c r="O138" i="9" s="1"/>
  <c r="D147" i="9"/>
  <c r="O137" i="9" s="1"/>
  <c r="D135" i="9"/>
  <c r="D141" i="9"/>
  <c r="D140" i="9"/>
  <c r="D139" i="9"/>
  <c r="D138" i="9"/>
  <c r="D137" i="9"/>
  <c r="D136" i="9"/>
  <c r="D132" i="9"/>
  <c r="C20" i="1"/>
  <c r="I20" i="1" s="1"/>
  <c r="C19" i="1"/>
  <c r="I19" i="1" s="1"/>
  <c r="C18" i="1"/>
  <c r="I18" i="1" s="1"/>
  <c r="C17" i="1"/>
  <c r="I17" i="1" s="1"/>
  <c r="C14" i="1"/>
  <c r="I14" i="1" s="1"/>
  <c r="C12" i="1"/>
  <c r="I12" i="1" s="1"/>
  <c r="C92" i="2"/>
  <c r="C110" i="1"/>
  <c r="C108" i="1"/>
  <c r="I108" i="1" s="1"/>
  <c r="G13" i="22" s="1"/>
  <c r="C106" i="1"/>
  <c r="I106" i="1" s="1"/>
  <c r="C105" i="1"/>
  <c r="I105" i="1" s="1"/>
  <c r="C104" i="1"/>
  <c r="I104" i="1" s="1"/>
  <c r="C103" i="1"/>
  <c r="I103" i="1" s="1"/>
  <c r="C101" i="1"/>
  <c r="I101" i="1" s="1"/>
  <c r="C100" i="1"/>
  <c r="I100" i="1" s="1"/>
  <c r="C99" i="1"/>
  <c r="I99" i="1" s="1"/>
  <c r="C98" i="1"/>
  <c r="I98" i="1" s="1"/>
  <c r="C97" i="1"/>
  <c r="I97" i="1" s="1"/>
  <c r="C96" i="1"/>
  <c r="I96" i="1" s="1"/>
  <c r="C95" i="1"/>
  <c r="I95" i="1" s="1"/>
  <c r="C82" i="1"/>
  <c r="I82" i="1" s="1"/>
  <c r="C81" i="1"/>
  <c r="I81" i="1" s="1"/>
  <c r="C80" i="1"/>
  <c r="I80" i="1" s="1"/>
  <c r="C79" i="1"/>
  <c r="I79" i="1" s="1"/>
  <c r="C78" i="1"/>
  <c r="I78" i="1" s="1"/>
  <c r="C76" i="1"/>
  <c r="I76" i="1" s="1"/>
  <c r="C75" i="1"/>
  <c r="I75" i="1" s="1"/>
  <c r="C73" i="1"/>
  <c r="I73" i="1" s="1"/>
  <c r="C72" i="1"/>
  <c r="I72" i="1" s="1"/>
  <c r="C71" i="1"/>
  <c r="I71" i="1" s="1"/>
  <c r="C70" i="1"/>
  <c r="I70" i="1" s="1"/>
  <c r="C68" i="1"/>
  <c r="I68" i="1" s="1"/>
  <c r="C67" i="1"/>
  <c r="I67" i="1" s="1"/>
  <c r="C66" i="1"/>
  <c r="I66" i="1" s="1"/>
  <c r="C65" i="1"/>
  <c r="I65" i="1" s="1"/>
  <c r="C63" i="1"/>
  <c r="I63" i="1" s="1"/>
  <c r="C62" i="1"/>
  <c r="I62" i="1" s="1"/>
  <c r="C60" i="1"/>
  <c r="I60" i="1" s="1"/>
  <c r="C59" i="1"/>
  <c r="I59" i="1" s="1"/>
  <c r="C58" i="1"/>
  <c r="I58" i="1" s="1"/>
  <c r="C57" i="1"/>
  <c r="I57" i="1" s="1"/>
  <c r="C56" i="1"/>
  <c r="I56" i="1" s="1"/>
  <c r="C55" i="1"/>
  <c r="I55" i="1" s="1"/>
  <c r="C54" i="1"/>
  <c r="I54" i="1" s="1"/>
  <c r="C49" i="1"/>
  <c r="I49" i="1" s="1"/>
  <c r="C48" i="1"/>
  <c r="I48" i="1" s="1"/>
  <c r="C33" i="1"/>
  <c r="I33" i="1" s="1"/>
  <c r="C34" i="1"/>
  <c r="I34" i="1" s="1"/>
  <c r="C35" i="1"/>
  <c r="I35" i="1" s="1"/>
  <c r="C36" i="1"/>
  <c r="I36" i="1" s="1"/>
  <c r="C37" i="1"/>
  <c r="I37" i="1" s="1"/>
  <c r="C38" i="1"/>
  <c r="I38" i="1" s="1"/>
  <c r="C39" i="1"/>
  <c r="I39" i="1" s="1"/>
  <c r="C40" i="1"/>
  <c r="I40" i="1" s="1"/>
  <c r="C41" i="1"/>
  <c r="I41" i="1" s="1"/>
  <c r="C42" i="1"/>
  <c r="I42" i="1" s="1"/>
  <c r="C43" i="1"/>
  <c r="I43" i="1" s="1"/>
  <c r="C44" i="1"/>
  <c r="I44" i="1" s="1"/>
  <c r="C45" i="1"/>
  <c r="I45" i="1" s="1"/>
  <c r="T29" i="9"/>
  <c r="T28" i="9" s="1"/>
  <c r="T39" i="9" s="1"/>
  <c r="T40" i="9" s="1"/>
  <c r="T116" i="9" s="1"/>
  <c r="Q29" i="9"/>
  <c r="Q28" i="9" s="1"/>
  <c r="Q39" i="9" s="1"/>
  <c r="Q40" i="9" s="1"/>
  <c r="Q116" i="9" s="1"/>
  <c r="N29" i="9"/>
  <c r="N28" i="9" s="1"/>
  <c r="N39" i="9" s="1"/>
  <c r="N40" i="9" s="1"/>
  <c r="N116" i="9" s="1"/>
  <c r="K29" i="9"/>
  <c r="K28" i="9" s="1"/>
  <c r="K39" i="9" s="1"/>
  <c r="K40" i="9" s="1"/>
  <c r="K116" i="9" s="1"/>
  <c r="H29" i="9"/>
  <c r="H28" i="9" s="1"/>
  <c r="H39" i="9" s="1"/>
  <c r="H40" i="9" s="1"/>
  <c r="E73" i="2"/>
  <c r="F73" i="2" s="1"/>
  <c r="AA110" i="9"/>
  <c r="AA78" i="9"/>
  <c r="AA25" i="9"/>
  <c r="AA23" i="9"/>
  <c r="AA10" i="9"/>
  <c r="AA6" i="9"/>
  <c r="C110" i="9"/>
  <c r="C105" i="9"/>
  <c r="C97" i="9"/>
  <c r="C92" i="9"/>
  <c r="C86" i="9"/>
  <c r="C83" i="9"/>
  <c r="C73" i="9"/>
  <c r="C70" i="9"/>
  <c r="C59" i="9"/>
  <c r="C25" i="9"/>
  <c r="C20" i="9"/>
  <c r="C10" i="9"/>
  <c r="C6" i="9"/>
  <c r="Q4" i="21" l="1"/>
  <c r="R4" i="21" s="1"/>
  <c r="Q9" i="21"/>
  <c r="R9" i="21" s="1"/>
  <c r="Q10" i="21"/>
  <c r="R10" i="21" s="1"/>
  <c r="R7" i="21"/>
  <c r="Q3" i="21"/>
  <c r="R3" i="21" s="1"/>
  <c r="W132" i="9"/>
  <c r="E92" i="2"/>
  <c r="E100" i="2" s="1"/>
  <c r="U5" i="21"/>
  <c r="O5" i="21" s="1"/>
  <c r="F28" i="2"/>
  <c r="F25" i="2"/>
  <c r="AA94" i="9"/>
  <c r="AA97" i="9" s="1"/>
  <c r="Z132" i="9"/>
  <c r="AA105" i="9"/>
  <c r="H116" i="9"/>
  <c r="AA92" i="9"/>
  <c r="AA70" i="9"/>
  <c r="F63" i="2"/>
  <c r="F54" i="2"/>
  <c r="F30" i="2"/>
  <c r="F4" i="2"/>
  <c r="E78" i="1"/>
  <c r="K78" i="1" s="1"/>
  <c r="AC92" i="9"/>
  <c r="AC93" i="9" s="1"/>
  <c r="AC112" i="9" s="1"/>
  <c r="AC114" i="9" s="1"/>
  <c r="C102" i="1"/>
  <c r="E24" i="2"/>
  <c r="E26" i="2"/>
  <c r="W29" i="9"/>
  <c r="W28" i="9" s="1"/>
  <c r="W39" i="9" s="1"/>
  <c r="W40" i="9" s="1"/>
  <c r="W116" i="9" s="1"/>
  <c r="E29" i="9"/>
  <c r="C28" i="9"/>
  <c r="C39" i="9" s="1"/>
  <c r="C107" i="1"/>
  <c r="AA31" i="9"/>
  <c r="C21" i="2"/>
  <c r="AA86" i="9"/>
  <c r="AA73" i="9"/>
  <c r="C60" i="9"/>
  <c r="AA83" i="9"/>
  <c r="C69" i="1"/>
  <c r="I69" i="1" s="1"/>
  <c r="C85" i="1"/>
  <c r="C15" i="1"/>
  <c r="I15" i="1" s="1"/>
  <c r="I16" i="1"/>
  <c r="AA55" i="9"/>
  <c r="C32" i="1"/>
  <c r="I32" i="1" s="1"/>
  <c r="AA59" i="9"/>
  <c r="C47" i="1"/>
  <c r="I47" i="1" s="1"/>
  <c r="AA61" i="9"/>
  <c r="C53" i="1"/>
  <c r="I53" i="1" s="1"/>
  <c r="C61" i="1"/>
  <c r="C64" i="1"/>
  <c r="C77" i="1"/>
  <c r="C83" i="1"/>
  <c r="AA20" i="9"/>
  <c r="AA26" i="9" s="1"/>
  <c r="I13" i="1"/>
  <c r="L136" i="9"/>
  <c r="I136" i="9"/>
  <c r="F136" i="9"/>
  <c r="L137" i="9"/>
  <c r="I137" i="9"/>
  <c r="F137" i="9"/>
  <c r="L138" i="9"/>
  <c r="I138" i="9"/>
  <c r="F138" i="9"/>
  <c r="L139" i="9"/>
  <c r="I139" i="9"/>
  <c r="F139" i="9"/>
  <c r="L140" i="9"/>
  <c r="I140" i="9"/>
  <c r="F140" i="9"/>
  <c r="L141" i="9"/>
  <c r="I141" i="9"/>
  <c r="F141" i="9"/>
  <c r="O142" i="9"/>
  <c r="L135" i="9"/>
  <c r="I135" i="9"/>
  <c r="F135" i="9"/>
  <c r="D142" i="9"/>
  <c r="C26" i="9"/>
  <c r="C93" i="9"/>
  <c r="D151" i="9"/>
  <c r="C119" i="9"/>
  <c r="F119" i="9"/>
  <c r="I119" i="9"/>
  <c r="L119" i="9"/>
  <c r="O119" i="9"/>
  <c r="R119" i="9"/>
  <c r="U119" i="9"/>
  <c r="Q6" i="21" l="1"/>
  <c r="R6" i="21" s="1"/>
  <c r="Q8" i="21"/>
  <c r="R8" i="21" s="1"/>
  <c r="I142" i="9"/>
  <c r="F92" i="2"/>
  <c r="C94" i="1"/>
  <c r="C74" i="1"/>
  <c r="C84" i="1" s="1"/>
  <c r="F16" i="2"/>
  <c r="F15" i="2"/>
  <c r="F26" i="2"/>
  <c r="F24" i="2"/>
  <c r="U7" i="21"/>
  <c r="N7" i="21" s="1"/>
  <c r="O7" i="21" s="1"/>
  <c r="U10" i="21"/>
  <c r="O10" i="21" s="1"/>
  <c r="R116" i="9"/>
  <c r="C112" i="9"/>
  <c r="C114" i="9" s="1"/>
  <c r="AC29" i="9"/>
  <c r="AC28" i="9" s="1"/>
  <c r="AC39" i="9" s="1"/>
  <c r="L116" i="9"/>
  <c r="C40" i="9"/>
  <c r="E83" i="1"/>
  <c r="E84" i="1" s="1"/>
  <c r="E109" i="1" s="1"/>
  <c r="E111" i="1" s="1"/>
  <c r="F116" i="9"/>
  <c r="E21" i="2"/>
  <c r="E28" i="9"/>
  <c r="E39" i="9" s="1"/>
  <c r="E40" i="9" s="1"/>
  <c r="E116" i="9" s="1"/>
  <c r="AA28" i="9"/>
  <c r="L142" i="9"/>
  <c r="F142" i="9"/>
  <c r="AA93" i="9"/>
  <c r="F94" i="1"/>
  <c r="F95" i="2"/>
  <c r="C52" i="1"/>
  <c r="C50" i="1"/>
  <c r="C46" i="1"/>
  <c r="AA60" i="9"/>
  <c r="C21" i="1"/>
  <c r="C27" i="1" s="1"/>
  <c r="I94" i="1" l="1"/>
  <c r="G7" i="22"/>
  <c r="F21" i="2"/>
  <c r="U3" i="21"/>
  <c r="U6" i="21"/>
  <c r="N6" i="21" s="1"/>
  <c r="O6" i="21" s="1"/>
  <c r="U8" i="21"/>
  <c r="O8" i="21" s="1"/>
  <c r="U4" i="21"/>
  <c r="O4" i="21" s="1"/>
  <c r="U9" i="21"/>
  <c r="O9" i="21" s="1"/>
  <c r="C116" i="9"/>
  <c r="O116" i="9"/>
  <c r="U116" i="9"/>
  <c r="F14" i="2"/>
  <c r="F109" i="1"/>
  <c r="I116" i="9"/>
  <c r="E29" i="1"/>
  <c r="H110" i="1" s="1"/>
  <c r="AC40" i="9"/>
  <c r="AC116" i="9" s="1"/>
  <c r="C29" i="1"/>
  <c r="F110" i="1" s="1"/>
  <c r="AA39" i="9"/>
  <c r="AA40" i="9" s="1"/>
  <c r="AA112" i="9"/>
  <c r="AA114" i="9" s="1"/>
  <c r="C51" i="1"/>
  <c r="C109" i="1" s="1"/>
  <c r="C111" i="1" s="1"/>
  <c r="C100" i="2"/>
  <c r="F100" i="2" s="1"/>
  <c r="I21" i="1"/>
  <c r="B3" i="22" s="1"/>
  <c r="C30" i="1" l="1"/>
  <c r="C31" i="1" s="1"/>
  <c r="C113" i="1" s="1"/>
  <c r="J6" i="22"/>
  <c r="F13" i="2"/>
  <c r="C72" i="2"/>
  <c r="AA116" i="9"/>
  <c r="E30" i="1"/>
  <c r="E31" i="1" s="1"/>
  <c r="E113" i="1" s="1"/>
  <c r="E3" i="22"/>
  <c r="C13" i="18"/>
  <c r="C33" i="18" s="1"/>
  <c r="C81" i="2" l="1"/>
  <c r="C86" i="2" s="1"/>
  <c r="K83" i="1"/>
  <c r="K84" i="1" s="1"/>
  <c r="I4" i="22" s="1"/>
  <c r="B20" i="20" s="1"/>
  <c r="K102" i="1"/>
  <c r="I11" i="22" s="1"/>
  <c r="B25" i="20" s="1"/>
  <c r="B28" i="20" s="1"/>
  <c r="E72" i="2"/>
  <c r="I107" i="1"/>
  <c r="G12" i="22" s="1"/>
  <c r="I83" i="1"/>
  <c r="I102" i="1"/>
  <c r="G11" i="22" s="1"/>
  <c r="I77" i="1"/>
  <c r="I74" i="1"/>
  <c r="I64" i="1"/>
  <c r="I61" i="1"/>
  <c r="G16" i="22" l="1"/>
  <c r="F6" i="1"/>
  <c r="H6" i="1" s="1"/>
  <c r="E81" i="2"/>
  <c r="E86" i="2" s="1"/>
  <c r="Q20" i="21"/>
  <c r="R20" i="21" s="1"/>
  <c r="I16" i="22"/>
  <c r="F72" i="2"/>
  <c r="I84" i="1"/>
  <c r="C106" i="2"/>
  <c r="I46" i="1"/>
  <c r="I50" i="1"/>
  <c r="I52" i="1"/>
  <c r="D13" i="18"/>
  <c r="D33" i="18" s="1"/>
  <c r="I6" i="1" l="1"/>
  <c r="I4" i="1" s="1"/>
  <c r="I7" i="1" s="1"/>
  <c r="B2" i="22" s="1"/>
  <c r="B9" i="22" s="1"/>
  <c r="B17" i="22" s="1"/>
  <c r="F4" i="1"/>
  <c r="F7" i="1" s="1"/>
  <c r="F27" i="1" s="1"/>
  <c r="F31" i="1" s="1"/>
  <c r="F81" i="2"/>
  <c r="G3" i="22"/>
  <c r="G4" i="22"/>
  <c r="J4" i="22" s="1"/>
  <c r="U20" i="21"/>
  <c r="K6" i="1"/>
  <c r="C110" i="2"/>
  <c r="I27" i="1"/>
  <c r="I30" i="1"/>
  <c r="I51" i="1"/>
  <c r="G2" i="22" l="1"/>
  <c r="J2" i="22" s="1"/>
  <c r="G9" i="22"/>
  <c r="G17" i="22" s="1"/>
  <c r="J3" i="22"/>
  <c r="I109" i="1"/>
  <c r="I111" i="1" s="1"/>
  <c r="I31" i="1"/>
  <c r="F111" i="1"/>
  <c r="F113" i="1" s="1"/>
  <c r="I113" i="1" l="1"/>
  <c r="N25" i="21"/>
  <c r="N45" i="21" s="1"/>
  <c r="O25" i="21" l="1"/>
  <c r="O45" i="21" s="1"/>
  <c r="N11" i="21"/>
  <c r="O3" i="21"/>
  <c r="O11" i="21" s="1"/>
  <c r="J21" i="21" l="1"/>
  <c r="J22" i="21" s="1"/>
  <c r="K21" i="21"/>
  <c r="K22" i="21" s="1"/>
  <c r="L21" i="21"/>
  <c r="L22" i="21" s="1"/>
  <c r="M21" i="21"/>
  <c r="M22" i="21" s="1"/>
  <c r="N21" i="21"/>
  <c r="N22" i="21" s="1"/>
  <c r="O20" i="21" l="1"/>
  <c r="O21" i="21" s="1"/>
  <c r="O22" i="21" s="1"/>
  <c r="K94" i="1"/>
  <c r="H94" i="1"/>
  <c r="H109" i="1" l="1"/>
  <c r="H111" i="1" s="1"/>
  <c r="K109" i="1"/>
  <c r="K111" i="1" s="1"/>
  <c r="I7" i="22"/>
  <c r="B23" i="20" s="1"/>
  <c r="B24" i="20" s="1"/>
  <c r="B30" i="20" s="1"/>
  <c r="I9" i="22" l="1"/>
  <c r="J9" i="22" s="1"/>
  <c r="J7" i="22"/>
  <c r="I17" i="22" l="1"/>
  <c r="J17" i="22" s="1"/>
  <c r="F86" i="2"/>
  <c r="K5" i="1" l="1"/>
  <c r="K4" i="1" s="1"/>
  <c r="K7" i="1" s="1"/>
  <c r="H4" i="1"/>
  <c r="H7" i="1" s="1"/>
  <c r="H27" i="1" s="1"/>
  <c r="H31" i="1" s="1"/>
  <c r="H113" i="1" s="1"/>
  <c r="E106" i="2"/>
  <c r="D2" i="22" l="1"/>
  <c r="B3" i="20" s="1"/>
  <c r="B6" i="20" s="1"/>
  <c r="B16" i="20" s="1"/>
  <c r="B32" i="20" s="1"/>
  <c r="K27" i="1"/>
  <c r="K31" i="1" s="1"/>
  <c r="K113" i="1" s="1"/>
  <c r="F106" i="2"/>
  <c r="E110" i="2"/>
  <c r="F110" i="2" s="1"/>
  <c r="E2" i="22" l="1"/>
  <c r="D9" i="22"/>
  <c r="E9" i="22" s="1"/>
  <c r="D17" i="22" l="1"/>
  <c r="E17" i="22" s="1"/>
</calcChain>
</file>

<file path=xl/sharedStrings.xml><?xml version="1.0" encoding="utf-8"?>
<sst xmlns="http://schemas.openxmlformats.org/spreadsheetml/2006/main" count="847" uniqueCount="388">
  <si>
    <t>BEVÉTELEK ÖSSZESEN</t>
  </si>
  <si>
    <t>Jubileumi jutalom</t>
  </si>
  <si>
    <t>Közlekedési költségtérítés</t>
  </si>
  <si>
    <t>Vásárolt élelmezés</t>
  </si>
  <si>
    <t>Baracska</t>
  </si>
  <si>
    <t>Ercsi</t>
  </si>
  <si>
    <t>Gyúró</t>
  </si>
  <si>
    <t>Kajászó</t>
  </si>
  <si>
    <t>Martonvásár</t>
  </si>
  <si>
    <t>Ráckeresztúr</t>
  </si>
  <si>
    <t>Tordas</t>
  </si>
  <si>
    <t>IDŐSEK NAPPALI ELLÁTÁSA</t>
  </si>
  <si>
    <t>HÁZI SEGÍTSÉGNYÚJTÁS</t>
  </si>
  <si>
    <t>TÁMOGATÓ SZOLGÁLAT</t>
  </si>
  <si>
    <t>SEGÍTŐ SZOLGÁLAT EGYÜTT</t>
  </si>
  <si>
    <t>TANYAGONDNOKI SZOLGÁLTATÁS</t>
  </si>
  <si>
    <t>Közalkalmazotti státuszok</t>
  </si>
  <si>
    <t>Összesen</t>
  </si>
  <si>
    <t>ENGEDÉLYEZETT LÉTSZÁM</t>
  </si>
  <si>
    <t>Segítő Szolgálat</t>
  </si>
  <si>
    <t>Segítő Szolgálat Összesen</t>
  </si>
  <si>
    <t>mutató</t>
  </si>
  <si>
    <t>SZOCIÁLIS NORMATÍVA ÉS TÁMOGATÁS MINDÖSSZESEN</t>
  </si>
  <si>
    <t>Bevételek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</si>
  <si>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</si>
  <si>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</si>
  <si>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</si>
  <si>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</si>
  <si>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</si>
  <si>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</si>
  <si>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</si>
  <si>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</si>
  <si>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</si>
  <si>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</si>
  <si>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</si>
  <si>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</si>
  <si>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Személyi juttatások</t>
  </si>
  <si>
    <t>Január</t>
  </si>
  <si>
    <t>Február</t>
  </si>
  <si>
    <t>Március</t>
  </si>
  <si>
    <t>Április</t>
  </si>
  <si>
    <t>Május</t>
  </si>
  <si>
    <t>Június</t>
  </si>
  <si>
    <t>Július</t>
  </si>
  <si>
    <t>Szeptember</t>
  </si>
  <si>
    <t>Október</t>
  </si>
  <si>
    <t>November</t>
  </si>
  <si>
    <t>December</t>
  </si>
  <si>
    <t>Szociális és gyermekjóléti feladatok támogatása</t>
  </si>
  <si>
    <t>SZOCIÁLIS NORMATÍVA ÖSSZESEN</t>
  </si>
  <si>
    <t>Kiadások</t>
  </si>
  <si>
    <t>Martonvásár munkaszervezeti feladat</t>
  </si>
  <si>
    <t>Szent László Völgye Segítő Szolgálat költségvetése</t>
  </si>
  <si>
    <t>Társulás költségvetése</t>
  </si>
  <si>
    <t>Működési bevételek</t>
  </si>
  <si>
    <t>Dologi kiadások</t>
  </si>
  <si>
    <t>Beruházások</t>
  </si>
  <si>
    <t>Felújítások</t>
  </si>
  <si>
    <t>Mindösszesen</t>
  </si>
  <si>
    <t>I. Működési bevételek összesen</t>
  </si>
  <si>
    <t>II. Felhalmozási bevételek összesen</t>
  </si>
  <si>
    <t>I. Működési kiadások összesen</t>
  </si>
  <si>
    <t>II. Felhalmozási kiadások összesen</t>
  </si>
  <si>
    <t xml:space="preserve">Önkormányzatok működési támogatásai </t>
  </si>
  <si>
    <t>Egyéb működési célú támogatások bevételei államháztartáson belülről</t>
  </si>
  <si>
    <t>ebből: helyi önkormányzatok és költségvetési szerveik</t>
  </si>
  <si>
    <t>Működési célú támogatások államháztartáson belülről</t>
  </si>
  <si>
    <t>Egyéb felhalmozási célú támogatások bevételei államháztartáson belülről</t>
  </si>
  <si>
    <t xml:space="preserve">Felhalmozási célú támogatások államháztartáson belülről </t>
  </si>
  <si>
    <t>Készletértékesítés ellenértéke</t>
  </si>
  <si>
    <t>Szolgáltatások ellenértéke</t>
  </si>
  <si>
    <t>Közvetített szolgáltatások ellenértéke</t>
  </si>
  <si>
    <t>Tulajdonosi bevételek</t>
  </si>
  <si>
    <t>Ellátási díjak</t>
  </si>
  <si>
    <t>Kiszámlázott általános forgalmi adó</t>
  </si>
  <si>
    <t>Általános forgalmi adó visszatérítése</t>
  </si>
  <si>
    <t>Egyéb működési bevételek</t>
  </si>
  <si>
    <t xml:space="preserve">Működési bevételek </t>
  </si>
  <si>
    <t xml:space="preserve">Felhalmozási bevételek </t>
  </si>
  <si>
    <t>Egyéb működési célú átvett pénzeszközök</t>
  </si>
  <si>
    <t>Egyéb felhalmozási célú átvett pénzeszközök</t>
  </si>
  <si>
    <t xml:space="preserve">Költségvetési bevételek </t>
  </si>
  <si>
    <t xml:space="preserve">Maradvány igénybevétele </t>
  </si>
  <si>
    <t xml:space="preserve">Finanszírozási bevételek </t>
  </si>
  <si>
    <t xml:space="preserve">Foglalkoztatottak személyi juttatásai </t>
  </si>
  <si>
    <t xml:space="preserve">Külső személyi juttatások </t>
  </si>
  <si>
    <t xml:space="preserve">Személyi juttatások összesen </t>
  </si>
  <si>
    <t xml:space="preserve">Munkaadókat terhelő járulékok és szociális hozzájárulási adó                                                                   </t>
  </si>
  <si>
    <t xml:space="preserve">Készletbeszerzés </t>
  </si>
  <si>
    <t xml:space="preserve">Kommunikációs szolgáltatások </t>
  </si>
  <si>
    <t xml:space="preserve">Szolgáltatási kiadások </t>
  </si>
  <si>
    <t>Kiküldetések, reklám- és propagandakiadások</t>
  </si>
  <si>
    <t>Különféle befizetések és egyéb dologi kiadások</t>
  </si>
  <si>
    <t xml:space="preserve">Dologi kiadások </t>
  </si>
  <si>
    <t>Egyéb működési célú kiadások</t>
  </si>
  <si>
    <t xml:space="preserve">Felújítások </t>
  </si>
  <si>
    <t>Egyéb felhalmozási célú kiadások</t>
  </si>
  <si>
    <t xml:space="preserve">Költségvetési kiadások </t>
  </si>
  <si>
    <t>Finanszírozási kiadások</t>
  </si>
  <si>
    <t>Felhalmozási célú önkormányzati támogatások</t>
  </si>
  <si>
    <t>Rovat-szám</t>
  </si>
  <si>
    <t>B11</t>
  </si>
  <si>
    <t>B16</t>
  </si>
  <si>
    <t>B1</t>
  </si>
  <si>
    <t>B21</t>
  </si>
  <si>
    <t>B25</t>
  </si>
  <si>
    <t>B2</t>
  </si>
  <si>
    <t>B401</t>
  </si>
  <si>
    <t>B402</t>
  </si>
  <si>
    <t>B403</t>
  </si>
  <si>
    <t>B404</t>
  </si>
  <si>
    <t>B405</t>
  </si>
  <si>
    <t>B406</t>
  </si>
  <si>
    <t>B407</t>
  </si>
  <si>
    <t>B408</t>
  </si>
  <si>
    <t>B4</t>
  </si>
  <si>
    <t>B5</t>
  </si>
  <si>
    <t>B6</t>
  </si>
  <si>
    <t>B7</t>
  </si>
  <si>
    <t>B1-B7</t>
  </si>
  <si>
    <t>B813</t>
  </si>
  <si>
    <t>B8</t>
  </si>
  <si>
    <t>Megnevezés</t>
  </si>
  <si>
    <t>K11</t>
  </si>
  <si>
    <t>K12</t>
  </si>
  <si>
    <t>K1</t>
  </si>
  <si>
    <t>K2</t>
  </si>
  <si>
    <t>K31</t>
  </si>
  <si>
    <t>K32</t>
  </si>
  <si>
    <t>K33</t>
  </si>
  <si>
    <t>K34</t>
  </si>
  <si>
    <t>K35</t>
  </si>
  <si>
    <t>K3</t>
  </si>
  <si>
    <t>K5</t>
  </si>
  <si>
    <t>K6</t>
  </si>
  <si>
    <t>K7</t>
  </si>
  <si>
    <t>K8</t>
  </si>
  <si>
    <t>K1-K8</t>
  </si>
  <si>
    <t>K9</t>
  </si>
  <si>
    <t>K1101</t>
  </si>
  <si>
    <t>Törvény szerinti illetmények, munkabérek</t>
  </si>
  <si>
    <t>K1102</t>
  </si>
  <si>
    <t>Normatív jutalmak</t>
  </si>
  <si>
    <t>K1103</t>
  </si>
  <si>
    <t>Céljuttatás, projektprémium</t>
  </si>
  <si>
    <t>K1104</t>
  </si>
  <si>
    <t>Készenléti, ügyeleti, helyettesítési díj, túlóra, túlszolgálat</t>
  </si>
  <si>
    <t>K1105</t>
  </si>
  <si>
    <t>Végkielégítés</t>
  </si>
  <si>
    <t>K1106</t>
  </si>
  <si>
    <t>K1107</t>
  </si>
  <si>
    <t>Béren kívüli juttatások</t>
  </si>
  <si>
    <t>K1108</t>
  </si>
  <si>
    <t>Ruházati költségtérítés</t>
  </si>
  <si>
    <t>K1109</t>
  </si>
  <si>
    <t>K1110</t>
  </si>
  <si>
    <t>Egyéb költségtérítések</t>
  </si>
  <si>
    <t>K1111</t>
  </si>
  <si>
    <t>Lakhatási támogatások</t>
  </si>
  <si>
    <t>K1112</t>
  </si>
  <si>
    <t>Szociális támogatások</t>
  </si>
  <si>
    <t>K1113</t>
  </si>
  <si>
    <t>Foglalkoztatottak egyéb személyi juttatásai</t>
  </si>
  <si>
    <t>ebből:biztosítási díjak</t>
  </si>
  <si>
    <t>K121</t>
  </si>
  <si>
    <t>Választott tisztségviselők juttatásai</t>
  </si>
  <si>
    <t>K122</t>
  </si>
  <si>
    <t>Munkavégzésre irányuló egyéb jogviszonyban nem saját foglalkoztatottnak fizetett juttatások</t>
  </si>
  <si>
    <t>K123</t>
  </si>
  <si>
    <t>Egyéb külső személyi juttatások</t>
  </si>
  <si>
    <t>K311</t>
  </si>
  <si>
    <t>Szakmai anyagok beszerzése</t>
  </si>
  <si>
    <t>K312</t>
  </si>
  <si>
    <t>Üzemeltetési anyagok beszerzése</t>
  </si>
  <si>
    <t>K313</t>
  </si>
  <si>
    <t>Árubeszerzés</t>
  </si>
  <si>
    <t>K321</t>
  </si>
  <si>
    <t>Informatikai szolgáltatások igénybevétele</t>
  </si>
  <si>
    <t>K322</t>
  </si>
  <si>
    <t>Egyéb kommunikációs szolgáltatások</t>
  </si>
  <si>
    <t>K331</t>
  </si>
  <si>
    <t>Közüzemi díjak</t>
  </si>
  <si>
    <t>K332</t>
  </si>
  <si>
    <t>K333</t>
  </si>
  <si>
    <t xml:space="preserve">Bérleti és lízing díjak </t>
  </si>
  <si>
    <t>K334</t>
  </si>
  <si>
    <t>Karbantartási, kisjavítási szolgáltatások</t>
  </si>
  <si>
    <t>K335</t>
  </si>
  <si>
    <t>Közvetített szolgáltatások</t>
  </si>
  <si>
    <t>K336</t>
  </si>
  <si>
    <t xml:space="preserve">Szakmai tevékenységet segítő szolgáltatások </t>
  </si>
  <si>
    <t>K337</t>
  </si>
  <si>
    <t>K341</t>
  </si>
  <si>
    <t>Kiküldetések kiadásai</t>
  </si>
  <si>
    <t>K342</t>
  </si>
  <si>
    <t>Reklám- és propagandakiadások</t>
  </si>
  <si>
    <t>K351</t>
  </si>
  <si>
    <t>Működési célú előzetesen felszámított általános forgalmi adó</t>
  </si>
  <si>
    <t>K352</t>
  </si>
  <si>
    <t xml:space="preserve">Fizetendő általános forgalmi adó </t>
  </si>
  <si>
    <t>K353</t>
  </si>
  <si>
    <t xml:space="preserve">Kamatkiadások   </t>
  </si>
  <si>
    <t>K354</t>
  </si>
  <si>
    <t xml:space="preserve">Egyéb pénzügyi műveletek kiadásai </t>
  </si>
  <si>
    <t>K355</t>
  </si>
  <si>
    <t>K61</t>
  </si>
  <si>
    <t>Immateriális javak beszerzése, létesítése</t>
  </si>
  <si>
    <t>K62</t>
  </si>
  <si>
    <t xml:space="preserve">Ingatlanok beszerzése, létesítése </t>
  </si>
  <si>
    <t>K63</t>
  </si>
  <si>
    <t>Informatikai eszközök beszerzése, létesítése</t>
  </si>
  <si>
    <t>K64</t>
  </si>
  <si>
    <t>Egyéb tárgyi eszközök beszerzése, létesítése</t>
  </si>
  <si>
    <t>K65</t>
  </si>
  <si>
    <t>Részesedések beszerzése</t>
  </si>
  <si>
    <t>K66</t>
  </si>
  <si>
    <t>Meglévő részesedések növeléséhez kapcsolódó kiadások</t>
  </si>
  <si>
    <t>K67</t>
  </si>
  <si>
    <t>Beruházási célú előzetesen felszámított általános forgalmi adó</t>
  </si>
  <si>
    <t>K71</t>
  </si>
  <si>
    <t>Ingatlanok felújítása</t>
  </si>
  <si>
    <t>K72</t>
  </si>
  <si>
    <t>Informatikai eszközök felújítása</t>
  </si>
  <si>
    <t>K73</t>
  </si>
  <si>
    <t xml:space="preserve">Egyéb tárgyi eszközök felújítása </t>
  </si>
  <si>
    <t>K74</t>
  </si>
  <si>
    <t>Felújítási célú előzetesen felszámított általános forgalmi adó</t>
  </si>
  <si>
    <t>ebből: szociális hozzájárulási adó</t>
  </si>
  <si>
    <t>ebből: rehabilitációs hozzájárulás</t>
  </si>
  <si>
    <t>ebből: egészségügyi hozzájárulás</t>
  </si>
  <si>
    <t>ebből: munkáltatót terhelő személyi jövedelemadó</t>
  </si>
  <si>
    <t>ebből: államháztartáson belül</t>
  </si>
  <si>
    <t>ebből: államháztartáson kívül</t>
  </si>
  <si>
    <t>B816</t>
  </si>
  <si>
    <t>Központi, irányító szervi támogatás</t>
  </si>
  <si>
    <t>KIADÁSOK ÖSSZESEN</t>
  </si>
  <si>
    <t>ebből: normatív támogatás</t>
  </si>
  <si>
    <t>ebből: önkormányzati hozzájárulás</t>
  </si>
  <si>
    <t>Vál</t>
  </si>
  <si>
    <t>kerekítve</t>
  </si>
  <si>
    <t>Áfa</t>
  </si>
  <si>
    <t>K506</t>
  </si>
  <si>
    <t>Egyéb működési célú támogatások államháztartáson belülre</t>
  </si>
  <si>
    <t>K512</t>
  </si>
  <si>
    <t>Tartalékok</t>
  </si>
  <si>
    <t>EGYENLEG ÖSSZESEN</t>
  </si>
  <si>
    <t>TÖBBI SZOC. FELADAT</t>
  </si>
  <si>
    <t xml:space="preserve">Baracska  </t>
  </si>
  <si>
    <t xml:space="preserve">Ercsi  </t>
  </si>
  <si>
    <t xml:space="preserve">Kajászó  </t>
  </si>
  <si>
    <t xml:space="preserve">Martonvásár  </t>
  </si>
  <si>
    <t xml:space="preserve">Ráckeresztúr  </t>
  </si>
  <si>
    <t xml:space="preserve">Tordas  </t>
  </si>
  <si>
    <t xml:space="preserve">Gyúró  </t>
  </si>
  <si>
    <t>C) Szociális ellátásokhoz</t>
  </si>
  <si>
    <t>A) Központi orvosi ügyelethez</t>
  </si>
  <si>
    <t>Szociális ellátás</t>
  </si>
  <si>
    <t>ÖNKORMÁNYZATI HOZZÁJÁRULÁSOK ÖSSZESEN</t>
  </si>
  <si>
    <t>E) Belső ellenőrzéshez</t>
  </si>
  <si>
    <t>F) Munkaszervezeti feladatokhoz</t>
  </si>
  <si>
    <t>ebből: pénzügyi alap tartaléka</t>
  </si>
  <si>
    <t>K915</t>
  </si>
  <si>
    <t>IDŐSEK - CSALÁDI NAPKÖZI</t>
  </si>
  <si>
    <t>Martonvásár normatíva átadás</t>
  </si>
  <si>
    <t>Normatíva átadás összesen</t>
  </si>
  <si>
    <t>MINDÖSSZESEN</t>
  </si>
  <si>
    <t>Auguszt.</t>
  </si>
  <si>
    <t>Összesen:</t>
  </si>
  <si>
    <t>Hitel, kölcsön felvétel államháztartáson kívülről</t>
  </si>
  <si>
    <t>Finanszírozási bevételek</t>
  </si>
  <si>
    <t xml:space="preserve">Ellátottak pénzbeli juttatásai </t>
  </si>
  <si>
    <t>Egyenleg</t>
  </si>
  <si>
    <t xml:space="preserve">Felhalmozási célú tám. ÁH belülről </t>
  </si>
  <si>
    <t>Működési célú tám. ÁH belülről</t>
  </si>
  <si>
    <t>Felhalmozási bevételek összesen</t>
  </si>
  <si>
    <t>Felhalmozási kiadások összesen</t>
  </si>
  <si>
    <t>%</t>
  </si>
  <si>
    <t>Egyéb dologi kiadások (bitosítás, mű.i vizsgák)</t>
  </si>
  <si>
    <t>ebből: helyi önkormányzatok és költségvetési szerveik támogatása</t>
  </si>
  <si>
    <t>Egyéb szolgáltatások  (üzemeltetés, szolg. igénybevétel, bankköltség)</t>
  </si>
  <si>
    <t>Egyéb dologi kiadások (biztosítáűs, műszaki vizsga)</t>
  </si>
  <si>
    <t xml:space="preserve">Üzemeltetési anyagok beszerzése (üzemanyag, tisztító szerek, irodaszer) </t>
  </si>
  <si>
    <t>Szent László Völgye Segítő Szolgálat</t>
  </si>
  <si>
    <t>Módosítás</t>
  </si>
  <si>
    <t>K513</t>
  </si>
  <si>
    <t>Bérkompenzáció</t>
  </si>
  <si>
    <t>Házi segítségnyújtás</t>
  </si>
  <si>
    <t>BÉRKOMPENZÁCIÓ ÖSSZESEN</t>
  </si>
  <si>
    <t>SZOCIÁLIS ÁGAZATI PÓTLÉK ÖSSZESEN</t>
  </si>
  <si>
    <t>eredeti ker.</t>
  </si>
  <si>
    <t>módosított ker</t>
  </si>
  <si>
    <t>módosítás ker</t>
  </si>
  <si>
    <t>Szociális ágazati pótlék</t>
  </si>
  <si>
    <t>ebből: táppénz hozzájárulás</t>
  </si>
  <si>
    <t>Önkormányzati hozzájárulások (fizetendő minden hó 5-éig)</t>
  </si>
  <si>
    <t>TKT által önkormányzatoknak utalandó (utalandó minden hó 7-éig)</t>
  </si>
  <si>
    <t>Egyéb szolgáltatások (Martongazda kft., bankköltségek, üzemorvos, posta költség) + Seg.Szolg ellenőrzés</t>
  </si>
  <si>
    <t>SZOCIÁLIS ÉTKEZTETÉS</t>
  </si>
  <si>
    <t xml:space="preserve">     Család- és gyermekjóléti szolgálat</t>
  </si>
  <si>
    <t xml:space="preserve">     Család- és gyermekjóléti központ</t>
  </si>
  <si>
    <t xml:space="preserve">     Szociális étkeztetés</t>
  </si>
  <si>
    <t xml:space="preserve">     Támogató szolgáltatás</t>
  </si>
  <si>
    <t>CSALÁD-ÉS GYERMEKJÓLÉTI KÖZPONT</t>
  </si>
  <si>
    <t>CSALÁD-ÉS GYERMEKJÓLÉTI SZOLGÁLAT</t>
  </si>
  <si>
    <t>Család- és Gyermekjóléti Szolgálat</t>
  </si>
  <si>
    <t>Család- és Gyermekjóléti Központ</t>
  </si>
  <si>
    <t xml:space="preserve">     Házi segítségnyújtás - szociális segítés</t>
  </si>
  <si>
    <t xml:space="preserve">     Házi segítségnyújtás - személyi gondozás társulási kiegészítéssel</t>
  </si>
  <si>
    <t xml:space="preserve">     Idősek klubja - társulási kiegészítéssel </t>
  </si>
  <si>
    <t xml:space="preserve">     Falugondnoki feladatellátás</t>
  </si>
  <si>
    <t xml:space="preserve">     Családi bölcsöde</t>
  </si>
  <si>
    <t>Családi bölcsöde</t>
  </si>
  <si>
    <t>CSALÁDI BÖLCSÖDE</t>
  </si>
  <si>
    <t>Tárgyévi terv</t>
  </si>
  <si>
    <t>Társulás és intézményének konszolidált összesítése</t>
  </si>
  <si>
    <t>B) Fogorvosi ügyelethez</t>
  </si>
  <si>
    <t>G) Normatív támogatás átvétel</t>
  </si>
  <si>
    <t xml:space="preserve">Eredeti </t>
  </si>
  <si>
    <t>Módosított</t>
  </si>
  <si>
    <t>Család-és Gyermekjóléti Központ</t>
  </si>
  <si>
    <t>Család-és Gyermekjóléti Szolgálat</t>
  </si>
  <si>
    <t>Családi bölcsőde</t>
  </si>
  <si>
    <t>ebből: TKT tartalék v. költségvetési felhasználás</t>
  </si>
  <si>
    <t>Martonvásár normatíva visszafizetés</t>
  </si>
  <si>
    <t>Segítő Szolgálat által önkormányzatoknak utalandó</t>
  </si>
  <si>
    <t>2019. évi módosítás</t>
  </si>
  <si>
    <t xml:space="preserve">     Óvodai és iskolai szociális segítő tevékenység támogatása</t>
  </si>
  <si>
    <t>ebből: 2018.évi zárszámadási elszámolás visszautalás</t>
  </si>
  <si>
    <t xml:space="preserve">H) Magyar Államkincstár 2017.évi normativa ellenőrzés </t>
  </si>
  <si>
    <t>Magyar Államkincstár 2017.évi normativa ellenőrzés Baracska</t>
  </si>
  <si>
    <t>Magyar Államkincstár 2017.évi normativa ellenőrzés Tordas</t>
  </si>
  <si>
    <t>2018. évi normatíva elszámolás többlet (Bölcsőde) Segítő Szolgálat bölcsődei feladatán</t>
  </si>
  <si>
    <t xml:space="preserve">     2018. évi normatíva elszámolás többlet (Bölcsőde) Segítő Szolgálat bölcsődei feladatán</t>
  </si>
  <si>
    <t>ebből: Magyar Államkincstár 2017.évi normatíva ellenőrzés miatti visszafizetés, kamat</t>
  </si>
  <si>
    <t>2018.évi zárszámadási elszámolás visszautalás</t>
  </si>
  <si>
    <t>Magyar Államkincstár 2017.évi normatíva ellenőrzés miatti visszafizetés, kamat</t>
  </si>
  <si>
    <t>I.módosított előirányzat</t>
  </si>
  <si>
    <t>II.módosított előirányzat</t>
  </si>
  <si>
    <t>2019. évi II.módosított előirányzat</t>
  </si>
  <si>
    <t>2019.évi III. módosított előirányzat</t>
  </si>
  <si>
    <t>III.módosított előirányzat</t>
  </si>
  <si>
    <t>2019. évi II. módosított ei.</t>
  </si>
  <si>
    <t>2019. évi III.módosított ei</t>
  </si>
  <si>
    <t>ebből: szociális feladatok tartaléka</t>
  </si>
  <si>
    <t>ebből: családi bölcsöde tartaléka</t>
  </si>
  <si>
    <t xml:space="preserve">Ercsi </t>
  </si>
  <si>
    <t xml:space="preserve">Gyúró      </t>
  </si>
  <si>
    <t xml:space="preserve">Kajászó          </t>
  </si>
  <si>
    <t xml:space="preserve">Martonvásár    </t>
  </si>
  <si>
    <t xml:space="preserve">Ráckeresztúr   </t>
  </si>
  <si>
    <t xml:space="preserve">Tordas        </t>
  </si>
  <si>
    <t xml:space="preserve">Vál        </t>
  </si>
  <si>
    <t xml:space="preserve">D/1) Tagdíjhoz   </t>
  </si>
  <si>
    <t>D/2) Martonvásári Önkéntes Tűzoltó Egyesülethez</t>
  </si>
  <si>
    <t>D/3) Váli Önkormányzati Tűzoltósághoz</t>
  </si>
  <si>
    <t>mértékegység</t>
  </si>
  <si>
    <t>számított létszám</t>
  </si>
  <si>
    <t>fő</t>
  </si>
  <si>
    <t>szolgálat száma</t>
  </si>
  <si>
    <t>feladategység</t>
  </si>
  <si>
    <t>eredeti összeg Ft</t>
  </si>
  <si>
    <t>fajlagos összeg Ft</t>
  </si>
  <si>
    <t>szociál- és nyugdíjpolitikáért felelős miniszter állapítja meg</t>
  </si>
  <si>
    <t>B16 (TKT)</t>
  </si>
  <si>
    <t>B16(Segítő)</t>
  </si>
  <si>
    <t>Kamatbevételek és más nyereségjellegű bevételek</t>
  </si>
  <si>
    <t>B65</t>
  </si>
  <si>
    <t xml:space="preserve">Működési célú átvett pénzeszközök </t>
  </si>
  <si>
    <t>B75</t>
  </si>
  <si>
    <t xml:space="preserve">Felhalmozási célú átvett pénzeszközök </t>
  </si>
  <si>
    <t>Egyéb működési célú támogatások államháztartáson kívülre  (Marton ÖTE, Vál Önk.TP)</t>
  </si>
  <si>
    <t xml:space="preserve">Műk. célú átvett pénzeszközök </t>
  </si>
  <si>
    <t>Maradvány igénybevétele</t>
  </si>
  <si>
    <t>Munkaadókat terhelő járulékok és szocális hozzájárulási adó</t>
  </si>
  <si>
    <t>Ellátottak pénzbeli juttatási</t>
  </si>
  <si>
    <t>B411</t>
  </si>
  <si>
    <t>Működési célú átvett pénzeszközök</t>
  </si>
  <si>
    <t>Támogató szolgáltatás</t>
  </si>
  <si>
    <t>Falugondnoki ellátás</t>
  </si>
  <si>
    <t>Idősek klubja</t>
  </si>
  <si>
    <t>Támogató Szolgáltatás</t>
  </si>
  <si>
    <t>Működési bevételek összesen</t>
  </si>
  <si>
    <t>Működési kiadások összesen</t>
  </si>
  <si>
    <t>Működési célú támogatások Áh belülről</t>
  </si>
  <si>
    <t>Felhalmozási célú támogatások Áh belülről</t>
  </si>
  <si>
    <t>Felhalmozási bevételek</t>
  </si>
  <si>
    <t>Felhalmozási célú átvett pénzeszközök</t>
  </si>
  <si>
    <t xml:space="preserve">Felhalmozásra átvett pénzeszközök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</si>
</sst>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F_t_-;\-* #,##0.00\ _F_t_-;_-* &quot;-&quot;??\ _F_t_-;_-@_-"/>
    <numFmt numFmtId="164" formatCode="0.0"/>
    <numFmt numFmtId="165" formatCode="#,##0.0"/>
    <numFmt numFmtId="166" formatCode="0.0%"/>
    <numFmt numFmtId="167" formatCode="#,##0.000"/>
    <numFmt numFmtId="168" formatCode="#,##0\ _F_t"/>
    <numFmt numFmtId="169" formatCode="0.0000"/>
    <numFmt numFmtId="170" formatCode="0__"/>
  </numFmts>
  <fonts count="42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63"/>
      <name val="Cambria"/>
      <family val="2"/>
      <charset val="238"/>
    </font>
    <font>
      <b/>
      <sz val="15"/>
      <color indexed="63"/>
      <name val="Calibri"/>
      <family val="2"/>
      <charset val="238"/>
    </font>
    <font>
      <b/>
      <sz val="13"/>
      <color indexed="63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 CE"/>
      <charset val="238"/>
    </font>
    <font>
      <b/>
      <sz val="9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9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9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1" applyNumberFormat="0" applyAlignment="0" applyProtection="0"/>
    <xf numFmtId="0" fontId="6" fillId="6" borderId="1" applyNumberFormat="0" applyAlignment="0" applyProtection="0"/>
    <xf numFmtId="0" fontId="7" fillId="24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7" fillId="24" borderId="2" applyNumberFormat="0" applyAlignment="0" applyProtection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5" fillId="4" borderId="1" applyNumberFormat="0" applyAlignment="0" applyProtection="0"/>
    <xf numFmtId="0" fontId="19" fillId="25" borderId="9" applyNumberFormat="0" applyFont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14" fillId="8" borderId="0" applyNumberFormat="0" applyBorder="0" applyAlignment="0" applyProtection="0"/>
    <xf numFmtId="0" fontId="11" fillId="6" borderId="10" applyNumberFormat="0" applyAlignment="0" applyProtection="0"/>
    <xf numFmtId="0" fontId="18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20" fillId="26" borderId="0" applyNumberFormat="0" applyBorder="0" applyAlignment="0" applyProtection="0"/>
    <xf numFmtId="0" fontId="21" fillId="0" borderId="0"/>
    <xf numFmtId="0" fontId="21" fillId="0" borderId="0"/>
    <xf numFmtId="0" fontId="19" fillId="0" borderId="0"/>
    <xf numFmtId="0" fontId="22" fillId="0" borderId="0"/>
    <xf numFmtId="0" fontId="22" fillId="0" borderId="0"/>
    <xf numFmtId="0" fontId="1" fillId="25" borderId="9" applyNumberFormat="0" applyFont="0" applyAlignment="0" applyProtection="0"/>
    <xf numFmtId="0" fontId="11" fillId="6" borderId="10" applyNumberFormat="0" applyAlignment="0" applyProtection="0"/>
    <xf numFmtId="0" fontId="23" fillId="0" borderId="11" applyNumberFormat="0" applyFill="0" applyAlignment="0" applyProtection="0"/>
    <xf numFmtId="0" fontId="4" fillId="3" borderId="0" applyNumberFormat="0" applyBorder="0" applyAlignment="0" applyProtection="0"/>
    <xf numFmtId="0" fontId="20" fillId="26" borderId="0" applyNumberFormat="0" applyBorder="0" applyAlignment="0" applyProtection="0"/>
    <xf numFmtId="0" fontId="6" fillId="6" borderId="1" applyNumberFormat="0" applyAlignment="0" applyProtection="0"/>
    <xf numFmtId="9" fontId="1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40" fillId="0" borderId="0"/>
    <xf numFmtId="0" fontId="1" fillId="0" borderId="0"/>
  </cellStyleXfs>
  <cellXfs count="823">
    <xf numFmtId="0" fontId="0" fillId="0" borderId="0" xfId="0"/>
    <xf numFmtId="0" fontId="21" fillId="0" borderId="0" xfId="0" applyFont="1" applyFill="1" applyBorder="1" applyAlignment="1">
      <alignment wrapText="1"/>
    </xf>
    <xf numFmtId="3" fontId="21" fillId="0" borderId="0" xfId="0" applyNumberFormat="1" applyFont="1" applyFill="1" applyBorder="1" applyAlignment="1">
      <alignment wrapText="1"/>
    </xf>
    <xf numFmtId="0" fontId="28" fillId="0" borderId="0" xfId="0" applyFont="1" applyFill="1" applyBorder="1" applyAlignment="1">
      <alignment wrapText="1"/>
    </xf>
    <xf numFmtId="3" fontId="28" fillId="0" borderId="0" xfId="0" applyNumberFormat="1" applyFont="1" applyFill="1" applyBorder="1" applyAlignment="1">
      <alignment wrapText="1"/>
    </xf>
    <xf numFmtId="3" fontId="21" fillId="0" borderId="17" xfId="0" applyNumberFormat="1" applyFont="1" applyFill="1" applyBorder="1" applyAlignment="1">
      <alignment wrapText="1"/>
    </xf>
    <xf numFmtId="3" fontId="21" fillId="0" borderId="20" xfId="0" applyNumberFormat="1" applyFont="1" applyFill="1" applyBorder="1" applyAlignment="1">
      <alignment wrapText="1"/>
    </xf>
    <xf numFmtId="3" fontId="21" fillId="0" borderId="24" xfId="0" applyNumberFormat="1" applyFont="1" applyFill="1" applyBorder="1" applyAlignment="1">
      <alignment wrapText="1"/>
    </xf>
    <xf numFmtId="3" fontId="21" fillId="0" borderId="27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3" fontId="28" fillId="0" borderId="26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horizontal="center"/>
    </xf>
    <xf numFmtId="49" fontId="21" fillId="0" borderId="0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Alignment="1">
      <alignment wrapText="1"/>
    </xf>
    <xf numFmtId="3" fontId="21" fillId="0" borderId="0" xfId="0" applyNumberFormat="1" applyFont="1" applyFill="1"/>
    <xf numFmtId="0" fontId="21" fillId="0" borderId="0" xfId="0" applyFont="1" applyFill="1"/>
    <xf numFmtId="4" fontId="21" fillId="0" borderId="0" xfId="0" applyNumberFormat="1" applyFont="1" applyFill="1"/>
    <xf numFmtId="3" fontId="21" fillId="0" borderId="0" xfId="0" applyNumberFormat="1" applyFont="1" applyFill="1" applyBorder="1"/>
    <xf numFmtId="3" fontId="28" fillId="0" borderId="0" xfId="0" applyNumberFormat="1" applyFont="1" applyFill="1" applyBorder="1"/>
    <xf numFmtId="0" fontId="21" fillId="0" borderId="0" xfId="0" applyFont="1" applyFill="1" applyBorder="1"/>
    <xf numFmtId="0" fontId="26" fillId="0" borderId="0" xfId="0" applyFont="1" applyFill="1"/>
    <xf numFmtId="0" fontId="26" fillId="0" borderId="0" xfId="78" applyFont="1" applyFill="1"/>
    <xf numFmtId="3" fontId="26" fillId="0" borderId="0" xfId="78" applyNumberFormat="1" applyFont="1" applyFill="1"/>
    <xf numFmtId="0" fontId="26" fillId="0" borderId="0" xfId="78" applyFont="1" applyFill="1" applyBorder="1"/>
    <xf numFmtId="3" fontId="21" fillId="0" borderId="17" xfId="54" applyNumberFormat="1" applyFont="1" applyFill="1" applyBorder="1" applyAlignment="1">
      <alignment horizontal="right"/>
    </xf>
    <xf numFmtId="3" fontId="21" fillId="0" borderId="51" xfId="54" applyNumberFormat="1" applyFont="1" applyFill="1" applyBorder="1" applyAlignment="1">
      <alignment horizontal="right"/>
    </xf>
    <xf numFmtId="0" fontId="21" fillId="0" borderId="0" xfId="0" applyFont="1" applyFill="1" applyAlignment="1">
      <alignment wrapText="1"/>
    </xf>
    <xf numFmtId="3" fontId="21" fillId="0" borderId="0" xfId="54" applyNumberFormat="1" applyFont="1" applyFill="1" applyAlignment="1">
      <alignment wrapText="1"/>
    </xf>
    <xf numFmtId="0" fontId="32" fillId="0" borderId="0" xfId="0" applyFont="1" applyFill="1"/>
    <xf numFmtId="0" fontId="26" fillId="0" borderId="45" xfId="0" applyFont="1" applyFill="1" applyBorder="1"/>
    <xf numFmtId="0" fontId="26" fillId="0" borderId="46" xfId="0" applyFont="1" applyFill="1" applyBorder="1"/>
    <xf numFmtId="0" fontId="26" fillId="0" borderId="47" xfId="0" applyFont="1" applyFill="1" applyBorder="1"/>
    <xf numFmtId="3" fontId="21" fillId="0" borderId="33" xfId="0" applyNumberFormat="1" applyFont="1" applyFill="1" applyBorder="1"/>
    <xf numFmtId="3" fontId="28" fillId="0" borderId="57" xfId="0" applyNumberFormat="1" applyFont="1" applyFill="1" applyBorder="1"/>
    <xf numFmtId="2" fontId="21" fillId="0" borderId="0" xfId="0" applyNumberFormat="1" applyFont="1" applyFill="1"/>
    <xf numFmtId="3" fontId="21" fillId="0" borderId="0" xfId="0" applyNumberFormat="1" applyFont="1" applyFill="1" applyBorder="1" applyAlignment="1">
      <alignment vertical="center"/>
    </xf>
    <xf numFmtId="3" fontId="21" fillId="0" borderId="0" xfId="0" applyNumberFormat="1" applyFont="1" applyFill="1" applyAlignment="1"/>
    <xf numFmtId="0" fontId="32" fillId="0" borderId="0" xfId="78" applyFont="1" applyFill="1"/>
    <xf numFmtId="0" fontId="26" fillId="0" borderId="45" xfId="78" applyFont="1" applyFill="1" applyBorder="1"/>
    <xf numFmtId="0" fontId="26" fillId="0" borderId="46" xfId="78" applyFont="1" applyFill="1" applyBorder="1"/>
    <xf numFmtId="0" fontId="26" fillId="0" borderId="47" xfId="78" applyFont="1" applyFill="1" applyBorder="1"/>
    <xf numFmtId="0" fontId="29" fillId="0" borderId="0" xfId="0" applyFont="1" applyFill="1" applyBorder="1"/>
    <xf numFmtId="3" fontId="21" fillId="0" borderId="0" xfId="54" applyNumberFormat="1" applyFont="1" applyFill="1" applyBorder="1"/>
    <xf numFmtId="3" fontId="29" fillId="0" borderId="0" xfId="0" applyNumberFormat="1" applyFont="1" applyFill="1" applyBorder="1"/>
    <xf numFmtId="0" fontId="21" fillId="0" borderId="0" xfId="0" applyFont="1" applyFill="1" applyAlignment="1">
      <alignment vertical="center" wrapText="1"/>
    </xf>
    <xf numFmtId="3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3" fontId="21" fillId="0" borderId="20" xfId="54" applyNumberFormat="1" applyFont="1" applyFill="1" applyBorder="1" applyAlignment="1">
      <alignment horizontal="right"/>
    </xf>
    <xf numFmtId="3" fontId="21" fillId="0" borderId="27" xfId="54" applyNumberFormat="1" applyFont="1" applyFill="1" applyBorder="1" applyAlignment="1">
      <alignment horizontal="right"/>
    </xf>
    <xf numFmtId="3" fontId="21" fillId="0" borderId="24" xfId="54" applyNumberFormat="1" applyFont="1" applyFill="1" applyBorder="1" applyAlignment="1">
      <alignment horizontal="right"/>
    </xf>
    <xf numFmtId="3" fontId="21" fillId="0" borderId="21" xfId="54" applyNumberFormat="1" applyFont="1" applyFill="1" applyBorder="1" applyAlignment="1">
      <alignment horizontal="right"/>
    </xf>
    <xf numFmtId="3" fontId="30" fillId="0" borderId="31" xfId="0" applyNumberFormat="1" applyFont="1" applyFill="1" applyBorder="1" applyAlignment="1">
      <alignment horizontal="center" vertical="center" wrapText="1"/>
    </xf>
    <xf numFmtId="3" fontId="30" fillId="0" borderId="76" xfId="0" applyNumberFormat="1" applyFont="1" applyFill="1" applyBorder="1" applyAlignment="1">
      <alignment horizontal="center" vertical="center" wrapText="1"/>
    </xf>
    <xf numFmtId="3" fontId="30" fillId="0" borderId="54" xfId="0" applyNumberFormat="1" applyFont="1" applyFill="1" applyBorder="1" applyAlignment="1">
      <alignment horizontal="center" vertical="center" wrapText="1"/>
    </xf>
    <xf numFmtId="3" fontId="30" fillId="0" borderId="28" xfId="0" applyNumberFormat="1" applyFont="1" applyFill="1" applyBorder="1" applyAlignment="1">
      <alignment horizontal="center" vertical="center" wrapText="1"/>
    </xf>
    <xf numFmtId="3" fontId="21" fillId="0" borderId="33" xfId="54" applyNumberFormat="1" applyFont="1" applyFill="1" applyBorder="1" applyAlignment="1">
      <alignment horizontal="right"/>
    </xf>
    <xf numFmtId="3" fontId="21" fillId="0" borderId="34" xfId="54" applyNumberFormat="1" applyFont="1" applyFill="1" applyBorder="1" applyAlignment="1">
      <alignment horizontal="right"/>
    </xf>
    <xf numFmtId="3" fontId="21" fillId="0" borderId="36" xfId="0" applyNumberFormat="1" applyFont="1" applyFill="1" applyBorder="1" applyAlignment="1">
      <alignment wrapText="1"/>
    </xf>
    <xf numFmtId="3" fontId="21" fillId="0" borderId="72" xfId="0" applyNumberFormat="1" applyFont="1" applyFill="1" applyBorder="1" applyAlignment="1">
      <alignment wrapText="1"/>
    </xf>
    <xf numFmtId="3" fontId="21" fillId="0" borderId="36" xfId="54" applyNumberFormat="1" applyFont="1" applyFill="1" applyBorder="1" applyAlignment="1">
      <alignment horizontal="right"/>
    </xf>
    <xf numFmtId="3" fontId="26" fillId="0" borderId="0" xfId="0" applyNumberFormat="1" applyFont="1" applyFill="1" applyBorder="1" applyAlignment="1">
      <alignment horizontal="right" vertical="center"/>
    </xf>
    <xf numFmtId="4" fontId="21" fillId="0" borderId="0" xfId="0" applyNumberFormat="1" applyFont="1" applyFill="1" applyBorder="1"/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vertical="center"/>
    </xf>
    <xf numFmtId="3" fontId="26" fillId="0" borderId="0" xfId="0" applyNumberFormat="1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16" xfId="0" applyFont="1" applyFill="1" applyBorder="1" applyAlignment="1">
      <alignment vertical="center" wrapText="1"/>
    </xf>
    <xf numFmtId="3" fontId="26" fillId="0" borderId="0" xfId="0" applyNumberFormat="1" applyFont="1" applyFill="1" applyBorder="1" applyAlignment="1">
      <alignment vertical="center"/>
    </xf>
    <xf numFmtId="3" fontId="26" fillId="0" borderId="49" xfId="0" applyNumberFormat="1" applyFont="1" applyFill="1" applyBorder="1" applyAlignment="1">
      <alignment horizontal="right" vertical="center"/>
    </xf>
    <xf numFmtId="0" fontId="26" fillId="0" borderId="13" xfId="0" applyFont="1" applyFill="1" applyBorder="1" applyAlignment="1">
      <alignment vertical="center" wrapText="1"/>
    </xf>
    <xf numFmtId="3" fontId="26" fillId="0" borderId="65" xfId="0" applyNumberFormat="1" applyFont="1" applyFill="1" applyBorder="1" applyAlignment="1">
      <alignment horizontal="right" vertical="center"/>
    </xf>
    <xf numFmtId="0" fontId="26" fillId="0" borderId="79" xfId="0" applyFont="1" applyFill="1" applyBorder="1" applyAlignment="1">
      <alignment vertical="center" wrapText="1"/>
    </xf>
    <xf numFmtId="0" fontId="26" fillId="0" borderId="30" xfId="0" applyFont="1" applyFill="1" applyBorder="1" applyAlignment="1">
      <alignment vertical="center" wrapText="1"/>
    </xf>
    <xf numFmtId="3" fontId="26" fillId="0" borderId="87" xfId="0" applyNumberFormat="1" applyFont="1" applyFill="1" applyBorder="1" applyAlignment="1">
      <alignment horizontal="right" vertical="center"/>
    </xf>
    <xf numFmtId="0" fontId="32" fillId="0" borderId="22" xfId="0" applyFont="1" applyFill="1" applyBorder="1" applyAlignment="1">
      <alignment vertical="center" wrapText="1"/>
    </xf>
    <xf numFmtId="3" fontId="32" fillId="0" borderId="0" xfId="0" applyNumberFormat="1" applyFont="1" applyFill="1" applyBorder="1" applyAlignment="1">
      <alignment vertical="center"/>
    </xf>
    <xf numFmtId="2" fontId="26" fillId="0" borderId="0" xfId="0" applyNumberFormat="1" applyFont="1" applyFill="1" applyBorder="1" applyAlignment="1">
      <alignment vertical="center"/>
    </xf>
    <xf numFmtId="168" fontId="26" fillId="0" borderId="0" xfId="0" applyNumberFormat="1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32" fillId="0" borderId="25" xfId="0" applyFont="1" applyFill="1" applyBorder="1" applyAlignment="1">
      <alignment vertical="center" wrapText="1"/>
    </xf>
    <xf numFmtId="0" fontId="26" fillId="0" borderId="0" xfId="0" applyFont="1" applyFill="1" applyAlignment="1">
      <alignment vertical="center" wrapText="1"/>
    </xf>
    <xf numFmtId="4" fontId="26" fillId="0" borderId="0" xfId="0" applyNumberFormat="1" applyFont="1" applyFill="1" applyBorder="1" applyAlignment="1">
      <alignment horizontal="right" vertical="center"/>
    </xf>
    <xf numFmtId="3" fontId="26" fillId="0" borderId="0" xfId="0" applyNumberFormat="1" applyFont="1" applyFill="1" applyAlignment="1">
      <alignment horizontal="right" vertical="center"/>
    </xf>
    <xf numFmtId="0" fontId="26" fillId="0" borderId="45" xfId="0" applyFont="1" applyFill="1" applyBorder="1" applyAlignment="1">
      <alignment vertical="center" wrapText="1"/>
    </xf>
    <xf numFmtId="4" fontId="26" fillId="0" borderId="45" xfId="0" applyNumberFormat="1" applyFont="1" applyFill="1" applyBorder="1" applyAlignment="1">
      <alignment horizontal="right" vertical="center"/>
    </xf>
    <xf numFmtId="3" fontId="26" fillId="0" borderId="45" xfId="0" applyNumberFormat="1" applyFont="1" applyFill="1" applyBorder="1" applyAlignment="1">
      <alignment horizontal="right" vertical="center"/>
    </xf>
    <xf numFmtId="0" fontId="26" fillId="0" borderId="45" xfId="0" applyFont="1" applyFill="1" applyBorder="1" applyAlignment="1">
      <alignment vertical="center"/>
    </xf>
    <xf numFmtId="168" fontId="26" fillId="0" borderId="45" xfId="0" applyNumberFormat="1" applyFont="1" applyFill="1" applyBorder="1" applyAlignment="1">
      <alignment vertical="center"/>
    </xf>
    <xf numFmtId="0" fontId="26" fillId="0" borderId="46" xfId="0" applyFont="1" applyFill="1" applyBorder="1" applyAlignment="1">
      <alignment vertical="center" wrapText="1"/>
    </xf>
    <xf numFmtId="4" fontId="26" fillId="0" borderId="46" xfId="0" applyNumberFormat="1" applyFont="1" applyFill="1" applyBorder="1" applyAlignment="1">
      <alignment horizontal="right" vertical="center"/>
    </xf>
    <xf numFmtId="3" fontId="26" fillId="0" borderId="46" xfId="0" applyNumberFormat="1" applyFont="1" applyFill="1" applyBorder="1" applyAlignment="1">
      <alignment horizontal="right" vertical="center"/>
    </xf>
    <xf numFmtId="0" fontId="26" fillId="0" borderId="46" xfId="0" applyFont="1" applyFill="1" applyBorder="1" applyAlignment="1">
      <alignment vertical="center"/>
    </xf>
    <xf numFmtId="168" fontId="26" fillId="0" borderId="46" xfId="0" applyNumberFormat="1" applyFont="1" applyFill="1" applyBorder="1" applyAlignment="1">
      <alignment vertical="center"/>
    </xf>
    <xf numFmtId="0" fontId="26" fillId="0" borderId="47" xfId="0" applyFont="1" applyFill="1" applyBorder="1" applyAlignment="1">
      <alignment vertical="center" wrapText="1"/>
    </xf>
    <xf numFmtId="4" fontId="26" fillId="0" borderId="47" xfId="0" applyNumberFormat="1" applyFont="1" applyFill="1" applyBorder="1" applyAlignment="1">
      <alignment horizontal="right" vertical="center"/>
    </xf>
    <xf numFmtId="3" fontId="26" fillId="0" borderId="47" xfId="0" applyNumberFormat="1" applyFont="1" applyFill="1" applyBorder="1" applyAlignment="1">
      <alignment horizontal="right" vertical="center"/>
    </xf>
    <xf numFmtId="0" fontId="26" fillId="0" borderId="47" xfId="0" applyFont="1" applyFill="1" applyBorder="1" applyAlignment="1">
      <alignment vertical="center"/>
    </xf>
    <xf numFmtId="168" fontId="26" fillId="0" borderId="47" xfId="0" applyNumberFormat="1" applyFont="1" applyFill="1" applyBorder="1" applyAlignment="1">
      <alignment vertical="center"/>
    </xf>
    <xf numFmtId="168" fontId="26" fillId="0" borderId="0" xfId="0" applyNumberFormat="1" applyFont="1" applyFill="1" applyAlignment="1">
      <alignment vertical="center"/>
    </xf>
    <xf numFmtId="3" fontId="21" fillId="0" borderId="77" xfId="0" applyNumberFormat="1" applyFont="1" applyFill="1" applyBorder="1"/>
    <xf numFmtId="3" fontId="21" fillId="0" borderId="96" xfId="54" applyNumberFormat="1" applyFont="1" applyFill="1" applyBorder="1" applyAlignment="1">
      <alignment horizontal="right"/>
    </xf>
    <xf numFmtId="3" fontId="21" fillId="0" borderId="72" xfId="54" applyNumberFormat="1" applyFont="1" applyFill="1" applyBorder="1" applyAlignment="1">
      <alignment horizontal="right"/>
    </xf>
    <xf numFmtId="3" fontId="21" fillId="0" borderId="73" xfId="0" applyNumberFormat="1" applyFont="1" applyFill="1" applyBorder="1" applyAlignment="1">
      <alignment wrapText="1"/>
    </xf>
    <xf numFmtId="3" fontId="28" fillId="28" borderId="71" xfId="0" applyNumberFormat="1" applyFont="1" applyFill="1" applyBorder="1" applyAlignment="1">
      <alignment vertical="center"/>
    </xf>
    <xf numFmtId="0" fontId="28" fillId="0" borderId="101" xfId="0" applyFont="1" applyBorder="1" applyAlignment="1">
      <alignment horizontal="center" vertical="center"/>
    </xf>
    <xf numFmtId="0" fontId="28" fillId="27" borderId="103" xfId="0" applyFont="1" applyFill="1" applyBorder="1" applyAlignment="1">
      <alignment horizontal="center" vertical="center" wrapText="1"/>
    </xf>
    <xf numFmtId="0" fontId="28" fillId="0" borderId="29" xfId="0" applyFont="1" applyBorder="1" applyAlignment="1">
      <alignment vertical="center"/>
    </xf>
    <xf numFmtId="3" fontId="28" fillId="0" borderId="97" xfId="0" applyNumberFormat="1" applyFont="1" applyBorder="1" applyAlignment="1">
      <alignment vertical="center"/>
    </xf>
    <xf numFmtId="9" fontId="28" fillId="0" borderId="104" xfId="0" applyNumberFormat="1" applyFont="1" applyBorder="1" applyAlignment="1">
      <alignment horizontal="center" vertical="center" wrapText="1"/>
    </xf>
    <xf numFmtId="0" fontId="28" fillId="0" borderId="22" xfId="0" applyFont="1" applyBorder="1" applyAlignment="1">
      <alignment vertical="center"/>
    </xf>
    <xf numFmtId="3" fontId="28" fillId="0" borderId="68" xfId="0" applyNumberFormat="1" applyFont="1" applyBorder="1" applyAlignment="1">
      <alignment vertical="center"/>
    </xf>
    <xf numFmtId="3" fontId="28" fillId="28" borderId="25" xfId="0" applyNumberFormat="1" applyFont="1" applyFill="1" applyBorder="1" applyAlignment="1">
      <alignment horizontal="center" vertical="center"/>
    </xf>
    <xf numFmtId="0" fontId="28" fillId="0" borderId="67" xfId="0" applyFont="1" applyBorder="1" applyAlignment="1">
      <alignment vertical="center"/>
    </xf>
    <xf numFmtId="3" fontId="28" fillId="0" borderId="95" xfId="0" applyNumberFormat="1" applyFont="1" applyBorder="1" applyAlignment="1">
      <alignment vertical="center"/>
    </xf>
    <xf numFmtId="3" fontId="21" fillId="0" borderId="33" xfId="0" applyNumberFormat="1" applyFont="1" applyFill="1" applyBorder="1" applyAlignment="1">
      <alignment wrapText="1"/>
    </xf>
    <xf numFmtId="0" fontId="28" fillId="0" borderId="83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vertical="top" wrapText="1"/>
    </xf>
    <xf numFmtId="3" fontId="28" fillId="0" borderId="0" xfId="0" applyNumberFormat="1" applyFont="1" applyFill="1" applyBorder="1" applyAlignment="1">
      <alignment vertical="top" wrapText="1"/>
    </xf>
    <xf numFmtId="0" fontId="31" fillId="0" borderId="0" xfId="0" applyFont="1" applyFill="1" applyBorder="1" applyAlignment="1">
      <alignment horizontal="center" wrapText="1"/>
    </xf>
    <xf numFmtId="3" fontId="31" fillId="0" borderId="0" xfId="0" applyNumberFormat="1" applyFont="1" applyFill="1" applyBorder="1" applyAlignment="1">
      <alignment horizontal="center" wrapText="1"/>
    </xf>
    <xf numFmtId="0" fontId="28" fillId="0" borderId="39" xfId="0" applyFont="1" applyFill="1" applyBorder="1" applyAlignment="1">
      <alignment horizontal="left" vertical="center"/>
    </xf>
    <xf numFmtId="0" fontId="28" fillId="0" borderId="22" xfId="0" applyFont="1" applyFill="1" applyBorder="1" applyAlignment="1">
      <alignment horizontal="left" vertical="center" wrapText="1"/>
    </xf>
    <xf numFmtId="3" fontId="28" fillId="0" borderId="15" xfId="54" applyNumberFormat="1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left" vertical="center" wrapText="1"/>
    </xf>
    <xf numFmtId="3" fontId="21" fillId="0" borderId="33" xfId="54" applyNumberFormat="1" applyFont="1" applyFill="1" applyBorder="1"/>
    <xf numFmtId="3" fontId="29" fillId="0" borderId="33" xfId="0" applyNumberFormat="1" applyFont="1" applyFill="1" applyBorder="1"/>
    <xf numFmtId="3" fontId="28" fillId="0" borderId="23" xfId="54" applyNumberFormat="1" applyFont="1" applyFill="1" applyBorder="1" applyAlignment="1">
      <alignment horizontal="center" vertical="center" wrapText="1"/>
    </xf>
    <xf numFmtId="3" fontId="28" fillId="0" borderId="35" xfId="54" applyNumberFormat="1" applyFont="1" applyFill="1" applyBorder="1" applyAlignment="1">
      <alignment horizontal="center" vertical="center" wrapText="1"/>
    </xf>
    <xf numFmtId="0" fontId="21" fillId="0" borderId="60" xfId="0" applyFont="1" applyFill="1" applyBorder="1" applyAlignment="1">
      <alignment horizontal="left" vertical="center"/>
    </xf>
    <xf numFmtId="0" fontId="21" fillId="0" borderId="79" xfId="0" applyFont="1" applyFill="1" applyBorder="1" applyAlignment="1">
      <alignment horizontal="left" vertical="center"/>
    </xf>
    <xf numFmtId="0" fontId="21" fillId="0" borderId="65" xfId="0" applyFont="1" applyFill="1" applyBorder="1" applyAlignment="1">
      <alignment horizontal="left" vertical="center" wrapText="1"/>
    </xf>
    <xf numFmtId="0" fontId="29" fillId="0" borderId="79" xfId="0" applyFont="1" applyFill="1" applyBorder="1" applyAlignment="1">
      <alignment horizontal="left" vertical="center"/>
    </xf>
    <xf numFmtId="0" fontId="29" fillId="0" borderId="80" xfId="0" applyFont="1" applyFill="1" applyBorder="1" applyAlignment="1">
      <alignment horizontal="left" vertical="center" wrapText="1" indent="5"/>
    </xf>
    <xf numFmtId="0" fontId="35" fillId="0" borderId="46" xfId="75" applyFont="1" applyFill="1" applyBorder="1" applyAlignment="1">
      <alignment vertical="center" wrapText="1"/>
    </xf>
    <xf numFmtId="3" fontId="21" fillId="0" borderId="33" xfId="54" applyNumberFormat="1" applyFont="1" applyFill="1" applyBorder="1" applyAlignment="1">
      <alignment wrapText="1"/>
    </xf>
    <xf numFmtId="170" fontId="37" fillId="0" borderId="46" xfId="75" applyNumberFormat="1" applyFont="1" applyFill="1" applyBorder="1" applyAlignment="1">
      <alignment horizontal="left" vertical="center" wrapText="1"/>
    </xf>
    <xf numFmtId="0" fontId="32" fillId="0" borderId="67" xfId="0" applyFont="1" applyFill="1" applyBorder="1" applyAlignment="1">
      <alignment vertical="center" wrapText="1"/>
    </xf>
    <xf numFmtId="0" fontId="26" fillId="0" borderId="101" xfId="0" applyFont="1" applyFill="1" applyBorder="1" applyAlignment="1">
      <alignment vertical="center" wrapText="1"/>
    </xf>
    <xf numFmtId="1" fontId="26" fillId="0" borderId="102" xfId="0" applyNumberFormat="1" applyFont="1" applyFill="1" applyBorder="1" applyAlignment="1">
      <alignment horizontal="center" vertical="center" wrapText="1"/>
    </xf>
    <xf numFmtId="3" fontId="32" fillId="0" borderId="40" xfId="0" applyNumberFormat="1" applyFont="1" applyFill="1" applyBorder="1" applyAlignment="1">
      <alignment horizontal="right" vertical="center"/>
    </xf>
    <xf numFmtId="0" fontId="29" fillId="0" borderId="89" xfId="0" applyFont="1" applyFill="1" applyBorder="1" applyAlignment="1">
      <alignment horizontal="left" vertical="center"/>
    </xf>
    <xf numFmtId="0" fontId="21" fillId="0" borderId="88" xfId="0" applyFont="1" applyFill="1" applyBorder="1" applyAlignment="1">
      <alignment horizontal="left" vertical="center"/>
    </xf>
    <xf numFmtId="3" fontId="21" fillId="0" borderId="21" xfId="0" applyNumberFormat="1" applyFont="1" applyFill="1" applyBorder="1" applyAlignment="1">
      <alignment wrapText="1"/>
    </xf>
    <xf numFmtId="0" fontId="21" fillId="0" borderId="89" xfId="0" applyFont="1" applyFill="1" applyBorder="1" applyAlignment="1">
      <alignment horizontal="left" vertical="center"/>
    </xf>
    <xf numFmtId="3" fontId="21" fillId="0" borderId="51" xfId="0" applyNumberFormat="1" applyFont="1" applyFill="1" applyBorder="1" applyAlignment="1">
      <alignment wrapText="1"/>
    </xf>
    <xf numFmtId="0" fontId="21" fillId="0" borderId="112" xfId="0" applyFont="1" applyFill="1" applyBorder="1" applyAlignment="1">
      <alignment horizontal="left" vertical="center"/>
    </xf>
    <xf numFmtId="3" fontId="21" fillId="0" borderId="73" xfId="54" applyNumberFormat="1" applyFont="1" applyFill="1" applyBorder="1" applyAlignment="1">
      <alignment horizontal="right"/>
    </xf>
    <xf numFmtId="0" fontId="35" fillId="0" borderId="45" xfId="75" applyFont="1" applyFill="1" applyBorder="1" applyAlignment="1">
      <alignment vertical="center" wrapText="1"/>
    </xf>
    <xf numFmtId="0" fontId="35" fillId="0" borderId="47" xfId="75" applyFont="1" applyFill="1" applyBorder="1" applyAlignment="1">
      <alignment vertical="center" wrapText="1"/>
    </xf>
    <xf numFmtId="0" fontId="36" fillId="0" borderId="68" xfId="75" applyFont="1" applyFill="1" applyBorder="1" applyAlignment="1">
      <alignment vertical="center" wrapText="1"/>
    </xf>
    <xf numFmtId="0" fontId="21" fillId="0" borderId="86" xfId="0" applyFont="1" applyFill="1" applyBorder="1" applyAlignment="1">
      <alignment horizontal="left" vertical="center" wrapText="1"/>
    </xf>
    <xf numFmtId="0" fontId="21" fillId="0" borderId="80" xfId="0" applyFont="1" applyFill="1" applyBorder="1" applyAlignment="1">
      <alignment horizontal="left" vertical="center" wrapText="1"/>
    </xf>
    <xf numFmtId="0" fontId="29" fillId="0" borderId="82" xfId="0" applyFont="1" applyFill="1" applyBorder="1" applyAlignment="1">
      <alignment horizontal="left" vertical="center" wrapText="1" indent="5"/>
    </xf>
    <xf numFmtId="0" fontId="21" fillId="0" borderId="81" xfId="0" applyFont="1" applyFill="1" applyBorder="1" applyAlignment="1">
      <alignment horizontal="left" vertical="center" wrapText="1"/>
    </xf>
    <xf numFmtId="0" fontId="21" fillId="0" borderId="82" xfId="0" applyFont="1" applyFill="1" applyBorder="1" applyAlignment="1">
      <alignment horizontal="left" vertical="center" wrapText="1"/>
    </xf>
    <xf numFmtId="0" fontId="21" fillId="0" borderId="114" xfId="0" applyFont="1" applyFill="1" applyBorder="1" applyAlignment="1">
      <alignment horizontal="left" vertical="center" wrapText="1"/>
    </xf>
    <xf numFmtId="3" fontId="21" fillId="0" borderId="17" xfId="54" applyNumberFormat="1" applyFont="1" applyFill="1" applyBorder="1" applyAlignment="1">
      <alignment wrapText="1"/>
    </xf>
    <xf numFmtId="3" fontId="21" fillId="0" borderId="34" xfId="0" applyNumberFormat="1" applyFont="1" applyFill="1" applyBorder="1" applyAlignment="1">
      <alignment wrapText="1"/>
    </xf>
    <xf numFmtId="3" fontId="21" fillId="0" borderId="96" xfId="0" applyNumberFormat="1" applyFont="1" applyFill="1" applyBorder="1" applyAlignment="1">
      <alignment wrapText="1"/>
    </xf>
    <xf numFmtId="0" fontId="28" fillId="0" borderId="114" xfId="0" applyFont="1" applyFill="1" applyBorder="1" applyAlignment="1">
      <alignment horizontal="left" vertical="center"/>
    </xf>
    <xf numFmtId="3" fontId="21" fillId="0" borderId="34" xfId="54" applyNumberFormat="1" applyFont="1" applyFill="1" applyBorder="1" applyAlignment="1">
      <alignment wrapText="1"/>
    </xf>
    <xf numFmtId="3" fontId="21" fillId="0" borderId="51" xfId="54" applyNumberFormat="1" applyFont="1" applyFill="1" applyBorder="1" applyAlignment="1">
      <alignment wrapText="1"/>
    </xf>
    <xf numFmtId="170" fontId="37" fillId="0" borderId="45" xfId="75" applyNumberFormat="1" applyFont="1" applyFill="1" applyBorder="1" applyAlignment="1">
      <alignment horizontal="left" vertical="center" wrapText="1"/>
    </xf>
    <xf numFmtId="3" fontId="21" fillId="0" borderId="36" xfId="54" applyNumberFormat="1" applyFont="1" applyFill="1" applyBorder="1" applyAlignment="1">
      <alignment wrapText="1"/>
    </xf>
    <xf numFmtId="3" fontId="21" fillId="0" borderId="72" xfId="54" applyNumberFormat="1" applyFont="1" applyFill="1" applyBorder="1" applyAlignment="1">
      <alignment wrapText="1"/>
    </xf>
    <xf numFmtId="0" fontId="21" fillId="0" borderId="45" xfId="75" applyFont="1" applyFill="1" applyBorder="1" applyAlignment="1">
      <alignment vertical="center" wrapText="1"/>
    </xf>
    <xf numFmtId="0" fontId="29" fillId="0" borderId="47" xfId="75" applyFont="1" applyFill="1" applyBorder="1" applyAlignment="1">
      <alignment horizontal="left" vertical="center" wrapText="1"/>
    </xf>
    <xf numFmtId="3" fontId="28" fillId="0" borderId="57" xfId="54" applyNumberFormat="1" applyFont="1" applyFill="1" applyBorder="1" applyAlignment="1">
      <alignment wrapText="1"/>
    </xf>
    <xf numFmtId="3" fontId="28" fillId="0" borderId="32" xfId="54" applyNumberFormat="1" applyFont="1" applyFill="1" applyBorder="1" applyAlignment="1">
      <alignment wrapText="1"/>
    </xf>
    <xf numFmtId="3" fontId="28" fillId="0" borderId="57" xfId="0" applyNumberFormat="1" applyFont="1" applyFill="1" applyBorder="1" applyAlignment="1">
      <alignment wrapText="1"/>
    </xf>
    <xf numFmtId="3" fontId="28" fillId="0" borderId="32" xfId="0" applyNumberFormat="1" applyFont="1" applyFill="1" applyBorder="1" applyAlignment="1">
      <alignment wrapText="1"/>
    </xf>
    <xf numFmtId="0" fontId="35" fillId="0" borderId="88" xfId="75" applyFont="1" applyFill="1" applyBorder="1" applyAlignment="1">
      <alignment horizontal="left" vertical="center"/>
    </xf>
    <xf numFmtId="0" fontId="35" fillId="0" borderId="79" xfId="75" applyFont="1" applyFill="1" applyBorder="1" applyAlignment="1">
      <alignment horizontal="left" vertical="center"/>
    </xf>
    <xf numFmtId="0" fontId="35" fillId="0" borderId="89" xfId="75" applyFont="1" applyFill="1" applyBorder="1" applyAlignment="1">
      <alignment horizontal="left" vertical="center"/>
    </xf>
    <xf numFmtId="0" fontId="36" fillId="0" borderId="39" xfId="75" applyFont="1" applyFill="1" applyBorder="1" applyAlignment="1">
      <alignment horizontal="left" vertical="center"/>
    </xf>
    <xf numFmtId="0" fontId="37" fillId="0" borderId="88" xfId="75" applyFont="1" applyFill="1" applyBorder="1" applyAlignment="1">
      <alignment horizontal="left" vertical="center"/>
    </xf>
    <xf numFmtId="0" fontId="37" fillId="0" borderId="79" xfId="75" applyFont="1" applyFill="1" applyBorder="1" applyAlignment="1">
      <alignment horizontal="left" vertical="center"/>
    </xf>
    <xf numFmtId="0" fontId="37" fillId="0" borderId="89" xfId="75" applyFont="1" applyFill="1" applyBorder="1" applyAlignment="1">
      <alignment horizontal="left" vertical="center" wrapText="1"/>
    </xf>
    <xf numFmtId="0" fontId="36" fillId="0" borderId="39" xfId="75" applyFont="1" applyFill="1" applyBorder="1" applyAlignment="1">
      <alignment horizontal="left" vertical="center" wrapText="1"/>
    </xf>
    <xf numFmtId="3" fontId="21" fillId="0" borderId="33" xfId="0" applyNumberFormat="1" applyFont="1" applyFill="1" applyBorder="1" applyAlignment="1">
      <alignment vertical="center" wrapText="1"/>
    </xf>
    <xf numFmtId="3" fontId="21" fillId="0" borderId="17" xfId="0" applyNumberFormat="1" applyFont="1" applyFill="1" applyBorder="1" applyAlignment="1">
      <alignment vertical="center" wrapText="1"/>
    </xf>
    <xf numFmtId="0" fontId="35" fillId="0" borderId="65" xfId="75" applyFont="1" applyFill="1" applyBorder="1" applyAlignment="1">
      <alignment vertical="center" wrapText="1"/>
    </xf>
    <xf numFmtId="170" fontId="37" fillId="0" borderId="65" xfId="75" applyNumberFormat="1" applyFont="1" applyFill="1" applyBorder="1" applyAlignment="1">
      <alignment horizontal="left" vertical="center" wrapText="1"/>
    </xf>
    <xf numFmtId="3" fontId="21" fillId="0" borderId="77" xfId="0" applyNumberFormat="1" applyFont="1" applyFill="1" applyBorder="1" applyAlignment="1">
      <alignment vertical="center" wrapText="1"/>
    </xf>
    <xf numFmtId="3" fontId="21" fillId="0" borderId="117" xfId="0" applyNumberFormat="1" applyFont="1" applyFill="1" applyBorder="1" applyAlignment="1">
      <alignment vertical="center" wrapText="1"/>
    </xf>
    <xf numFmtId="3" fontId="21" fillId="0" borderId="115" xfId="0" applyNumberFormat="1" applyFont="1" applyFill="1" applyBorder="1" applyAlignment="1">
      <alignment vertical="center" wrapText="1"/>
    </xf>
    <xf numFmtId="3" fontId="21" fillId="0" borderId="24" xfId="0" applyNumberFormat="1" applyFont="1" applyFill="1" applyBorder="1" applyAlignment="1">
      <alignment vertical="center" wrapText="1"/>
    </xf>
    <xf numFmtId="0" fontId="21" fillId="0" borderId="49" xfId="0" applyFont="1" applyFill="1" applyBorder="1" applyAlignment="1">
      <alignment horizontal="left" vertical="center" wrapText="1"/>
    </xf>
    <xf numFmtId="3" fontId="21" fillId="0" borderId="36" xfId="0" applyNumberFormat="1" applyFont="1" applyFill="1" applyBorder="1" applyAlignment="1">
      <alignment vertical="center" wrapText="1"/>
    </xf>
    <xf numFmtId="3" fontId="21" fillId="0" borderId="119" xfId="0" applyNumberFormat="1" applyFont="1" applyFill="1" applyBorder="1" applyAlignment="1">
      <alignment vertical="center" wrapText="1"/>
    </xf>
    <xf numFmtId="3" fontId="21" fillId="0" borderId="120" xfId="0" applyNumberFormat="1" applyFont="1" applyFill="1" applyBorder="1" applyAlignment="1">
      <alignment vertical="center" wrapText="1"/>
    </xf>
    <xf numFmtId="3" fontId="21" fillId="0" borderId="121" xfId="0" applyNumberFormat="1" applyFont="1" applyFill="1" applyBorder="1" applyAlignment="1">
      <alignment vertical="center" wrapText="1"/>
    </xf>
    <xf numFmtId="3" fontId="21" fillId="0" borderId="20" xfId="0" applyNumberFormat="1" applyFont="1" applyFill="1" applyBorder="1" applyAlignment="1">
      <alignment vertical="center" wrapText="1"/>
    </xf>
    <xf numFmtId="3" fontId="21" fillId="0" borderId="72" xfId="0" applyNumberFormat="1" applyFont="1" applyFill="1" applyBorder="1" applyAlignment="1">
      <alignment vertical="center" wrapText="1"/>
    </xf>
    <xf numFmtId="3" fontId="28" fillId="0" borderId="127" xfId="54" applyNumberFormat="1" applyFont="1" applyFill="1" applyBorder="1" applyAlignment="1">
      <alignment horizontal="center" vertical="center" wrapText="1"/>
    </xf>
    <xf numFmtId="3" fontId="28" fillId="0" borderId="128" xfId="54" applyNumberFormat="1" applyFont="1" applyFill="1" applyBorder="1" applyAlignment="1">
      <alignment horizontal="center" vertical="center" wrapText="1"/>
    </xf>
    <xf numFmtId="3" fontId="28" fillId="0" borderId="130" xfId="54" applyNumberFormat="1" applyFont="1" applyFill="1" applyBorder="1" applyAlignment="1">
      <alignment horizontal="center" vertical="center" wrapText="1"/>
    </xf>
    <xf numFmtId="3" fontId="28" fillId="0" borderId="131" xfId="54" applyNumberFormat="1" applyFont="1" applyFill="1" applyBorder="1" applyAlignment="1">
      <alignment horizontal="center" vertical="center" wrapText="1"/>
    </xf>
    <xf numFmtId="3" fontId="28" fillId="0" borderId="132" xfId="54" applyNumberFormat="1" applyFont="1" applyFill="1" applyBorder="1" applyAlignment="1">
      <alignment horizontal="center" vertical="center" wrapText="1"/>
    </xf>
    <xf numFmtId="3" fontId="28" fillId="0" borderId="133" xfId="54" applyNumberFormat="1" applyFont="1" applyFill="1" applyBorder="1" applyAlignment="1">
      <alignment horizontal="center" vertical="center" wrapText="1"/>
    </xf>
    <xf numFmtId="0" fontId="29" fillId="0" borderId="64" xfId="0" applyFont="1" applyFill="1" applyBorder="1" applyAlignment="1">
      <alignment horizontal="left" vertical="center" wrapText="1" indent="5"/>
    </xf>
    <xf numFmtId="3" fontId="21" fillId="0" borderId="34" xfId="0" applyNumberFormat="1" applyFont="1" applyFill="1" applyBorder="1" applyAlignment="1">
      <alignment vertical="center" wrapText="1"/>
    </xf>
    <xf numFmtId="3" fontId="21" fillId="0" borderId="135" xfId="0" applyNumberFormat="1" applyFont="1" applyFill="1" applyBorder="1" applyAlignment="1">
      <alignment vertical="center" wrapText="1"/>
    </xf>
    <xf numFmtId="3" fontId="21" fillId="0" borderId="136" xfId="0" applyNumberFormat="1" applyFont="1" applyFill="1" applyBorder="1" applyAlignment="1">
      <alignment vertical="center" wrapText="1"/>
    </xf>
    <xf numFmtId="3" fontId="21" fillId="0" borderId="21" xfId="0" applyNumberFormat="1" applyFont="1" applyFill="1" applyBorder="1" applyAlignment="1">
      <alignment vertical="center" wrapText="1"/>
    </xf>
    <xf numFmtId="3" fontId="21" fillId="0" borderId="51" xfId="0" applyNumberFormat="1" applyFont="1" applyFill="1" applyBorder="1" applyAlignment="1">
      <alignment vertical="center" wrapText="1"/>
    </xf>
    <xf numFmtId="0" fontId="28" fillId="0" borderId="40" xfId="0" applyFont="1" applyFill="1" applyBorder="1" applyAlignment="1">
      <alignment horizontal="left" vertical="center" wrapText="1"/>
    </xf>
    <xf numFmtId="0" fontId="21" fillId="0" borderId="64" xfId="0" applyFont="1" applyFill="1" applyBorder="1" applyAlignment="1">
      <alignment horizontal="left" vertical="center" wrapText="1"/>
    </xf>
    <xf numFmtId="0" fontId="21" fillId="0" borderId="87" xfId="0" applyFont="1" applyFill="1" applyBorder="1" applyAlignment="1">
      <alignment horizontal="left" vertical="center" wrapText="1"/>
    </xf>
    <xf numFmtId="3" fontId="21" fillId="0" borderId="96" xfId="0" applyNumberFormat="1" applyFont="1" applyFill="1" applyBorder="1" applyAlignment="1">
      <alignment vertical="center" wrapText="1"/>
    </xf>
    <xf numFmtId="3" fontId="21" fillId="0" borderId="142" xfId="0" applyNumberFormat="1" applyFont="1" applyFill="1" applyBorder="1" applyAlignment="1">
      <alignment vertical="center" wrapText="1"/>
    </xf>
    <xf numFmtId="3" fontId="21" fillId="0" borderId="144" xfId="0" applyNumberFormat="1" applyFont="1" applyFill="1" applyBorder="1" applyAlignment="1">
      <alignment vertical="center" wrapText="1"/>
    </xf>
    <xf numFmtId="3" fontId="21" fillId="0" borderId="27" xfId="0" applyNumberFormat="1" applyFont="1" applyFill="1" applyBorder="1" applyAlignment="1">
      <alignment vertical="center" wrapText="1"/>
    </xf>
    <xf numFmtId="3" fontId="21" fillId="0" borderId="73" xfId="0" applyNumberFormat="1" applyFont="1" applyFill="1" applyBorder="1" applyAlignment="1">
      <alignment vertical="center" wrapText="1"/>
    </xf>
    <xf numFmtId="0" fontId="28" fillId="0" borderId="39" xfId="0" applyFont="1" applyFill="1" applyBorder="1" applyAlignment="1">
      <alignment horizontal="left" vertical="center" wrapText="1"/>
    </xf>
    <xf numFmtId="0" fontId="28" fillId="0" borderId="112" xfId="0" applyFont="1" applyFill="1" applyBorder="1" applyAlignment="1">
      <alignment horizontal="left" vertical="center" wrapText="1"/>
    </xf>
    <xf numFmtId="0" fontId="35" fillId="0" borderId="49" xfId="75" applyFont="1" applyFill="1" applyBorder="1" applyAlignment="1">
      <alignment vertical="center" wrapText="1"/>
    </xf>
    <xf numFmtId="0" fontId="35" fillId="0" borderId="64" xfId="75" applyFont="1" applyFill="1" applyBorder="1" applyAlignment="1">
      <alignment vertical="center" wrapText="1"/>
    </xf>
    <xf numFmtId="0" fontId="36" fillId="0" borderId="40" xfId="75" applyFont="1" applyFill="1" applyBorder="1" applyAlignment="1">
      <alignment vertical="center" wrapText="1"/>
    </xf>
    <xf numFmtId="170" fontId="37" fillId="0" borderId="49" xfId="75" applyNumberFormat="1" applyFont="1" applyFill="1" applyBorder="1" applyAlignment="1">
      <alignment horizontal="left" vertical="center" wrapText="1"/>
    </xf>
    <xf numFmtId="0" fontId="29" fillId="0" borderId="64" xfId="75" applyFont="1" applyFill="1" applyBorder="1" applyAlignment="1">
      <alignment horizontal="left" vertical="center" wrapText="1"/>
    </xf>
    <xf numFmtId="0" fontId="36" fillId="0" borderId="112" xfId="0" applyFont="1" applyFill="1" applyBorder="1" applyAlignment="1">
      <alignment horizontal="left" vertical="center" wrapText="1"/>
    </xf>
    <xf numFmtId="0" fontId="28" fillId="0" borderId="87" xfId="0" applyFont="1" applyFill="1" applyBorder="1" applyAlignment="1">
      <alignment vertical="center" wrapText="1"/>
    </xf>
    <xf numFmtId="3" fontId="21" fillId="0" borderId="148" xfId="0" applyNumberFormat="1" applyFont="1" applyFill="1" applyBorder="1" applyAlignment="1">
      <alignment vertical="center" wrapText="1"/>
    </xf>
    <xf numFmtId="3" fontId="21" fillId="0" borderId="149" xfId="0" applyNumberFormat="1" applyFont="1" applyFill="1" applyBorder="1" applyAlignment="1">
      <alignment vertical="center" wrapText="1"/>
    </xf>
    <xf numFmtId="3" fontId="21" fillId="0" borderId="150" xfId="0" applyNumberFormat="1" applyFont="1" applyFill="1" applyBorder="1" applyAlignment="1">
      <alignment vertical="center" wrapText="1"/>
    </xf>
    <xf numFmtId="3" fontId="21" fillId="0" borderId="152" xfId="0" applyNumberFormat="1" applyFont="1" applyFill="1" applyBorder="1" applyAlignment="1">
      <alignment vertical="center" wrapText="1"/>
    </xf>
    <xf numFmtId="3" fontId="21" fillId="0" borderId="153" xfId="0" applyNumberFormat="1" applyFont="1" applyFill="1" applyBorder="1" applyAlignment="1">
      <alignment vertical="center" wrapText="1"/>
    </xf>
    <xf numFmtId="3" fontId="21" fillId="0" borderId="154" xfId="0" applyNumberFormat="1" applyFont="1" applyFill="1" applyBorder="1" applyAlignment="1">
      <alignment vertical="center" wrapText="1"/>
    </xf>
    <xf numFmtId="3" fontId="21" fillId="0" borderId="155" xfId="0" applyNumberFormat="1" applyFont="1" applyFill="1" applyBorder="1" applyAlignment="1">
      <alignment vertical="center" wrapText="1"/>
    </xf>
    <xf numFmtId="3" fontId="21" fillId="0" borderId="156" xfId="0" applyNumberFormat="1" applyFont="1" applyFill="1" applyBorder="1" applyAlignment="1">
      <alignment vertical="center" wrapText="1"/>
    </xf>
    <xf numFmtId="3" fontId="21" fillId="0" borderId="157" xfId="0" applyNumberFormat="1" applyFont="1" applyFill="1" applyBorder="1" applyAlignment="1">
      <alignment vertical="center" wrapText="1"/>
    </xf>
    <xf numFmtId="3" fontId="21" fillId="0" borderId="158" xfId="0" applyNumberFormat="1" applyFont="1" applyFill="1" applyBorder="1" applyAlignment="1">
      <alignment vertical="center" wrapText="1"/>
    </xf>
    <xf numFmtId="0" fontId="28" fillId="0" borderId="92" xfId="0" applyFont="1" applyFill="1" applyBorder="1" applyAlignment="1">
      <alignment horizontal="left" vertical="center"/>
    </xf>
    <xf numFmtId="0" fontId="21" fillId="0" borderId="60" xfId="0" applyFont="1" applyFill="1" applyBorder="1" applyAlignment="1">
      <alignment horizontal="left" vertical="center" wrapText="1"/>
    </xf>
    <xf numFmtId="0" fontId="21" fillId="0" borderId="79" xfId="0" applyFont="1" applyFill="1" applyBorder="1" applyAlignment="1">
      <alignment horizontal="left" vertical="center" wrapText="1"/>
    </xf>
    <xf numFmtId="0" fontId="29" fillId="0" borderId="79" xfId="0" applyFont="1" applyFill="1" applyBorder="1" applyAlignment="1">
      <alignment horizontal="left" vertical="center" wrapText="1"/>
    </xf>
    <xf numFmtId="3" fontId="29" fillId="0" borderId="33" xfId="0" applyNumberFormat="1" applyFont="1" applyFill="1" applyBorder="1" applyAlignment="1">
      <alignment vertical="center" wrapText="1"/>
    </xf>
    <xf numFmtId="3" fontId="29" fillId="0" borderId="77" xfId="0" applyNumberFormat="1" applyFont="1" applyFill="1" applyBorder="1" applyAlignment="1">
      <alignment vertical="center" wrapText="1"/>
    </xf>
    <xf numFmtId="3" fontId="29" fillId="0" borderId="115" xfId="0" applyNumberFormat="1" applyFont="1" applyFill="1" applyBorder="1" applyAlignment="1">
      <alignment vertical="center" wrapText="1"/>
    </xf>
    <xf numFmtId="3" fontId="29" fillId="0" borderId="24" xfId="0" applyNumberFormat="1" applyFont="1" applyFill="1" applyBorder="1" applyAlignment="1">
      <alignment vertical="center" wrapText="1"/>
    </xf>
    <xf numFmtId="3" fontId="29" fillId="0" borderId="17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9" fillId="0" borderId="59" xfId="0" applyFont="1" applyFill="1" applyBorder="1" applyAlignment="1">
      <alignment horizontal="left" vertical="center" wrapText="1"/>
    </xf>
    <xf numFmtId="3" fontId="29" fillId="0" borderId="149" xfId="0" applyNumberFormat="1" applyFont="1" applyFill="1" applyBorder="1" applyAlignment="1">
      <alignment vertical="center" wrapText="1"/>
    </xf>
    <xf numFmtId="3" fontId="29" fillId="0" borderId="152" xfId="0" applyNumberFormat="1" applyFont="1" applyFill="1" applyBorder="1" applyAlignment="1">
      <alignment vertical="center" wrapText="1"/>
    </xf>
    <xf numFmtId="3" fontId="29" fillId="0" borderId="153" xfId="0" applyNumberFormat="1" applyFont="1" applyFill="1" applyBorder="1" applyAlignment="1">
      <alignment vertical="center" wrapText="1"/>
    </xf>
    <xf numFmtId="3" fontId="29" fillId="0" borderId="148" xfId="0" applyNumberFormat="1" applyFont="1" applyFill="1" applyBorder="1" applyAlignment="1">
      <alignment vertical="center" wrapText="1"/>
    </xf>
    <xf numFmtId="3" fontId="29" fillId="0" borderId="150" xfId="0" applyNumberFormat="1" applyFont="1" applyFill="1" applyBorder="1" applyAlignment="1">
      <alignment vertical="center" wrapText="1"/>
    </xf>
    <xf numFmtId="0" fontId="28" fillId="0" borderId="9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wrapText="1"/>
    </xf>
    <xf numFmtId="3" fontId="28" fillId="0" borderId="23" xfId="0" applyNumberFormat="1" applyFont="1" applyFill="1" applyBorder="1" applyAlignment="1">
      <alignment vertical="center" wrapText="1"/>
    </xf>
    <xf numFmtId="3" fontId="29" fillId="0" borderId="21" xfId="0" applyNumberFormat="1" applyFont="1" applyFill="1" applyBorder="1" applyAlignment="1">
      <alignment vertical="center" wrapText="1"/>
    </xf>
    <xf numFmtId="3" fontId="28" fillId="0" borderId="35" xfId="0" applyNumberFormat="1" applyFont="1" applyFill="1" applyBorder="1" applyAlignment="1">
      <alignment vertical="center" wrapText="1"/>
    </xf>
    <xf numFmtId="3" fontId="28" fillId="0" borderId="15" xfId="0" applyNumberFormat="1" applyFont="1" applyFill="1" applyBorder="1" applyAlignment="1">
      <alignment vertical="center" wrapText="1"/>
    </xf>
    <xf numFmtId="3" fontId="28" fillId="0" borderId="137" xfId="0" applyNumberFormat="1" applyFont="1" applyFill="1" applyBorder="1" applyAlignment="1">
      <alignment vertical="center" wrapText="1"/>
    </xf>
    <xf numFmtId="3" fontId="28" fillId="0" borderId="138" xfId="0" applyNumberFormat="1" applyFont="1" applyFill="1" applyBorder="1" applyAlignment="1">
      <alignment vertical="center" wrapText="1"/>
    </xf>
    <xf numFmtId="3" fontId="28" fillId="0" borderId="26" xfId="0" applyNumberFormat="1" applyFont="1" applyFill="1" applyBorder="1" applyAlignment="1">
      <alignment vertical="center" wrapText="1"/>
    </xf>
    <xf numFmtId="3" fontId="28" fillId="0" borderId="57" xfId="0" applyNumberFormat="1" applyFont="1" applyFill="1" applyBorder="1" applyAlignment="1">
      <alignment vertical="center" wrapText="1"/>
    </xf>
    <xf numFmtId="3" fontId="28" fillId="0" borderId="32" xfId="0" applyNumberFormat="1" applyFont="1" applyFill="1" applyBorder="1" applyAlignment="1">
      <alignment vertical="center" wrapText="1"/>
    </xf>
    <xf numFmtId="3" fontId="28" fillId="0" borderId="146" xfId="0" applyNumberFormat="1" applyFont="1" applyFill="1" applyBorder="1" applyAlignment="1">
      <alignment vertical="center" wrapText="1"/>
    </xf>
    <xf numFmtId="3" fontId="29" fillId="0" borderId="20" xfId="0" applyNumberFormat="1" applyFont="1" applyFill="1" applyBorder="1" applyAlignment="1">
      <alignment vertical="center" wrapText="1"/>
    </xf>
    <xf numFmtId="3" fontId="28" fillId="0" borderId="27" xfId="0" applyNumberFormat="1" applyFont="1" applyFill="1" applyBorder="1" applyAlignment="1">
      <alignment vertical="center" wrapText="1"/>
    </xf>
    <xf numFmtId="3" fontId="28" fillId="0" borderId="96" xfId="0" applyNumberFormat="1" applyFont="1" applyFill="1" applyBorder="1" applyAlignment="1">
      <alignment vertical="center" wrapText="1"/>
    </xf>
    <xf numFmtId="3" fontId="28" fillId="0" borderId="73" xfId="0" applyNumberFormat="1" applyFont="1" applyFill="1" applyBorder="1" applyAlignment="1">
      <alignment vertical="center" wrapText="1"/>
    </xf>
    <xf numFmtId="3" fontId="28" fillId="0" borderId="142" xfId="0" applyNumberFormat="1" applyFont="1" applyFill="1" applyBorder="1" applyAlignment="1">
      <alignment vertical="center" wrapText="1"/>
    </xf>
    <xf numFmtId="0" fontId="35" fillId="0" borderId="59" xfId="75" applyFont="1" applyFill="1" applyBorder="1" applyAlignment="1">
      <alignment horizontal="left" vertical="center" wrapText="1"/>
    </xf>
    <xf numFmtId="0" fontId="21" fillId="0" borderId="44" xfId="75" applyFont="1" applyFill="1" applyBorder="1" applyAlignment="1">
      <alignment horizontal="left" vertical="center" wrapText="1"/>
    </xf>
    <xf numFmtId="3" fontId="28" fillId="0" borderId="139" xfId="0" applyNumberFormat="1" applyFont="1" applyFill="1" applyBorder="1" applyAlignment="1">
      <alignment vertical="center" wrapText="1"/>
    </xf>
    <xf numFmtId="3" fontId="28" fillId="0" borderId="140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3" fontId="28" fillId="0" borderId="143" xfId="0" applyNumberFormat="1" applyFont="1" applyFill="1" applyBorder="1" applyAlignment="1">
      <alignment vertical="center" wrapText="1"/>
    </xf>
    <xf numFmtId="3" fontId="28" fillId="0" borderId="144" xfId="0" applyNumberFormat="1" applyFont="1" applyFill="1" applyBorder="1" applyAlignment="1">
      <alignment vertical="center" wrapText="1"/>
    </xf>
    <xf numFmtId="3" fontId="28" fillId="0" borderId="147" xfId="0" applyNumberFormat="1" applyFont="1" applyFill="1" applyBorder="1" applyAlignment="1">
      <alignment vertical="center" wrapText="1"/>
    </xf>
    <xf numFmtId="3" fontId="28" fillId="0" borderId="145" xfId="0" applyNumberFormat="1" applyFont="1" applyFill="1" applyBorder="1" applyAlignment="1">
      <alignment vertical="center" wrapText="1"/>
    </xf>
    <xf numFmtId="2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Border="1" applyAlignment="1">
      <alignment vertical="center" wrapText="1"/>
    </xf>
    <xf numFmtId="10" fontId="21" fillId="0" borderId="0" xfId="90" applyNumberFormat="1" applyFont="1" applyFill="1" applyAlignment="1">
      <alignment vertical="center" wrapText="1"/>
    </xf>
    <xf numFmtId="167" fontId="21" fillId="0" borderId="0" xfId="0" applyNumberFormat="1" applyFont="1" applyFill="1" applyAlignment="1">
      <alignment vertical="center" wrapText="1"/>
    </xf>
    <xf numFmtId="166" fontId="27" fillId="0" borderId="0" xfId="0" applyNumberFormat="1" applyFont="1" applyFill="1" applyBorder="1" applyAlignment="1">
      <alignment vertical="center" wrapText="1"/>
    </xf>
    <xf numFmtId="3" fontId="21" fillId="0" borderId="0" xfId="0" applyNumberFormat="1" applyFont="1" applyFill="1" applyBorder="1" applyAlignment="1" applyProtection="1">
      <alignment horizontal="right" vertical="center"/>
      <protection hidden="1"/>
    </xf>
    <xf numFmtId="4" fontId="21" fillId="0" borderId="0" xfId="0" applyNumberFormat="1" applyFont="1" applyFill="1" applyAlignment="1">
      <alignment vertical="center" wrapText="1"/>
    </xf>
    <xf numFmtId="3" fontId="28" fillId="0" borderId="163" xfId="0" applyNumberFormat="1" applyFont="1" applyFill="1" applyBorder="1" applyAlignment="1">
      <alignment vertical="center" wrapText="1"/>
    </xf>
    <xf numFmtId="3" fontId="21" fillId="0" borderId="118" xfId="54" applyNumberFormat="1" applyFont="1" applyFill="1" applyBorder="1"/>
    <xf numFmtId="3" fontId="21" fillId="0" borderId="69" xfId="54" applyNumberFormat="1" applyFont="1" applyFill="1" applyBorder="1"/>
    <xf numFmtId="3" fontId="29" fillId="0" borderId="69" xfId="54" applyNumberFormat="1" applyFont="1" applyFill="1" applyBorder="1"/>
    <xf numFmtId="3" fontId="21" fillId="0" borderId="134" xfId="54" applyNumberFormat="1" applyFont="1" applyFill="1" applyBorder="1"/>
    <xf numFmtId="3" fontId="21" fillId="0" borderId="34" xfId="0" applyNumberFormat="1" applyFont="1" applyFill="1" applyBorder="1"/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3" fontId="29" fillId="0" borderId="134" xfId="54" applyNumberFormat="1" applyFont="1" applyFill="1" applyBorder="1"/>
    <xf numFmtId="3" fontId="29" fillId="0" borderId="34" xfId="0" applyNumberFormat="1" applyFont="1" applyFill="1" applyBorder="1"/>
    <xf numFmtId="3" fontId="21" fillId="0" borderId="36" xfId="0" applyNumberFormat="1" applyFont="1" applyFill="1" applyBorder="1"/>
    <xf numFmtId="3" fontId="28" fillId="0" borderId="137" xfId="54" applyNumberFormat="1" applyFont="1" applyFill="1" applyBorder="1" applyAlignment="1">
      <alignment vertical="center"/>
    </xf>
    <xf numFmtId="3" fontId="28" fillId="0" borderId="35" xfId="0" applyNumberFormat="1" applyFont="1" applyFill="1" applyBorder="1" applyAlignment="1">
      <alignment vertical="center"/>
    </xf>
    <xf numFmtId="3" fontId="28" fillId="0" borderId="137" xfId="54" applyNumberFormat="1" applyFont="1" applyFill="1" applyBorder="1"/>
    <xf numFmtId="3" fontId="28" fillId="0" borderId="35" xfId="0" applyNumberFormat="1" applyFont="1" applyFill="1" applyBorder="1"/>
    <xf numFmtId="3" fontId="21" fillId="0" borderId="141" xfId="54" applyNumberFormat="1" applyFont="1" applyFill="1" applyBorder="1"/>
    <xf numFmtId="3" fontId="21" fillId="0" borderId="96" xfId="0" applyNumberFormat="1" applyFont="1" applyFill="1" applyBorder="1"/>
    <xf numFmtId="0" fontId="28" fillId="0" borderId="91" xfId="0" applyFont="1" applyFill="1" applyBorder="1" applyAlignment="1">
      <alignment horizontal="left" vertical="center"/>
    </xf>
    <xf numFmtId="3" fontId="28" fillId="0" borderId="35" xfId="54" applyNumberFormat="1" applyFont="1" applyFill="1" applyBorder="1"/>
    <xf numFmtId="3" fontId="28" fillId="0" borderId="165" xfId="54" applyNumberFormat="1" applyFont="1" applyFill="1" applyBorder="1"/>
    <xf numFmtId="3" fontId="28" fillId="0" borderId="160" xfId="0" applyNumberFormat="1" applyFont="1" applyFill="1" applyBorder="1"/>
    <xf numFmtId="3" fontId="28" fillId="0" borderId="61" xfId="54" applyNumberFormat="1" applyFont="1" applyFill="1" applyBorder="1"/>
    <xf numFmtId="3" fontId="38" fillId="0" borderId="0" xfId="0" applyNumberFormat="1" applyFont="1" applyFill="1" applyBorder="1"/>
    <xf numFmtId="0" fontId="38" fillId="0" borderId="0" xfId="0" applyFont="1" applyFill="1" applyBorder="1"/>
    <xf numFmtId="0" fontId="28" fillId="0" borderId="0" xfId="0" applyFont="1" applyAlignment="1">
      <alignment horizontal="justify"/>
    </xf>
    <xf numFmtId="0" fontId="21" fillId="0" borderId="0" xfId="0" applyFont="1" applyAlignment="1">
      <alignment horizontal="justify"/>
    </xf>
    <xf numFmtId="0" fontId="21" fillId="0" borderId="19" xfId="0" applyFont="1" applyFill="1" applyBorder="1" applyAlignment="1">
      <alignment horizontal="left" wrapText="1" indent="4"/>
    </xf>
    <xf numFmtId="0" fontId="21" fillId="0" borderId="65" xfId="0" applyFont="1" applyBorder="1" applyAlignment="1">
      <alignment horizontal="left" indent="6"/>
    </xf>
    <xf numFmtId="0" fontId="21" fillId="0" borderId="64" xfId="0" applyFont="1" applyBorder="1" applyAlignment="1">
      <alignment horizontal="left" indent="6"/>
    </xf>
    <xf numFmtId="3" fontId="28" fillId="0" borderId="27" xfId="54" applyNumberFormat="1" applyFont="1" applyFill="1" applyBorder="1" applyAlignment="1">
      <alignment horizontal="right"/>
    </xf>
    <xf numFmtId="3" fontId="28" fillId="0" borderId="96" xfId="54" applyNumberFormat="1" applyFont="1" applyFill="1" applyBorder="1" applyAlignment="1">
      <alignment horizontal="right"/>
    </xf>
    <xf numFmtId="3" fontId="28" fillId="0" borderId="73" xfId="54" applyNumberFormat="1" applyFont="1" applyFill="1" applyBorder="1" applyAlignment="1">
      <alignment horizontal="right"/>
    </xf>
    <xf numFmtId="3" fontId="28" fillId="0" borderId="96" xfId="0" applyNumberFormat="1" applyFont="1" applyFill="1" applyBorder="1" applyAlignment="1">
      <alignment wrapText="1"/>
    </xf>
    <xf numFmtId="3" fontId="28" fillId="0" borderId="73" xfId="0" applyNumberFormat="1" applyFont="1" applyFill="1" applyBorder="1" applyAlignment="1">
      <alignment wrapText="1"/>
    </xf>
    <xf numFmtId="3" fontId="28" fillId="0" borderId="26" xfId="54" applyNumberFormat="1" applyFont="1" applyFill="1" applyBorder="1" applyAlignment="1">
      <alignment horizontal="right"/>
    </xf>
    <xf numFmtId="3" fontId="28" fillId="0" borderId="57" xfId="54" applyNumberFormat="1" applyFont="1" applyFill="1" applyBorder="1" applyAlignment="1">
      <alignment horizontal="right"/>
    </xf>
    <xf numFmtId="3" fontId="28" fillId="0" borderId="32" xfId="54" applyNumberFormat="1" applyFont="1" applyFill="1" applyBorder="1" applyAlignment="1">
      <alignment horizontal="right"/>
    </xf>
    <xf numFmtId="0" fontId="28" fillId="0" borderId="0" xfId="0" applyFont="1" applyFill="1" applyBorder="1"/>
    <xf numFmtId="0" fontId="21" fillId="0" borderId="64" xfId="0" applyFont="1" applyFill="1" applyBorder="1" applyAlignment="1">
      <alignment horizontal="left" vertical="center" wrapText="1" indent="5"/>
    </xf>
    <xf numFmtId="0" fontId="21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10" fontId="21" fillId="0" borderId="0" xfId="90" applyNumberFormat="1" applyFont="1" applyFill="1" applyBorder="1"/>
    <xf numFmtId="166" fontId="21" fillId="0" borderId="0" xfId="0" applyNumberFormat="1" applyFont="1" applyFill="1" applyBorder="1"/>
    <xf numFmtId="2" fontId="21" fillId="0" borderId="0" xfId="0" applyNumberFormat="1" applyFont="1" applyFill="1" applyBorder="1"/>
    <xf numFmtId="9" fontId="21" fillId="0" borderId="0" xfId="90" applyFont="1" applyFill="1" applyBorder="1"/>
    <xf numFmtId="0" fontId="21" fillId="0" borderId="0" xfId="0" applyFont="1" applyFill="1" applyBorder="1" applyAlignment="1">
      <alignment horizontal="left" wrapText="1"/>
    </xf>
    <xf numFmtId="0" fontId="29" fillId="0" borderId="0" xfId="0" applyFont="1" applyFill="1" applyBorder="1" applyAlignment="1">
      <alignment horizontal="left"/>
    </xf>
    <xf numFmtId="3" fontId="21" fillId="0" borderId="0" xfId="0" applyNumberFormat="1" applyFont="1" applyFill="1" applyBorder="1" applyAlignment="1">
      <alignment horizontal="right"/>
    </xf>
    <xf numFmtId="0" fontId="21" fillId="0" borderId="64" xfId="0" applyFont="1" applyFill="1" applyBorder="1" applyAlignment="1">
      <alignment horizontal="left" vertical="center" wrapText="1" indent="2"/>
    </xf>
    <xf numFmtId="0" fontId="29" fillId="0" borderId="65" xfId="0" applyFont="1" applyFill="1" applyBorder="1" applyAlignment="1">
      <alignment horizontal="left" vertical="center" wrapText="1" indent="2"/>
    </xf>
    <xf numFmtId="3" fontId="29" fillId="0" borderId="24" xfId="54" applyNumberFormat="1" applyFont="1" applyFill="1" applyBorder="1" applyAlignment="1">
      <alignment horizontal="right"/>
    </xf>
    <xf numFmtId="3" fontId="29" fillId="0" borderId="33" xfId="54" applyNumberFormat="1" applyFont="1" applyFill="1" applyBorder="1" applyAlignment="1">
      <alignment horizontal="right"/>
    </xf>
    <xf numFmtId="3" fontId="29" fillId="0" borderId="17" xfId="54" applyNumberFormat="1" applyFont="1" applyFill="1" applyBorder="1" applyAlignment="1">
      <alignment horizontal="right"/>
    </xf>
    <xf numFmtId="3" fontId="29" fillId="0" borderId="20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wrapText="1"/>
    </xf>
    <xf numFmtId="3" fontId="29" fillId="0" borderId="21" xfId="54" applyNumberFormat="1" applyFont="1" applyFill="1" applyBorder="1" applyAlignment="1">
      <alignment horizontal="right"/>
    </xf>
    <xf numFmtId="3" fontId="29" fillId="0" borderId="34" xfId="54" applyNumberFormat="1" applyFont="1" applyFill="1" applyBorder="1" applyAlignment="1">
      <alignment horizontal="right"/>
    </xf>
    <xf numFmtId="3" fontId="29" fillId="0" borderId="51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vertical="center" wrapText="1"/>
    </xf>
    <xf numFmtId="3" fontId="29" fillId="0" borderId="21" xfId="0" applyNumberFormat="1" applyFont="1" applyFill="1" applyBorder="1" applyAlignment="1">
      <alignment wrapText="1"/>
    </xf>
    <xf numFmtId="3" fontId="29" fillId="0" borderId="34" xfId="0" applyNumberFormat="1" applyFont="1" applyFill="1" applyBorder="1" applyAlignment="1">
      <alignment wrapText="1"/>
    </xf>
    <xf numFmtId="3" fontId="29" fillId="0" borderId="51" xfId="0" applyNumberFormat="1" applyFont="1" applyFill="1" applyBorder="1" applyAlignment="1">
      <alignment wrapText="1"/>
    </xf>
    <xf numFmtId="3" fontId="29" fillId="0" borderId="36" xfId="54" applyNumberFormat="1" applyFont="1" applyFill="1" applyBorder="1" applyAlignment="1">
      <alignment horizontal="right"/>
    </xf>
    <xf numFmtId="3" fontId="29" fillId="0" borderId="72" xfId="54" applyNumberFormat="1" applyFont="1" applyFill="1" applyBorder="1" applyAlignment="1">
      <alignment horizontal="right"/>
    </xf>
    <xf numFmtId="3" fontId="29" fillId="0" borderId="20" xfId="0" applyNumberFormat="1" applyFont="1" applyFill="1" applyBorder="1" applyAlignment="1">
      <alignment wrapText="1"/>
    </xf>
    <xf numFmtId="3" fontId="29" fillId="0" borderId="36" xfId="0" applyNumberFormat="1" applyFont="1" applyFill="1" applyBorder="1" applyAlignment="1">
      <alignment wrapText="1"/>
    </xf>
    <xf numFmtId="3" fontId="29" fillId="0" borderId="72" xfId="0" applyNumberFormat="1" applyFont="1" applyFill="1" applyBorder="1" applyAlignment="1">
      <alignment wrapText="1"/>
    </xf>
    <xf numFmtId="3" fontId="29" fillId="0" borderId="24" xfId="0" applyNumberFormat="1" applyFont="1" applyFill="1" applyBorder="1" applyAlignment="1">
      <alignment wrapText="1"/>
    </xf>
    <xf numFmtId="3" fontId="29" fillId="0" borderId="33" xfId="0" applyNumberFormat="1" applyFont="1" applyFill="1" applyBorder="1" applyAlignment="1">
      <alignment wrapText="1"/>
    </xf>
    <xf numFmtId="3" fontId="29" fillId="0" borderId="17" xfId="0" applyNumberFormat="1" applyFont="1" applyFill="1" applyBorder="1" applyAlignment="1">
      <alignment wrapText="1"/>
    </xf>
    <xf numFmtId="3" fontId="29" fillId="0" borderId="33" xfId="54" applyNumberFormat="1" applyFont="1" applyFill="1" applyBorder="1" applyAlignment="1">
      <alignment wrapText="1"/>
    </xf>
    <xf numFmtId="3" fontId="29" fillId="0" borderId="17" xfId="54" applyNumberFormat="1" applyFont="1" applyFill="1" applyBorder="1" applyAlignment="1">
      <alignment wrapText="1"/>
    </xf>
    <xf numFmtId="3" fontId="29" fillId="0" borderId="34" xfId="54" applyNumberFormat="1" applyFont="1" applyFill="1" applyBorder="1" applyAlignment="1">
      <alignment wrapText="1"/>
    </xf>
    <xf numFmtId="3" fontId="29" fillId="0" borderId="51" xfId="54" applyNumberFormat="1" applyFont="1" applyFill="1" applyBorder="1" applyAlignment="1">
      <alignment wrapText="1"/>
    </xf>
    <xf numFmtId="3" fontId="28" fillId="0" borderId="23" xfId="54" applyNumberFormat="1" applyFont="1" applyFill="1" applyBorder="1" applyAlignment="1">
      <alignment horizontal="right"/>
    </xf>
    <xf numFmtId="3" fontId="28" fillId="0" borderId="35" xfId="54" applyNumberFormat="1" applyFont="1" applyFill="1" applyBorder="1" applyAlignment="1">
      <alignment horizontal="right"/>
    </xf>
    <xf numFmtId="3" fontId="28" fillId="0" borderId="15" xfId="54" applyNumberFormat="1" applyFont="1" applyFill="1" applyBorder="1" applyAlignment="1">
      <alignment horizontal="right"/>
    </xf>
    <xf numFmtId="3" fontId="28" fillId="0" borderId="23" xfId="0" applyNumberFormat="1" applyFont="1" applyFill="1" applyBorder="1" applyAlignment="1">
      <alignment wrapText="1"/>
    </xf>
    <xf numFmtId="3" fontId="28" fillId="0" borderId="35" xfId="0" applyNumberFormat="1" applyFont="1" applyFill="1" applyBorder="1" applyAlignment="1">
      <alignment wrapText="1"/>
    </xf>
    <xf numFmtId="3" fontId="28" fillId="0" borderId="15" xfId="0" applyNumberFormat="1" applyFont="1" applyFill="1" applyBorder="1" applyAlignment="1">
      <alignment wrapText="1"/>
    </xf>
    <xf numFmtId="3" fontId="28" fillId="0" borderId="35" xfId="54" applyNumberFormat="1" applyFont="1" applyFill="1" applyBorder="1" applyAlignment="1">
      <alignment wrapText="1"/>
    </xf>
    <xf numFmtId="3" fontId="28" fillId="0" borderId="15" xfId="54" applyNumberFormat="1" applyFont="1" applyFill="1" applyBorder="1" applyAlignment="1">
      <alignment wrapText="1"/>
    </xf>
    <xf numFmtId="0" fontId="28" fillId="0" borderId="0" xfId="0" applyFont="1" applyFill="1" applyAlignment="1">
      <alignment wrapText="1"/>
    </xf>
    <xf numFmtId="3" fontId="28" fillId="0" borderId="0" xfId="54" applyNumberFormat="1" applyFont="1" applyFill="1" applyAlignment="1">
      <alignment wrapText="1"/>
    </xf>
    <xf numFmtId="3" fontId="28" fillId="0" borderId="0" xfId="0" applyNumberFormat="1" applyFont="1" applyFill="1" applyAlignment="1">
      <alignment wrapText="1"/>
    </xf>
    <xf numFmtId="0" fontId="21" fillId="0" borderId="53" xfId="0" applyFont="1" applyBorder="1" applyAlignment="1">
      <alignment horizontal="left" indent="6"/>
    </xf>
    <xf numFmtId="3" fontId="28" fillId="0" borderId="0" xfId="54" applyNumberFormat="1" applyFont="1" applyFill="1" applyBorder="1" applyAlignment="1">
      <alignment horizontal="center" vertical="center" wrapText="1"/>
    </xf>
    <xf numFmtId="3" fontId="29" fillId="0" borderId="0" xfId="54" applyNumberFormat="1" applyFont="1" applyFill="1" applyBorder="1"/>
    <xf numFmtId="3" fontId="38" fillId="0" borderId="0" xfId="54" applyNumberFormat="1" applyFont="1" applyFill="1" applyBorder="1"/>
    <xf numFmtId="3" fontId="28" fillId="0" borderId="0" xfId="54" applyNumberFormat="1" applyFont="1" applyFill="1" applyBorder="1"/>
    <xf numFmtId="3" fontId="28" fillId="0" borderId="30" xfId="0" applyNumberFormat="1" applyFont="1" applyFill="1" applyBorder="1" applyAlignment="1">
      <alignment vertical="center" wrapText="1"/>
    </xf>
    <xf numFmtId="3" fontId="28" fillId="0" borderId="0" xfId="0" applyNumberFormat="1" applyFont="1" applyFill="1" applyBorder="1" applyAlignment="1">
      <alignment vertical="center" wrapText="1"/>
    </xf>
    <xf numFmtId="0" fontId="29" fillId="0" borderId="65" xfId="0" applyFont="1" applyFill="1" applyBorder="1" applyAlignment="1">
      <alignment horizontal="left" vertical="center" wrapText="1"/>
    </xf>
    <xf numFmtId="0" fontId="29" fillId="0" borderId="64" xfId="0" applyFont="1" applyFill="1" applyBorder="1" applyAlignment="1">
      <alignment horizontal="left" vertical="center" wrapText="1"/>
    </xf>
    <xf numFmtId="0" fontId="21" fillId="0" borderId="42" xfId="0" applyFont="1" applyFill="1" applyBorder="1" applyAlignment="1">
      <alignment horizontal="left" vertical="center" wrapText="1"/>
    </xf>
    <xf numFmtId="2" fontId="21" fillId="0" borderId="0" xfId="0" applyNumberFormat="1" applyFont="1" applyFill="1" applyBorder="1" applyAlignment="1">
      <alignment vertical="center" wrapText="1"/>
    </xf>
    <xf numFmtId="0" fontId="39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35" fillId="0" borderId="79" xfId="75" applyFont="1" applyFill="1" applyBorder="1" applyAlignment="1">
      <alignment horizontal="left" vertical="center" wrapText="1"/>
    </xf>
    <xf numFmtId="0" fontId="21" fillId="0" borderId="46" xfId="75" applyFont="1" applyFill="1" applyBorder="1" applyAlignment="1">
      <alignment horizontal="left" vertical="center" wrapText="1"/>
    </xf>
    <xf numFmtId="0" fontId="37" fillId="0" borderId="79" xfId="75" applyFont="1" applyFill="1" applyBorder="1" applyAlignment="1">
      <alignment horizontal="left" vertical="center" wrapText="1"/>
    </xf>
    <xf numFmtId="10" fontId="21" fillId="0" borderId="0" xfId="0" applyNumberFormat="1" applyFont="1" applyFill="1" applyAlignment="1">
      <alignment vertical="center" wrapText="1"/>
    </xf>
    <xf numFmtId="0" fontId="28" fillId="29" borderId="22" xfId="0" applyFont="1" applyFill="1" applyBorder="1" applyAlignment="1">
      <alignment horizontal="left" vertical="center" wrapText="1"/>
    </xf>
    <xf numFmtId="0" fontId="28" fillId="29" borderId="83" xfId="0" applyFont="1" applyFill="1" applyBorder="1" applyAlignment="1">
      <alignment horizontal="left" vertical="center" wrapText="1"/>
    </xf>
    <xf numFmtId="3" fontId="28" fillId="29" borderId="23" xfId="0" applyNumberFormat="1" applyFont="1" applyFill="1" applyBorder="1" applyAlignment="1">
      <alignment vertical="center" wrapText="1"/>
    </xf>
    <xf numFmtId="3" fontId="28" fillId="29" borderId="35" xfId="54" applyNumberFormat="1" applyFont="1" applyFill="1" applyBorder="1" applyAlignment="1">
      <alignment horizontal="right"/>
    </xf>
    <xf numFmtId="3" fontId="28" fillId="29" borderId="15" xfId="54" applyNumberFormat="1" applyFont="1" applyFill="1" applyBorder="1" applyAlignment="1">
      <alignment horizontal="right"/>
    </xf>
    <xf numFmtId="3" fontId="28" fillId="29" borderId="23" xfId="54" applyNumberFormat="1" applyFont="1" applyFill="1" applyBorder="1" applyAlignment="1">
      <alignment horizontal="right"/>
    </xf>
    <xf numFmtId="3" fontId="28" fillId="29" borderId="23" xfId="0" applyNumberFormat="1" applyFont="1" applyFill="1" applyBorder="1" applyAlignment="1">
      <alignment wrapText="1"/>
    </xf>
    <xf numFmtId="3" fontId="28" fillId="29" borderId="35" xfId="0" applyNumberFormat="1" applyFont="1" applyFill="1" applyBorder="1" applyAlignment="1">
      <alignment wrapText="1"/>
    </xf>
    <xf numFmtId="3" fontId="28" fillId="29" borderId="15" xfId="0" applyNumberFormat="1" applyFont="1" applyFill="1" applyBorder="1" applyAlignment="1">
      <alignment wrapText="1"/>
    </xf>
    <xf numFmtId="0" fontId="36" fillId="29" borderId="89" xfId="0" applyFont="1" applyFill="1" applyBorder="1" applyAlignment="1">
      <alignment horizontal="left" vertical="center" wrapText="1"/>
    </xf>
    <xf numFmtId="0" fontId="28" fillId="29" borderId="47" xfId="0" applyFont="1" applyFill="1" applyBorder="1" applyAlignment="1">
      <alignment vertical="center" wrapText="1"/>
    </xf>
    <xf numFmtId="3" fontId="28" fillId="29" borderId="27" xfId="0" applyNumberFormat="1" applyFont="1" applyFill="1" applyBorder="1" applyAlignment="1">
      <alignment vertical="center" wrapText="1"/>
    </xf>
    <xf numFmtId="3" fontId="28" fillId="29" borderId="34" xfId="54" applyNumberFormat="1" applyFont="1" applyFill="1" applyBorder="1" applyAlignment="1">
      <alignment wrapText="1"/>
    </xf>
    <xf numFmtId="3" fontId="28" fillId="29" borderId="51" xfId="0" applyNumberFormat="1" applyFont="1" applyFill="1" applyBorder="1" applyAlignment="1">
      <alignment wrapText="1"/>
    </xf>
    <xf numFmtId="3" fontId="28" fillId="29" borderId="21" xfId="0" applyNumberFormat="1" applyFont="1" applyFill="1" applyBorder="1" applyAlignment="1">
      <alignment wrapText="1"/>
    </xf>
    <xf numFmtId="3" fontId="28" fillId="29" borderId="34" xfId="0" applyNumberFormat="1" applyFont="1" applyFill="1" applyBorder="1" applyAlignment="1">
      <alignment wrapText="1"/>
    </xf>
    <xf numFmtId="3" fontId="28" fillId="29" borderId="21" xfId="54" applyNumberFormat="1" applyFont="1" applyFill="1" applyBorder="1" applyAlignment="1">
      <alignment horizontal="right"/>
    </xf>
    <xf numFmtId="3" fontId="28" fillId="0" borderId="102" xfId="91" applyNumberFormat="1" applyFont="1" applyFill="1" applyBorder="1" applyAlignment="1" applyProtection="1">
      <alignment horizontal="center" vertical="center"/>
    </xf>
    <xf numFmtId="3" fontId="28" fillId="0" borderId="102" xfId="91" applyNumberFormat="1" applyFont="1" applyFill="1" applyBorder="1" applyAlignment="1" applyProtection="1">
      <alignment horizontal="center" vertical="center" wrapText="1"/>
    </xf>
    <xf numFmtId="3" fontId="28" fillId="0" borderId="104" xfId="91" applyNumberFormat="1" applyFont="1" applyFill="1" applyBorder="1" applyAlignment="1" applyProtection="1">
      <alignment horizontal="center" vertical="center"/>
    </xf>
    <xf numFmtId="3" fontId="28" fillId="0" borderId="0" xfId="91" applyNumberFormat="1" applyFont="1" applyFill="1" applyBorder="1" applyAlignment="1" applyProtection="1">
      <alignment vertical="center"/>
    </xf>
    <xf numFmtId="3" fontId="28" fillId="0" borderId="40" xfId="75" applyNumberFormat="1" applyFont="1" applyFill="1" applyBorder="1" applyAlignment="1">
      <alignment horizontal="right" vertical="center" wrapText="1"/>
    </xf>
    <xf numFmtId="3" fontId="28" fillId="0" borderId="41" xfId="75" applyNumberFormat="1" applyFont="1" applyFill="1" applyBorder="1" applyAlignment="1">
      <alignment horizontal="right" vertical="center" wrapText="1"/>
    </xf>
    <xf numFmtId="3" fontId="28" fillId="0" borderId="36" xfId="91" applyNumberFormat="1" applyFont="1" applyFill="1" applyBorder="1" applyAlignment="1" applyProtection="1">
      <alignment horizontal="center" vertical="center"/>
    </xf>
    <xf numFmtId="3" fontId="28" fillId="0" borderId="35" xfId="75" applyNumberFormat="1" applyFont="1" applyFill="1" applyBorder="1" applyAlignment="1">
      <alignment horizontal="right" vertical="center" wrapText="1"/>
    </xf>
    <xf numFmtId="3" fontId="28" fillId="0" borderId="101" xfId="91" applyNumberFormat="1" applyFont="1" applyFill="1" applyBorder="1" applyAlignment="1" applyProtection="1">
      <alignment horizontal="center" vertical="center"/>
    </xf>
    <xf numFmtId="3" fontId="28" fillId="0" borderId="16" xfId="91" applyNumberFormat="1" applyFont="1" applyFill="1" applyBorder="1" applyAlignment="1" applyProtection="1">
      <alignment horizontal="left"/>
    </xf>
    <xf numFmtId="0" fontId="21" fillId="0" borderId="13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28" fillId="0" borderId="22" xfId="75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left" vertical="center" wrapText="1"/>
    </xf>
    <xf numFmtId="3" fontId="28" fillId="0" borderId="22" xfId="91" applyNumberFormat="1" applyFont="1" applyFill="1" applyBorder="1" applyAlignment="1" applyProtection="1">
      <alignment horizontal="left" vertical="center"/>
    </xf>
    <xf numFmtId="0" fontId="35" fillId="0" borderId="13" xfId="75" applyFont="1" applyFill="1" applyBorder="1" applyAlignment="1">
      <alignment vertical="center" wrapText="1"/>
    </xf>
    <xf numFmtId="0" fontId="21" fillId="0" borderId="13" xfId="75" applyFont="1" applyFill="1" applyBorder="1" applyAlignment="1">
      <alignment vertical="center" wrapText="1"/>
    </xf>
    <xf numFmtId="0" fontId="35" fillId="0" borderId="18" xfId="75" applyFont="1" applyFill="1" applyBorder="1" applyAlignment="1">
      <alignment vertical="center" wrapText="1"/>
    </xf>
    <xf numFmtId="0" fontId="35" fillId="0" borderId="16" xfId="75" applyFont="1" applyFill="1" applyBorder="1" applyAlignment="1">
      <alignment vertical="center" wrapText="1"/>
    </xf>
    <xf numFmtId="0" fontId="28" fillId="0" borderId="22" xfId="0" applyFont="1" applyFill="1" applyBorder="1" applyAlignment="1">
      <alignment vertical="center" wrapText="1"/>
    </xf>
    <xf numFmtId="3" fontId="28" fillId="0" borderId="169" xfId="91" applyNumberFormat="1" applyFont="1" applyFill="1" applyBorder="1" applyAlignment="1" applyProtection="1">
      <alignment vertical="center"/>
    </xf>
    <xf numFmtId="3" fontId="28" fillId="0" borderId="172" xfId="91" applyNumberFormat="1" applyFont="1" applyFill="1" applyBorder="1" applyAlignment="1" applyProtection="1">
      <alignment horizontal="center" vertical="center"/>
    </xf>
    <xf numFmtId="3" fontId="28" fillId="0" borderId="118" xfId="91" applyNumberFormat="1" applyFont="1" applyFill="1" applyBorder="1" applyAlignment="1" applyProtection="1">
      <alignment horizontal="center" vertical="center"/>
    </xf>
    <xf numFmtId="3" fontId="28" fillId="0" borderId="137" xfId="75" applyNumberFormat="1" applyFont="1" applyFill="1" applyBorder="1" applyAlignment="1">
      <alignment horizontal="right" vertical="center" wrapText="1"/>
    </xf>
    <xf numFmtId="3" fontId="28" fillId="0" borderId="49" xfId="91" applyNumberFormat="1" applyFont="1" applyFill="1" applyBorder="1" applyAlignment="1" applyProtection="1">
      <alignment horizontal="center" vertical="center" wrapText="1"/>
    </xf>
    <xf numFmtId="3" fontId="28" fillId="0" borderId="106" xfId="91" applyNumberFormat="1" applyFont="1" applyFill="1" applyBorder="1" applyAlignment="1" applyProtection="1">
      <alignment horizontal="center" vertical="center"/>
    </xf>
    <xf numFmtId="3" fontId="28" fillId="0" borderId="119" xfId="91" applyNumberFormat="1" applyFont="1" applyFill="1" applyBorder="1" applyAlignment="1" applyProtection="1">
      <alignment horizontal="center" vertical="center"/>
    </xf>
    <xf numFmtId="3" fontId="28" fillId="0" borderId="138" xfId="75" applyNumberFormat="1" applyFont="1" applyFill="1" applyBorder="1" applyAlignment="1">
      <alignment horizontal="right" vertical="center" wrapText="1"/>
    </xf>
    <xf numFmtId="3" fontId="28" fillId="0" borderId="50" xfId="91" applyNumberFormat="1" applyFont="1" applyFill="1" applyBorder="1" applyAlignment="1" applyProtection="1">
      <alignment horizontal="center" vertical="center"/>
    </xf>
    <xf numFmtId="3" fontId="28" fillId="0" borderId="40" xfId="91" applyNumberFormat="1" applyFont="1" applyFill="1" applyBorder="1" applyAlignment="1" applyProtection="1">
      <alignment horizontal="center"/>
      <protection locked="0"/>
    </xf>
    <xf numFmtId="0" fontId="26" fillId="0" borderId="0" xfId="78" applyFont="1" applyFill="1" applyAlignment="1">
      <alignment horizontal="center" vertical="center"/>
    </xf>
    <xf numFmtId="0" fontId="32" fillId="0" borderId="0" xfId="78" applyFont="1" applyFill="1" applyAlignment="1">
      <alignment horizontal="center" vertical="center"/>
    </xf>
    <xf numFmtId="0" fontId="26" fillId="0" borderId="0" xfId="78" applyFont="1" applyFill="1" applyBorder="1" applyAlignment="1">
      <alignment horizontal="center" vertical="center"/>
    </xf>
    <xf numFmtId="0" fontId="26" fillId="0" borderId="45" xfId="78" applyFont="1" applyFill="1" applyBorder="1" applyAlignment="1">
      <alignment horizontal="center" vertical="center"/>
    </xf>
    <xf numFmtId="0" fontId="26" fillId="0" borderId="46" xfId="78" applyFont="1" applyFill="1" applyBorder="1" applyAlignment="1">
      <alignment horizontal="center" vertical="center"/>
    </xf>
    <xf numFmtId="0" fontId="26" fillId="0" borderId="47" xfId="78" applyFont="1" applyFill="1" applyBorder="1" applyAlignment="1">
      <alignment horizontal="center" vertical="center"/>
    </xf>
    <xf numFmtId="3" fontId="21" fillId="0" borderId="65" xfId="0" applyNumberFormat="1" applyFont="1" applyFill="1" applyBorder="1" applyAlignment="1">
      <alignment horizontal="right" vertical="center"/>
    </xf>
    <xf numFmtId="3" fontId="21" fillId="0" borderId="69" xfId="91" applyNumberFormat="1" applyFont="1" applyFill="1" applyBorder="1" applyAlignment="1" applyProtection="1">
      <alignment horizontal="right" vertical="center"/>
      <protection locked="0"/>
    </xf>
    <xf numFmtId="3" fontId="28" fillId="0" borderId="48" xfId="91" applyNumberFormat="1" applyFont="1" applyFill="1" applyBorder="1" applyAlignment="1" applyProtection="1">
      <alignment horizontal="right" vertical="center"/>
    </xf>
    <xf numFmtId="3" fontId="21" fillId="0" borderId="33" xfId="91" applyNumberFormat="1" applyFont="1" applyFill="1" applyBorder="1" applyAlignment="1" applyProtection="1">
      <alignment horizontal="right" vertical="center"/>
      <protection locked="0"/>
    </xf>
    <xf numFmtId="3" fontId="21" fillId="0" borderId="77" xfId="91" applyNumberFormat="1" applyFont="1" applyFill="1" applyBorder="1" applyAlignment="1" applyProtection="1">
      <alignment horizontal="right" vertical="center"/>
      <protection locked="0"/>
    </xf>
    <xf numFmtId="3" fontId="21" fillId="0" borderId="64" xfId="0" applyNumberFormat="1" applyFont="1" applyFill="1" applyBorder="1" applyAlignment="1">
      <alignment horizontal="right" vertical="center"/>
    </xf>
    <xf numFmtId="3" fontId="21" fillId="0" borderId="134" xfId="91" applyNumberFormat="1" applyFont="1" applyFill="1" applyBorder="1" applyAlignment="1" applyProtection="1">
      <alignment horizontal="right" vertical="center"/>
      <protection locked="0"/>
    </xf>
    <xf numFmtId="3" fontId="21" fillId="0" borderId="34" xfId="91" applyNumberFormat="1" applyFont="1" applyFill="1" applyBorder="1" applyAlignment="1" applyProtection="1">
      <alignment horizontal="right" vertical="center"/>
      <protection locked="0"/>
    </xf>
    <xf numFmtId="3" fontId="21" fillId="0" borderId="135" xfId="91" applyNumberFormat="1" applyFont="1" applyFill="1" applyBorder="1" applyAlignment="1" applyProtection="1">
      <alignment horizontal="right" vertical="center"/>
      <protection locked="0"/>
    </xf>
    <xf numFmtId="3" fontId="28" fillId="0" borderId="66" xfId="91" applyNumberFormat="1" applyFont="1" applyFill="1" applyBorder="1" applyAlignment="1" applyProtection="1">
      <alignment horizontal="right" vertical="center"/>
    </xf>
    <xf numFmtId="3" fontId="28" fillId="0" borderId="40" xfId="0" applyNumberFormat="1" applyFont="1" applyFill="1" applyBorder="1" applyAlignment="1">
      <alignment horizontal="right" vertical="center"/>
    </xf>
    <xf numFmtId="3" fontId="28" fillId="0" borderId="137" xfId="0" applyNumberFormat="1" applyFont="1" applyFill="1" applyBorder="1" applyAlignment="1">
      <alignment horizontal="right" vertical="center"/>
    </xf>
    <xf numFmtId="3" fontId="28" fillId="0" borderId="35" xfId="0" applyNumberFormat="1" applyFont="1" applyFill="1" applyBorder="1" applyAlignment="1">
      <alignment horizontal="right" vertical="center"/>
    </xf>
    <xf numFmtId="3" fontId="28" fillId="0" borderId="138" xfId="0" applyNumberFormat="1" applyFont="1" applyFill="1" applyBorder="1" applyAlignment="1">
      <alignment horizontal="right" vertical="center"/>
    </xf>
    <xf numFmtId="3" fontId="28" fillId="0" borderId="41" xfId="0" applyNumberFormat="1" applyFont="1" applyFill="1" applyBorder="1" applyAlignment="1">
      <alignment horizontal="right" vertical="center"/>
    </xf>
    <xf numFmtId="3" fontId="21" fillId="0" borderId="49" xfId="0" applyNumberFormat="1" applyFont="1" applyFill="1" applyBorder="1" applyAlignment="1">
      <alignment horizontal="right" vertical="center"/>
    </xf>
    <xf numFmtId="3" fontId="21" fillId="0" borderId="118" xfId="91" applyNumberFormat="1" applyFont="1" applyFill="1" applyBorder="1" applyAlignment="1" applyProtection="1">
      <alignment horizontal="right" vertical="center"/>
      <protection locked="0"/>
    </xf>
    <xf numFmtId="3" fontId="21" fillId="0" borderId="36" xfId="91" applyNumberFormat="1" applyFont="1" applyFill="1" applyBorder="1" applyAlignment="1" applyProtection="1">
      <alignment horizontal="right" vertical="center"/>
      <protection locked="0"/>
    </xf>
    <xf numFmtId="3" fontId="21" fillId="0" borderId="119" xfId="91" applyNumberFormat="1" applyFont="1" applyFill="1" applyBorder="1" applyAlignment="1" applyProtection="1">
      <alignment horizontal="right" vertical="center"/>
      <protection locked="0"/>
    </xf>
    <xf numFmtId="3" fontId="28" fillId="0" borderId="50" xfId="91" applyNumberFormat="1" applyFont="1" applyFill="1" applyBorder="1" applyAlignment="1" applyProtection="1">
      <alignment horizontal="right" vertical="center"/>
      <protection locked="0"/>
    </xf>
    <xf numFmtId="3" fontId="28" fillId="0" borderId="48" xfId="91" applyNumberFormat="1" applyFont="1" applyFill="1" applyBorder="1" applyAlignment="1" applyProtection="1">
      <alignment horizontal="right" vertical="center"/>
      <protection locked="0"/>
    </xf>
    <xf numFmtId="3" fontId="28" fillId="0" borderId="66" xfId="91" applyNumberFormat="1" applyFont="1" applyFill="1" applyBorder="1" applyAlignment="1" applyProtection="1">
      <alignment horizontal="right" vertical="center"/>
      <protection locked="0"/>
    </xf>
    <xf numFmtId="3" fontId="28" fillId="0" borderId="40" xfId="91" applyNumberFormat="1" applyFont="1" applyFill="1" applyBorder="1" applyAlignment="1" applyProtection="1">
      <alignment horizontal="right" vertical="center"/>
    </xf>
    <xf numFmtId="3" fontId="28" fillId="0" borderId="137" xfId="91" applyNumberFormat="1" applyFont="1" applyFill="1" applyBorder="1" applyAlignment="1" applyProtection="1">
      <alignment horizontal="right" vertical="center"/>
    </xf>
    <xf numFmtId="3" fontId="28" fillId="0" borderId="35" xfId="91" applyNumberFormat="1" applyFont="1" applyFill="1" applyBorder="1" applyAlignment="1" applyProtection="1">
      <alignment horizontal="right" vertical="center"/>
    </xf>
    <xf numFmtId="3" fontId="28" fillId="0" borderId="138" xfId="91" applyNumberFormat="1" applyFont="1" applyFill="1" applyBorder="1" applyAlignment="1" applyProtection="1">
      <alignment horizontal="right" vertical="center"/>
    </xf>
    <xf numFmtId="3" fontId="28" fillId="0" borderId="41" xfId="91" applyNumberFormat="1" applyFont="1" applyFill="1" applyBorder="1" applyAlignment="1" applyProtection="1">
      <alignment horizontal="right" vertical="center"/>
    </xf>
    <xf numFmtId="3" fontId="28" fillId="0" borderId="49" xfId="91" applyNumberFormat="1" applyFont="1" applyFill="1" applyBorder="1" applyAlignment="1" applyProtection="1">
      <alignment horizontal="right" vertical="center"/>
    </xf>
    <xf numFmtId="3" fontId="28" fillId="0" borderId="118" xfId="91" applyNumberFormat="1" applyFont="1" applyFill="1" applyBorder="1" applyAlignment="1" applyProtection="1">
      <alignment horizontal="right" vertical="center"/>
    </xf>
    <xf numFmtId="3" fontId="28" fillId="0" borderId="36" xfId="91" applyNumberFormat="1" applyFont="1" applyFill="1" applyBorder="1" applyAlignment="1" applyProtection="1">
      <alignment horizontal="right" vertical="center"/>
    </xf>
    <xf numFmtId="3" fontId="28" fillId="0" borderId="119" xfId="91" applyNumberFormat="1" applyFont="1" applyFill="1" applyBorder="1" applyAlignment="1" applyProtection="1">
      <alignment horizontal="right" vertical="center"/>
    </xf>
    <xf numFmtId="3" fontId="28" fillId="0" borderId="50" xfId="91" applyNumberFormat="1" applyFont="1" applyFill="1" applyBorder="1" applyAlignment="1" applyProtection="1">
      <alignment horizontal="right" vertical="center"/>
    </xf>
    <xf numFmtId="3" fontId="21" fillId="0" borderId="137" xfId="91" applyNumberFormat="1" applyFont="1" applyFill="1" applyBorder="1" applyAlignment="1" applyProtection="1">
      <alignment horizontal="right" vertical="center"/>
      <protection locked="0"/>
    </xf>
    <xf numFmtId="3" fontId="21" fillId="0" borderId="35" xfId="91" applyNumberFormat="1" applyFont="1" applyFill="1" applyBorder="1" applyAlignment="1" applyProtection="1">
      <alignment horizontal="right" vertical="center"/>
      <protection locked="0"/>
    </xf>
    <xf numFmtId="3" fontId="21" fillId="0" borderId="138" xfId="91" applyNumberFormat="1" applyFont="1" applyFill="1" applyBorder="1" applyAlignment="1" applyProtection="1">
      <alignment horizontal="right" vertical="center"/>
      <protection locked="0"/>
    </xf>
    <xf numFmtId="3" fontId="28" fillId="0" borderId="107" xfId="91" applyNumberFormat="1" applyFont="1" applyFill="1" applyBorder="1" applyAlignment="1" applyProtection="1">
      <alignment horizontal="right" vertical="center"/>
    </xf>
    <xf numFmtId="3" fontId="28" fillId="0" borderId="170" xfId="91" applyNumberFormat="1" applyFont="1" applyFill="1" applyBorder="1" applyAlignment="1" applyProtection="1">
      <alignment horizontal="right" vertical="center"/>
    </xf>
    <xf numFmtId="3" fontId="28" fillId="0" borderId="166" xfId="91" applyNumberFormat="1" applyFont="1" applyFill="1" applyBorder="1" applyAlignment="1" applyProtection="1">
      <alignment horizontal="right" vertical="center"/>
    </xf>
    <xf numFmtId="3" fontId="28" fillId="0" borderId="171" xfId="91" applyNumberFormat="1" applyFont="1" applyFill="1" applyBorder="1" applyAlignment="1" applyProtection="1">
      <alignment horizontal="right" vertical="center"/>
    </xf>
    <xf numFmtId="3" fontId="28" fillId="0" borderId="108" xfId="91" applyNumberFormat="1" applyFont="1" applyFill="1" applyBorder="1" applyAlignment="1" applyProtection="1">
      <alignment horizontal="right" vertical="center"/>
    </xf>
    <xf numFmtId="3" fontId="28" fillId="0" borderId="0" xfId="91" applyNumberFormat="1" applyFont="1" applyFill="1" applyBorder="1" applyAlignment="1" applyProtection="1">
      <alignment horizontal="right" vertical="center"/>
    </xf>
    <xf numFmtId="9" fontId="28" fillId="0" borderId="106" xfId="0" applyNumberFormat="1" applyFont="1" applyBorder="1" applyAlignment="1">
      <alignment horizontal="center" vertical="center" wrapText="1"/>
    </xf>
    <xf numFmtId="0" fontId="28" fillId="0" borderId="109" xfId="0" applyFont="1" applyBorder="1" applyAlignment="1">
      <alignment horizontal="center" vertical="center"/>
    </xf>
    <xf numFmtId="0" fontId="28" fillId="0" borderId="39" xfId="0" applyFont="1" applyBorder="1" applyAlignment="1">
      <alignment vertical="center"/>
    </xf>
    <xf numFmtId="0" fontId="28" fillId="0" borderId="60" xfId="0" applyFont="1" applyBorder="1" applyAlignment="1">
      <alignment vertical="center"/>
    </xf>
    <xf numFmtId="0" fontId="28" fillId="0" borderId="90" xfId="0" applyFont="1" applyBorder="1" applyAlignment="1">
      <alignment vertical="center"/>
    </xf>
    <xf numFmtId="3" fontId="28" fillId="28" borderId="63" xfId="0" applyNumberFormat="1" applyFont="1" applyFill="1" applyBorder="1" applyAlignment="1">
      <alignment horizontal="center" vertical="center"/>
    </xf>
    <xf numFmtId="3" fontId="21" fillId="0" borderId="77" xfId="54" applyNumberFormat="1" applyFont="1" applyFill="1" applyBorder="1"/>
    <xf numFmtId="3" fontId="29" fillId="0" borderId="77" xfId="0" applyNumberFormat="1" applyFont="1" applyFill="1" applyBorder="1"/>
    <xf numFmtId="3" fontId="29" fillId="0" borderId="135" xfId="0" applyNumberFormat="1" applyFont="1" applyFill="1" applyBorder="1"/>
    <xf numFmtId="3" fontId="21" fillId="0" borderId="135" xfId="0" applyNumberFormat="1" applyFont="1" applyFill="1" applyBorder="1"/>
    <xf numFmtId="3" fontId="28" fillId="0" borderId="138" xfId="0" applyNumberFormat="1" applyFont="1" applyFill="1" applyBorder="1" applyAlignment="1">
      <alignment vertical="center"/>
    </xf>
    <xf numFmtId="3" fontId="21" fillId="0" borderId="119" xfId="0" applyNumberFormat="1" applyFont="1" applyFill="1" applyBorder="1"/>
    <xf numFmtId="3" fontId="28" fillId="0" borderId="138" xfId="0" applyNumberFormat="1" applyFont="1" applyFill="1" applyBorder="1"/>
    <xf numFmtId="3" fontId="21" fillId="0" borderId="142" xfId="0" applyNumberFormat="1" applyFont="1" applyFill="1" applyBorder="1"/>
    <xf numFmtId="3" fontId="28" fillId="0" borderId="138" xfId="54" applyNumberFormat="1" applyFont="1" applyFill="1" applyBorder="1"/>
    <xf numFmtId="3" fontId="28" fillId="0" borderId="161" xfId="0" applyNumberFormat="1" applyFont="1" applyFill="1" applyBorder="1"/>
    <xf numFmtId="3" fontId="28" fillId="0" borderId="146" xfId="0" applyNumberFormat="1" applyFont="1" applyFill="1" applyBorder="1"/>
    <xf numFmtId="165" fontId="21" fillId="0" borderId="0" xfId="54" applyNumberFormat="1" applyFont="1" applyFill="1" applyBorder="1"/>
    <xf numFmtId="166" fontId="21" fillId="0" borderId="48" xfId="54" applyNumberFormat="1" applyFont="1" applyFill="1" applyBorder="1"/>
    <xf numFmtId="1" fontId="26" fillId="0" borderId="103" xfId="0" applyNumberFormat="1" applyFont="1" applyFill="1" applyBorder="1" applyAlignment="1">
      <alignment horizontal="center" vertical="center" wrapText="1"/>
    </xf>
    <xf numFmtId="3" fontId="32" fillId="0" borderId="83" xfId="0" applyNumberFormat="1" applyFont="1" applyFill="1" applyBorder="1" applyAlignment="1">
      <alignment horizontal="right" vertical="center"/>
    </xf>
    <xf numFmtId="3" fontId="26" fillId="0" borderId="95" xfId="0" applyNumberFormat="1" applyFont="1" applyFill="1" applyBorder="1" applyAlignment="1">
      <alignment horizontal="right" vertical="center"/>
    </xf>
    <xf numFmtId="1" fontId="26" fillId="0" borderId="104" xfId="0" applyNumberFormat="1" applyFont="1" applyFill="1" applyBorder="1" applyAlignment="1">
      <alignment horizontal="center" vertical="center" wrapText="1"/>
    </xf>
    <xf numFmtId="3" fontId="26" fillId="0" borderId="5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26" fillId="0" borderId="40" xfId="0" applyNumberFormat="1" applyFont="1" applyFill="1" applyBorder="1" applyAlignment="1">
      <alignment horizontal="center" vertical="center" wrapText="1"/>
    </xf>
    <xf numFmtId="164" fontId="32" fillId="0" borderId="49" xfId="0" applyNumberFormat="1" applyFont="1" applyFill="1" applyBorder="1" applyAlignment="1">
      <alignment horizontal="center" vertical="center" wrapText="1"/>
    </xf>
    <xf numFmtId="164" fontId="26" fillId="0" borderId="65" xfId="0" applyNumberFormat="1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3" fontId="28" fillId="0" borderId="97" xfId="54" applyNumberFormat="1" applyFont="1" applyBorder="1" applyAlignment="1">
      <alignment vertical="center"/>
    </xf>
    <xf numFmtId="3" fontId="28" fillId="28" borderId="71" xfId="54" applyNumberFormat="1" applyFont="1" applyFill="1" applyBorder="1" applyAlignment="1">
      <alignment vertical="center"/>
    </xf>
    <xf numFmtId="3" fontId="26" fillId="0" borderId="42" xfId="0" applyNumberFormat="1" applyFont="1" applyFill="1" applyBorder="1" applyAlignment="1">
      <alignment horizontal="right" vertical="center"/>
    </xf>
    <xf numFmtId="3" fontId="32" fillId="0" borderId="37" xfId="0" applyNumberFormat="1" applyFont="1" applyFill="1" applyBorder="1" applyAlignment="1">
      <alignment horizontal="right" vertical="center"/>
    </xf>
    <xf numFmtId="0" fontId="26" fillId="0" borderId="18" xfId="0" applyFont="1" applyFill="1" applyBorder="1" applyAlignment="1">
      <alignment vertical="center" wrapText="1"/>
    </xf>
    <xf numFmtId="3" fontId="21" fillId="0" borderId="16" xfId="0" applyNumberFormat="1" applyFont="1" applyFill="1" applyBorder="1" applyAlignment="1">
      <alignment wrapText="1"/>
    </xf>
    <xf numFmtId="0" fontId="21" fillId="0" borderId="49" xfId="75" applyFont="1" applyFill="1" applyBorder="1" applyAlignment="1">
      <alignment vertical="center" wrapText="1"/>
    </xf>
    <xf numFmtId="166" fontId="21" fillId="0" borderId="66" xfId="54" applyNumberFormat="1" applyFont="1" applyFill="1" applyBorder="1"/>
    <xf numFmtId="166" fontId="21" fillId="0" borderId="41" xfId="54" applyNumberFormat="1" applyFont="1" applyFill="1" applyBorder="1"/>
    <xf numFmtId="166" fontId="21" fillId="0" borderId="50" xfId="54" applyNumberFormat="1" applyFont="1" applyFill="1" applyBorder="1"/>
    <xf numFmtId="166" fontId="21" fillId="0" borderId="177" xfId="54" applyNumberFormat="1" applyFont="1" applyFill="1" applyBorder="1"/>
    <xf numFmtId="166" fontId="21" fillId="0" borderId="93" xfId="54" applyNumberFormat="1" applyFont="1" applyFill="1" applyBorder="1"/>
    <xf numFmtId="166" fontId="28" fillId="0" borderId="38" xfId="54" applyNumberFormat="1" applyFont="1" applyFill="1" applyBorder="1"/>
    <xf numFmtId="166" fontId="28" fillId="0" borderId="41" xfId="54" applyNumberFormat="1" applyFont="1" applyFill="1" applyBorder="1"/>
    <xf numFmtId="0" fontId="35" fillId="0" borderId="58" xfId="75" applyFont="1" applyFill="1" applyBorder="1" applyAlignment="1">
      <alignment horizontal="left" vertical="center"/>
    </xf>
    <xf numFmtId="0" fontId="35" fillId="0" borderId="78" xfId="75" applyFont="1" applyFill="1" applyBorder="1" applyAlignment="1">
      <alignment vertical="center" wrapText="1"/>
    </xf>
    <xf numFmtId="3" fontId="21" fillId="0" borderId="76" xfId="0" applyNumberFormat="1" applyFont="1" applyFill="1" applyBorder="1" applyAlignment="1">
      <alignment vertical="center" wrapText="1"/>
    </xf>
    <xf numFmtId="3" fontId="21" fillId="0" borderId="84" xfId="0" applyNumberFormat="1" applyFont="1" applyFill="1" applyBorder="1" applyAlignment="1">
      <alignment vertical="center" wrapText="1"/>
    </xf>
    <xf numFmtId="3" fontId="21" fillId="0" borderId="178" xfId="0" applyNumberFormat="1" applyFont="1" applyFill="1" applyBorder="1" applyAlignment="1">
      <alignment vertical="center" wrapText="1"/>
    </xf>
    <xf numFmtId="3" fontId="21" fillId="0" borderId="31" xfId="0" applyNumberFormat="1" applyFont="1" applyFill="1" applyBorder="1" applyAlignment="1">
      <alignment vertical="center" wrapText="1"/>
    </xf>
    <xf numFmtId="3" fontId="21" fillId="0" borderId="54" xfId="0" applyNumberFormat="1" applyFont="1" applyFill="1" applyBorder="1" applyAlignment="1">
      <alignment vertical="center" wrapText="1"/>
    </xf>
    <xf numFmtId="3" fontId="26" fillId="0" borderId="43" xfId="0" applyNumberFormat="1" applyFont="1" applyFill="1" applyBorder="1" applyAlignment="1">
      <alignment horizontal="right" vertical="center"/>
    </xf>
    <xf numFmtId="3" fontId="32" fillId="0" borderId="41" xfId="0" applyNumberFormat="1" applyFont="1" applyFill="1" applyBorder="1" applyAlignment="1">
      <alignment horizontal="right" vertical="center"/>
    </xf>
    <xf numFmtId="3" fontId="26" fillId="0" borderId="48" xfId="0" applyNumberFormat="1" applyFont="1" applyFill="1" applyBorder="1" applyAlignment="1">
      <alignment horizontal="right" vertical="center"/>
    </xf>
    <xf numFmtId="3" fontId="26" fillId="0" borderId="177" xfId="0" applyNumberFormat="1" applyFont="1" applyFill="1" applyBorder="1" applyAlignment="1">
      <alignment horizontal="right" vertical="center"/>
    </xf>
    <xf numFmtId="3" fontId="32" fillId="0" borderId="38" xfId="0" applyNumberFormat="1" applyFont="1" applyFill="1" applyBorder="1" applyAlignment="1">
      <alignment horizontal="right" vertical="center"/>
    </xf>
    <xf numFmtId="0" fontId="30" fillId="0" borderId="52" xfId="0" applyFont="1" applyFill="1" applyBorder="1" applyAlignment="1">
      <alignment wrapText="1"/>
    </xf>
    <xf numFmtId="0" fontId="30" fillId="0" borderId="14" xfId="0" applyFont="1" applyFill="1" applyBorder="1" applyAlignment="1">
      <alignment horizontal="center" vertical="center" wrapText="1"/>
    </xf>
    <xf numFmtId="0" fontId="30" fillId="0" borderId="26" xfId="0" applyFont="1" applyFill="1" applyBorder="1" applyAlignment="1">
      <alignment horizontal="center" vertical="center" wrapText="1"/>
    </xf>
    <xf numFmtId="0" fontId="30" fillId="0" borderId="57" xfId="0" applyFont="1" applyFill="1" applyBorder="1" applyAlignment="1">
      <alignment horizontal="center" vertical="center" wrapText="1"/>
    </xf>
    <xf numFmtId="0" fontId="30" fillId="0" borderId="61" xfId="0" applyFont="1" applyFill="1" applyBorder="1" applyAlignment="1">
      <alignment horizontal="center" vertical="center" wrapText="1"/>
    </xf>
    <xf numFmtId="0" fontId="30" fillId="0" borderId="32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wrapText="1"/>
    </xf>
    <xf numFmtId="0" fontId="41" fillId="0" borderId="28" xfId="0" applyFont="1" applyFill="1" applyBorder="1" applyAlignment="1">
      <alignment wrapText="1"/>
    </xf>
    <xf numFmtId="0" fontId="30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vertical="center" wrapText="1"/>
    </xf>
    <xf numFmtId="0" fontId="30" fillId="0" borderId="62" xfId="0" applyFont="1" applyFill="1" applyBorder="1"/>
    <xf numFmtId="3" fontId="30" fillId="0" borderId="62" xfId="0" applyNumberFormat="1" applyFont="1" applyFill="1" applyBorder="1"/>
    <xf numFmtId="3" fontId="30" fillId="0" borderId="24" xfId="0" applyNumberFormat="1" applyFont="1" applyFill="1" applyBorder="1"/>
    <xf numFmtId="3" fontId="30" fillId="0" borderId="33" xfId="0" applyNumberFormat="1" applyFont="1" applyFill="1" applyBorder="1"/>
    <xf numFmtId="3" fontId="30" fillId="0" borderId="17" xfId="0" applyNumberFormat="1" applyFont="1" applyFill="1" applyBorder="1"/>
    <xf numFmtId="167" fontId="30" fillId="0" borderId="0" xfId="0" applyNumberFormat="1" applyFont="1" applyFill="1"/>
    <xf numFmtId="3" fontId="30" fillId="0" borderId="0" xfId="0" applyNumberFormat="1" applyFont="1" applyFill="1"/>
    <xf numFmtId="0" fontId="30" fillId="0" borderId="0" xfId="0" applyFont="1" applyFill="1"/>
    <xf numFmtId="0" fontId="30" fillId="0" borderId="55" xfId="0" applyFont="1" applyFill="1" applyBorder="1"/>
    <xf numFmtId="0" fontId="30" fillId="0" borderId="168" xfId="0" applyFont="1" applyFill="1" applyBorder="1"/>
    <xf numFmtId="3" fontId="30" fillId="0" borderId="167" xfId="0" applyNumberFormat="1" applyFont="1" applyFill="1" applyBorder="1"/>
    <xf numFmtId="3" fontId="30" fillId="0" borderId="21" xfId="0" applyNumberFormat="1" applyFont="1" applyFill="1" applyBorder="1"/>
    <xf numFmtId="3" fontId="30" fillId="0" borderId="34" xfId="0" applyNumberFormat="1" applyFont="1" applyFill="1" applyBorder="1"/>
    <xf numFmtId="3" fontId="30" fillId="0" borderId="51" xfId="0" applyNumberFormat="1" applyFont="1" applyFill="1" applyBorder="1"/>
    <xf numFmtId="3" fontId="30" fillId="0" borderId="55" xfId="0" applyNumberFormat="1" applyFont="1" applyFill="1" applyBorder="1"/>
    <xf numFmtId="0" fontId="30" fillId="0" borderId="56" xfId="0" applyFont="1" applyFill="1" applyBorder="1"/>
    <xf numFmtId="0" fontId="41" fillId="0" borderId="14" xfId="0" applyFont="1" applyFill="1" applyBorder="1"/>
    <xf numFmtId="3" fontId="41" fillId="0" borderId="14" xfId="0" applyNumberFormat="1" applyFont="1" applyFill="1" applyBorder="1"/>
    <xf numFmtId="3" fontId="41" fillId="0" borderId="26" xfId="0" applyNumberFormat="1" applyFont="1" applyFill="1" applyBorder="1"/>
    <xf numFmtId="3" fontId="41" fillId="0" borderId="57" xfId="0" applyNumberFormat="1" applyFont="1" applyFill="1" applyBorder="1"/>
    <xf numFmtId="0" fontId="30" fillId="0" borderId="0" xfId="0" applyFont="1" applyFill="1" applyBorder="1" applyAlignment="1"/>
    <xf numFmtId="3" fontId="30" fillId="0" borderId="0" xfId="0" applyNumberFormat="1" applyFont="1" applyFill="1" applyBorder="1" applyAlignment="1"/>
    <xf numFmtId="4" fontId="30" fillId="0" borderId="0" xfId="0" applyNumberFormat="1" applyFont="1" applyFill="1" applyBorder="1" applyAlignment="1"/>
    <xf numFmtId="3" fontId="30" fillId="0" borderId="0" xfId="0" applyNumberFormat="1" applyFont="1" applyFill="1" applyAlignment="1"/>
    <xf numFmtId="0" fontId="41" fillId="0" borderId="169" xfId="0" applyFont="1" applyFill="1" applyBorder="1" applyAlignment="1">
      <alignment vertical="center"/>
    </xf>
    <xf numFmtId="3" fontId="41" fillId="0" borderId="170" xfId="0" applyNumberFormat="1" applyFont="1" applyFill="1" applyBorder="1" applyAlignment="1">
      <alignment vertical="center"/>
    </xf>
    <xf numFmtId="0" fontId="41" fillId="0" borderId="74" xfId="0" applyFont="1" applyFill="1" applyBorder="1"/>
    <xf numFmtId="3" fontId="41" fillId="0" borderId="74" xfId="0" applyNumberFormat="1" applyFont="1" applyFill="1" applyBorder="1"/>
    <xf numFmtId="1" fontId="30" fillId="0" borderId="0" xfId="0" applyNumberFormat="1" applyFont="1" applyFill="1"/>
    <xf numFmtId="0" fontId="30" fillId="0" borderId="0" xfId="0" applyFont="1" applyFill="1" applyBorder="1"/>
    <xf numFmtId="3" fontId="30" fillId="0" borderId="20" xfId="0" applyNumberFormat="1" applyFont="1" applyFill="1" applyBorder="1"/>
    <xf numFmtId="3" fontId="30" fillId="0" borderId="119" xfId="0" applyNumberFormat="1" applyFont="1" applyFill="1" applyBorder="1"/>
    <xf numFmtId="3" fontId="30" fillId="0" borderId="174" xfId="0" applyNumberFormat="1" applyFont="1" applyFill="1" applyBorder="1"/>
    <xf numFmtId="3" fontId="30" fillId="0" borderId="23" xfId="0" applyNumberFormat="1" applyFont="1" applyFill="1" applyBorder="1"/>
    <xf numFmtId="3" fontId="30" fillId="0" borderId="35" xfId="0" applyNumberFormat="1" applyFont="1" applyFill="1" applyBorder="1"/>
    <xf numFmtId="3" fontId="30" fillId="0" borderId="138" xfId="0" applyNumberFormat="1" applyFont="1" applyFill="1" applyBorder="1"/>
    <xf numFmtId="3" fontId="28" fillId="0" borderId="129" xfId="54" applyNumberFormat="1" applyFont="1" applyFill="1" applyBorder="1" applyAlignment="1">
      <alignment horizontal="center" vertical="center" wrapText="1"/>
    </xf>
    <xf numFmtId="0" fontId="26" fillId="0" borderId="88" xfId="0" applyFont="1" applyFill="1" applyBorder="1" applyAlignment="1">
      <alignment vertical="center" wrapText="1"/>
    </xf>
    <xf numFmtId="0" fontId="26" fillId="0" borderId="112" xfId="0" applyFont="1" applyFill="1" applyBorder="1" applyAlignment="1">
      <alignment vertical="center" wrapText="1"/>
    </xf>
    <xf numFmtId="0" fontId="26" fillId="0" borderId="59" xfId="0" applyFont="1" applyFill="1" applyBorder="1" applyAlignment="1">
      <alignment vertical="center" wrapText="1"/>
    </xf>
    <xf numFmtId="3" fontId="32" fillId="0" borderId="0" xfId="0" applyNumberFormat="1" applyFont="1" applyFill="1" applyBorder="1" applyAlignment="1">
      <alignment horizontal="right" vertical="center"/>
    </xf>
    <xf numFmtId="3" fontId="32" fillId="0" borderId="42" xfId="0" applyNumberFormat="1" applyFont="1" applyFill="1" applyBorder="1" applyAlignment="1">
      <alignment horizontal="right" vertical="center"/>
    </xf>
    <xf numFmtId="3" fontId="32" fillId="0" borderId="95" xfId="0" applyNumberFormat="1" applyFont="1" applyFill="1" applyBorder="1" applyAlignment="1">
      <alignment horizontal="right" vertical="center"/>
    </xf>
    <xf numFmtId="3" fontId="32" fillId="0" borderId="43" xfId="0" applyNumberFormat="1" applyFont="1" applyFill="1" applyBorder="1" applyAlignment="1">
      <alignment horizontal="right" vertical="center"/>
    </xf>
    <xf numFmtId="3" fontId="21" fillId="0" borderId="0" xfId="0" applyNumberFormat="1" applyFont="1" applyFill="1" applyBorder="1" applyAlignment="1"/>
    <xf numFmtId="4" fontId="21" fillId="0" borderId="0" xfId="0" applyNumberFormat="1" applyFont="1" applyFill="1" applyBorder="1" applyAlignment="1"/>
    <xf numFmtId="0" fontId="21" fillId="0" borderId="0" xfId="0" applyFont="1" applyFill="1" applyBorder="1" applyAlignment="1"/>
    <xf numFmtId="1" fontId="21" fillId="0" borderId="0" xfId="0" applyNumberFormat="1" applyFont="1" applyFill="1"/>
    <xf numFmtId="0" fontId="21" fillId="0" borderId="88" xfId="0" applyFont="1" applyFill="1" applyBorder="1" applyAlignment="1">
      <alignment horizontal="left" vertical="center" wrapText="1"/>
    </xf>
    <xf numFmtId="0" fontId="19" fillId="0" borderId="0" xfId="77" applyFont="1" applyAlignment="1">
      <alignment vertical="center"/>
    </xf>
    <xf numFmtId="0" fontId="21" fillId="0" borderId="16" xfId="0" applyFont="1" applyBorder="1" applyAlignment="1">
      <alignment vertical="center"/>
    </xf>
    <xf numFmtId="3" fontId="21" fillId="0" borderId="45" xfId="0" applyNumberFormat="1" applyFont="1" applyBorder="1" applyAlignment="1">
      <alignment vertical="center"/>
    </xf>
    <xf numFmtId="3" fontId="21" fillId="0" borderId="81" xfId="0" applyNumberFormat="1" applyFont="1" applyBorder="1" applyAlignment="1">
      <alignment vertical="center"/>
    </xf>
    <xf numFmtId="166" fontId="21" fillId="0" borderId="81" xfId="0" applyNumberFormat="1" applyFont="1" applyBorder="1" applyAlignment="1">
      <alignment vertical="center"/>
    </xf>
    <xf numFmtId="0" fontId="21" fillId="0" borderId="88" xfId="0" applyFont="1" applyBorder="1" applyAlignment="1">
      <alignment vertical="center"/>
    </xf>
    <xf numFmtId="166" fontId="21" fillId="0" borderId="50" xfId="0" applyNumberFormat="1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3" fontId="21" fillId="0" borderId="65" xfId="0" applyNumberFormat="1" applyFont="1" applyBorder="1" applyAlignment="1">
      <alignment vertical="center"/>
    </xf>
    <xf numFmtId="3" fontId="21" fillId="0" borderId="46" xfId="0" applyNumberFormat="1" applyFont="1" applyBorder="1" applyAlignment="1">
      <alignment vertical="center"/>
    </xf>
    <xf numFmtId="3" fontId="21" fillId="0" borderId="80" xfId="0" applyNumberFormat="1" applyFont="1" applyBorder="1" applyAlignment="1">
      <alignment vertical="center"/>
    </xf>
    <xf numFmtId="0" fontId="21" fillId="0" borderId="79" xfId="0" applyFont="1" applyBorder="1" applyAlignment="1">
      <alignment vertical="center"/>
    </xf>
    <xf numFmtId="3" fontId="21" fillId="0" borderId="46" xfId="0" applyNumberFormat="1" applyFont="1" applyBorder="1" applyAlignment="1">
      <alignment vertical="center" wrapText="1"/>
    </xf>
    <xf numFmtId="3" fontId="21" fillId="0" borderId="65" xfId="0" applyNumberFormat="1" applyFont="1" applyFill="1" applyBorder="1" applyAlignment="1">
      <alignment vertical="center"/>
    </xf>
    <xf numFmtId="3" fontId="21" fillId="0" borderId="46" xfId="0" applyNumberFormat="1" applyFont="1" applyFill="1" applyBorder="1" applyAlignment="1">
      <alignment vertical="center"/>
    </xf>
    <xf numFmtId="0" fontId="21" fillId="0" borderId="79" xfId="0" applyFont="1" applyFill="1" applyBorder="1" applyAlignment="1">
      <alignment vertical="center"/>
    </xf>
    <xf numFmtId="166" fontId="21" fillId="0" borderId="80" xfId="0" applyNumberFormat="1" applyFont="1" applyBorder="1" applyAlignment="1">
      <alignment vertical="center"/>
    </xf>
    <xf numFmtId="0" fontId="21" fillId="27" borderId="18" xfId="0" applyFont="1" applyFill="1" applyBorder="1" applyAlignment="1">
      <alignment vertical="center"/>
    </xf>
    <xf numFmtId="3" fontId="21" fillId="27" borderId="47" xfId="0" applyNumberFormat="1" applyFont="1" applyFill="1" applyBorder="1" applyAlignment="1">
      <alignment vertical="center"/>
    </xf>
    <xf numFmtId="3" fontId="21" fillId="0" borderId="82" xfId="0" applyNumberFormat="1" applyFont="1" applyBorder="1" applyAlignment="1">
      <alignment vertical="center"/>
    </xf>
    <xf numFmtId="166" fontId="21" fillId="0" borderId="82" xfId="0" applyNumberFormat="1" applyFont="1" applyBorder="1" applyAlignment="1">
      <alignment vertical="center"/>
    </xf>
    <xf numFmtId="0" fontId="34" fillId="27" borderId="89" xfId="0" applyFont="1" applyFill="1" applyBorder="1" applyAlignment="1">
      <alignment vertical="center"/>
    </xf>
    <xf numFmtId="3" fontId="21" fillId="0" borderId="47" xfId="0" applyNumberFormat="1" applyFont="1" applyBorder="1" applyAlignment="1">
      <alignment vertical="center"/>
    </xf>
    <xf numFmtId="3" fontId="28" fillId="0" borderId="83" xfId="0" applyNumberFormat="1" applyFont="1" applyBorder="1" applyAlignment="1">
      <alignment vertical="center"/>
    </xf>
    <xf numFmtId="166" fontId="28" fillId="0" borderId="83" xfId="0" applyNumberFormat="1" applyFont="1" applyBorder="1" applyAlignment="1">
      <alignment vertical="center"/>
    </xf>
    <xf numFmtId="166" fontId="28" fillId="0" borderId="41" xfId="0" applyNumberFormat="1" applyFont="1" applyBorder="1" applyAlignment="1">
      <alignment vertical="center"/>
    </xf>
    <xf numFmtId="3" fontId="21" fillId="0" borderId="86" xfId="0" applyNumberFormat="1" applyFont="1" applyBorder="1" applyAlignment="1">
      <alignment vertical="center"/>
    </xf>
    <xf numFmtId="166" fontId="21" fillId="0" borderId="86" xfId="0" applyNumberFormat="1" applyFont="1" applyBorder="1" applyAlignment="1">
      <alignment vertical="center"/>
    </xf>
    <xf numFmtId="166" fontId="21" fillId="0" borderId="43" xfId="0" applyNumberFormat="1" applyFont="1" applyBorder="1" applyAlignment="1">
      <alignment vertical="center"/>
    </xf>
    <xf numFmtId="3" fontId="21" fillId="0" borderId="45" xfId="54" applyNumberFormat="1" applyFont="1" applyBorder="1" applyAlignment="1">
      <alignment vertical="center"/>
    </xf>
    <xf numFmtId="0" fontId="19" fillId="0" borderId="0" xfId="77" applyFont="1" applyBorder="1" applyAlignment="1">
      <alignment vertical="center"/>
    </xf>
    <xf numFmtId="0" fontId="21" fillId="0" borderId="13" xfId="0" applyFont="1" applyBorder="1" applyAlignment="1" applyProtection="1">
      <alignment vertical="center"/>
      <protection locked="0" hidden="1"/>
    </xf>
    <xf numFmtId="3" fontId="21" fillId="0" borderId="46" xfId="54" applyNumberFormat="1" applyFont="1" applyBorder="1" applyAlignment="1">
      <alignment vertical="center"/>
    </xf>
    <xf numFmtId="166" fontId="21" fillId="0" borderId="48" xfId="0" applyNumberFormat="1" applyFont="1" applyBorder="1" applyAlignment="1">
      <alignment vertical="center"/>
    </xf>
    <xf numFmtId="0" fontId="21" fillId="0" borderId="18" xfId="0" applyFont="1" applyBorder="1" applyAlignment="1">
      <alignment vertical="center"/>
    </xf>
    <xf numFmtId="3" fontId="21" fillId="0" borderId="64" xfId="0" applyNumberFormat="1" applyFont="1" applyFill="1" applyBorder="1" applyAlignment="1">
      <alignment vertical="center"/>
    </xf>
    <xf numFmtId="3" fontId="21" fillId="0" borderId="47" xfId="0" applyNumberFormat="1" applyFont="1" applyFill="1" applyBorder="1" applyAlignment="1">
      <alignment vertical="center"/>
    </xf>
    <xf numFmtId="0" fontId="21" fillId="0" borderId="89" xfId="0" applyFont="1" applyBorder="1" applyAlignment="1">
      <alignment vertical="center"/>
    </xf>
    <xf numFmtId="3" fontId="21" fillId="0" borderId="47" xfId="54" applyNumberFormat="1" applyFont="1" applyBorder="1" applyAlignment="1">
      <alignment vertical="center"/>
    </xf>
    <xf numFmtId="166" fontId="21" fillId="0" borderId="66" xfId="0" applyNumberFormat="1" applyFont="1" applyBorder="1" applyAlignment="1">
      <alignment vertical="center"/>
    </xf>
    <xf numFmtId="3" fontId="28" fillId="0" borderId="159" xfId="0" applyNumberFormat="1" applyFont="1" applyBorder="1" applyAlignment="1">
      <alignment vertical="center"/>
    </xf>
    <xf numFmtId="166" fontId="28" fillId="0" borderId="93" xfId="0" applyNumberFormat="1" applyFont="1" applyBorder="1" applyAlignment="1">
      <alignment vertical="center"/>
    </xf>
    <xf numFmtId="3" fontId="28" fillId="0" borderId="173" xfId="0" applyNumberFormat="1" applyFont="1" applyBorder="1" applyAlignment="1">
      <alignment vertical="center"/>
    </xf>
    <xf numFmtId="166" fontId="28" fillId="0" borderId="173" xfId="0" applyNumberFormat="1" applyFont="1" applyBorder="1" applyAlignment="1">
      <alignment vertical="center"/>
    </xf>
    <xf numFmtId="166" fontId="28" fillId="0" borderId="38" xfId="0" applyNumberFormat="1" applyFont="1" applyBorder="1" applyAlignment="1">
      <alignment vertical="center"/>
    </xf>
    <xf numFmtId="0" fontId="26" fillId="0" borderId="0" xfId="0" applyFont="1" applyFill="1" applyBorder="1"/>
    <xf numFmtId="0" fontId="32" fillId="0" borderId="109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left" vertical="center"/>
    </xf>
    <xf numFmtId="164" fontId="26" fillId="0" borderId="41" xfId="0" applyNumberFormat="1" applyFont="1" applyFill="1" applyBorder="1" applyAlignment="1">
      <alignment horizontal="center" vertical="center" wrapText="1"/>
    </xf>
    <xf numFmtId="0" fontId="32" fillId="0" borderId="88" xfId="0" applyFont="1" applyFill="1" applyBorder="1" applyAlignment="1">
      <alignment horizontal="left" vertical="center"/>
    </xf>
    <xf numFmtId="164" fontId="32" fillId="0" borderId="50" xfId="0" applyNumberFormat="1" applyFont="1" applyFill="1" applyBorder="1" applyAlignment="1">
      <alignment horizontal="center" vertical="center" wrapText="1"/>
    </xf>
    <xf numFmtId="164" fontId="26" fillId="0" borderId="48" xfId="0" applyNumberFormat="1" applyFont="1" applyFill="1" applyBorder="1" applyAlignment="1">
      <alignment vertical="center" wrapText="1"/>
    </xf>
    <xf numFmtId="3" fontId="21" fillId="0" borderId="180" xfId="0" applyNumberFormat="1" applyFont="1" applyFill="1" applyBorder="1" applyAlignment="1">
      <alignment vertical="center" wrapText="1"/>
    </xf>
    <xf numFmtId="3" fontId="26" fillId="0" borderId="162" xfId="0" applyNumberFormat="1" applyFont="1" applyFill="1" applyBorder="1" applyAlignment="1">
      <alignment horizontal="right" vertical="center"/>
    </xf>
    <xf numFmtId="3" fontId="26" fillId="0" borderId="181" xfId="0" applyNumberFormat="1" applyFont="1" applyFill="1" applyBorder="1" applyAlignment="1">
      <alignment horizontal="right" vertical="center"/>
    </xf>
    <xf numFmtId="0" fontId="21" fillId="0" borderId="65" xfId="0" applyFont="1" applyFill="1" applyBorder="1" applyAlignment="1">
      <alignment horizontal="left" indent="6"/>
    </xf>
    <xf numFmtId="0" fontId="30" fillId="0" borderId="182" xfId="0" applyFont="1" applyFill="1" applyBorder="1"/>
    <xf numFmtId="0" fontId="41" fillId="0" borderId="14" xfId="0" applyFont="1" applyFill="1" applyBorder="1" applyAlignment="1">
      <alignment wrapText="1"/>
    </xf>
    <xf numFmtId="0" fontId="26" fillId="0" borderId="13" xfId="0" applyFont="1" applyFill="1" applyBorder="1" applyAlignment="1">
      <alignment horizontal="left" vertical="center"/>
    </xf>
    <xf numFmtId="164" fontId="32" fillId="0" borderId="19" xfId="0" applyNumberFormat="1" applyFont="1" applyFill="1" applyBorder="1" applyAlignment="1">
      <alignment vertical="center" wrapText="1"/>
    </xf>
    <xf numFmtId="164" fontId="26" fillId="0" borderId="64" xfId="0" applyNumberFormat="1" applyFont="1" applyFill="1" applyBorder="1" applyAlignment="1">
      <alignment vertical="center" wrapText="1"/>
    </xf>
    <xf numFmtId="164" fontId="32" fillId="0" borderId="53" xfId="0" applyNumberFormat="1" applyFont="1" applyFill="1" applyBorder="1" applyAlignment="1">
      <alignment vertical="center" wrapText="1"/>
    </xf>
    <xf numFmtId="164" fontId="26" fillId="0" borderId="66" xfId="0" applyNumberFormat="1" applyFont="1" applyFill="1" applyBorder="1" applyAlignment="1">
      <alignment vertical="center" wrapText="1"/>
    </xf>
    <xf numFmtId="0" fontId="32" fillId="0" borderId="90" xfId="0" applyFont="1" applyFill="1" applyBorder="1" applyAlignment="1">
      <alignment horizontal="left" vertical="center"/>
    </xf>
    <xf numFmtId="164" fontId="32" fillId="0" borderId="92" xfId="0" applyNumberFormat="1" applyFont="1" applyFill="1" applyBorder="1" applyAlignment="1">
      <alignment vertical="center" wrapText="1"/>
    </xf>
    <xf numFmtId="164" fontId="32" fillId="0" borderId="93" xfId="0" applyNumberFormat="1" applyFont="1" applyFill="1" applyBorder="1" applyAlignment="1">
      <alignment vertical="center" wrapText="1"/>
    </xf>
    <xf numFmtId="3" fontId="41" fillId="0" borderId="14" xfId="0" applyNumberFormat="1" applyFont="1" applyFill="1" applyBorder="1" applyAlignment="1">
      <alignment vertical="center"/>
    </xf>
    <xf numFmtId="0" fontId="41" fillId="0" borderId="25" xfId="0" applyFont="1" applyFill="1" applyBorder="1" applyAlignment="1">
      <alignment vertical="center"/>
    </xf>
    <xf numFmtId="3" fontId="41" fillId="0" borderId="57" xfId="0" applyNumberFormat="1" applyFont="1" applyFill="1" applyBorder="1" applyAlignment="1">
      <alignment vertical="center"/>
    </xf>
    <xf numFmtId="0" fontId="30" fillId="0" borderId="16" xfId="0" applyFont="1" applyFill="1" applyBorder="1" applyAlignment="1">
      <alignment wrapText="1"/>
    </xf>
    <xf numFmtId="3" fontId="30" fillId="0" borderId="118" xfId="0" applyNumberFormat="1" applyFont="1" applyFill="1" applyBorder="1"/>
    <xf numFmtId="3" fontId="29" fillId="0" borderId="136" xfId="0" applyNumberFormat="1" applyFont="1" applyFill="1" applyBorder="1" applyAlignment="1">
      <alignment vertical="center" wrapText="1"/>
    </xf>
    <xf numFmtId="3" fontId="28" fillId="0" borderId="183" xfId="0" applyNumberFormat="1" applyFont="1" applyFill="1" applyBorder="1" applyAlignment="1">
      <alignment vertical="center" wrapText="1"/>
    </xf>
    <xf numFmtId="0" fontId="35" fillId="0" borderId="89" xfId="75" applyFont="1" applyFill="1" applyBorder="1" applyAlignment="1">
      <alignment horizontal="left" vertical="center" wrapText="1"/>
    </xf>
    <xf numFmtId="0" fontId="21" fillId="0" borderId="47" xfId="75" applyFont="1" applyFill="1" applyBorder="1" applyAlignment="1">
      <alignment horizontal="left" vertical="center" wrapText="1"/>
    </xf>
    <xf numFmtId="3" fontId="28" fillId="0" borderId="22" xfId="0" applyNumberFormat="1" applyFont="1" applyFill="1" applyBorder="1" applyAlignment="1">
      <alignment vertical="center" wrapText="1"/>
    </xf>
    <xf numFmtId="0" fontId="41" fillId="0" borderId="30" xfId="0" applyFont="1" applyFill="1" applyBorder="1"/>
    <xf numFmtId="3" fontId="41" fillId="0" borderId="167" xfId="0" applyNumberFormat="1" applyFont="1" applyFill="1" applyBorder="1"/>
    <xf numFmtId="3" fontId="41" fillId="0" borderId="141" xfId="0" applyNumberFormat="1" applyFont="1" applyFill="1" applyBorder="1"/>
    <xf numFmtId="3" fontId="41" fillId="0" borderId="96" xfId="0" applyNumberFormat="1" applyFont="1" applyFill="1" applyBorder="1"/>
    <xf numFmtId="3" fontId="41" fillId="0" borderId="142" xfId="0" applyNumberFormat="1" applyFont="1" applyFill="1" applyBorder="1"/>
    <xf numFmtId="0" fontId="41" fillId="0" borderId="25" xfId="0" applyFont="1" applyFill="1" applyBorder="1"/>
    <xf numFmtId="3" fontId="41" fillId="0" borderId="61" xfId="0" applyNumberFormat="1" applyFont="1" applyFill="1" applyBorder="1"/>
    <xf numFmtId="3" fontId="41" fillId="0" borderId="146" xfId="0" applyNumberFormat="1" applyFont="1" applyFill="1" applyBorder="1"/>
    <xf numFmtId="3" fontId="30" fillId="0" borderId="27" xfId="0" applyNumberFormat="1" applyFont="1" applyFill="1" applyBorder="1"/>
    <xf numFmtId="3" fontId="30" fillId="0" borderId="141" xfId="0" applyNumberFormat="1" applyFont="1" applyFill="1" applyBorder="1"/>
    <xf numFmtId="3" fontId="30" fillId="0" borderId="142" xfId="0" applyNumberFormat="1" applyFont="1" applyFill="1" applyBorder="1"/>
    <xf numFmtId="3" fontId="41" fillId="0" borderId="33" xfId="0" applyNumberFormat="1" applyFont="1" applyFill="1" applyBorder="1"/>
    <xf numFmtId="3" fontId="41" fillId="0" borderId="184" xfId="0" applyNumberFormat="1" applyFont="1" applyFill="1" applyBorder="1"/>
    <xf numFmtId="3" fontId="30" fillId="0" borderId="184" xfId="0" applyNumberFormat="1" applyFont="1" applyFill="1" applyBorder="1"/>
    <xf numFmtId="0" fontId="30" fillId="0" borderId="13" xfId="0" applyFont="1" applyFill="1" applyBorder="1" applyAlignment="1">
      <alignment wrapText="1"/>
    </xf>
    <xf numFmtId="0" fontId="30" fillId="0" borderId="185" xfId="0" applyFont="1" applyFill="1" applyBorder="1" applyAlignment="1">
      <alignment wrapText="1"/>
    </xf>
    <xf numFmtId="3" fontId="41" fillId="0" borderId="69" xfId="0" applyNumberFormat="1" applyFont="1" applyFill="1" applyBorder="1"/>
    <xf numFmtId="3" fontId="41" fillId="0" borderId="186" xfId="0" applyNumberFormat="1" applyFont="1" applyFill="1" applyBorder="1"/>
    <xf numFmtId="3" fontId="41" fillId="0" borderId="77" xfId="0" applyNumberFormat="1" applyFont="1" applyFill="1" applyBorder="1"/>
    <xf numFmtId="3" fontId="41" fillId="0" borderId="187" xfId="0" applyNumberFormat="1" applyFont="1" applyFill="1" applyBorder="1"/>
    <xf numFmtId="3" fontId="30" fillId="0" borderId="56" xfId="0" applyNumberFormat="1" applyFont="1" applyFill="1" applyBorder="1"/>
    <xf numFmtId="0" fontId="30" fillId="0" borderId="185" xfId="0" applyFont="1" applyFill="1" applyBorder="1" applyAlignment="1"/>
    <xf numFmtId="3" fontId="30" fillId="0" borderId="186" xfId="0" applyNumberFormat="1" applyFont="1" applyFill="1" applyBorder="1" applyAlignment="1"/>
    <xf numFmtId="3" fontId="30" fillId="0" borderId="184" xfId="0" applyNumberFormat="1" applyFont="1" applyFill="1" applyBorder="1" applyAlignment="1"/>
    <xf numFmtId="3" fontId="30" fillId="0" borderId="187" xfId="0" applyNumberFormat="1" applyFont="1" applyFill="1" applyBorder="1" applyAlignment="1"/>
    <xf numFmtId="3" fontId="30" fillId="0" borderId="56" xfId="0" applyNumberFormat="1" applyFont="1" applyFill="1" applyBorder="1" applyAlignment="1"/>
    <xf numFmtId="3" fontId="30" fillId="0" borderId="69" xfId="0" applyNumberFormat="1" applyFont="1" applyFill="1" applyBorder="1"/>
    <xf numFmtId="3" fontId="30" fillId="0" borderId="77" xfId="0" applyNumberFormat="1" applyFont="1" applyFill="1" applyBorder="1"/>
    <xf numFmtId="3" fontId="30" fillId="0" borderId="137" xfId="0" applyNumberFormat="1" applyFont="1" applyFill="1" applyBorder="1"/>
    <xf numFmtId="3" fontId="30" fillId="0" borderId="157" xfId="0" applyNumberFormat="1" applyFont="1" applyFill="1" applyBorder="1"/>
    <xf numFmtId="3" fontId="30" fillId="0" borderId="188" xfId="0" applyNumberFormat="1" applyFont="1" applyFill="1" applyBorder="1"/>
    <xf numFmtId="3" fontId="30" fillId="0" borderId="155" xfId="0" applyNumberFormat="1" applyFont="1" applyFill="1" applyBorder="1"/>
    <xf numFmtId="3" fontId="30" fillId="0" borderId="189" xfId="0" applyNumberFormat="1" applyFont="1" applyFill="1" applyBorder="1"/>
    <xf numFmtId="3" fontId="30" fillId="0" borderId="148" xfId="0" applyNumberFormat="1" applyFont="1" applyFill="1" applyBorder="1"/>
    <xf numFmtId="3" fontId="30" fillId="0" borderId="151" xfId="0" applyNumberFormat="1" applyFont="1" applyFill="1" applyBorder="1"/>
    <xf numFmtId="3" fontId="30" fillId="0" borderId="152" xfId="0" applyNumberFormat="1" applyFont="1" applyFill="1" applyBorder="1"/>
    <xf numFmtId="0" fontId="30" fillId="0" borderId="174" xfId="0" applyFont="1" applyFill="1" applyBorder="1" applyAlignment="1">
      <alignment vertical="center" wrapText="1"/>
    </xf>
    <xf numFmtId="0" fontId="41" fillId="0" borderId="190" xfId="0" applyFont="1" applyFill="1" applyBorder="1" applyAlignment="1">
      <alignment wrapText="1"/>
    </xf>
    <xf numFmtId="3" fontId="30" fillId="0" borderId="191" xfId="0" applyNumberFormat="1" applyFont="1" applyFill="1" applyBorder="1"/>
    <xf numFmtId="3" fontId="30" fillId="0" borderId="75" xfId="0" applyNumberFormat="1" applyFont="1" applyFill="1" applyBorder="1"/>
    <xf numFmtId="3" fontId="30" fillId="0" borderId="179" xfId="0" applyNumberFormat="1" applyFont="1" applyFill="1" applyBorder="1"/>
    <xf numFmtId="3" fontId="30" fillId="0" borderId="175" xfId="0" applyNumberFormat="1" applyFont="1" applyFill="1" applyBorder="1"/>
    <xf numFmtId="0" fontId="30" fillId="0" borderId="22" xfId="0" applyFont="1" applyFill="1" applyBorder="1" applyAlignment="1">
      <alignment wrapText="1"/>
    </xf>
    <xf numFmtId="0" fontId="30" fillId="0" borderId="192" xfId="0" applyFont="1" applyFill="1" applyBorder="1" applyAlignment="1">
      <alignment vertical="center" wrapText="1"/>
    </xf>
    <xf numFmtId="3" fontId="30" fillId="0" borderId="192" xfId="0" applyNumberFormat="1" applyFont="1" applyFill="1" applyBorder="1" applyAlignment="1">
      <alignment vertical="center"/>
    </xf>
    <xf numFmtId="3" fontId="30" fillId="0" borderId="193" xfId="0" applyNumberFormat="1" applyFont="1" applyFill="1" applyBorder="1" applyAlignment="1">
      <alignment vertical="center"/>
    </xf>
    <xf numFmtId="3" fontId="30" fillId="0" borderId="165" xfId="0" applyNumberFormat="1" applyFont="1" applyFill="1" applyBorder="1" applyAlignment="1">
      <alignment vertical="center"/>
    </xf>
    <xf numFmtId="3" fontId="30" fillId="0" borderId="161" xfId="0" applyNumberFormat="1" applyFont="1" applyFill="1" applyBorder="1" applyAlignment="1">
      <alignment vertical="center"/>
    </xf>
    <xf numFmtId="3" fontId="41" fillId="0" borderId="25" xfId="0" applyNumberFormat="1" applyFont="1" applyFill="1" applyBorder="1"/>
    <xf numFmtId="3" fontId="41" fillId="0" borderId="32" xfId="0" applyNumberFormat="1" applyFont="1" applyFill="1" applyBorder="1"/>
    <xf numFmtId="3" fontId="29" fillId="0" borderId="36" xfId="54" applyNumberFormat="1" applyFont="1" applyFill="1" applyBorder="1" applyAlignment="1">
      <alignment wrapText="1"/>
    </xf>
    <xf numFmtId="3" fontId="29" fillId="0" borderId="72" xfId="54" applyNumberFormat="1" applyFont="1" applyFill="1" applyBorder="1" applyAlignment="1">
      <alignment wrapText="1"/>
    </xf>
    <xf numFmtId="0" fontId="28" fillId="0" borderId="102" xfId="0" applyFont="1" applyFill="1" applyBorder="1" applyAlignment="1">
      <alignment horizontal="center" vertical="center" wrapText="1"/>
    </xf>
    <xf numFmtId="0" fontId="19" fillId="0" borderId="0" xfId="77" applyFont="1" applyFill="1" applyAlignment="1">
      <alignment vertical="center"/>
    </xf>
    <xf numFmtId="0" fontId="26" fillId="0" borderId="0" xfId="0" applyFont="1" applyFill="1" applyBorder="1" applyAlignment="1">
      <alignment horizontal="center" vertical="center" wrapText="1"/>
    </xf>
    <xf numFmtId="3" fontId="28" fillId="0" borderId="120" xfId="0" applyNumberFormat="1" applyFont="1" applyFill="1" applyBorder="1" applyAlignment="1">
      <alignment vertical="center" wrapText="1"/>
    </xf>
    <xf numFmtId="3" fontId="28" fillId="0" borderId="134" xfId="54" applyNumberFormat="1" applyFont="1" applyFill="1" applyBorder="1"/>
    <xf numFmtId="3" fontId="21" fillId="0" borderId="49" xfId="0" applyNumberFormat="1" applyFont="1" applyBorder="1" applyAlignment="1">
      <alignment vertical="center"/>
    </xf>
    <xf numFmtId="3" fontId="21" fillId="27" borderId="64" xfId="0" applyNumberFormat="1" applyFont="1" applyFill="1" applyBorder="1" applyAlignment="1">
      <alignment vertical="center"/>
    </xf>
    <xf numFmtId="3" fontId="28" fillId="0" borderId="40" xfId="0" applyNumberFormat="1" applyFont="1" applyBorder="1" applyAlignment="1">
      <alignment vertical="center"/>
    </xf>
    <xf numFmtId="3" fontId="28" fillId="0" borderId="42" xfId="0" applyNumberFormat="1" applyFont="1" applyBorder="1" applyAlignment="1">
      <alignment vertical="center"/>
    </xf>
    <xf numFmtId="3" fontId="28" fillId="0" borderId="92" xfId="0" applyNumberFormat="1" applyFont="1" applyBorder="1" applyAlignment="1">
      <alignment vertical="center"/>
    </xf>
    <xf numFmtId="3" fontId="28" fillId="28" borderId="37" xfId="0" applyNumberFormat="1" applyFont="1" applyFill="1" applyBorder="1" applyAlignment="1">
      <alignment vertical="center"/>
    </xf>
    <xf numFmtId="3" fontId="21" fillId="0" borderId="65" xfId="0" applyNumberFormat="1" applyFont="1" applyBorder="1" applyAlignment="1">
      <alignment vertical="center" wrapText="1"/>
    </xf>
    <xf numFmtId="3" fontId="21" fillId="0" borderId="64" xfId="0" applyNumberFormat="1" applyFont="1" applyBorder="1" applyAlignment="1">
      <alignment vertical="center"/>
    </xf>
    <xf numFmtId="3" fontId="21" fillId="0" borderId="49" xfId="54" applyNumberFormat="1" applyFont="1" applyBorder="1" applyAlignment="1">
      <alignment vertical="center"/>
    </xf>
    <xf numFmtId="3" fontId="21" fillId="0" borderId="65" xfId="54" applyNumberFormat="1" applyFont="1" applyBorder="1" applyAlignment="1">
      <alignment vertical="center"/>
    </xf>
    <xf numFmtId="3" fontId="21" fillId="0" borderId="64" xfId="54" applyNumberFormat="1" applyFont="1" applyBorder="1" applyAlignment="1">
      <alignment vertical="center"/>
    </xf>
    <xf numFmtId="3" fontId="28" fillId="0" borderId="92" xfId="54" applyNumberFormat="1" applyFont="1" applyBorder="1" applyAlignment="1">
      <alignment vertical="center"/>
    </xf>
    <xf numFmtId="3" fontId="28" fillId="28" borderId="37" xfId="54" applyNumberFormat="1" applyFont="1" applyFill="1" applyBorder="1" applyAlignment="1">
      <alignment vertical="center"/>
    </xf>
    <xf numFmtId="3" fontId="30" fillId="0" borderId="194" xfId="0" applyNumberFormat="1" applyFont="1" applyFill="1" applyBorder="1"/>
    <xf numFmtId="0" fontId="32" fillId="0" borderId="58" xfId="0" applyFont="1" applyFill="1" applyBorder="1" applyAlignment="1">
      <alignment vertical="center" wrapText="1"/>
    </xf>
    <xf numFmtId="169" fontId="26" fillId="0" borderId="65" xfId="0" applyNumberFormat="1" applyFont="1" applyFill="1" applyBorder="1" applyAlignment="1">
      <alignment vertical="center"/>
    </xf>
    <xf numFmtId="3" fontId="26" fillId="0" borderId="65" xfId="0" applyNumberFormat="1" applyFont="1" applyFill="1" applyBorder="1" applyAlignment="1">
      <alignment horizontal="right" vertical="center" wrapText="1"/>
    </xf>
    <xf numFmtId="3" fontId="26" fillId="0" borderId="48" xfId="0" applyNumberFormat="1" applyFont="1" applyFill="1" applyBorder="1" applyAlignment="1">
      <alignment vertical="center"/>
    </xf>
    <xf numFmtId="3" fontId="26" fillId="0" borderId="65" xfId="0" applyNumberFormat="1" applyFont="1" applyFill="1" applyBorder="1" applyAlignment="1">
      <alignment vertical="center"/>
    </xf>
    <xf numFmtId="165" fontId="26" fillId="0" borderId="65" xfId="0" applyNumberFormat="1" applyFont="1" applyFill="1" applyBorder="1" applyAlignment="1">
      <alignment vertical="center"/>
    </xf>
    <xf numFmtId="0" fontId="26" fillId="0" borderId="78" xfId="0" applyFont="1" applyFill="1" applyBorder="1" applyAlignment="1">
      <alignment horizontal="center" vertical="center" wrapText="1"/>
    </xf>
    <xf numFmtId="168" fontId="26" fillId="0" borderId="78" xfId="0" applyNumberFormat="1" applyFont="1" applyFill="1" applyBorder="1" applyAlignment="1">
      <alignment horizontal="center" vertical="center" wrapText="1"/>
    </xf>
    <xf numFmtId="0" fontId="26" fillId="0" borderId="78" xfId="0" applyFont="1" applyFill="1" applyBorder="1" applyAlignment="1">
      <alignment horizontal="center" vertical="center"/>
    </xf>
    <xf numFmtId="169" fontId="26" fillId="0" borderId="65" xfId="0" applyNumberFormat="1" applyFont="1" applyFill="1" applyBorder="1" applyAlignment="1">
      <alignment vertical="center" shrinkToFit="1"/>
    </xf>
    <xf numFmtId="3" fontId="26" fillId="0" borderId="195" xfId="0" applyNumberFormat="1" applyFont="1" applyFill="1" applyBorder="1" applyAlignment="1">
      <alignment horizontal="center" vertical="center" wrapText="1"/>
    </xf>
    <xf numFmtId="165" fontId="26" fillId="0" borderId="65" xfId="0" applyNumberFormat="1" applyFont="1" applyFill="1" applyBorder="1" applyAlignment="1">
      <alignment vertical="center" shrinkToFit="1"/>
    </xf>
    <xf numFmtId="3" fontId="26" fillId="0" borderId="64" xfId="0" applyNumberFormat="1" applyFont="1" applyFill="1" applyBorder="1" applyAlignment="1">
      <alignment vertical="center"/>
    </xf>
    <xf numFmtId="3" fontId="26" fillId="0" borderId="64" xfId="0" applyNumberFormat="1" applyFont="1" applyFill="1" applyBorder="1" applyAlignment="1">
      <alignment horizontal="right" vertical="center"/>
    </xf>
    <xf numFmtId="3" fontId="26" fillId="0" borderId="66" xfId="0" applyNumberFormat="1" applyFont="1" applyFill="1" applyBorder="1" applyAlignment="1">
      <alignment vertical="center"/>
    </xf>
    <xf numFmtId="0" fontId="32" fillId="0" borderId="90" xfId="0" applyFont="1" applyFill="1" applyBorder="1" applyAlignment="1">
      <alignment vertical="center" wrapText="1"/>
    </xf>
    <xf numFmtId="4" fontId="26" fillId="0" borderId="92" xfId="0" applyNumberFormat="1" applyFont="1" applyFill="1" applyBorder="1" applyAlignment="1">
      <alignment horizontal="right" vertical="center"/>
    </xf>
    <xf numFmtId="3" fontId="26" fillId="0" borderId="92" xfId="0" applyNumberFormat="1" applyFont="1" applyFill="1" applyBorder="1" applyAlignment="1">
      <alignment horizontal="right" vertical="center"/>
    </xf>
    <xf numFmtId="0" fontId="26" fillId="0" borderId="92" xfId="0" applyFont="1" applyFill="1" applyBorder="1" applyAlignment="1">
      <alignment vertical="center"/>
    </xf>
    <xf numFmtId="3" fontId="32" fillId="0" borderId="93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wrapText="1"/>
    </xf>
    <xf numFmtId="0" fontId="38" fillId="0" borderId="89" xfId="0" applyFont="1" applyFill="1" applyBorder="1" applyAlignment="1">
      <alignment horizontal="left" vertical="center"/>
    </xf>
    <xf numFmtId="0" fontId="28" fillId="0" borderId="64" xfId="0" applyFont="1" applyFill="1" applyBorder="1" applyAlignment="1">
      <alignment horizontal="left" vertical="center" wrapText="1" indent="2"/>
    </xf>
    <xf numFmtId="3" fontId="28" fillId="0" borderId="34" xfId="0" applyNumberFormat="1" applyFont="1" applyFill="1" applyBorder="1"/>
    <xf numFmtId="3" fontId="28" fillId="0" borderId="135" xfId="0" applyNumberFormat="1" applyFont="1" applyFill="1" applyBorder="1"/>
    <xf numFmtId="166" fontId="28" fillId="0" borderId="66" xfId="54" applyNumberFormat="1" applyFont="1" applyFill="1" applyBorder="1"/>
    <xf numFmtId="0" fontId="21" fillId="0" borderId="79" xfId="0" applyFont="1" applyBorder="1" applyAlignment="1">
      <alignment vertical="center" wrapText="1"/>
    </xf>
    <xf numFmtId="0" fontId="29" fillId="0" borderId="46" xfId="75" applyFont="1" applyFill="1" applyBorder="1" applyAlignment="1">
      <alignment horizontal="left" vertical="center" wrapText="1"/>
    </xf>
    <xf numFmtId="0" fontId="21" fillId="0" borderId="64" xfId="0" applyFont="1" applyFill="1" applyBorder="1" applyAlignment="1">
      <alignment horizontal="left" indent="6"/>
    </xf>
    <xf numFmtId="0" fontId="21" fillId="0" borderId="53" xfId="0" applyFont="1" applyFill="1" applyBorder="1" applyAlignment="1">
      <alignment horizontal="left" indent="6"/>
    </xf>
    <xf numFmtId="3" fontId="28" fillId="0" borderId="75" xfId="0" applyNumberFormat="1" applyFont="1" applyFill="1" applyBorder="1" applyAlignment="1">
      <alignment horizontal="center" vertical="center" wrapText="1"/>
    </xf>
    <xf numFmtId="3" fontId="28" fillId="0" borderId="98" xfId="0" applyNumberFormat="1" applyFont="1" applyFill="1" applyBorder="1" applyAlignment="1">
      <alignment horizontal="center" vertical="center" wrapText="1"/>
    </xf>
    <xf numFmtId="3" fontId="28" fillId="0" borderId="85" xfId="0" applyNumberFormat="1" applyFont="1" applyFill="1" applyBorder="1" applyAlignment="1">
      <alignment horizontal="center" vertical="center" wrapText="1"/>
    </xf>
    <xf numFmtId="3" fontId="28" fillId="0" borderId="75" xfId="54" applyNumberFormat="1" applyFont="1" applyFill="1" applyBorder="1" applyAlignment="1">
      <alignment horizontal="center" vertical="center" wrapText="1"/>
    </xf>
    <xf numFmtId="3" fontId="28" fillId="0" borderId="98" xfId="54" applyNumberFormat="1" applyFont="1" applyFill="1" applyBorder="1" applyAlignment="1">
      <alignment horizontal="center" vertical="center" wrapText="1"/>
    </xf>
    <xf numFmtId="3" fontId="28" fillId="0" borderId="85" xfId="54" applyNumberFormat="1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8" fillId="0" borderId="145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71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wrapText="1"/>
    </xf>
    <xf numFmtId="0" fontId="28" fillId="0" borderId="71" xfId="0" applyFont="1" applyFill="1" applyBorder="1" applyAlignment="1">
      <alignment horizontal="center" wrapText="1"/>
    </xf>
    <xf numFmtId="0" fontId="28" fillId="0" borderId="109" xfId="75" applyFont="1" applyFill="1" applyBorder="1" applyAlignment="1">
      <alignment horizontal="center" vertical="center" wrapText="1"/>
    </xf>
    <xf numFmtId="0" fontId="28" fillId="0" borderId="39" xfId="75" applyFont="1" applyFill="1" applyBorder="1" applyAlignment="1">
      <alignment horizontal="center" vertical="center" wrapText="1"/>
    </xf>
    <xf numFmtId="0" fontId="28" fillId="0" borderId="113" xfId="0" applyFont="1" applyFill="1" applyBorder="1" applyAlignment="1">
      <alignment horizontal="center" vertical="center"/>
    </xf>
    <xf numFmtId="0" fontId="28" fillId="0" borderId="111" xfId="0" applyFont="1" applyFill="1" applyBorder="1" applyAlignment="1">
      <alignment horizontal="center" vertical="center"/>
    </xf>
    <xf numFmtId="3" fontId="28" fillId="0" borderId="76" xfId="54" applyNumberFormat="1" applyFont="1" applyFill="1" applyBorder="1" applyAlignment="1">
      <alignment horizontal="center" vertical="center" wrapText="1"/>
    </xf>
    <xf numFmtId="3" fontId="28" fillId="0" borderId="149" xfId="54" applyNumberFormat="1" applyFont="1" applyFill="1" applyBorder="1" applyAlignment="1">
      <alignment horizontal="center" vertical="center" wrapText="1"/>
    </xf>
    <xf numFmtId="3" fontId="28" fillId="0" borderId="94" xfId="54" applyNumberFormat="1" applyFont="1" applyFill="1" applyBorder="1" applyAlignment="1">
      <alignment horizontal="center" vertical="center" wrapText="1"/>
    </xf>
    <xf numFmtId="3" fontId="28" fillId="0" borderId="151" xfId="54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wrapText="1"/>
    </xf>
    <xf numFmtId="165" fontId="28" fillId="0" borderId="110" xfId="54" applyNumberFormat="1" applyFont="1" applyFill="1" applyBorder="1" applyAlignment="1">
      <alignment horizontal="center" vertical="center" wrapText="1"/>
    </xf>
    <xf numFmtId="165" fontId="28" fillId="0" borderId="176" xfId="54" applyNumberFormat="1" applyFont="1" applyFill="1" applyBorder="1" applyAlignment="1">
      <alignment horizontal="center" vertical="center" wrapText="1"/>
    </xf>
    <xf numFmtId="3" fontId="28" fillId="0" borderId="175" xfId="54" applyNumberFormat="1" applyFont="1" applyFill="1" applyBorder="1" applyAlignment="1">
      <alignment horizontal="center" vertical="center" wrapText="1"/>
    </xf>
    <xf numFmtId="3" fontId="28" fillId="0" borderId="129" xfId="54" applyNumberFormat="1" applyFont="1" applyFill="1" applyBorder="1" applyAlignment="1">
      <alignment horizontal="center" vertical="center" wrapText="1"/>
    </xf>
    <xf numFmtId="0" fontId="28" fillId="0" borderId="58" xfId="75" applyFont="1" applyFill="1" applyBorder="1" applyAlignment="1">
      <alignment horizontal="center" vertical="center" wrapText="1"/>
    </xf>
    <xf numFmtId="0" fontId="28" fillId="0" borderId="59" xfId="75" applyFont="1" applyFill="1" applyBorder="1" applyAlignment="1">
      <alignment horizontal="center" vertical="center" wrapText="1"/>
    </xf>
    <xf numFmtId="0" fontId="28" fillId="0" borderId="70" xfId="0" applyFont="1" applyFill="1" applyBorder="1" applyAlignment="1">
      <alignment horizontal="center" vertical="center"/>
    </xf>
    <xf numFmtId="0" fontId="28" fillId="0" borderId="164" xfId="0" applyFont="1" applyFill="1" applyBorder="1" applyAlignment="1">
      <alignment horizontal="center" vertical="center"/>
    </xf>
    <xf numFmtId="0" fontId="28" fillId="0" borderId="116" xfId="0" applyFont="1" applyFill="1" applyBorder="1" applyAlignment="1">
      <alignment horizontal="center" vertical="center" wrapText="1"/>
    </xf>
    <xf numFmtId="0" fontId="28" fillId="0" borderId="122" xfId="0" applyFont="1" applyFill="1" applyBorder="1" applyAlignment="1">
      <alignment horizontal="center" vertical="center" wrapText="1"/>
    </xf>
    <xf numFmtId="0" fontId="28" fillId="0" borderId="123" xfId="0" applyFont="1" applyFill="1" applyBorder="1" applyAlignment="1">
      <alignment horizontal="center" vertical="center" wrapText="1"/>
    </xf>
    <xf numFmtId="0" fontId="28" fillId="0" borderId="125" xfId="0" applyFont="1" applyFill="1" applyBorder="1" applyAlignment="1">
      <alignment horizontal="center" vertical="center" wrapText="1"/>
    </xf>
    <xf numFmtId="0" fontId="28" fillId="0" borderId="99" xfId="0" applyFont="1" applyFill="1" applyBorder="1" applyAlignment="1">
      <alignment horizontal="center" vertical="center" wrapText="1"/>
    </xf>
    <xf numFmtId="0" fontId="28" fillId="0" borderId="100" xfId="0" applyFont="1" applyFill="1" applyBorder="1" applyAlignment="1">
      <alignment horizontal="center" vertical="center" wrapText="1"/>
    </xf>
    <xf numFmtId="166" fontId="28" fillId="0" borderId="122" xfId="0" applyNumberFormat="1" applyFont="1" applyFill="1" applyBorder="1" applyAlignment="1">
      <alignment horizontal="center" vertical="center" wrapText="1"/>
    </xf>
    <xf numFmtId="166" fontId="28" fillId="0" borderId="123" xfId="0" applyNumberFormat="1" applyFont="1" applyFill="1" applyBorder="1" applyAlignment="1">
      <alignment horizontal="center" vertical="center" wrapText="1"/>
    </xf>
    <xf numFmtId="166" fontId="28" fillId="0" borderId="125" xfId="0" applyNumberFormat="1" applyFont="1" applyFill="1" applyBorder="1" applyAlignment="1">
      <alignment horizontal="center" vertical="center" wrapText="1"/>
    </xf>
    <xf numFmtId="0" fontId="28" fillId="0" borderId="78" xfId="0" applyFont="1" applyFill="1" applyBorder="1" applyAlignment="1">
      <alignment horizontal="center" vertical="center"/>
    </xf>
    <xf numFmtId="0" fontId="28" fillId="0" borderId="44" xfId="0" applyFont="1" applyFill="1" applyBorder="1" applyAlignment="1">
      <alignment horizontal="center" vertical="center"/>
    </xf>
    <xf numFmtId="3" fontId="28" fillId="0" borderId="122" xfId="0" applyNumberFormat="1" applyFont="1" applyFill="1" applyBorder="1" applyAlignment="1">
      <alignment horizontal="center" vertical="center" wrapText="1"/>
    </xf>
    <xf numFmtId="3" fontId="28" fillId="0" borderId="123" xfId="0" applyNumberFormat="1" applyFont="1" applyFill="1" applyBorder="1" applyAlignment="1">
      <alignment horizontal="center" vertical="center" wrapText="1"/>
    </xf>
    <xf numFmtId="3" fontId="28" fillId="0" borderId="125" xfId="0" applyNumberFormat="1" applyFont="1" applyFill="1" applyBorder="1" applyAlignment="1">
      <alignment horizontal="center" vertical="center" wrapText="1"/>
    </xf>
    <xf numFmtId="166" fontId="28" fillId="0" borderId="126" xfId="0" applyNumberFormat="1" applyFont="1" applyFill="1" applyBorder="1" applyAlignment="1">
      <alignment horizontal="center" vertical="center" wrapText="1"/>
    </xf>
    <xf numFmtId="166" fontId="28" fillId="0" borderId="124" xfId="0" applyNumberFormat="1" applyFont="1" applyFill="1" applyBorder="1" applyAlignment="1">
      <alignment horizontal="center" vertical="center" wrapText="1"/>
    </xf>
    <xf numFmtId="169" fontId="26" fillId="0" borderId="65" xfId="0" applyNumberFormat="1" applyFont="1" applyFill="1" applyBorder="1" applyAlignment="1">
      <alignment horizontal="center" vertical="center" shrinkToFit="1"/>
    </xf>
    <xf numFmtId="0" fontId="26" fillId="0" borderId="79" xfId="0" applyFont="1" applyFill="1" applyBorder="1" applyAlignment="1">
      <alignment horizontal="left" vertical="center" wrapText="1"/>
    </xf>
    <xf numFmtId="0" fontId="26" fillId="0" borderId="89" xfId="0" applyFont="1" applyFill="1" applyBorder="1" applyAlignment="1">
      <alignment horizontal="left" vertical="center" wrapText="1"/>
    </xf>
    <xf numFmtId="0" fontId="32" fillId="0" borderId="106" xfId="0" applyFont="1" applyFill="1" applyBorder="1" applyAlignment="1">
      <alignment horizontal="center" vertical="center" wrapText="1"/>
    </xf>
    <xf numFmtId="0" fontId="32" fillId="0" borderId="103" xfId="0" applyFont="1" applyFill="1" applyBorder="1" applyAlignment="1">
      <alignment horizontal="center" vertical="center" wrapText="1"/>
    </xf>
    <xf numFmtId="0" fontId="32" fillId="0" borderId="105" xfId="0" applyFont="1" applyFill="1" applyBorder="1" applyAlignment="1">
      <alignment horizontal="center" vertical="center" wrapText="1"/>
    </xf>
  </cellXfs>
  <cellStyles count="93">
    <cellStyle name="1. jelölőszín" xfId="64" builtinId="29" customBuiltin="1"/>
    <cellStyle name="2. jelölőszín" xfId="65" builtinId="33" customBuiltin="1"/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3. jelölőszín" xfId="66" builtinId="37" customBuiltin="1"/>
    <cellStyle name="4. jelölőszín" xfId="67" builtinId="41" customBuiltin="1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5. jelölőszín" xfId="68" builtinId="45" customBuiltin="1"/>
    <cellStyle name="6. jelölőszín" xfId="69" builtinId="49" customBuiltin="1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Ezres" xfId="54" builtinId="3"/>
    <cellStyle name="Figyelmeztetés" xfId="55" builtinId="11" customBuiltin="1"/>
    <cellStyle name="Good" xfId="56"/>
    <cellStyle name="Heading 1" xfId="57"/>
    <cellStyle name="Heading 2" xfId="58"/>
    <cellStyle name="Heading 3" xfId="59"/>
    <cellStyle name="Heading 4" xfId="60"/>
    <cellStyle name="Hivatkozott cella" xfId="61" builtinId="24" customBuiltin="1"/>
    <cellStyle name="Input" xfId="62"/>
    <cellStyle name="Jegyzet" xfId="63" builtinId="10" customBuiltin="1"/>
    <cellStyle name="Jó" xfId="70" builtinId="26" customBuiltin="1"/>
    <cellStyle name="Kimenet" xfId="71" builtinId="21" customBuiltin="1"/>
    <cellStyle name="Linked Cell" xfId="72"/>
    <cellStyle name="Magyarázó szöveg" xfId="73" builtinId="53" customBuiltin="1"/>
    <cellStyle name="Neutral" xfId="74"/>
    <cellStyle name="Normál" xfId="0" builtinId="0"/>
    <cellStyle name="Normál 2" xfId="75"/>
    <cellStyle name="Normál 3" xfId="76"/>
    <cellStyle name="Normál 4" xfId="77"/>
    <cellStyle name="Normál 4 2" xfId="92"/>
    <cellStyle name="Normál_CSP2005-KTG-1" xfId="78"/>
    <cellStyle name="Normal_KARSZJ3" xfId="79"/>
    <cellStyle name="Normál_SEGEDLETEK" xfId="91"/>
    <cellStyle name="Note" xfId="80"/>
    <cellStyle name="Output" xfId="81"/>
    <cellStyle name="Összesen" xfId="82" builtinId="25" customBuiltin="1"/>
    <cellStyle name="Rossz" xfId="83" builtinId="27" customBuiltin="1"/>
    <cellStyle name="Semleges" xfId="84" builtinId="28" customBuiltin="1"/>
    <cellStyle name="Számítás" xfId="85" builtinId="22" customBuiltin="1"/>
    <cellStyle name="Százalék" xfId="90" builtinId="5"/>
    <cellStyle name="Százalék 2" xfId="86"/>
    <cellStyle name="Title" xfId="87"/>
    <cellStyle name="Total" xfId="88"/>
    <cellStyle name="Warning Text" xfId="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Public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haszn&#225;l&#243;\Documents\TKT\Szent%20L&#225;szl&#243;%20V&#246;lgye%20TKT%202019%20&#233;vi%20II.%20kv%20m&#243;dos&#237;t&#225;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Ei.%20m&#243;d.2019.09.30-i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lts&#233;gvet&#233;s/2019.k&#246;lts&#233;gvet&#233;s/I.%20m&#243;dos&#237;t&#225;s%2004.30-ig/I.M&#243;dos&#237;t&#225;s%202019.04.30-ig/Szent%20L&#225;szl&#243;%20V&#246;lgye%20TKT%202019%20&#233;vi%20I%20%20kv%20m&#243;dos&#237;t&#225;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lts&#233;gvet&#233;s/2019.k&#246;lts&#233;gvet&#233;s/I.%20m&#243;dos&#237;t&#225;s%2004.30-ig/I.M&#243;dos&#237;t&#225;s%202019.04.30-ig/Ei.%20m&#243;d.2019.04.30-i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haszn&#225;l&#243;\Documents\TKT\2019.&#233;vi%20kv\2019%20&#233;vi%20k&#246;lts&#233;gvet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/>
      <sheetData sheetId="1">
        <row r="28">
          <cell r="H28">
            <v>9939</v>
          </cell>
        </row>
        <row r="72">
          <cell r="H72">
            <v>19902</v>
          </cell>
        </row>
        <row r="73">
          <cell r="H73">
            <v>526</v>
          </cell>
        </row>
        <row r="78">
          <cell r="H78">
            <v>676</v>
          </cell>
        </row>
        <row r="86">
          <cell r="H86">
            <v>4000</v>
          </cell>
        </row>
        <row r="87">
          <cell r="H87">
            <v>770</v>
          </cell>
        </row>
        <row r="88">
          <cell r="H88">
            <v>283</v>
          </cell>
        </row>
        <row r="89">
          <cell r="H89">
            <v>2527</v>
          </cell>
        </row>
        <row r="97">
          <cell r="H97">
            <v>107</v>
          </cell>
        </row>
        <row r="100">
          <cell r="H100">
            <v>29</v>
          </cell>
        </row>
      </sheetData>
      <sheetData sheetId="2">
        <row r="7">
          <cell r="E7">
            <v>1684</v>
          </cell>
        </row>
        <row r="8">
          <cell r="E8">
            <v>5087</v>
          </cell>
        </row>
        <row r="9">
          <cell r="E9">
            <v>759</v>
          </cell>
        </row>
        <row r="10">
          <cell r="E10">
            <v>668</v>
          </cell>
        </row>
        <row r="11">
          <cell r="E11">
            <v>3475</v>
          </cell>
        </row>
        <row r="12">
          <cell r="E12">
            <v>2075</v>
          </cell>
        </row>
        <row r="13">
          <cell r="E13">
            <v>1252</v>
          </cell>
        </row>
        <row r="16">
          <cell r="E16">
            <v>430</v>
          </cell>
        </row>
        <row r="17">
          <cell r="E17">
            <v>194</v>
          </cell>
        </row>
        <row r="18">
          <cell r="E18">
            <v>171</v>
          </cell>
        </row>
        <row r="19">
          <cell r="E19">
            <v>888</v>
          </cell>
        </row>
        <row r="20">
          <cell r="E20">
            <v>320</v>
          </cell>
        </row>
        <row r="21">
          <cell r="E21">
            <v>397</v>
          </cell>
        </row>
        <row r="43">
          <cell r="E43">
            <v>297</v>
          </cell>
        </row>
        <row r="44">
          <cell r="E44">
            <v>114</v>
          </cell>
        </row>
        <row r="45">
          <cell r="E45">
            <v>91</v>
          </cell>
        </row>
        <row r="46">
          <cell r="E46">
            <v>709</v>
          </cell>
        </row>
        <row r="47">
          <cell r="E47">
            <v>206</v>
          </cell>
        </row>
        <row r="48">
          <cell r="E48">
            <v>206</v>
          </cell>
        </row>
        <row r="49">
          <cell r="E49">
            <v>229</v>
          </cell>
        </row>
        <row r="52">
          <cell r="E52">
            <v>515</v>
          </cell>
        </row>
        <row r="53">
          <cell r="E53">
            <v>1556</v>
          </cell>
        </row>
        <row r="54">
          <cell r="E54">
            <v>232</v>
          </cell>
        </row>
        <row r="55">
          <cell r="E55">
            <v>204</v>
          </cell>
        </row>
        <row r="56">
          <cell r="E56">
            <v>634</v>
          </cell>
        </row>
        <row r="57">
          <cell r="E57">
            <v>383</v>
          </cell>
        </row>
        <row r="58">
          <cell r="E58">
            <v>476</v>
          </cell>
        </row>
        <row r="61">
          <cell r="E61">
            <v>88051</v>
          </cell>
        </row>
        <row r="62">
          <cell r="E62">
            <v>410</v>
          </cell>
        </row>
        <row r="63">
          <cell r="E63">
            <v>11006</v>
          </cell>
        </row>
        <row r="66">
          <cell r="E66">
            <v>186</v>
          </cell>
        </row>
        <row r="67">
          <cell r="E67">
            <v>93</v>
          </cell>
        </row>
        <row r="73">
          <cell r="E73">
            <v>468</v>
          </cell>
        </row>
        <row r="97">
          <cell r="E97">
            <v>20904</v>
          </cell>
        </row>
      </sheetData>
      <sheetData sheetId="3">
        <row r="4">
          <cell r="W4">
            <v>468</v>
          </cell>
        </row>
        <row r="6">
          <cell r="W6">
            <v>468</v>
          </cell>
        </row>
        <row r="13">
          <cell r="E13">
            <v>0</v>
          </cell>
          <cell r="H13">
            <v>0</v>
          </cell>
          <cell r="K13">
            <v>0</v>
          </cell>
          <cell r="N13">
            <v>0</v>
          </cell>
          <cell r="Q13">
            <v>0</v>
          </cell>
          <cell r="T13">
            <v>300</v>
          </cell>
          <cell r="W13">
            <v>0</v>
          </cell>
          <cell r="Z13">
            <v>0</v>
          </cell>
        </row>
        <row r="14">
          <cell r="E14">
            <v>0</v>
          </cell>
          <cell r="H14">
            <v>0</v>
          </cell>
          <cell r="K14">
            <v>0</v>
          </cell>
          <cell r="N14">
            <v>0</v>
          </cell>
          <cell r="Q14">
            <v>0</v>
          </cell>
          <cell r="T14">
            <v>0</v>
          </cell>
          <cell r="W14">
            <v>0</v>
          </cell>
          <cell r="Z14">
            <v>0</v>
          </cell>
        </row>
        <row r="15">
          <cell r="E15">
            <v>0</v>
          </cell>
          <cell r="H15">
            <v>0</v>
          </cell>
          <cell r="K15">
            <v>0</v>
          </cell>
          <cell r="N15">
            <v>0</v>
          </cell>
          <cell r="Q15">
            <v>0</v>
          </cell>
          <cell r="T15">
            <v>0</v>
          </cell>
          <cell r="W15">
            <v>0</v>
          </cell>
          <cell r="Z15">
            <v>0</v>
          </cell>
        </row>
        <row r="16">
          <cell r="E16">
            <v>9</v>
          </cell>
          <cell r="H16">
            <v>0</v>
          </cell>
          <cell r="K16">
            <v>2600</v>
          </cell>
          <cell r="N16">
            <v>0</v>
          </cell>
          <cell r="Q16">
            <v>1500</v>
          </cell>
          <cell r="T16">
            <v>0</v>
          </cell>
          <cell r="W16">
            <v>7500</v>
          </cell>
          <cell r="Z16">
            <v>500</v>
          </cell>
        </row>
        <row r="17">
          <cell r="E17">
            <v>0</v>
          </cell>
          <cell r="H17">
            <v>0</v>
          </cell>
          <cell r="K17">
            <v>0</v>
          </cell>
          <cell r="N17">
            <v>0</v>
          </cell>
          <cell r="Q17">
            <v>0</v>
          </cell>
          <cell r="T17">
            <v>0</v>
          </cell>
          <cell r="W17">
            <v>0</v>
          </cell>
          <cell r="Z17">
            <v>0</v>
          </cell>
        </row>
        <row r="18">
          <cell r="E18">
            <v>0</v>
          </cell>
          <cell r="H18">
            <v>0</v>
          </cell>
          <cell r="K18">
            <v>0</v>
          </cell>
          <cell r="N18">
            <v>0</v>
          </cell>
          <cell r="Q18">
            <v>0</v>
          </cell>
          <cell r="T18">
            <v>0</v>
          </cell>
          <cell r="W18">
            <v>0</v>
          </cell>
          <cell r="Z18">
            <v>0</v>
          </cell>
        </row>
        <row r="19">
          <cell r="E19">
            <v>0</v>
          </cell>
          <cell r="H19">
            <v>0</v>
          </cell>
          <cell r="K19">
            <v>0</v>
          </cell>
          <cell r="N19">
            <v>0</v>
          </cell>
          <cell r="Q19">
            <v>0</v>
          </cell>
          <cell r="T19">
            <v>0</v>
          </cell>
          <cell r="W19">
            <v>0</v>
          </cell>
          <cell r="Z19">
            <v>0</v>
          </cell>
        </row>
        <row r="20">
          <cell r="E20">
            <v>0</v>
          </cell>
          <cell r="H20">
            <v>0</v>
          </cell>
          <cell r="K20">
            <v>0</v>
          </cell>
          <cell r="N20">
            <v>0</v>
          </cell>
          <cell r="Q20">
            <v>0</v>
          </cell>
          <cell r="T20">
            <v>0</v>
          </cell>
          <cell r="W20">
            <v>0</v>
          </cell>
          <cell r="Z20">
            <v>0</v>
          </cell>
        </row>
        <row r="28">
          <cell r="E28">
            <v>164</v>
          </cell>
          <cell r="H28">
            <v>5767</v>
          </cell>
          <cell r="K28">
            <v>884</v>
          </cell>
          <cell r="N28">
            <v>0</v>
          </cell>
          <cell r="Q28">
            <v>0</v>
          </cell>
          <cell r="T28">
            <v>0</v>
          </cell>
          <cell r="W28">
            <v>4150</v>
          </cell>
          <cell r="Z28">
            <v>0</v>
          </cell>
        </row>
        <row r="30">
          <cell r="E30">
            <v>219</v>
          </cell>
          <cell r="H30">
            <v>30301</v>
          </cell>
          <cell r="K30">
            <v>26367</v>
          </cell>
          <cell r="N30">
            <v>20399</v>
          </cell>
          <cell r="Q30">
            <v>11323</v>
          </cell>
          <cell r="T30">
            <v>3239</v>
          </cell>
          <cell r="W30">
            <v>7071</v>
          </cell>
          <cell r="Z30">
            <v>548</v>
          </cell>
        </row>
        <row r="31">
          <cell r="E31">
            <v>0</v>
          </cell>
          <cell r="H31">
            <v>0</v>
          </cell>
          <cell r="T31">
            <v>0</v>
          </cell>
          <cell r="W31">
            <v>-1875</v>
          </cell>
        </row>
        <row r="33">
          <cell r="E33">
            <v>0</v>
          </cell>
          <cell r="H33">
            <v>868</v>
          </cell>
          <cell r="K33">
            <v>498</v>
          </cell>
          <cell r="N33">
            <v>1164</v>
          </cell>
          <cell r="Q33">
            <v>953</v>
          </cell>
          <cell r="T33">
            <v>3440</v>
          </cell>
          <cell r="W33">
            <v>0</v>
          </cell>
          <cell r="Z33">
            <v>0</v>
          </cell>
        </row>
        <row r="34">
          <cell r="E34">
            <v>0</v>
          </cell>
          <cell r="H34">
            <v>391</v>
          </cell>
          <cell r="K34">
            <v>224</v>
          </cell>
          <cell r="N34">
            <v>525</v>
          </cell>
          <cell r="Q34">
            <v>430</v>
          </cell>
          <cell r="T34">
            <v>0</v>
          </cell>
          <cell r="W34">
            <v>0</v>
          </cell>
          <cell r="Z34">
            <v>0</v>
          </cell>
        </row>
        <row r="35">
          <cell r="E35">
            <v>0</v>
          </cell>
          <cell r="H35">
            <v>344</v>
          </cell>
          <cell r="K35">
            <v>197</v>
          </cell>
          <cell r="N35">
            <v>462</v>
          </cell>
          <cell r="Q35">
            <v>378</v>
          </cell>
          <cell r="T35">
            <v>0</v>
          </cell>
          <cell r="W35">
            <v>0</v>
          </cell>
          <cell r="Z35">
            <v>0</v>
          </cell>
        </row>
        <row r="36">
          <cell r="E36">
            <v>2380</v>
          </cell>
          <cell r="H36">
            <v>1791</v>
          </cell>
          <cell r="K36">
            <v>1026</v>
          </cell>
          <cell r="N36">
            <v>2402</v>
          </cell>
          <cell r="Q36">
            <v>1967</v>
          </cell>
          <cell r="T36">
            <v>0</v>
          </cell>
          <cell r="W36">
            <v>0</v>
          </cell>
          <cell r="Z36">
            <v>501</v>
          </cell>
        </row>
        <row r="37">
          <cell r="E37">
            <v>0</v>
          </cell>
          <cell r="H37">
            <v>1069</v>
          </cell>
          <cell r="K37">
            <v>613</v>
          </cell>
          <cell r="N37">
            <v>1435</v>
          </cell>
          <cell r="Q37">
            <v>1175</v>
          </cell>
          <cell r="T37">
            <v>0</v>
          </cell>
          <cell r="W37">
            <v>0</v>
          </cell>
          <cell r="Z37">
            <v>0</v>
          </cell>
        </row>
        <row r="38">
          <cell r="E38">
            <v>0</v>
          </cell>
          <cell r="H38">
            <v>645</v>
          </cell>
          <cell r="K38">
            <v>370</v>
          </cell>
          <cell r="N38">
            <v>865</v>
          </cell>
          <cell r="Q38">
            <v>708</v>
          </cell>
          <cell r="T38">
            <v>0</v>
          </cell>
          <cell r="W38">
            <v>0</v>
          </cell>
          <cell r="Z38">
            <v>0</v>
          </cell>
        </row>
        <row r="39">
          <cell r="E39">
            <v>0</v>
          </cell>
          <cell r="H39">
            <v>801</v>
          </cell>
          <cell r="K39">
            <v>459</v>
          </cell>
          <cell r="N39">
            <v>1075</v>
          </cell>
          <cell r="Q39">
            <v>0</v>
          </cell>
          <cell r="T39">
            <v>0</v>
          </cell>
          <cell r="W39">
            <v>0</v>
          </cell>
          <cell r="Z39">
            <v>0</v>
          </cell>
        </row>
        <row r="42">
          <cell r="E42">
            <v>1192</v>
          </cell>
          <cell r="H42">
            <v>23048</v>
          </cell>
          <cell r="K42">
            <v>22359</v>
          </cell>
          <cell r="N42">
            <v>17545</v>
          </cell>
          <cell r="Q42">
            <v>9226</v>
          </cell>
          <cell r="T42">
            <v>1551</v>
          </cell>
          <cell r="W42">
            <v>12732</v>
          </cell>
          <cell r="Z42">
            <v>0</v>
          </cell>
        </row>
        <row r="43">
          <cell r="E43">
            <v>0</v>
          </cell>
          <cell r="H43">
            <v>0</v>
          </cell>
          <cell r="K43">
            <v>16</v>
          </cell>
          <cell r="N43">
            <v>0</v>
          </cell>
          <cell r="Q43">
            <v>0</v>
          </cell>
          <cell r="T43">
            <v>0</v>
          </cell>
          <cell r="W43">
            <v>0</v>
          </cell>
          <cell r="Z43">
            <v>0</v>
          </cell>
        </row>
        <row r="44">
          <cell r="E44">
            <v>0</v>
          </cell>
          <cell r="H44">
            <v>0</v>
          </cell>
          <cell r="K44">
            <v>0</v>
          </cell>
          <cell r="N44">
            <v>0</v>
          </cell>
          <cell r="Q44">
            <v>0</v>
          </cell>
          <cell r="T44">
            <v>0</v>
          </cell>
          <cell r="W44">
            <v>0</v>
          </cell>
          <cell r="Z44">
            <v>0</v>
          </cell>
        </row>
        <row r="45">
          <cell r="E45">
            <v>0</v>
          </cell>
          <cell r="H45">
            <v>800</v>
          </cell>
          <cell r="K45">
            <v>120</v>
          </cell>
          <cell r="N45">
            <v>213</v>
          </cell>
          <cell r="Q45">
            <v>150</v>
          </cell>
          <cell r="T45">
            <v>0</v>
          </cell>
          <cell r="W45">
            <v>0</v>
          </cell>
          <cell r="Z45">
            <v>0</v>
          </cell>
        </row>
        <row r="46">
          <cell r="E46">
            <v>0</v>
          </cell>
          <cell r="H46">
            <v>0</v>
          </cell>
          <cell r="K46">
            <v>0</v>
          </cell>
          <cell r="N46">
            <v>0</v>
          </cell>
          <cell r="Q46">
            <v>0</v>
          </cell>
          <cell r="T46">
            <v>0</v>
          </cell>
          <cell r="W46">
            <v>0</v>
          </cell>
          <cell r="Z46">
            <v>0</v>
          </cell>
        </row>
        <row r="47">
          <cell r="E47">
            <v>0</v>
          </cell>
          <cell r="H47">
            <v>841</v>
          </cell>
          <cell r="K47">
            <v>0</v>
          </cell>
          <cell r="N47">
            <v>1426</v>
          </cell>
          <cell r="Q47">
            <v>0</v>
          </cell>
          <cell r="T47">
            <v>0</v>
          </cell>
          <cell r="W47">
            <v>0</v>
          </cell>
          <cell r="Z47">
            <v>0</v>
          </cell>
        </row>
        <row r="48">
          <cell r="E48">
            <v>30</v>
          </cell>
          <cell r="H48">
            <v>420</v>
          </cell>
          <cell r="K48">
            <v>570</v>
          </cell>
          <cell r="N48">
            <v>360</v>
          </cell>
          <cell r="Q48">
            <v>240</v>
          </cell>
          <cell r="T48">
            <v>60</v>
          </cell>
          <cell r="W48">
            <v>345</v>
          </cell>
          <cell r="Z48">
            <v>0</v>
          </cell>
        </row>
        <row r="49">
          <cell r="E49">
            <v>0</v>
          </cell>
          <cell r="H49">
            <v>0</v>
          </cell>
          <cell r="K49">
            <v>0</v>
          </cell>
          <cell r="N49">
            <v>0</v>
          </cell>
          <cell r="Q49">
            <v>0</v>
          </cell>
          <cell r="T49">
            <v>0</v>
          </cell>
          <cell r="W49">
            <v>0</v>
          </cell>
          <cell r="Z49">
            <v>0</v>
          </cell>
        </row>
        <row r="50">
          <cell r="E50">
            <v>0</v>
          </cell>
          <cell r="H50">
            <v>194</v>
          </cell>
          <cell r="K50">
            <v>0</v>
          </cell>
          <cell r="N50">
            <v>160</v>
          </cell>
          <cell r="Q50">
            <v>210</v>
          </cell>
          <cell r="T50">
            <v>0</v>
          </cell>
          <cell r="W50">
            <v>180</v>
          </cell>
          <cell r="Z50">
            <v>0</v>
          </cell>
        </row>
        <row r="51">
          <cell r="E51">
            <v>0</v>
          </cell>
          <cell r="H51">
            <v>0</v>
          </cell>
          <cell r="K51">
            <v>0</v>
          </cell>
          <cell r="N51">
            <v>0</v>
          </cell>
          <cell r="Q51">
            <v>0</v>
          </cell>
          <cell r="T51">
            <v>0</v>
          </cell>
          <cell r="W51">
            <v>0</v>
          </cell>
          <cell r="Z51">
            <v>0</v>
          </cell>
        </row>
        <row r="52">
          <cell r="E52">
            <v>0</v>
          </cell>
          <cell r="H52">
            <v>0</v>
          </cell>
          <cell r="K52">
            <v>0</v>
          </cell>
          <cell r="N52">
            <v>0</v>
          </cell>
          <cell r="Q52">
            <v>0</v>
          </cell>
          <cell r="T52">
            <v>0</v>
          </cell>
          <cell r="W52">
            <v>0</v>
          </cell>
          <cell r="Z52">
            <v>0</v>
          </cell>
        </row>
        <row r="53">
          <cell r="E53">
            <v>0</v>
          </cell>
          <cell r="H53">
            <v>0</v>
          </cell>
          <cell r="K53">
            <v>0</v>
          </cell>
          <cell r="N53">
            <v>0</v>
          </cell>
          <cell r="Q53">
            <v>0</v>
          </cell>
          <cell r="T53">
            <v>0</v>
          </cell>
          <cell r="W53">
            <v>0</v>
          </cell>
          <cell r="Z53">
            <v>0</v>
          </cell>
        </row>
        <row r="54">
          <cell r="E54">
            <v>17</v>
          </cell>
          <cell r="H54">
            <v>127</v>
          </cell>
          <cell r="K54">
            <v>193</v>
          </cell>
          <cell r="N54">
            <v>183</v>
          </cell>
          <cell r="Q54">
            <v>165</v>
          </cell>
          <cell r="T54">
            <v>152</v>
          </cell>
          <cell r="W54">
            <v>38</v>
          </cell>
          <cell r="Z54">
            <v>0</v>
          </cell>
        </row>
        <row r="55">
          <cell r="E55">
            <v>0</v>
          </cell>
          <cell r="H55">
            <v>0</v>
          </cell>
          <cell r="K55">
            <v>0</v>
          </cell>
          <cell r="N55">
            <v>0</v>
          </cell>
          <cell r="Q55">
            <v>0</v>
          </cell>
          <cell r="T55">
            <v>0</v>
          </cell>
          <cell r="W55">
            <v>0</v>
          </cell>
          <cell r="Z55">
            <v>0</v>
          </cell>
        </row>
        <row r="57">
          <cell r="E57">
            <v>0</v>
          </cell>
          <cell r="H57">
            <v>0</v>
          </cell>
          <cell r="K57">
            <v>0</v>
          </cell>
          <cell r="N57">
            <v>0</v>
          </cell>
          <cell r="Q57">
            <v>0</v>
          </cell>
          <cell r="T57">
            <v>0</v>
          </cell>
          <cell r="W57">
            <v>0</v>
          </cell>
          <cell r="Z57">
            <v>0</v>
          </cell>
        </row>
        <row r="58">
          <cell r="E58">
            <v>0</v>
          </cell>
          <cell r="H58">
            <v>360</v>
          </cell>
          <cell r="K58">
            <v>0</v>
          </cell>
          <cell r="N58">
            <v>0</v>
          </cell>
          <cell r="Q58">
            <v>311</v>
          </cell>
          <cell r="T58">
            <v>1409</v>
          </cell>
          <cell r="W58">
            <v>71</v>
          </cell>
          <cell r="Z58">
            <v>0</v>
          </cell>
        </row>
        <row r="59">
          <cell r="E59">
            <v>0</v>
          </cell>
          <cell r="H59">
            <v>18</v>
          </cell>
          <cell r="K59">
            <v>15</v>
          </cell>
          <cell r="N59">
            <v>25</v>
          </cell>
          <cell r="Q59">
            <v>10</v>
          </cell>
          <cell r="T59">
            <v>0</v>
          </cell>
          <cell r="W59">
            <v>0</v>
          </cell>
          <cell r="Z59">
            <v>0</v>
          </cell>
        </row>
        <row r="63">
          <cell r="E63">
            <v>242</v>
          </cell>
          <cell r="H63">
            <v>4991</v>
          </cell>
          <cell r="K63">
            <v>4542</v>
          </cell>
          <cell r="N63">
            <v>3846</v>
          </cell>
          <cell r="Q63">
            <v>1967</v>
          </cell>
          <cell r="T63">
            <v>619</v>
          </cell>
          <cell r="W63">
            <v>2580</v>
          </cell>
          <cell r="Z63">
            <v>0</v>
          </cell>
        </row>
        <row r="64">
          <cell r="E64">
            <v>93</v>
          </cell>
          <cell r="H64">
            <v>369</v>
          </cell>
          <cell r="K64">
            <v>969</v>
          </cell>
          <cell r="N64">
            <v>417</v>
          </cell>
          <cell r="Q64">
            <v>324</v>
          </cell>
          <cell r="T64">
            <v>93</v>
          </cell>
          <cell r="W64">
            <v>417</v>
          </cell>
          <cell r="Z64">
            <v>0</v>
          </cell>
        </row>
        <row r="65">
          <cell r="E65">
            <v>0</v>
          </cell>
          <cell r="H65">
            <v>2</v>
          </cell>
          <cell r="K65">
            <v>4</v>
          </cell>
          <cell r="N65">
            <v>6</v>
          </cell>
          <cell r="Q65">
            <v>3</v>
          </cell>
          <cell r="T65">
            <v>0</v>
          </cell>
          <cell r="W65">
            <v>0</v>
          </cell>
          <cell r="Z65">
            <v>0</v>
          </cell>
        </row>
        <row r="66">
          <cell r="E66">
            <v>0</v>
          </cell>
          <cell r="H66">
            <v>0</v>
          </cell>
          <cell r="K66">
            <v>0</v>
          </cell>
          <cell r="N66">
            <v>0</v>
          </cell>
          <cell r="Q66">
            <v>0</v>
          </cell>
          <cell r="T66">
            <v>0</v>
          </cell>
          <cell r="W66">
            <v>0</v>
          </cell>
          <cell r="Z66">
            <v>0</v>
          </cell>
        </row>
        <row r="67">
          <cell r="E67">
            <v>4</v>
          </cell>
          <cell r="H67">
            <v>66</v>
          </cell>
          <cell r="K67">
            <v>88</v>
          </cell>
          <cell r="N67">
            <v>59</v>
          </cell>
          <cell r="Q67">
            <v>38</v>
          </cell>
          <cell r="T67">
            <v>9</v>
          </cell>
          <cell r="W67">
            <v>45</v>
          </cell>
          <cell r="Z67">
            <v>0</v>
          </cell>
        </row>
        <row r="68">
          <cell r="E68">
            <v>25</v>
          </cell>
          <cell r="H68">
            <v>25</v>
          </cell>
          <cell r="K68">
            <v>24</v>
          </cell>
          <cell r="N68">
            <v>11</v>
          </cell>
          <cell r="Q68">
            <v>11</v>
          </cell>
          <cell r="T68">
            <v>0</v>
          </cell>
          <cell r="W68">
            <v>50</v>
          </cell>
          <cell r="Z68">
            <v>0</v>
          </cell>
        </row>
        <row r="69">
          <cell r="E69">
            <v>25</v>
          </cell>
          <cell r="H69">
            <v>360</v>
          </cell>
          <cell r="K69">
            <v>552</v>
          </cell>
          <cell r="N69">
            <v>87</v>
          </cell>
          <cell r="Q69">
            <v>1677</v>
          </cell>
          <cell r="T69">
            <v>1005</v>
          </cell>
          <cell r="W69">
            <v>95</v>
          </cell>
          <cell r="Z69">
            <v>0</v>
          </cell>
        </row>
        <row r="70">
          <cell r="E70">
            <v>0</v>
          </cell>
          <cell r="H70">
            <v>0</v>
          </cell>
          <cell r="K70">
            <v>0</v>
          </cell>
          <cell r="N70">
            <v>0</v>
          </cell>
          <cell r="Q70">
            <v>0</v>
          </cell>
          <cell r="T70">
            <v>0</v>
          </cell>
          <cell r="W70">
            <v>0</v>
          </cell>
          <cell r="Z70">
            <v>0</v>
          </cell>
        </row>
        <row r="72">
          <cell r="E72">
            <v>20</v>
          </cell>
          <cell r="H72">
            <v>30</v>
          </cell>
          <cell r="K72">
            <v>19</v>
          </cell>
          <cell r="N72">
            <v>630</v>
          </cell>
          <cell r="Q72">
            <v>30</v>
          </cell>
          <cell r="T72">
            <v>1</v>
          </cell>
          <cell r="W72">
            <v>20</v>
          </cell>
          <cell r="Z72">
            <v>0</v>
          </cell>
        </row>
        <row r="73">
          <cell r="E73">
            <v>28</v>
          </cell>
          <cell r="H73">
            <v>90</v>
          </cell>
          <cell r="K73">
            <v>70</v>
          </cell>
          <cell r="N73">
            <v>158</v>
          </cell>
          <cell r="Q73">
            <v>90</v>
          </cell>
          <cell r="T73">
            <v>39</v>
          </cell>
          <cell r="W73">
            <v>40</v>
          </cell>
          <cell r="Z73">
            <v>20</v>
          </cell>
        </row>
        <row r="75">
          <cell r="E75">
            <v>273</v>
          </cell>
          <cell r="H75">
            <v>451</v>
          </cell>
          <cell r="K75">
            <v>573</v>
          </cell>
          <cell r="N75">
            <v>445</v>
          </cell>
          <cell r="Q75">
            <v>565</v>
          </cell>
          <cell r="T75">
            <v>0</v>
          </cell>
          <cell r="W75">
            <v>231</v>
          </cell>
          <cell r="Z75">
            <v>0</v>
          </cell>
        </row>
        <row r="76">
          <cell r="E76">
            <v>60</v>
          </cell>
          <cell r="H76">
            <v>0</v>
          </cell>
          <cell r="K76">
            <v>0</v>
          </cell>
          <cell r="N76">
            <v>0</v>
          </cell>
          <cell r="Q76">
            <v>0</v>
          </cell>
          <cell r="T76">
            <v>0</v>
          </cell>
          <cell r="W76">
            <v>11</v>
          </cell>
          <cell r="Z76">
            <v>1200</v>
          </cell>
        </row>
        <row r="77">
          <cell r="E77">
            <v>0</v>
          </cell>
          <cell r="H77">
            <v>0</v>
          </cell>
          <cell r="K77">
            <v>0</v>
          </cell>
          <cell r="N77">
            <v>0</v>
          </cell>
          <cell r="Q77">
            <v>0</v>
          </cell>
          <cell r="T77">
            <v>0</v>
          </cell>
          <cell r="W77">
            <v>0</v>
          </cell>
          <cell r="Z77">
            <v>0</v>
          </cell>
        </row>
        <row r="78">
          <cell r="E78">
            <v>0</v>
          </cell>
          <cell r="H78">
            <v>320</v>
          </cell>
          <cell r="K78">
            <v>665</v>
          </cell>
          <cell r="N78">
            <v>0</v>
          </cell>
          <cell r="Q78">
            <v>1000</v>
          </cell>
          <cell r="T78">
            <v>1000</v>
          </cell>
          <cell r="W78">
            <v>0</v>
          </cell>
          <cell r="Z78">
            <v>0</v>
          </cell>
        </row>
        <row r="79">
          <cell r="E79">
            <v>0</v>
          </cell>
          <cell r="H79">
            <v>0</v>
          </cell>
          <cell r="K79">
            <v>0</v>
          </cell>
          <cell r="N79">
            <v>0</v>
          </cell>
          <cell r="Q79">
            <v>0</v>
          </cell>
          <cell r="T79">
            <v>0</v>
          </cell>
          <cell r="W79">
            <v>0</v>
          </cell>
          <cell r="Z79">
            <v>0</v>
          </cell>
        </row>
        <row r="80">
          <cell r="E80">
            <v>0</v>
          </cell>
          <cell r="H80">
            <v>0</v>
          </cell>
          <cell r="K80">
            <v>0</v>
          </cell>
          <cell r="N80">
            <v>0</v>
          </cell>
          <cell r="Q80">
            <v>0</v>
          </cell>
          <cell r="T80">
            <v>0</v>
          </cell>
          <cell r="W80">
            <v>0</v>
          </cell>
          <cell r="Z80">
            <v>0</v>
          </cell>
        </row>
        <row r="81">
          <cell r="E81">
            <v>0</v>
          </cell>
          <cell r="H81">
            <v>0</v>
          </cell>
          <cell r="K81">
            <v>0</v>
          </cell>
          <cell r="N81">
            <v>0</v>
          </cell>
          <cell r="Q81">
            <v>0</v>
          </cell>
          <cell r="T81">
            <v>0</v>
          </cell>
          <cell r="W81">
            <v>0</v>
          </cell>
          <cell r="Z81">
            <v>0</v>
          </cell>
        </row>
        <row r="82">
          <cell r="E82">
            <v>0</v>
          </cell>
          <cell r="H82">
            <v>900</v>
          </cell>
          <cell r="K82">
            <v>17</v>
          </cell>
          <cell r="N82">
            <v>1150</v>
          </cell>
          <cell r="Q82">
            <v>65</v>
          </cell>
          <cell r="T82">
            <v>0</v>
          </cell>
          <cell r="W82">
            <v>60</v>
          </cell>
          <cell r="Z82">
            <v>0</v>
          </cell>
        </row>
        <row r="83">
          <cell r="E83">
            <v>380</v>
          </cell>
          <cell r="H83">
            <v>1722</v>
          </cell>
          <cell r="K83">
            <v>788</v>
          </cell>
          <cell r="N83">
            <v>647</v>
          </cell>
          <cell r="Q83">
            <v>1013</v>
          </cell>
          <cell r="T83">
            <v>330</v>
          </cell>
          <cell r="W83">
            <v>210</v>
          </cell>
          <cell r="Z83">
            <v>0</v>
          </cell>
        </row>
        <row r="85">
          <cell r="E85">
            <v>0</v>
          </cell>
          <cell r="H85">
            <v>250</v>
          </cell>
          <cell r="K85">
            <v>60</v>
          </cell>
          <cell r="N85">
            <v>410</v>
          </cell>
          <cell r="Q85">
            <v>80</v>
          </cell>
          <cell r="T85">
            <v>0</v>
          </cell>
          <cell r="W85">
            <v>0</v>
          </cell>
          <cell r="Z85">
            <v>0</v>
          </cell>
        </row>
        <row r="86">
          <cell r="E86">
            <v>0</v>
          </cell>
          <cell r="H86">
            <v>0</v>
          </cell>
          <cell r="K86">
            <v>0</v>
          </cell>
          <cell r="N86">
            <v>0</v>
          </cell>
          <cell r="Q86">
            <v>0</v>
          </cell>
          <cell r="T86">
            <v>0</v>
          </cell>
          <cell r="W86">
            <v>0</v>
          </cell>
          <cell r="Z86">
            <v>0</v>
          </cell>
        </row>
        <row r="88">
          <cell r="E88">
            <v>219</v>
          </cell>
          <cell r="H88">
            <v>811</v>
          </cell>
          <cell r="K88">
            <v>731</v>
          </cell>
          <cell r="N88">
            <v>537</v>
          </cell>
          <cell r="Q88">
            <v>1184</v>
          </cell>
          <cell r="T88">
            <v>641</v>
          </cell>
          <cell r="W88">
            <v>180</v>
          </cell>
          <cell r="Z88">
            <v>329</v>
          </cell>
        </row>
        <row r="89">
          <cell r="E89">
            <v>0</v>
          </cell>
          <cell r="H89">
            <v>0</v>
          </cell>
          <cell r="K89">
            <v>0</v>
          </cell>
          <cell r="N89">
            <v>0</v>
          </cell>
          <cell r="Q89">
            <v>0</v>
          </cell>
          <cell r="T89">
            <v>0</v>
          </cell>
          <cell r="W89">
            <v>0</v>
          </cell>
          <cell r="Z89">
            <v>0</v>
          </cell>
        </row>
        <row r="90">
          <cell r="E90">
            <v>0</v>
          </cell>
          <cell r="H90">
            <v>0</v>
          </cell>
          <cell r="K90">
            <v>0</v>
          </cell>
          <cell r="N90">
            <v>0</v>
          </cell>
          <cell r="Q90">
            <v>0</v>
          </cell>
          <cell r="T90">
            <v>0</v>
          </cell>
          <cell r="W90">
            <v>0</v>
          </cell>
          <cell r="Z90">
            <v>0</v>
          </cell>
        </row>
        <row r="91">
          <cell r="E91">
            <v>0</v>
          </cell>
          <cell r="H91">
            <v>0</v>
          </cell>
          <cell r="K91">
            <v>0</v>
          </cell>
          <cell r="N91">
            <v>0</v>
          </cell>
          <cell r="Q91">
            <v>0</v>
          </cell>
          <cell r="T91">
            <v>0</v>
          </cell>
          <cell r="W91">
            <v>0</v>
          </cell>
          <cell r="Z91">
            <v>0</v>
          </cell>
        </row>
        <row r="92">
          <cell r="E92">
            <v>0</v>
          </cell>
          <cell r="H92">
            <v>15</v>
          </cell>
          <cell r="K92">
            <v>5</v>
          </cell>
          <cell r="N92">
            <v>0</v>
          </cell>
          <cell r="Q92">
            <v>75</v>
          </cell>
          <cell r="T92">
            <v>70</v>
          </cell>
          <cell r="W92">
            <v>0</v>
          </cell>
          <cell r="Z92">
            <v>0</v>
          </cell>
        </row>
        <row r="95">
          <cell r="E95">
            <v>164</v>
          </cell>
          <cell r="H95">
            <v>5767</v>
          </cell>
          <cell r="K95">
            <v>858</v>
          </cell>
          <cell r="N95">
            <v>0</v>
          </cell>
          <cell r="Q95">
            <v>0</v>
          </cell>
          <cell r="T95">
            <v>0</v>
          </cell>
          <cell r="W95">
            <v>0</v>
          </cell>
          <cell r="Z95">
            <v>0</v>
          </cell>
        </row>
        <row r="96">
          <cell r="E96">
            <v>164</v>
          </cell>
          <cell r="H96">
            <v>5767</v>
          </cell>
          <cell r="K96">
            <v>858</v>
          </cell>
          <cell r="N96">
            <v>0</v>
          </cell>
          <cell r="Q96">
            <v>0</v>
          </cell>
          <cell r="T96">
            <v>0</v>
          </cell>
          <cell r="W96">
            <v>0</v>
          </cell>
          <cell r="Z96">
            <v>0</v>
          </cell>
        </row>
        <row r="97">
          <cell r="E97">
            <v>0</v>
          </cell>
          <cell r="H97">
            <v>0</v>
          </cell>
          <cell r="K97">
            <v>0</v>
          </cell>
          <cell r="N97">
            <v>0</v>
          </cell>
          <cell r="Q97">
            <v>0</v>
          </cell>
          <cell r="T97">
            <v>0</v>
          </cell>
          <cell r="W97">
            <v>0</v>
          </cell>
          <cell r="Z97">
            <v>0</v>
          </cell>
        </row>
        <row r="99">
          <cell r="E99">
            <v>0</v>
          </cell>
          <cell r="H99">
            <v>0</v>
          </cell>
          <cell r="K99">
            <v>0</v>
          </cell>
          <cell r="N99">
            <v>0</v>
          </cell>
          <cell r="Q99">
            <v>0</v>
          </cell>
          <cell r="T99">
            <v>0</v>
          </cell>
          <cell r="W99">
            <v>0</v>
          </cell>
          <cell r="Z99">
            <v>0</v>
          </cell>
        </row>
        <row r="100">
          <cell r="E100">
            <v>0</v>
          </cell>
          <cell r="H100">
            <v>0</v>
          </cell>
          <cell r="K100">
            <v>0</v>
          </cell>
          <cell r="N100">
            <v>0</v>
          </cell>
          <cell r="Q100">
            <v>0</v>
          </cell>
          <cell r="T100">
            <v>0</v>
          </cell>
          <cell r="W100">
            <v>0</v>
          </cell>
          <cell r="Z100">
            <v>0</v>
          </cell>
        </row>
        <row r="101">
          <cell r="E101">
            <v>0</v>
          </cell>
          <cell r="H101">
            <v>0</v>
          </cell>
          <cell r="K101">
            <v>0</v>
          </cell>
          <cell r="N101">
            <v>0</v>
          </cell>
          <cell r="Q101">
            <v>0</v>
          </cell>
          <cell r="T101">
            <v>0</v>
          </cell>
          <cell r="W101">
            <v>0</v>
          </cell>
          <cell r="Z101">
            <v>0</v>
          </cell>
        </row>
        <row r="102">
          <cell r="E102">
            <v>0</v>
          </cell>
          <cell r="H102">
            <v>0</v>
          </cell>
          <cell r="K102">
            <v>0</v>
          </cell>
          <cell r="N102">
            <v>9</v>
          </cell>
          <cell r="Q102">
            <v>0</v>
          </cell>
          <cell r="T102">
            <v>0</v>
          </cell>
          <cell r="W102">
            <v>7</v>
          </cell>
          <cell r="Z102">
            <v>0</v>
          </cell>
        </row>
        <row r="103">
          <cell r="E103">
            <v>0</v>
          </cell>
          <cell r="H103">
            <v>0</v>
          </cell>
          <cell r="K103">
            <v>0</v>
          </cell>
          <cell r="N103">
            <v>0</v>
          </cell>
          <cell r="Q103">
            <v>0</v>
          </cell>
          <cell r="T103">
            <v>0</v>
          </cell>
          <cell r="W103">
            <v>0</v>
          </cell>
          <cell r="Z103">
            <v>0</v>
          </cell>
        </row>
        <row r="104">
          <cell r="E104">
            <v>0</v>
          </cell>
          <cell r="H104">
            <v>0</v>
          </cell>
          <cell r="K104">
            <v>0</v>
          </cell>
          <cell r="N104">
            <v>0</v>
          </cell>
          <cell r="Q104">
            <v>0</v>
          </cell>
          <cell r="T104">
            <v>0</v>
          </cell>
          <cell r="W104">
            <v>0</v>
          </cell>
          <cell r="Z104">
            <v>0</v>
          </cell>
        </row>
        <row r="105">
          <cell r="E105">
            <v>0</v>
          </cell>
          <cell r="H105">
            <v>0</v>
          </cell>
          <cell r="K105">
            <v>0</v>
          </cell>
          <cell r="N105">
            <v>3</v>
          </cell>
          <cell r="Q105">
            <v>0</v>
          </cell>
          <cell r="T105">
            <v>0</v>
          </cell>
          <cell r="W105">
            <v>2</v>
          </cell>
          <cell r="Z105">
            <v>0</v>
          </cell>
        </row>
        <row r="107">
          <cell r="E107">
            <v>0</v>
          </cell>
          <cell r="H107">
            <v>0</v>
          </cell>
          <cell r="K107">
            <v>0</v>
          </cell>
          <cell r="N107">
            <v>0</v>
          </cell>
          <cell r="Q107">
            <v>0</v>
          </cell>
          <cell r="T107">
            <v>0</v>
          </cell>
          <cell r="W107">
            <v>0</v>
          </cell>
          <cell r="Z107">
            <v>0</v>
          </cell>
        </row>
        <row r="108">
          <cell r="E108">
            <v>0</v>
          </cell>
          <cell r="H108">
            <v>0</v>
          </cell>
          <cell r="K108">
            <v>0</v>
          </cell>
          <cell r="N108">
            <v>0</v>
          </cell>
          <cell r="Q108">
            <v>0</v>
          </cell>
          <cell r="T108">
            <v>0</v>
          </cell>
          <cell r="W108">
            <v>0</v>
          </cell>
          <cell r="Z108">
            <v>0</v>
          </cell>
        </row>
        <row r="109">
          <cell r="E109">
            <v>0</v>
          </cell>
          <cell r="H109">
            <v>0</v>
          </cell>
          <cell r="K109">
            <v>0</v>
          </cell>
          <cell r="N109">
            <v>0</v>
          </cell>
          <cell r="Q109">
            <v>0</v>
          </cell>
          <cell r="T109">
            <v>0</v>
          </cell>
          <cell r="W109">
            <v>0</v>
          </cell>
          <cell r="Z109">
            <v>0</v>
          </cell>
        </row>
        <row r="110">
          <cell r="E110">
            <v>0</v>
          </cell>
          <cell r="H110">
            <v>0</v>
          </cell>
          <cell r="K110">
            <v>0</v>
          </cell>
          <cell r="N110">
            <v>0</v>
          </cell>
          <cell r="Q110">
            <v>0</v>
          </cell>
          <cell r="T110">
            <v>0</v>
          </cell>
          <cell r="W110">
            <v>0</v>
          </cell>
          <cell r="Z110">
            <v>0</v>
          </cell>
        </row>
      </sheetData>
      <sheetData sheetId="4">
        <row r="3">
          <cell r="D3">
            <v>17000000</v>
          </cell>
        </row>
        <row r="4">
          <cell r="D4">
            <v>14190000</v>
          </cell>
        </row>
        <row r="5">
          <cell r="D5">
            <v>11525040</v>
          </cell>
        </row>
        <row r="6">
          <cell r="D6">
            <v>548064</v>
          </cell>
        </row>
        <row r="7">
          <cell r="D7">
            <v>50000</v>
          </cell>
        </row>
        <row r="8">
          <cell r="D8">
            <v>24882000</v>
          </cell>
        </row>
        <row r="9">
          <cell r="D9">
            <v>163500</v>
          </cell>
        </row>
        <row r="10">
          <cell r="D10">
            <v>3100000</v>
          </cell>
        </row>
        <row r="11">
          <cell r="D11">
            <v>6552000</v>
          </cell>
        </row>
        <row r="12">
          <cell r="D12">
            <v>10040000</v>
          </cell>
        </row>
        <row r="15">
          <cell r="D15">
            <v>11472</v>
          </cell>
        </row>
        <row r="16">
          <cell r="D16">
            <v>79110</v>
          </cell>
        </row>
        <row r="17">
          <cell r="D17">
            <v>106957</v>
          </cell>
        </row>
        <row r="18">
          <cell r="D18">
            <v>76002</v>
          </cell>
        </row>
        <row r="19">
          <cell r="D19">
            <v>83172</v>
          </cell>
        </row>
        <row r="20">
          <cell r="D20">
            <v>31309</v>
          </cell>
        </row>
        <row r="21">
          <cell r="D21">
            <v>21388</v>
          </cell>
        </row>
        <row r="24">
          <cell r="D24">
            <v>34066</v>
          </cell>
        </row>
        <row r="25">
          <cell r="D25">
            <v>507616</v>
          </cell>
        </row>
        <row r="26">
          <cell r="D26">
            <v>4506597</v>
          </cell>
        </row>
        <row r="27">
          <cell r="D27">
            <v>1328310</v>
          </cell>
        </row>
        <row r="28">
          <cell r="D28">
            <v>3323808</v>
          </cell>
        </row>
        <row r="29">
          <cell r="D29">
            <v>1199870</v>
          </cell>
        </row>
        <row r="30">
          <cell r="D30">
            <v>106372</v>
          </cell>
        </row>
      </sheetData>
      <sheetData sheetId="5">
        <row r="3">
          <cell r="O3">
            <v>10500</v>
          </cell>
        </row>
        <row r="4">
          <cell r="O4">
            <v>3160</v>
          </cell>
        </row>
        <row r="5">
          <cell r="O5">
            <v>7486</v>
          </cell>
        </row>
        <row r="6">
          <cell r="O6">
            <v>2773</v>
          </cell>
        </row>
        <row r="7">
          <cell r="O7">
            <v>16481</v>
          </cell>
        </row>
        <row r="8">
          <cell r="O8">
            <v>8007</v>
          </cell>
        </row>
        <row r="9">
          <cell r="O9">
            <v>5232</v>
          </cell>
        </row>
        <row r="10">
          <cell r="O10">
            <v>4038</v>
          </cell>
        </row>
        <row r="13">
          <cell r="O13">
            <v>186</v>
          </cell>
        </row>
        <row r="14">
          <cell r="O14">
            <v>93</v>
          </cell>
        </row>
        <row r="17">
          <cell r="O17">
            <v>468</v>
          </cell>
        </row>
        <row r="20">
          <cell r="O20">
            <v>99467</v>
          </cell>
        </row>
        <row r="25">
          <cell r="O25">
            <v>4000</v>
          </cell>
        </row>
        <row r="26">
          <cell r="O26">
            <v>86</v>
          </cell>
        </row>
        <row r="27">
          <cell r="O27">
            <v>124</v>
          </cell>
        </row>
        <row r="28">
          <cell r="O28">
            <v>90</v>
          </cell>
        </row>
        <row r="29">
          <cell r="O29">
            <v>183</v>
          </cell>
        </row>
        <row r="30">
          <cell r="O30">
            <v>86</v>
          </cell>
        </row>
        <row r="31">
          <cell r="O31">
            <v>86</v>
          </cell>
        </row>
        <row r="32">
          <cell r="O32">
            <v>115</v>
          </cell>
        </row>
        <row r="34">
          <cell r="O34">
            <v>283</v>
          </cell>
        </row>
        <row r="36">
          <cell r="O36">
            <v>1022</v>
          </cell>
        </row>
        <row r="37">
          <cell r="O37">
            <v>805</v>
          </cell>
        </row>
        <row r="38">
          <cell r="O38">
            <v>387</v>
          </cell>
        </row>
        <row r="39">
          <cell r="O39">
            <v>333</v>
          </cell>
        </row>
        <row r="40">
          <cell r="O40">
            <v>2127</v>
          </cell>
        </row>
        <row r="41">
          <cell r="O41">
            <v>1036</v>
          </cell>
        </row>
        <row r="42">
          <cell r="O42">
            <v>630</v>
          </cell>
        </row>
        <row r="43">
          <cell r="O43">
            <v>449</v>
          </cell>
        </row>
      </sheetData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sszesítés"/>
      <sheetName val="Társulás"/>
      <sheetName val="Seg.Szolgálat"/>
    </sheetNames>
    <sheetDataSet>
      <sheetData sheetId="0" refreshError="1"/>
      <sheetData sheetId="1">
        <row r="10">
          <cell r="R10">
            <v>-810</v>
          </cell>
        </row>
        <row r="13">
          <cell r="G13">
            <v>8</v>
          </cell>
        </row>
        <row r="14">
          <cell r="I14">
            <v>-8</v>
          </cell>
        </row>
        <row r="15">
          <cell r="Z15">
            <v>70</v>
          </cell>
        </row>
      </sheetData>
      <sheetData sheetId="2">
        <row r="4">
          <cell r="W4">
            <v>280</v>
          </cell>
        </row>
        <row r="5">
          <cell r="G5">
            <v>4</v>
          </cell>
        </row>
        <row r="6">
          <cell r="J6">
            <v>50</v>
          </cell>
        </row>
        <row r="7">
          <cell r="G7">
            <v>35</v>
          </cell>
        </row>
        <row r="8">
          <cell r="I8">
            <v>73</v>
          </cell>
        </row>
        <row r="9">
          <cell r="I9">
            <v>118</v>
          </cell>
        </row>
        <row r="11">
          <cell r="E11">
            <v>8</v>
          </cell>
          <cell r="F11">
            <v>2</v>
          </cell>
        </row>
        <row r="12">
          <cell r="E12">
            <v>14</v>
          </cell>
          <cell r="F12">
            <v>2</v>
          </cell>
        </row>
        <row r="13">
          <cell r="E13">
            <v>11</v>
          </cell>
          <cell r="F13">
            <v>2</v>
          </cell>
        </row>
        <row r="14">
          <cell r="E14">
            <v>11</v>
          </cell>
          <cell r="F14">
            <v>2</v>
          </cell>
        </row>
        <row r="15">
          <cell r="E15">
            <v>4</v>
          </cell>
          <cell r="F15">
            <v>1</v>
          </cell>
        </row>
        <row r="16">
          <cell r="E16">
            <v>2</v>
          </cell>
          <cell r="F16">
            <v>1</v>
          </cell>
        </row>
        <row r="17">
          <cell r="E17">
            <v>496</v>
          </cell>
          <cell r="F17">
            <v>96</v>
          </cell>
        </row>
        <row r="18">
          <cell r="E18">
            <v>30</v>
          </cell>
          <cell r="F18">
            <v>5</v>
          </cell>
        </row>
        <row r="19">
          <cell r="E19">
            <v>163</v>
          </cell>
          <cell r="F19">
            <v>32</v>
          </cell>
        </row>
        <row r="20">
          <cell r="E20">
            <v>594</v>
          </cell>
          <cell r="F20">
            <v>115</v>
          </cell>
        </row>
        <row r="21">
          <cell r="E21">
            <v>72</v>
          </cell>
          <cell r="F21">
            <v>14</v>
          </cell>
        </row>
        <row r="22">
          <cell r="E22">
            <v>5</v>
          </cell>
        </row>
        <row r="23">
          <cell r="E23">
            <v>189</v>
          </cell>
          <cell r="F23">
            <v>37</v>
          </cell>
        </row>
        <row r="24">
          <cell r="E24">
            <v>6</v>
          </cell>
        </row>
        <row r="25">
          <cell r="E25">
            <v>-6</v>
          </cell>
        </row>
        <row r="26">
          <cell r="E26">
            <v>49</v>
          </cell>
        </row>
        <row r="27">
          <cell r="E27">
            <v>-49</v>
          </cell>
        </row>
        <row r="28">
          <cell r="E28">
            <v>19</v>
          </cell>
        </row>
        <row r="29">
          <cell r="E29">
            <v>-19</v>
          </cell>
        </row>
        <row r="31">
          <cell r="G31">
            <v>3</v>
          </cell>
        </row>
        <row r="32">
          <cell r="G32">
            <v>-3</v>
          </cell>
        </row>
        <row r="33">
          <cell r="K33">
            <v>24</v>
          </cell>
        </row>
        <row r="34">
          <cell r="E34">
            <v>-24</v>
          </cell>
        </row>
        <row r="35">
          <cell r="G35">
            <v>4</v>
          </cell>
        </row>
        <row r="36">
          <cell r="G36">
            <v>-4</v>
          </cell>
        </row>
        <row r="38">
          <cell r="E38">
            <v>1150</v>
          </cell>
        </row>
        <row r="39">
          <cell r="AB39">
            <v>810</v>
          </cell>
        </row>
        <row r="40">
          <cell r="Q40">
            <v>638</v>
          </cell>
        </row>
        <row r="41">
          <cell r="Q41">
            <v>172</v>
          </cell>
        </row>
        <row r="43">
          <cell r="E43">
            <v>9</v>
          </cell>
          <cell r="F43">
            <v>2</v>
          </cell>
        </row>
        <row r="44">
          <cell r="E44">
            <v>13</v>
          </cell>
          <cell r="F44">
            <v>3</v>
          </cell>
        </row>
        <row r="45">
          <cell r="E45">
            <v>11</v>
          </cell>
          <cell r="F45">
            <v>2</v>
          </cell>
        </row>
        <row r="46">
          <cell r="E46">
            <v>10</v>
          </cell>
          <cell r="F46">
            <v>2</v>
          </cell>
        </row>
        <row r="47">
          <cell r="E47">
            <v>4</v>
          </cell>
        </row>
        <row r="48">
          <cell r="E48">
            <v>3</v>
          </cell>
          <cell r="F48">
            <v>1</v>
          </cell>
        </row>
        <row r="49">
          <cell r="E49">
            <v>495</v>
          </cell>
          <cell r="F49">
            <v>87</v>
          </cell>
        </row>
        <row r="50">
          <cell r="E50">
            <v>30</v>
          </cell>
          <cell r="F50">
            <v>6</v>
          </cell>
        </row>
        <row r="51">
          <cell r="E51">
            <v>163</v>
          </cell>
          <cell r="F51">
            <v>29</v>
          </cell>
        </row>
        <row r="52">
          <cell r="E52">
            <v>593</v>
          </cell>
          <cell r="F52">
            <v>104</v>
          </cell>
        </row>
        <row r="53">
          <cell r="E53">
            <v>84</v>
          </cell>
          <cell r="F53">
            <v>15</v>
          </cell>
        </row>
        <row r="54">
          <cell r="E54">
            <v>4</v>
          </cell>
        </row>
        <row r="55">
          <cell r="E55">
            <v>190</v>
          </cell>
          <cell r="F55">
            <v>33</v>
          </cell>
        </row>
        <row r="56">
          <cell r="K56">
            <v>18</v>
          </cell>
        </row>
        <row r="57">
          <cell r="I57">
            <v>-18</v>
          </cell>
        </row>
        <row r="58">
          <cell r="Q58">
            <v>6</v>
          </cell>
        </row>
        <row r="59">
          <cell r="Q59">
            <v>1</v>
          </cell>
        </row>
        <row r="60">
          <cell r="I60">
            <v>-7</v>
          </cell>
        </row>
        <row r="61">
          <cell r="E61">
            <v>145</v>
          </cell>
        </row>
        <row r="62">
          <cell r="E62">
            <v>-145</v>
          </cell>
        </row>
        <row r="63">
          <cell r="E63">
            <v>11</v>
          </cell>
        </row>
        <row r="64">
          <cell r="E64">
            <v>-11</v>
          </cell>
        </row>
        <row r="65">
          <cell r="E65">
            <v>78</v>
          </cell>
        </row>
        <row r="66">
          <cell r="E66">
            <v>-78</v>
          </cell>
        </row>
        <row r="67">
          <cell r="E67">
            <v>19</v>
          </cell>
        </row>
        <row r="68">
          <cell r="E68">
            <v>-19</v>
          </cell>
        </row>
        <row r="69">
          <cell r="E69">
            <v>118</v>
          </cell>
        </row>
        <row r="70">
          <cell r="E70">
            <v>-118</v>
          </cell>
        </row>
        <row r="71">
          <cell r="E71">
            <v>5</v>
          </cell>
        </row>
        <row r="72">
          <cell r="E72">
            <v>-5</v>
          </cell>
        </row>
        <row r="73">
          <cell r="E73">
            <v>464</v>
          </cell>
        </row>
        <row r="74">
          <cell r="E74">
            <v>-464</v>
          </cell>
        </row>
        <row r="75">
          <cell r="G75">
            <v>58</v>
          </cell>
        </row>
        <row r="76">
          <cell r="J76">
            <v>12</v>
          </cell>
        </row>
        <row r="77">
          <cell r="AB77">
            <v>70</v>
          </cell>
        </row>
        <row r="78">
          <cell r="E78">
            <v>468</v>
          </cell>
        </row>
        <row r="79">
          <cell r="E79">
            <v>-25</v>
          </cell>
        </row>
        <row r="81">
          <cell r="E81">
            <v>-26</v>
          </cell>
        </row>
        <row r="82">
          <cell r="E82">
            <v>26</v>
          </cell>
        </row>
        <row r="83">
          <cell r="E83">
            <v>-246</v>
          </cell>
        </row>
        <row r="84">
          <cell r="E84">
            <v>246</v>
          </cell>
        </row>
        <row r="85">
          <cell r="E85">
            <v>17</v>
          </cell>
        </row>
        <row r="86">
          <cell r="E86">
            <v>-17</v>
          </cell>
        </row>
        <row r="87">
          <cell r="E87">
            <v>11</v>
          </cell>
        </row>
        <row r="88">
          <cell r="E88">
            <v>-11</v>
          </cell>
        </row>
        <row r="89">
          <cell r="E89">
            <v>-32</v>
          </cell>
        </row>
        <row r="90">
          <cell r="E90">
            <v>32</v>
          </cell>
        </row>
        <row r="92">
          <cell r="E92">
            <v>9</v>
          </cell>
          <cell r="F92">
            <v>1</v>
          </cell>
        </row>
        <row r="93">
          <cell r="E93">
            <v>14</v>
          </cell>
          <cell r="F93">
            <v>2</v>
          </cell>
        </row>
        <row r="94">
          <cell r="E94">
            <v>12</v>
          </cell>
          <cell r="F94">
            <v>2</v>
          </cell>
        </row>
        <row r="95">
          <cell r="E95">
            <v>10</v>
          </cell>
          <cell r="F95">
            <v>2</v>
          </cell>
        </row>
        <row r="96">
          <cell r="E96">
            <v>4</v>
          </cell>
        </row>
        <row r="97">
          <cell r="E97">
            <v>4</v>
          </cell>
          <cell r="F97">
            <v>1</v>
          </cell>
        </row>
        <row r="98">
          <cell r="E98">
            <v>421</v>
          </cell>
          <cell r="F98">
            <v>74</v>
          </cell>
        </row>
        <row r="99">
          <cell r="E99">
            <v>30</v>
          </cell>
          <cell r="F99">
            <v>5</v>
          </cell>
        </row>
        <row r="100">
          <cell r="E100">
            <v>162</v>
          </cell>
          <cell r="F100">
            <v>29</v>
          </cell>
        </row>
        <row r="101">
          <cell r="E101">
            <v>619</v>
          </cell>
          <cell r="F101">
            <v>109</v>
          </cell>
        </row>
        <row r="102">
          <cell r="E102">
            <v>112</v>
          </cell>
          <cell r="F102">
            <v>20</v>
          </cell>
        </row>
        <row r="103">
          <cell r="E103">
            <v>4</v>
          </cell>
          <cell r="F103">
            <v>1</v>
          </cell>
        </row>
        <row r="104">
          <cell r="E104">
            <v>190</v>
          </cell>
          <cell r="F104">
            <v>33</v>
          </cell>
        </row>
        <row r="105">
          <cell r="F105">
            <v>63</v>
          </cell>
        </row>
        <row r="106">
          <cell r="E106">
            <v>8</v>
          </cell>
        </row>
        <row r="107">
          <cell r="E107">
            <v>-71</v>
          </cell>
        </row>
        <row r="108">
          <cell r="G108">
            <v>4</v>
          </cell>
        </row>
        <row r="109">
          <cell r="G109">
            <v>-4</v>
          </cell>
        </row>
        <row r="110">
          <cell r="H110">
            <v>2</v>
          </cell>
        </row>
        <row r="111">
          <cell r="H111">
            <v>-2</v>
          </cell>
        </row>
        <row r="112">
          <cell r="K112">
            <v>19</v>
          </cell>
        </row>
        <row r="113">
          <cell r="I113">
            <v>-19</v>
          </cell>
        </row>
        <row r="114">
          <cell r="Q114">
            <v>23</v>
          </cell>
        </row>
        <row r="115">
          <cell r="Q115">
            <v>6</v>
          </cell>
        </row>
        <row r="116">
          <cell r="H116">
            <v>-29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 refreshError="1"/>
      <sheetData sheetId="1">
        <row r="87">
          <cell r="E87">
            <v>6789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sszesítés"/>
      <sheetName val="Társulás"/>
      <sheetName val="Seg.Szolgálat"/>
    </sheetNames>
    <sheetDataSet>
      <sheetData sheetId="0"/>
      <sheetData sheetId="1">
        <row r="4">
          <cell r="O4">
            <v>4</v>
          </cell>
        </row>
      </sheetData>
      <sheetData sheetId="2">
        <row r="5">
          <cell r="E5">
            <v>38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>
        <row r="2">
          <cell r="I2">
            <v>86605</v>
          </cell>
        </row>
        <row r="11">
          <cell r="C11">
            <v>0</v>
          </cell>
        </row>
      </sheetData>
      <sheetData sheetId="1">
        <row r="7">
          <cell r="L7">
            <v>147398</v>
          </cell>
        </row>
      </sheetData>
      <sheetData sheetId="2">
        <row r="7">
          <cell r="D7">
            <v>1684</v>
          </cell>
        </row>
      </sheetData>
      <sheetData sheetId="3">
        <row r="13">
          <cell r="S13">
            <v>300</v>
          </cell>
        </row>
      </sheetData>
      <sheetData sheetId="4">
        <row r="3">
          <cell r="C3">
            <v>17000000</v>
          </cell>
        </row>
      </sheetData>
      <sheetData sheetId="5">
        <row r="3">
          <cell r="O3">
            <v>10818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26"/>
  <sheetViews>
    <sheetView zoomScaleNormal="100" workbookViewId="0">
      <selection activeCell="A13" sqref="A13"/>
    </sheetView>
  </sheetViews>
  <sheetFormatPr defaultColWidth="9.109375" defaultRowHeight="13.2" x14ac:dyDescent="0.25"/>
  <cols>
    <col min="1" max="1" width="37.6640625" style="595" customWidth="1"/>
    <col min="2" max="2" width="11.33203125" style="724" customWidth="1"/>
    <col min="3" max="4" width="11.33203125" style="595" customWidth="1"/>
    <col min="5" max="5" width="8" style="595" customWidth="1"/>
    <col min="6" max="6" width="37.6640625" style="595" customWidth="1"/>
    <col min="7" max="7" width="11.33203125" style="724" customWidth="1"/>
    <col min="8" max="9" width="11.33203125" style="595" customWidth="1"/>
    <col min="10" max="10" width="7.88671875" style="595" customWidth="1"/>
    <col min="11" max="16384" width="9.109375" style="595"/>
  </cols>
  <sheetData>
    <row r="1" spans="1:11" ht="42.75" customHeight="1" x14ac:dyDescent="0.25">
      <c r="A1" s="107" t="s">
        <v>23</v>
      </c>
      <c r="B1" s="723" t="s">
        <v>338</v>
      </c>
      <c r="C1" s="108" t="s">
        <v>325</v>
      </c>
      <c r="D1" s="481" t="s">
        <v>339</v>
      </c>
      <c r="E1" s="481" t="s">
        <v>276</v>
      </c>
      <c r="F1" s="482" t="s">
        <v>50</v>
      </c>
      <c r="G1" s="723" t="s">
        <v>338</v>
      </c>
      <c r="H1" s="108" t="s">
        <v>325</v>
      </c>
      <c r="I1" s="481" t="s">
        <v>339</v>
      </c>
      <c r="J1" s="111" t="s">
        <v>276</v>
      </c>
    </row>
    <row r="2" spans="1:11" ht="16.2" customHeight="1" x14ac:dyDescent="0.25">
      <c r="A2" s="596" t="s">
        <v>383</v>
      </c>
      <c r="B2" s="728">
        <f>+'1.1.SZ.TÁBL. BEV - KIAD'!I7</f>
        <v>157891</v>
      </c>
      <c r="C2" s="597">
        <f>+'1.1.SZ.TÁBL. BEV - KIAD'!J7</f>
        <v>13759</v>
      </c>
      <c r="D2" s="598">
        <f>+'1.1.SZ.TÁBL. BEV - KIAD'!K7</f>
        <v>171650</v>
      </c>
      <c r="E2" s="599">
        <f>+D2/B2</f>
        <v>1.087142395703365</v>
      </c>
      <c r="F2" s="600" t="s">
        <v>36</v>
      </c>
      <c r="G2" s="728">
        <f>+'1.1.SZ.TÁBL. BEV - KIAD'!I51</f>
        <v>97082</v>
      </c>
      <c r="H2" s="597">
        <f>+'1.1.SZ.TÁBL. BEV - KIAD'!J51</f>
        <v>6305</v>
      </c>
      <c r="I2" s="598">
        <f>+'1.1.SZ.TÁBL. BEV - KIAD'!K51</f>
        <v>103387</v>
      </c>
      <c r="J2" s="601">
        <f>+I2/G2</f>
        <v>1.064945097958427</v>
      </c>
    </row>
    <row r="3" spans="1:11" ht="22.8" customHeight="1" x14ac:dyDescent="0.25">
      <c r="A3" s="602" t="s">
        <v>54</v>
      </c>
      <c r="B3" s="603">
        <f>+'1.1.SZ.TÁBL. BEV - KIAD'!I21</f>
        <v>12409</v>
      </c>
      <c r="C3" s="604">
        <f>+'1.1.SZ.TÁBL. BEV - KIAD'!J21</f>
        <v>280</v>
      </c>
      <c r="D3" s="605">
        <f>+'1.1.SZ.TÁBL. BEV - KIAD'!K21</f>
        <v>12689</v>
      </c>
      <c r="E3" s="599">
        <f t="shared" ref="E3" si="0">+D3/B3</f>
        <v>1.0225642678700944</v>
      </c>
      <c r="F3" s="768" t="s">
        <v>373</v>
      </c>
      <c r="G3" s="734">
        <f>+'1.1.SZ.TÁBL. BEV - KIAD'!I52</f>
        <v>21793</v>
      </c>
      <c r="H3" s="607">
        <f>+'1.1.SZ.TÁBL. BEV - KIAD'!J52</f>
        <v>935</v>
      </c>
      <c r="I3" s="605">
        <f>+'1.1.SZ.TÁBL. BEV - KIAD'!K52</f>
        <v>22728</v>
      </c>
      <c r="J3" s="601">
        <f t="shared" ref="J3:J7" si="1">+I3/G3</f>
        <v>1.0429036846693893</v>
      </c>
    </row>
    <row r="4" spans="1:11" ht="16.2" customHeight="1" x14ac:dyDescent="0.25">
      <c r="A4" s="602" t="s">
        <v>371</v>
      </c>
      <c r="B4" s="608">
        <f>+'1.1.SZ.TÁBL. BEV - KIAD'!I24</f>
        <v>0</v>
      </c>
      <c r="C4" s="609">
        <f>+'1.1.SZ.TÁBL. BEV - KIAD'!J24</f>
        <v>0</v>
      </c>
      <c r="D4" s="605">
        <f>+'1.1.SZ.TÁBL. BEV - KIAD'!K24</f>
        <v>0</v>
      </c>
      <c r="E4" s="599"/>
      <c r="F4" s="606" t="s">
        <v>55</v>
      </c>
      <c r="G4" s="603">
        <f>+'1.1.SZ.TÁBL. BEV - KIAD'!I84</f>
        <v>46009</v>
      </c>
      <c r="H4" s="604">
        <f>+'1.1.SZ.TÁBL. BEV - KIAD'!J84</f>
        <v>338</v>
      </c>
      <c r="I4" s="605">
        <f>+'1.1.SZ.TÁBL. BEV - KIAD'!K84</f>
        <v>46347</v>
      </c>
      <c r="J4" s="601">
        <f t="shared" si="1"/>
        <v>1.0073463887500271</v>
      </c>
    </row>
    <row r="5" spans="1:11" ht="16.2" customHeight="1" x14ac:dyDescent="0.25">
      <c r="A5" s="602" t="s">
        <v>372</v>
      </c>
      <c r="B5" s="608">
        <f>+'1.1.SZ.TÁBL. BEV - KIAD'!I28</f>
        <v>20904</v>
      </c>
      <c r="C5" s="609">
        <f>+'1.1.SZ.TÁBL. BEV - KIAD'!J28</f>
        <v>0</v>
      </c>
      <c r="D5" s="605">
        <f>+'1.1.SZ.TÁBL. BEV - KIAD'!K28</f>
        <v>20904</v>
      </c>
      <c r="E5" s="599"/>
      <c r="F5" s="610" t="s">
        <v>374</v>
      </c>
      <c r="G5" s="608"/>
      <c r="H5" s="609"/>
      <c r="I5" s="605"/>
      <c r="J5" s="601"/>
    </row>
    <row r="6" spans="1:11" ht="16.2" customHeight="1" x14ac:dyDescent="0.25">
      <c r="A6" s="602"/>
      <c r="B6" s="608"/>
      <c r="C6" s="609"/>
      <c r="D6" s="605"/>
      <c r="E6" s="611"/>
      <c r="F6" s="606" t="s">
        <v>94</v>
      </c>
      <c r="G6" s="603">
        <f>+'1.1.SZ.TÁBL. BEV - KIAD'!I85+'1.1.SZ.TÁBL. BEV - KIAD'!I89</f>
        <v>14369</v>
      </c>
      <c r="H6" s="603">
        <f>+'1.1.SZ.TÁBL. BEV - KIAD'!J85+'1.1.SZ.TÁBL. BEV - KIAD'!J89</f>
        <v>0</v>
      </c>
      <c r="I6" s="603">
        <f>+'1.1.SZ.TÁBL. BEV - KIAD'!K85+'1.1.SZ.TÁBL. BEV - KIAD'!K89</f>
        <v>14369</v>
      </c>
      <c r="J6" s="601">
        <f t="shared" si="1"/>
        <v>1</v>
      </c>
    </row>
    <row r="7" spans="1:11" ht="16.2" customHeight="1" x14ac:dyDescent="0.25">
      <c r="A7" s="602"/>
      <c r="B7" s="608"/>
      <c r="C7" s="609"/>
      <c r="D7" s="605"/>
      <c r="E7" s="611"/>
      <c r="F7" s="610" t="s">
        <v>244</v>
      </c>
      <c r="G7" s="603">
        <f>+'1.1.SZ.TÁBL. BEV - KIAD'!I90</f>
        <v>11794</v>
      </c>
      <c r="H7" s="604">
        <f>+'1.1.SZ.TÁBL. BEV - KIAD'!J90</f>
        <v>5615</v>
      </c>
      <c r="I7" s="605">
        <f>+'1.1.SZ.TÁBL. BEV - KIAD'!K90</f>
        <v>17409</v>
      </c>
      <c r="J7" s="601">
        <f t="shared" si="1"/>
        <v>1.4760895370527387</v>
      </c>
    </row>
    <row r="8" spans="1:11" ht="16.2" customHeight="1" x14ac:dyDescent="0.25">
      <c r="A8" s="612"/>
      <c r="B8" s="729"/>
      <c r="C8" s="613"/>
      <c r="D8" s="614"/>
      <c r="E8" s="615"/>
      <c r="F8" s="616"/>
      <c r="G8" s="735"/>
      <c r="H8" s="617"/>
      <c r="I8" s="614"/>
      <c r="J8" s="601"/>
    </row>
    <row r="9" spans="1:11" ht="16.2" customHeight="1" x14ac:dyDescent="0.25">
      <c r="A9" s="112" t="s">
        <v>59</v>
      </c>
      <c r="B9" s="730">
        <f t="shared" ref="B9" si="2">SUM(B2:B8)</f>
        <v>191204</v>
      </c>
      <c r="C9" s="113">
        <f t="shared" ref="C9:D9" si="3">SUM(C2:C8)</f>
        <v>14039</v>
      </c>
      <c r="D9" s="618">
        <f t="shared" si="3"/>
        <v>205243</v>
      </c>
      <c r="E9" s="619">
        <f>+D9/B9</f>
        <v>1.0734241961465241</v>
      </c>
      <c r="F9" s="483" t="s">
        <v>61</v>
      </c>
      <c r="G9" s="730">
        <f>SUM(G2:G8)</f>
        <v>191047</v>
      </c>
      <c r="H9" s="113">
        <f>SUM(H2:H8)</f>
        <v>13193</v>
      </c>
      <c r="I9" s="618">
        <f>SUM(I2:I8)</f>
        <v>204240</v>
      </c>
      <c r="J9" s="620">
        <f>+I9/G9</f>
        <v>1.0690563055164437</v>
      </c>
    </row>
    <row r="10" spans="1:11" ht="16.2" customHeight="1" x14ac:dyDescent="0.25">
      <c r="A10" s="115"/>
      <c r="B10" s="731"/>
      <c r="C10" s="116"/>
      <c r="D10" s="621"/>
      <c r="E10" s="622"/>
      <c r="F10" s="484"/>
      <c r="G10" s="731"/>
      <c r="H10" s="116"/>
      <c r="I10" s="621"/>
      <c r="J10" s="623"/>
    </row>
    <row r="11" spans="1:11" ht="16.2" customHeight="1" x14ac:dyDescent="0.25">
      <c r="A11" s="596" t="s">
        <v>384</v>
      </c>
      <c r="B11" s="728">
        <f>+'1.1.SZ.TÁBL. BEV - KIAD'!I11</f>
        <v>0</v>
      </c>
      <c r="C11" s="597">
        <f>+'1.1.SZ.TÁBL. BEV - KIAD'!J11</f>
        <v>0</v>
      </c>
      <c r="D11" s="598">
        <f>+'1.1.SZ.TÁBL. BEV - KIAD'!K11</f>
        <v>0</v>
      </c>
      <c r="E11" s="599"/>
      <c r="F11" s="600" t="s">
        <v>56</v>
      </c>
      <c r="G11" s="736">
        <f>+'1.1.SZ.TÁBL. BEV - KIAD'!I102</f>
        <v>157</v>
      </c>
      <c r="H11" s="624">
        <f>+'1.1.SZ.TÁBL. BEV - KIAD'!J102</f>
        <v>846</v>
      </c>
      <c r="I11" s="598">
        <f>+'1.1.SZ.TÁBL. BEV - KIAD'!K102</f>
        <v>1003</v>
      </c>
      <c r="J11" s="601"/>
      <c r="K11" s="625"/>
    </row>
    <row r="12" spans="1:11" ht="16.2" customHeight="1" x14ac:dyDescent="0.25">
      <c r="A12" s="626" t="s">
        <v>385</v>
      </c>
      <c r="B12" s="603">
        <f>+'1.1.SZ.TÁBL. BEV - KIAD'!I26</f>
        <v>0</v>
      </c>
      <c r="C12" s="604">
        <f>+'1.1.SZ.TÁBL. BEV - KIAD'!J26</f>
        <v>0</v>
      </c>
      <c r="D12" s="605">
        <f>+'1.1.SZ.TÁBL. BEV - KIAD'!K26</f>
        <v>0</v>
      </c>
      <c r="E12" s="599"/>
      <c r="F12" s="606" t="s">
        <v>57</v>
      </c>
      <c r="G12" s="737">
        <f>+'1.1.SZ.TÁBL. BEV - KIAD'!I107</f>
        <v>0</v>
      </c>
      <c r="H12" s="627">
        <f>+'1.1.SZ.TÁBL. BEV - KIAD'!J107</f>
        <v>0</v>
      </c>
      <c r="I12" s="605">
        <f>+'1.1.SZ.TÁBL. BEV - KIAD'!K107</f>
        <v>0</v>
      </c>
      <c r="J12" s="628"/>
      <c r="K12" s="625"/>
    </row>
    <row r="13" spans="1:11" ht="16.2" customHeight="1" x14ac:dyDescent="0.25">
      <c r="A13" s="602" t="s">
        <v>386</v>
      </c>
      <c r="B13" s="603"/>
      <c r="C13" s="604"/>
      <c r="D13" s="605"/>
      <c r="E13" s="611"/>
      <c r="F13" s="606" t="s">
        <v>96</v>
      </c>
      <c r="G13" s="737">
        <f>+'1.1.SZ.TÁBL. BEV - KIAD'!I108</f>
        <v>0</v>
      </c>
      <c r="H13" s="627">
        <f>+'1.1.SZ.TÁBL. BEV - KIAD'!J108</f>
        <v>0</v>
      </c>
      <c r="I13" s="605">
        <f>+'1.1.SZ.TÁBL. BEV - KIAD'!K108</f>
        <v>0</v>
      </c>
      <c r="J13" s="628"/>
      <c r="K13" s="625"/>
    </row>
    <row r="14" spans="1:11" ht="16.2" customHeight="1" x14ac:dyDescent="0.25">
      <c r="A14" s="602"/>
      <c r="B14" s="608"/>
      <c r="C14" s="609"/>
      <c r="D14" s="605"/>
      <c r="E14" s="611"/>
      <c r="F14" s="606"/>
      <c r="G14" s="737"/>
      <c r="H14" s="627"/>
      <c r="I14" s="605"/>
      <c r="J14" s="628"/>
      <c r="K14" s="625"/>
    </row>
    <row r="15" spans="1:11" ht="16.2" customHeight="1" x14ac:dyDescent="0.25">
      <c r="A15" s="629"/>
      <c r="B15" s="630"/>
      <c r="C15" s="631"/>
      <c r="D15" s="614"/>
      <c r="E15" s="615"/>
      <c r="F15" s="632"/>
      <c r="G15" s="738"/>
      <c r="H15" s="633"/>
      <c r="I15" s="614"/>
      <c r="J15" s="634"/>
    </row>
    <row r="16" spans="1:11" ht="16.2" customHeight="1" thickBot="1" x14ac:dyDescent="0.3">
      <c r="A16" s="109" t="s">
        <v>60</v>
      </c>
      <c r="B16" s="732">
        <f t="shared" ref="B16" si="4">SUM(B11:B15)</f>
        <v>0</v>
      </c>
      <c r="C16" s="110">
        <f t="shared" ref="C16:D16" si="5">SUM(C11:C15)</f>
        <v>0</v>
      </c>
      <c r="D16" s="635">
        <f t="shared" si="5"/>
        <v>0</v>
      </c>
      <c r="E16" s="619"/>
      <c r="F16" s="485" t="s">
        <v>62</v>
      </c>
      <c r="G16" s="739">
        <f t="shared" ref="G16" si="6">SUM(G11:G15)</f>
        <v>157</v>
      </c>
      <c r="H16" s="510">
        <f t="shared" ref="H16:I16" si="7">SUM(H11:H15)</f>
        <v>846</v>
      </c>
      <c r="I16" s="635">
        <f t="shared" si="7"/>
        <v>1003</v>
      </c>
      <c r="J16" s="636"/>
    </row>
    <row r="17" spans="1:11" ht="16.2" customHeight="1" thickBot="1" x14ac:dyDescent="0.3">
      <c r="A17" s="114" t="s">
        <v>58</v>
      </c>
      <c r="B17" s="733">
        <f t="shared" ref="B17" si="8">B9+B16</f>
        <v>191204</v>
      </c>
      <c r="C17" s="106">
        <f t="shared" ref="C17:D17" si="9">C9+C16</f>
        <v>14039</v>
      </c>
      <c r="D17" s="637">
        <f t="shared" si="9"/>
        <v>205243</v>
      </c>
      <c r="E17" s="638">
        <f>+D17/B17</f>
        <v>1.0734241961465241</v>
      </c>
      <c r="F17" s="486" t="s">
        <v>58</v>
      </c>
      <c r="G17" s="740">
        <f t="shared" ref="G17" si="10">G9+G16</f>
        <v>191204</v>
      </c>
      <c r="H17" s="511">
        <f t="shared" ref="H17:I17" si="11">H9+H16</f>
        <v>14039</v>
      </c>
      <c r="I17" s="637">
        <f t="shared" si="11"/>
        <v>205243</v>
      </c>
      <c r="J17" s="639">
        <f>+I17/G17</f>
        <v>1.0734241961465241</v>
      </c>
      <c r="K17" s="625"/>
    </row>
    <row r="18" spans="1:11" ht="16.2" customHeight="1" x14ac:dyDescent="0.25"/>
    <row r="19" spans="1:11" ht="16.2" customHeight="1" x14ac:dyDescent="0.25"/>
    <row r="20" spans="1:11" ht="16.2" customHeight="1" x14ac:dyDescent="0.25"/>
    <row r="21" spans="1:11" ht="16.2" customHeight="1" x14ac:dyDescent="0.25"/>
    <row r="22" spans="1:11" ht="16.2" customHeight="1" x14ac:dyDescent="0.25"/>
    <row r="23" spans="1:11" ht="16.2" customHeight="1" x14ac:dyDescent="0.25"/>
    <row r="24" spans="1:11" ht="16.2" customHeight="1" x14ac:dyDescent="0.25"/>
    <row r="25" spans="1:11" ht="16.2" customHeight="1" x14ac:dyDescent="0.25"/>
    <row r="26" spans="1:11" ht="16.2" customHeight="1" x14ac:dyDescent="0.25"/>
  </sheetData>
  <phoneticPr fontId="33" type="noConversion"/>
  <printOptions horizontalCentered="1"/>
  <pageMargins left="0.70866141732283472" right="0.70866141732283472" top="1.299212598425197" bottom="0.74803149606299213" header="0.43307086614173229" footer="0.31496062992125984"/>
  <pageSetup paperSize="9" scale="84" orientation="landscape" r:id="rId1"/>
  <headerFooter>
    <oddHeader>&amp;L&amp;"Times New Roman,Félkövér"&amp;13Szent László Völgye TKT&amp;C&amp;"Times New Roman,Félkövér"&amp;16 2019. ÉVI III. KÖLTSÉGVETÉS MÓDOSÍTÁS&amp;R
1. sz. táblázat
&amp;12TÁRSULÁS KONSZOLIDÁLT MÉRLEGE
&amp;10Adatok: eFt-ban</oddHeader>
    <oddFooter>&amp;L&amp;F&amp;R&amp;P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15"/>
  <sheetViews>
    <sheetView tabSelected="1" topLeftCell="A82" zoomScaleNormal="100" workbookViewId="0">
      <selection activeCell="L88" sqref="L88"/>
    </sheetView>
  </sheetViews>
  <sheetFormatPr defaultColWidth="8.88671875" defaultRowHeight="13.2" x14ac:dyDescent="0.25"/>
  <cols>
    <col min="1" max="1" width="6.33203125" style="1" customWidth="1"/>
    <col min="2" max="2" width="55.6640625" style="27" customWidth="1"/>
    <col min="3" max="3" width="11.77734375" style="28" customWidth="1"/>
    <col min="4" max="4" width="10.44140625" style="28" customWidth="1"/>
    <col min="5" max="5" width="12.44140625" style="28" customWidth="1"/>
    <col min="6" max="6" width="11.77734375" style="14" customWidth="1"/>
    <col min="7" max="7" width="10.44140625" style="14" customWidth="1"/>
    <col min="8" max="8" width="11.88671875" style="14" customWidth="1"/>
    <col min="9" max="9" width="11.21875" style="14" customWidth="1"/>
    <col min="10" max="10" width="10.44140625" style="14" customWidth="1"/>
    <col min="11" max="11" width="12.21875" style="27" customWidth="1"/>
    <col min="12" max="12" width="8.88671875" style="1"/>
    <col min="13" max="13" width="10.88671875" style="2" bestFit="1" customWidth="1"/>
    <col min="14" max="16384" width="8.88671875" style="1"/>
  </cols>
  <sheetData>
    <row r="1" spans="1:13" s="119" customFormat="1" ht="45.75" customHeight="1" x14ac:dyDescent="0.25">
      <c r="A1" s="784" t="s">
        <v>100</v>
      </c>
      <c r="B1" s="786" t="s">
        <v>122</v>
      </c>
      <c r="C1" s="775" t="s">
        <v>52</v>
      </c>
      <c r="D1" s="776"/>
      <c r="E1" s="777"/>
      <c r="F1" s="772" t="s">
        <v>53</v>
      </c>
      <c r="G1" s="773"/>
      <c r="H1" s="774"/>
      <c r="I1" s="772" t="s">
        <v>314</v>
      </c>
      <c r="J1" s="773"/>
      <c r="K1" s="774"/>
      <c r="M1" s="120"/>
    </row>
    <row r="2" spans="1:13" s="121" customFormat="1" ht="40.799999999999997" customHeight="1" x14ac:dyDescent="0.2">
      <c r="A2" s="785"/>
      <c r="B2" s="787"/>
      <c r="C2" s="129" t="s">
        <v>337</v>
      </c>
      <c r="D2" s="130" t="s">
        <v>283</v>
      </c>
      <c r="E2" s="125" t="s">
        <v>340</v>
      </c>
      <c r="F2" s="129" t="s">
        <v>337</v>
      </c>
      <c r="G2" s="130" t="s">
        <v>283</v>
      </c>
      <c r="H2" s="125" t="s">
        <v>340</v>
      </c>
      <c r="I2" s="129" t="s">
        <v>337</v>
      </c>
      <c r="J2" s="130" t="s">
        <v>283</v>
      </c>
      <c r="K2" s="125" t="s">
        <v>340</v>
      </c>
      <c r="M2" s="122"/>
    </row>
    <row r="3" spans="1:13" ht="13.5" customHeight="1" x14ac:dyDescent="0.25">
      <c r="A3" s="131" t="s">
        <v>101</v>
      </c>
      <c r="B3" s="153" t="s">
        <v>63</v>
      </c>
      <c r="C3" s="49"/>
      <c r="D3" s="61"/>
      <c r="E3" s="104"/>
      <c r="F3" s="49"/>
      <c r="G3" s="61"/>
      <c r="H3" s="104"/>
      <c r="I3" s="49">
        <f>+C3+F3</f>
        <v>0</v>
      </c>
      <c r="J3" s="61">
        <f>+D3+G3</f>
        <v>0</v>
      </c>
      <c r="K3" s="104">
        <f>+E3+H3</f>
        <v>0</v>
      </c>
    </row>
    <row r="4" spans="1:13" ht="13.5" customHeight="1" x14ac:dyDescent="0.25">
      <c r="A4" s="132" t="s">
        <v>102</v>
      </c>
      <c r="B4" s="154" t="s">
        <v>64</v>
      </c>
      <c r="C4" s="51">
        <f>+'3.SZ.TÁBL. SEGÍTŐ SZOLGÁLAT'!AA4</f>
        <v>468</v>
      </c>
      <c r="D4" s="57">
        <f>+'3.SZ.TÁBL. SEGÍTŐ SZOLGÁLAT'!AB4</f>
        <v>0</v>
      </c>
      <c r="E4" s="104">
        <f>+'3.SZ.TÁBL. SEGÍTŐ SZOLGÁLAT'!AC4</f>
        <v>468</v>
      </c>
      <c r="F4" s="51">
        <f t="shared" ref="F4:K4" si="0">+SUM(F5:F6)</f>
        <v>157423</v>
      </c>
      <c r="G4" s="57">
        <f t="shared" si="0"/>
        <v>13759</v>
      </c>
      <c r="H4" s="25">
        <f t="shared" si="0"/>
        <v>171182</v>
      </c>
      <c r="I4" s="49">
        <f t="shared" si="0"/>
        <v>157891</v>
      </c>
      <c r="J4" s="57">
        <f>+SUM(J5:J6)</f>
        <v>13759</v>
      </c>
      <c r="K4" s="25">
        <f t="shared" si="0"/>
        <v>171650</v>
      </c>
    </row>
    <row r="5" spans="1:13" s="253" customFormat="1" ht="13.5" customHeight="1" x14ac:dyDescent="0.25">
      <c r="A5" s="134"/>
      <c r="B5" s="135"/>
      <c r="C5" s="335"/>
      <c r="D5" s="336"/>
      <c r="E5" s="104"/>
      <c r="F5" s="335"/>
      <c r="G5" s="336"/>
      <c r="H5" s="337"/>
      <c r="I5" s="338">
        <f t="shared" ref="I5:K6" si="1">+C5+F5</f>
        <v>0</v>
      </c>
      <c r="J5" s="336">
        <f t="shared" si="1"/>
        <v>0</v>
      </c>
      <c r="K5" s="337">
        <f t="shared" si="1"/>
        <v>0</v>
      </c>
      <c r="M5" s="339"/>
    </row>
    <row r="6" spans="1:13" s="245" customFormat="1" ht="13.5" customHeight="1" x14ac:dyDescent="0.25">
      <c r="A6" s="143"/>
      <c r="B6" s="155" t="s">
        <v>65</v>
      </c>
      <c r="C6" s="340">
        <f>+'3.SZ.TÁBL. SEGÍTŐ SZOLGÁLAT'!AA5</f>
        <v>468</v>
      </c>
      <c r="D6" s="341">
        <f>+'3.SZ.TÁBL. SEGÍTŐ SZOLGÁLAT'!AB5</f>
        <v>0</v>
      </c>
      <c r="E6" s="342">
        <f>+'3.SZ.TÁBL. SEGÍTŐ SZOLGÁLAT'!AC5</f>
        <v>468</v>
      </c>
      <c r="F6" s="340">
        <f>+'2.SZ.TÁBL. BEVÉTELEK'!C81</f>
        <v>157423</v>
      </c>
      <c r="G6" s="341">
        <f>+'2.SZ.TÁBL. BEVÉTELEK'!D81</f>
        <v>13759</v>
      </c>
      <c r="H6" s="342">
        <f>SUM(F6:G6)</f>
        <v>171182</v>
      </c>
      <c r="I6" s="338">
        <f t="shared" si="1"/>
        <v>157891</v>
      </c>
      <c r="J6" s="341">
        <f t="shared" si="1"/>
        <v>13759</v>
      </c>
      <c r="K6" s="342">
        <f t="shared" si="1"/>
        <v>171650</v>
      </c>
      <c r="L6" s="343"/>
      <c r="M6" s="343"/>
    </row>
    <row r="7" spans="1:13" s="3" customFormat="1" ht="13.5" customHeight="1" x14ac:dyDescent="0.25">
      <c r="A7" s="123" t="s">
        <v>103</v>
      </c>
      <c r="B7" s="118" t="s">
        <v>66</v>
      </c>
      <c r="C7" s="359">
        <f t="shared" ref="C7:K7" si="2">+C3+C4</f>
        <v>468</v>
      </c>
      <c r="D7" s="360">
        <f t="shared" si="2"/>
        <v>0</v>
      </c>
      <c r="E7" s="361">
        <f t="shared" si="2"/>
        <v>468</v>
      </c>
      <c r="F7" s="362">
        <f t="shared" si="2"/>
        <v>157423</v>
      </c>
      <c r="G7" s="363">
        <f t="shared" si="2"/>
        <v>13759</v>
      </c>
      <c r="H7" s="364">
        <f t="shared" si="2"/>
        <v>171182</v>
      </c>
      <c r="I7" s="359">
        <f t="shared" si="2"/>
        <v>157891</v>
      </c>
      <c r="J7" s="360">
        <f t="shared" si="2"/>
        <v>13759</v>
      </c>
      <c r="K7" s="361">
        <f t="shared" si="2"/>
        <v>171650</v>
      </c>
      <c r="M7" s="4"/>
    </row>
    <row r="8" spans="1:13" ht="13.5" customHeight="1" x14ac:dyDescent="0.25">
      <c r="A8" s="144" t="s">
        <v>104</v>
      </c>
      <c r="B8" s="156" t="s">
        <v>99</v>
      </c>
      <c r="C8" s="49"/>
      <c r="D8" s="61"/>
      <c r="E8" s="104"/>
      <c r="F8" s="6"/>
      <c r="G8" s="59"/>
      <c r="H8" s="60"/>
      <c r="I8" s="49">
        <f>+C8+F8</f>
        <v>0</v>
      </c>
      <c r="J8" s="61">
        <f>+D8+G8</f>
        <v>0</v>
      </c>
      <c r="K8" s="104">
        <f>+E8+H8</f>
        <v>0</v>
      </c>
    </row>
    <row r="9" spans="1:13" ht="23.4" customHeight="1" x14ac:dyDescent="0.25">
      <c r="A9" s="132" t="s">
        <v>105</v>
      </c>
      <c r="B9" s="154" t="s">
        <v>67</v>
      </c>
      <c r="C9" s="51"/>
      <c r="D9" s="57"/>
      <c r="E9" s="25"/>
      <c r="F9" s="7"/>
      <c r="G9" s="117"/>
      <c r="H9" s="5"/>
      <c r="I9" s="49">
        <f>+SUM(I10)</f>
        <v>0</v>
      </c>
      <c r="J9" s="57">
        <f>+SUM(J10)</f>
        <v>0</v>
      </c>
      <c r="K9" s="25">
        <f>+SUM(K10)</f>
        <v>0</v>
      </c>
    </row>
    <row r="10" spans="1:13" s="253" customFormat="1" ht="13.5" customHeight="1" x14ac:dyDescent="0.25">
      <c r="A10" s="143"/>
      <c r="B10" s="155" t="s">
        <v>65</v>
      </c>
      <c r="C10" s="340"/>
      <c r="D10" s="341"/>
      <c r="E10" s="342"/>
      <c r="F10" s="344"/>
      <c r="G10" s="345"/>
      <c r="H10" s="346"/>
      <c r="I10" s="338">
        <f>+C10+F10</f>
        <v>0</v>
      </c>
      <c r="J10" s="341">
        <f>+D10+G10</f>
        <v>0</v>
      </c>
      <c r="K10" s="342">
        <f>+E10+H10</f>
        <v>0</v>
      </c>
      <c r="M10" s="339"/>
    </row>
    <row r="11" spans="1:13" s="3" customFormat="1" ht="13.5" customHeight="1" x14ac:dyDescent="0.25">
      <c r="A11" s="123" t="s">
        <v>106</v>
      </c>
      <c r="B11" s="118" t="s">
        <v>68</v>
      </c>
      <c r="C11" s="359">
        <v>0</v>
      </c>
      <c r="D11" s="360">
        <v>0</v>
      </c>
      <c r="E11" s="361">
        <v>0</v>
      </c>
      <c r="F11" s="362">
        <f t="shared" ref="F11:K11" si="3">+F8+F9</f>
        <v>0</v>
      </c>
      <c r="G11" s="363">
        <f t="shared" si="3"/>
        <v>0</v>
      </c>
      <c r="H11" s="364">
        <f t="shared" si="3"/>
        <v>0</v>
      </c>
      <c r="I11" s="359">
        <f t="shared" si="3"/>
        <v>0</v>
      </c>
      <c r="J11" s="360">
        <f t="shared" si="3"/>
        <v>0</v>
      </c>
      <c r="K11" s="361">
        <f t="shared" si="3"/>
        <v>0</v>
      </c>
      <c r="M11" s="4"/>
    </row>
    <row r="12" spans="1:13" ht="13.5" customHeight="1" x14ac:dyDescent="0.25">
      <c r="A12" s="144" t="s">
        <v>107</v>
      </c>
      <c r="B12" s="156" t="s">
        <v>69</v>
      </c>
      <c r="C12" s="49">
        <f>+'3.SZ.TÁBL. SEGÍTŐ SZOLGÁLAT'!AA11</f>
        <v>0</v>
      </c>
      <c r="D12" s="61">
        <f>+'3.SZ.TÁBL. SEGÍTŐ SZOLGÁLAT'!AB11</f>
        <v>0</v>
      </c>
      <c r="E12" s="104">
        <f>+'3.SZ.TÁBL. SEGÍTŐ SZOLGÁLAT'!AC11</f>
        <v>0</v>
      </c>
      <c r="F12" s="6"/>
      <c r="G12" s="61"/>
      <c r="H12" s="104">
        <f>SUM(F12:G12)</f>
        <v>0</v>
      </c>
      <c r="I12" s="49">
        <f t="shared" ref="I12:I20" si="4">+C12+F12</f>
        <v>0</v>
      </c>
      <c r="J12" s="61">
        <f t="shared" ref="J12:J20" si="5">+D12+G12</f>
        <v>0</v>
      </c>
      <c r="K12" s="104">
        <f t="shared" ref="K12:K20" si="6">+E12+H12</f>
        <v>0</v>
      </c>
    </row>
    <row r="13" spans="1:13" ht="13.5" customHeight="1" x14ac:dyDescent="0.25">
      <c r="A13" s="132" t="s">
        <v>108</v>
      </c>
      <c r="B13" s="154" t="s">
        <v>70</v>
      </c>
      <c r="C13" s="51">
        <f>+'3.SZ.TÁBL. SEGÍTŐ SZOLGÁLAT'!AA12</f>
        <v>300</v>
      </c>
      <c r="D13" s="57">
        <f>+'2.SZ.TÁBL. BEVÉTELEK'!D92</f>
        <v>280</v>
      </c>
      <c r="E13" s="25">
        <f>+'3.SZ.TÁBL. SEGÍTŐ SZOLGÁLAT'!AC12</f>
        <v>580</v>
      </c>
      <c r="F13" s="7"/>
      <c r="G13" s="117"/>
      <c r="H13" s="5"/>
      <c r="I13" s="51">
        <f t="shared" si="4"/>
        <v>300</v>
      </c>
      <c r="J13" s="57">
        <f t="shared" si="5"/>
        <v>280</v>
      </c>
      <c r="K13" s="25">
        <f t="shared" si="6"/>
        <v>580</v>
      </c>
    </row>
    <row r="14" spans="1:13" ht="13.5" customHeight="1" x14ac:dyDescent="0.25">
      <c r="A14" s="132" t="s">
        <v>109</v>
      </c>
      <c r="B14" s="154" t="s">
        <v>71</v>
      </c>
      <c r="C14" s="51">
        <f>+'3.SZ.TÁBL. SEGÍTŐ SZOLGÁLAT'!AA13</f>
        <v>0</v>
      </c>
      <c r="D14" s="57">
        <f>+'3.SZ.TÁBL. SEGÍTŐ SZOLGÁLAT'!AB13</f>
        <v>0</v>
      </c>
      <c r="E14" s="25">
        <f>+'3.SZ.TÁBL. SEGÍTŐ SZOLGÁLAT'!AC13</f>
        <v>0</v>
      </c>
      <c r="F14" s="7"/>
      <c r="G14" s="57"/>
      <c r="H14" s="25"/>
      <c r="I14" s="51">
        <f t="shared" si="4"/>
        <v>0</v>
      </c>
      <c r="J14" s="57">
        <f t="shared" si="5"/>
        <v>0</v>
      </c>
      <c r="K14" s="25">
        <f t="shared" si="6"/>
        <v>0</v>
      </c>
    </row>
    <row r="15" spans="1:13" ht="13.5" customHeight="1" x14ac:dyDescent="0.25">
      <c r="A15" s="132" t="s">
        <v>110</v>
      </c>
      <c r="B15" s="154" t="s">
        <v>72</v>
      </c>
      <c r="C15" s="51">
        <f>+'3.SZ.TÁBL. SEGÍTŐ SZOLGÁLAT'!AA14</f>
        <v>0</v>
      </c>
      <c r="D15" s="57">
        <f>+'3.SZ.TÁBL. SEGÍTŐ SZOLGÁLAT'!AB14</f>
        <v>0</v>
      </c>
      <c r="E15" s="25">
        <f>+'3.SZ.TÁBL. SEGÍTŐ SZOLGÁLAT'!AC14</f>
        <v>0</v>
      </c>
      <c r="F15" s="7"/>
      <c r="G15" s="117"/>
      <c r="H15" s="5"/>
      <c r="I15" s="51">
        <f t="shared" si="4"/>
        <v>0</v>
      </c>
      <c r="J15" s="117">
        <f t="shared" si="5"/>
        <v>0</v>
      </c>
      <c r="K15" s="5">
        <f t="shared" si="6"/>
        <v>0</v>
      </c>
    </row>
    <row r="16" spans="1:13" ht="13.5" customHeight="1" x14ac:dyDescent="0.25">
      <c r="A16" s="132" t="s">
        <v>111</v>
      </c>
      <c r="B16" s="154" t="s">
        <v>73</v>
      </c>
      <c r="C16" s="51">
        <f>+'3.SZ.TÁBL. SEGÍTŐ SZOLGÁLAT'!AA15</f>
        <v>12109</v>
      </c>
      <c r="D16" s="57">
        <f>+'3.SZ.TÁBL. SEGÍTŐ SZOLGÁLAT'!AB15</f>
        <v>0</v>
      </c>
      <c r="E16" s="25">
        <f>+'3.SZ.TÁBL. SEGÍTŐ SZOLGÁLAT'!AC15</f>
        <v>12109</v>
      </c>
      <c r="F16" s="7"/>
      <c r="G16" s="117"/>
      <c r="H16" s="5"/>
      <c r="I16" s="51">
        <f t="shared" si="4"/>
        <v>12109</v>
      </c>
      <c r="J16" s="117">
        <f t="shared" si="5"/>
        <v>0</v>
      </c>
      <c r="K16" s="5">
        <f t="shared" si="6"/>
        <v>12109</v>
      </c>
    </row>
    <row r="17" spans="1:13" ht="13.5" customHeight="1" x14ac:dyDescent="0.25">
      <c r="A17" s="132" t="s">
        <v>112</v>
      </c>
      <c r="B17" s="154" t="s">
        <v>74</v>
      </c>
      <c r="C17" s="51">
        <f>+'3.SZ.TÁBL. SEGÍTŐ SZOLGÁLAT'!AA16</f>
        <v>0</v>
      </c>
      <c r="D17" s="57">
        <f>+'3.SZ.TÁBL. SEGÍTŐ SZOLGÁLAT'!AB16</f>
        <v>0</v>
      </c>
      <c r="E17" s="25">
        <f>+'3.SZ.TÁBL. SEGÍTŐ SZOLGÁLAT'!AC16</f>
        <v>0</v>
      </c>
      <c r="F17" s="7"/>
      <c r="G17" s="117"/>
      <c r="H17" s="5"/>
      <c r="I17" s="51">
        <f t="shared" si="4"/>
        <v>0</v>
      </c>
      <c r="J17" s="117">
        <f t="shared" si="5"/>
        <v>0</v>
      </c>
      <c r="K17" s="5">
        <f t="shared" si="6"/>
        <v>0</v>
      </c>
    </row>
    <row r="18" spans="1:13" ht="13.5" customHeight="1" x14ac:dyDescent="0.25">
      <c r="A18" s="132" t="s">
        <v>113</v>
      </c>
      <c r="B18" s="154" t="s">
        <v>75</v>
      </c>
      <c r="C18" s="51">
        <f>+'3.SZ.TÁBL. SEGÍTŐ SZOLGÁLAT'!AA17</f>
        <v>0</v>
      </c>
      <c r="D18" s="57">
        <f>+'3.SZ.TÁBL. SEGÍTŐ SZOLGÁLAT'!AB17</f>
        <v>0</v>
      </c>
      <c r="E18" s="25">
        <f>+'3.SZ.TÁBL. SEGÍTŐ SZOLGÁLAT'!AC17</f>
        <v>0</v>
      </c>
      <c r="F18" s="7"/>
      <c r="G18" s="117"/>
      <c r="H18" s="5"/>
      <c r="I18" s="51">
        <f t="shared" si="4"/>
        <v>0</v>
      </c>
      <c r="J18" s="117">
        <f t="shared" si="5"/>
        <v>0</v>
      </c>
      <c r="K18" s="5">
        <f t="shared" si="6"/>
        <v>0</v>
      </c>
    </row>
    <row r="19" spans="1:13" ht="13.5" customHeight="1" x14ac:dyDescent="0.25">
      <c r="A19" s="132" t="s">
        <v>114</v>
      </c>
      <c r="B19" s="154" t="s">
        <v>365</v>
      </c>
      <c r="C19" s="51">
        <f>+'3.SZ.TÁBL. SEGÍTŐ SZOLGÁLAT'!AA18</f>
        <v>0</v>
      </c>
      <c r="D19" s="57">
        <f>+'3.SZ.TÁBL. SEGÍTŐ SZOLGÁLAT'!AB18</f>
        <v>0</v>
      </c>
      <c r="E19" s="25">
        <f>+'3.SZ.TÁBL. SEGÍTŐ SZOLGÁLAT'!AC18</f>
        <v>0</v>
      </c>
      <c r="F19" s="7"/>
      <c r="G19" s="117"/>
      <c r="H19" s="5">
        <f>SUM(F19:G19)</f>
        <v>0</v>
      </c>
      <c r="I19" s="51">
        <f t="shared" si="4"/>
        <v>0</v>
      </c>
      <c r="J19" s="117">
        <f t="shared" si="5"/>
        <v>0</v>
      </c>
      <c r="K19" s="5">
        <f t="shared" si="6"/>
        <v>0</v>
      </c>
    </row>
    <row r="20" spans="1:13" ht="13.5" customHeight="1" x14ac:dyDescent="0.25">
      <c r="A20" s="146" t="s">
        <v>375</v>
      </c>
      <c r="B20" s="157" t="s">
        <v>76</v>
      </c>
      <c r="C20" s="52">
        <f>+'3.SZ.TÁBL. SEGÍTŐ SZOLGÁLAT'!AA19</f>
        <v>0</v>
      </c>
      <c r="D20" s="58">
        <f>+'3.SZ.TÁBL. SEGÍTŐ SZOLGÁLAT'!AB19</f>
        <v>0</v>
      </c>
      <c r="E20" s="26">
        <f>+'3.SZ.TÁBL. SEGÍTŐ SZOLGÁLAT'!AC19</f>
        <v>0</v>
      </c>
      <c r="F20" s="145"/>
      <c r="G20" s="160"/>
      <c r="H20" s="147"/>
      <c r="I20" s="52">
        <f t="shared" si="4"/>
        <v>0</v>
      </c>
      <c r="J20" s="160">
        <f t="shared" si="5"/>
        <v>0</v>
      </c>
      <c r="K20" s="147">
        <f t="shared" si="6"/>
        <v>0</v>
      </c>
    </row>
    <row r="21" spans="1:13" s="3" customFormat="1" ht="13.5" customHeight="1" x14ac:dyDescent="0.25">
      <c r="A21" s="123" t="s">
        <v>115</v>
      </c>
      <c r="B21" s="118" t="s">
        <v>77</v>
      </c>
      <c r="C21" s="254">
        <f t="shared" ref="C21:K21" si="7">SUM(C12:C20)</f>
        <v>12409</v>
      </c>
      <c r="D21" s="360">
        <f t="shared" si="7"/>
        <v>280</v>
      </c>
      <c r="E21" s="361">
        <f t="shared" si="7"/>
        <v>12689</v>
      </c>
      <c r="F21" s="254">
        <f t="shared" si="7"/>
        <v>0</v>
      </c>
      <c r="G21" s="363">
        <f t="shared" si="7"/>
        <v>0</v>
      </c>
      <c r="H21" s="364">
        <f t="shared" si="7"/>
        <v>0</v>
      </c>
      <c r="I21" s="359">
        <f t="shared" si="7"/>
        <v>12409</v>
      </c>
      <c r="J21" s="363">
        <f>SUM(J12:J20)</f>
        <v>280</v>
      </c>
      <c r="K21" s="364">
        <f t="shared" si="7"/>
        <v>12689</v>
      </c>
      <c r="M21" s="4"/>
    </row>
    <row r="22" spans="1:13" s="3" customFormat="1" ht="13.5" customHeight="1" x14ac:dyDescent="0.25">
      <c r="A22" s="123" t="s">
        <v>116</v>
      </c>
      <c r="B22" s="118" t="s">
        <v>78</v>
      </c>
      <c r="C22" s="254"/>
      <c r="D22" s="360"/>
      <c r="E22" s="361"/>
      <c r="F22" s="362"/>
      <c r="G22" s="363"/>
      <c r="H22" s="364"/>
      <c r="I22" s="359">
        <f t="shared" ref="I22:K23" si="8">+C22+F22</f>
        <v>0</v>
      </c>
      <c r="J22" s="363">
        <f t="shared" si="8"/>
        <v>0</v>
      </c>
      <c r="K22" s="364">
        <f t="shared" si="8"/>
        <v>0</v>
      </c>
      <c r="M22" s="4"/>
    </row>
    <row r="23" spans="1:13" ht="13.5" customHeight="1" x14ac:dyDescent="0.25">
      <c r="A23" s="148" t="s">
        <v>366</v>
      </c>
      <c r="B23" s="158" t="s">
        <v>79</v>
      </c>
      <c r="C23" s="215"/>
      <c r="D23" s="103"/>
      <c r="E23" s="149"/>
      <c r="F23" s="8"/>
      <c r="G23" s="161"/>
      <c r="H23" s="105"/>
      <c r="I23" s="50">
        <f t="shared" si="8"/>
        <v>0</v>
      </c>
      <c r="J23" s="161">
        <f t="shared" si="8"/>
        <v>0</v>
      </c>
      <c r="K23" s="105">
        <f t="shared" si="8"/>
        <v>0</v>
      </c>
    </row>
    <row r="24" spans="1:13" s="3" customFormat="1" ht="13.5" customHeight="1" x14ac:dyDescent="0.25">
      <c r="A24" s="123" t="s">
        <v>117</v>
      </c>
      <c r="B24" s="118" t="s">
        <v>367</v>
      </c>
      <c r="C24" s="254">
        <f t="shared" ref="C24:K24" si="9">+C23</f>
        <v>0</v>
      </c>
      <c r="D24" s="360">
        <f t="shared" si="9"/>
        <v>0</v>
      </c>
      <c r="E24" s="361">
        <f t="shared" si="9"/>
        <v>0</v>
      </c>
      <c r="F24" s="254">
        <f t="shared" si="9"/>
        <v>0</v>
      </c>
      <c r="G24" s="363">
        <f t="shared" si="9"/>
        <v>0</v>
      </c>
      <c r="H24" s="361">
        <f t="shared" si="9"/>
        <v>0</v>
      </c>
      <c r="I24" s="359">
        <f t="shared" si="9"/>
        <v>0</v>
      </c>
      <c r="J24" s="360">
        <f t="shared" si="9"/>
        <v>0</v>
      </c>
      <c r="K24" s="361">
        <f t="shared" si="9"/>
        <v>0</v>
      </c>
      <c r="M24" s="4"/>
    </row>
    <row r="25" spans="1:13" ht="13.5" customHeight="1" x14ac:dyDescent="0.25">
      <c r="A25" s="148" t="s">
        <v>368</v>
      </c>
      <c r="B25" s="158" t="s">
        <v>80</v>
      </c>
      <c r="C25" s="215"/>
      <c r="D25" s="103"/>
      <c r="E25" s="149"/>
      <c r="F25" s="8"/>
      <c r="G25" s="161"/>
      <c r="H25" s="105">
        <f>SUM(F25:G25)</f>
        <v>0</v>
      </c>
      <c r="I25" s="50">
        <f>+C25+F25</f>
        <v>0</v>
      </c>
      <c r="J25" s="161">
        <f>+D25+G25</f>
        <v>0</v>
      </c>
      <c r="K25" s="105">
        <f>+E25+H25</f>
        <v>0</v>
      </c>
    </row>
    <row r="26" spans="1:13" s="3" customFormat="1" ht="13.5" customHeight="1" x14ac:dyDescent="0.25">
      <c r="A26" s="123" t="s">
        <v>118</v>
      </c>
      <c r="B26" s="118" t="s">
        <v>369</v>
      </c>
      <c r="C26" s="254">
        <f t="shared" ref="C26:K26" si="10">+C25</f>
        <v>0</v>
      </c>
      <c r="D26" s="360">
        <f t="shared" si="10"/>
        <v>0</v>
      </c>
      <c r="E26" s="361">
        <f t="shared" si="10"/>
        <v>0</v>
      </c>
      <c r="F26" s="254">
        <f t="shared" si="10"/>
        <v>0</v>
      </c>
      <c r="G26" s="363">
        <f t="shared" si="10"/>
        <v>0</v>
      </c>
      <c r="H26" s="364">
        <f t="shared" si="10"/>
        <v>0</v>
      </c>
      <c r="I26" s="359">
        <f t="shared" si="10"/>
        <v>0</v>
      </c>
      <c r="J26" s="363">
        <f t="shared" si="10"/>
        <v>0</v>
      </c>
      <c r="K26" s="364">
        <f t="shared" si="10"/>
        <v>0</v>
      </c>
      <c r="M26" s="4"/>
    </row>
    <row r="27" spans="1:13" s="3" customFormat="1" ht="13.5" customHeight="1" x14ac:dyDescent="0.25">
      <c r="A27" s="123" t="s">
        <v>119</v>
      </c>
      <c r="B27" s="118" t="s">
        <v>81</v>
      </c>
      <c r="C27" s="254">
        <f t="shared" ref="C27:K27" si="11">+C7+C11+C21+C22+C24+C26</f>
        <v>12877</v>
      </c>
      <c r="D27" s="360">
        <f t="shared" si="11"/>
        <v>280</v>
      </c>
      <c r="E27" s="361">
        <f t="shared" si="11"/>
        <v>13157</v>
      </c>
      <c r="F27" s="254">
        <f t="shared" si="11"/>
        <v>157423</v>
      </c>
      <c r="G27" s="363">
        <f t="shared" si="11"/>
        <v>13759</v>
      </c>
      <c r="H27" s="364">
        <f t="shared" si="11"/>
        <v>171182</v>
      </c>
      <c r="I27" s="359">
        <f t="shared" si="11"/>
        <v>170300</v>
      </c>
      <c r="J27" s="363">
        <f t="shared" si="11"/>
        <v>14039</v>
      </c>
      <c r="K27" s="364">
        <f t="shared" si="11"/>
        <v>184339</v>
      </c>
      <c r="M27" s="4"/>
    </row>
    <row r="28" spans="1:13" s="3" customFormat="1" ht="13.5" customHeight="1" x14ac:dyDescent="0.25">
      <c r="A28" s="124" t="s">
        <v>120</v>
      </c>
      <c r="B28" s="118" t="s">
        <v>82</v>
      </c>
      <c r="C28" s="254">
        <f>+'3.SZ.TÁBL. SEGÍTŐ SZOLGÁLAT'!AA27</f>
        <v>10965</v>
      </c>
      <c r="D28" s="360">
        <f>+'3.SZ.TÁBL. SEGÍTŐ SZOLGÁLAT'!AB27</f>
        <v>0</v>
      </c>
      <c r="E28" s="361">
        <f>+'3.SZ.TÁBL. SEGÍTŐ SZOLGÁLAT'!AC27</f>
        <v>10965</v>
      </c>
      <c r="F28" s="362">
        <f>+'[3]1.1.SZ.TÁBL. BEV - KIAD'!$H$28</f>
        <v>9939</v>
      </c>
      <c r="G28" s="363"/>
      <c r="H28" s="364">
        <f>SUM(F28:G28)</f>
        <v>9939</v>
      </c>
      <c r="I28" s="359">
        <f>+C28+F28</f>
        <v>20904</v>
      </c>
      <c r="J28" s="363">
        <f>+D28+G28</f>
        <v>0</v>
      </c>
      <c r="K28" s="364">
        <f>+E28+H28</f>
        <v>20904</v>
      </c>
      <c r="M28" s="4"/>
    </row>
    <row r="29" spans="1:13" s="3" customFormat="1" ht="13.5" customHeight="1" x14ac:dyDescent="0.25">
      <c r="A29" s="387" t="s">
        <v>233</v>
      </c>
      <c r="B29" s="388" t="s">
        <v>234</v>
      </c>
      <c r="C29" s="389">
        <f>+'3.SZ.TÁBL. SEGÍTŐ SZOLGÁLAT'!AA28</f>
        <v>126748</v>
      </c>
      <c r="D29" s="390">
        <f>+'3.SZ.TÁBL. SEGÍTŐ SZOLGÁLAT'!AB28</f>
        <v>8144</v>
      </c>
      <c r="E29" s="391">
        <f>+'3.SZ.TÁBL. SEGÍTŐ SZOLGÁLAT'!AC28</f>
        <v>134892</v>
      </c>
      <c r="F29" s="393"/>
      <c r="G29" s="394"/>
      <c r="H29" s="395"/>
      <c r="I29" s="392"/>
      <c r="J29" s="394"/>
      <c r="K29" s="395"/>
      <c r="M29" s="4"/>
    </row>
    <row r="30" spans="1:13" s="3" customFormat="1" ht="13.5" customHeight="1" thickBot="1" x14ac:dyDescent="0.3">
      <c r="A30" s="126" t="s">
        <v>121</v>
      </c>
      <c r="B30" s="162" t="s">
        <v>83</v>
      </c>
      <c r="C30" s="314">
        <f t="shared" ref="C30:H30" si="12">SUM(C28:C29)</f>
        <v>137713</v>
      </c>
      <c r="D30" s="315">
        <f t="shared" si="12"/>
        <v>8144</v>
      </c>
      <c r="E30" s="316">
        <f t="shared" si="12"/>
        <v>145857</v>
      </c>
      <c r="F30" s="314">
        <f t="shared" si="12"/>
        <v>9939</v>
      </c>
      <c r="G30" s="317">
        <f t="shared" si="12"/>
        <v>0</v>
      </c>
      <c r="H30" s="318">
        <f t="shared" si="12"/>
        <v>9939</v>
      </c>
      <c r="I30" s="314">
        <f>+I28+I29</f>
        <v>20904</v>
      </c>
      <c r="J30" s="317">
        <f>+J28+J29</f>
        <v>0</v>
      </c>
      <c r="K30" s="318">
        <f>+K28+K29</f>
        <v>20904</v>
      </c>
      <c r="M30" s="4"/>
    </row>
    <row r="31" spans="1:13" s="3" customFormat="1" ht="13.5" customHeight="1" thickBot="1" x14ac:dyDescent="0.3">
      <c r="A31" s="780" t="s">
        <v>0</v>
      </c>
      <c r="B31" s="781"/>
      <c r="C31" s="319">
        <f t="shared" ref="C31:K31" si="13">+C27+C30</f>
        <v>150590</v>
      </c>
      <c r="D31" s="320">
        <f t="shared" si="13"/>
        <v>8424</v>
      </c>
      <c r="E31" s="321">
        <f t="shared" si="13"/>
        <v>159014</v>
      </c>
      <c r="F31" s="319">
        <f t="shared" si="13"/>
        <v>167362</v>
      </c>
      <c r="G31" s="172">
        <f t="shared" si="13"/>
        <v>13759</v>
      </c>
      <c r="H31" s="173">
        <f t="shared" si="13"/>
        <v>181121</v>
      </c>
      <c r="I31" s="319">
        <f t="shared" si="13"/>
        <v>191204</v>
      </c>
      <c r="J31" s="172">
        <f t="shared" si="13"/>
        <v>14039</v>
      </c>
      <c r="K31" s="173">
        <f t="shared" si="13"/>
        <v>205243</v>
      </c>
      <c r="M31" s="4"/>
    </row>
    <row r="32" spans="1:13" ht="13.5" customHeight="1" x14ac:dyDescent="0.25">
      <c r="A32" s="174" t="s">
        <v>139</v>
      </c>
      <c r="B32" s="150" t="s">
        <v>140</v>
      </c>
      <c r="C32" s="195">
        <f>+'3.SZ.TÁBL. SEGÍTŐ SZOLGÁLAT'!AA41</f>
        <v>87653</v>
      </c>
      <c r="D32" s="61">
        <f>+'3.SZ.TÁBL. SEGÍTŐ SZOLGÁLAT'!AB41</f>
        <v>4922</v>
      </c>
      <c r="E32" s="104">
        <f>+'3.SZ.TÁBL. SEGÍTŐ SZOLGÁLAT'!AC41</f>
        <v>92575</v>
      </c>
      <c r="F32" s="6"/>
      <c r="G32" s="59"/>
      <c r="H32" s="60"/>
      <c r="I32" s="49">
        <f t="shared" ref="I32:I45" si="14">+C32+F32</f>
        <v>87653</v>
      </c>
      <c r="J32" s="59">
        <f t="shared" ref="J32:J45" si="15">+D32+G32</f>
        <v>4922</v>
      </c>
      <c r="K32" s="60">
        <f t="shared" ref="K32:K45" si="16">+E32+H32</f>
        <v>92575</v>
      </c>
    </row>
    <row r="33" spans="1:13" ht="13.5" customHeight="1" x14ac:dyDescent="0.25">
      <c r="A33" s="175" t="s">
        <v>141</v>
      </c>
      <c r="B33" s="136" t="s">
        <v>142</v>
      </c>
      <c r="C33" s="189">
        <f>+'3.SZ.TÁBL. SEGÍTŐ SZOLGÁLAT'!AA42</f>
        <v>16</v>
      </c>
      <c r="D33" s="57">
        <f>+'3.SZ.TÁBL. SEGÍTŐ SZOLGÁLAT'!AB42</f>
        <v>0</v>
      </c>
      <c r="E33" s="25">
        <f>+'3.SZ.TÁBL. SEGÍTŐ SZOLGÁLAT'!AC42</f>
        <v>16</v>
      </c>
      <c r="F33" s="7"/>
      <c r="G33" s="117"/>
      <c r="H33" s="5"/>
      <c r="I33" s="51">
        <f t="shared" si="14"/>
        <v>16</v>
      </c>
      <c r="J33" s="117">
        <f t="shared" si="15"/>
        <v>0</v>
      </c>
      <c r="K33" s="5">
        <f t="shared" si="16"/>
        <v>16</v>
      </c>
    </row>
    <row r="34" spans="1:13" ht="13.5" customHeight="1" x14ac:dyDescent="0.25">
      <c r="A34" s="175" t="s">
        <v>143</v>
      </c>
      <c r="B34" s="136" t="s">
        <v>144</v>
      </c>
      <c r="C34" s="189">
        <f>+'3.SZ.TÁBL. SEGÍTŐ SZOLGÁLAT'!AA43</f>
        <v>0</v>
      </c>
      <c r="D34" s="57">
        <f>+'3.SZ.TÁBL. SEGÍTŐ SZOLGÁLAT'!AB43</f>
        <v>0</v>
      </c>
      <c r="E34" s="25">
        <f>+'3.SZ.TÁBL. SEGÍTŐ SZOLGÁLAT'!AC43</f>
        <v>0</v>
      </c>
      <c r="F34" s="7"/>
      <c r="G34" s="117"/>
      <c r="H34" s="5"/>
      <c r="I34" s="51">
        <f t="shared" si="14"/>
        <v>0</v>
      </c>
      <c r="J34" s="117">
        <f t="shared" si="15"/>
        <v>0</v>
      </c>
      <c r="K34" s="5">
        <f t="shared" si="16"/>
        <v>0</v>
      </c>
    </row>
    <row r="35" spans="1:13" ht="13.5" customHeight="1" x14ac:dyDescent="0.25">
      <c r="A35" s="175" t="s">
        <v>145</v>
      </c>
      <c r="B35" s="136" t="s">
        <v>146</v>
      </c>
      <c r="C35" s="189">
        <f>+'3.SZ.TÁBL. SEGÍTŐ SZOLGÁLAT'!AA44</f>
        <v>1283</v>
      </c>
      <c r="D35" s="57">
        <f>+'3.SZ.TÁBL. SEGÍTŐ SZOLGÁLAT'!AB44</f>
        <v>118</v>
      </c>
      <c r="E35" s="25">
        <f>+'3.SZ.TÁBL. SEGÍTŐ SZOLGÁLAT'!AC44</f>
        <v>1401</v>
      </c>
      <c r="F35" s="7"/>
      <c r="G35" s="117"/>
      <c r="H35" s="5"/>
      <c r="I35" s="51">
        <f t="shared" si="14"/>
        <v>1283</v>
      </c>
      <c r="J35" s="117">
        <f t="shared" si="15"/>
        <v>118</v>
      </c>
      <c r="K35" s="5">
        <f t="shared" si="16"/>
        <v>1401</v>
      </c>
    </row>
    <row r="36" spans="1:13" ht="13.5" customHeight="1" x14ac:dyDescent="0.25">
      <c r="A36" s="175" t="s">
        <v>147</v>
      </c>
      <c r="B36" s="136" t="s">
        <v>148</v>
      </c>
      <c r="C36" s="189">
        <f>+'3.SZ.TÁBL. SEGÍTŐ SZOLGÁLAT'!AA45</f>
        <v>0</v>
      </c>
      <c r="D36" s="57">
        <f>+'3.SZ.TÁBL. SEGÍTŐ SZOLGÁLAT'!AB45</f>
        <v>0</v>
      </c>
      <c r="E36" s="25">
        <f>+'3.SZ.TÁBL. SEGÍTŐ SZOLGÁLAT'!AC45</f>
        <v>0</v>
      </c>
      <c r="F36" s="7"/>
      <c r="G36" s="57"/>
      <c r="H36" s="25"/>
      <c r="I36" s="51">
        <f t="shared" si="14"/>
        <v>0</v>
      </c>
      <c r="J36" s="117">
        <f t="shared" si="15"/>
        <v>0</v>
      </c>
      <c r="K36" s="5">
        <f t="shared" si="16"/>
        <v>0</v>
      </c>
    </row>
    <row r="37" spans="1:13" ht="13.5" customHeight="1" x14ac:dyDescent="0.25">
      <c r="A37" s="175" t="s">
        <v>149</v>
      </c>
      <c r="B37" s="136" t="s">
        <v>1</v>
      </c>
      <c r="C37" s="189">
        <f>+'3.SZ.TÁBL. SEGÍTŐ SZOLGÁLAT'!AA46</f>
        <v>2267</v>
      </c>
      <c r="D37" s="57">
        <f>+'3.SZ.TÁBL. SEGÍTŐ SZOLGÁLAT'!AB46</f>
        <v>464</v>
      </c>
      <c r="E37" s="25">
        <f>+'3.SZ.TÁBL. SEGÍTŐ SZOLGÁLAT'!AC46</f>
        <v>2731</v>
      </c>
      <c r="F37" s="7"/>
      <c r="G37" s="117"/>
      <c r="H37" s="5"/>
      <c r="I37" s="51">
        <f t="shared" si="14"/>
        <v>2267</v>
      </c>
      <c r="J37" s="117">
        <f t="shared" si="15"/>
        <v>464</v>
      </c>
      <c r="K37" s="5">
        <f t="shared" si="16"/>
        <v>2731</v>
      </c>
    </row>
    <row r="38" spans="1:13" ht="13.5" customHeight="1" x14ac:dyDescent="0.25">
      <c r="A38" s="175" t="s">
        <v>150</v>
      </c>
      <c r="B38" s="136" t="s">
        <v>151</v>
      </c>
      <c r="C38" s="189">
        <f>+'3.SZ.TÁBL. SEGÍTŐ SZOLGÁLAT'!AA47</f>
        <v>2025</v>
      </c>
      <c r="D38" s="57">
        <f>+'3.SZ.TÁBL. SEGÍTŐ SZOLGÁLAT'!AB47</f>
        <v>0</v>
      </c>
      <c r="E38" s="25">
        <f>+'3.SZ.TÁBL. SEGÍTŐ SZOLGÁLAT'!AC47</f>
        <v>2025</v>
      </c>
      <c r="F38" s="7"/>
      <c r="G38" s="117"/>
      <c r="H38" s="5"/>
      <c r="I38" s="51">
        <f t="shared" si="14"/>
        <v>2025</v>
      </c>
      <c r="J38" s="117">
        <f t="shared" si="15"/>
        <v>0</v>
      </c>
      <c r="K38" s="5">
        <f t="shared" si="16"/>
        <v>2025</v>
      </c>
    </row>
    <row r="39" spans="1:13" ht="13.5" customHeight="1" x14ac:dyDescent="0.25">
      <c r="A39" s="175" t="s">
        <v>152</v>
      </c>
      <c r="B39" s="136" t="s">
        <v>153</v>
      </c>
      <c r="C39" s="189">
        <f>+'3.SZ.TÁBL. SEGÍTŐ SZOLGÁLAT'!AA48</f>
        <v>0</v>
      </c>
      <c r="D39" s="57">
        <f>+'3.SZ.TÁBL. SEGÍTŐ SZOLGÁLAT'!AB48</f>
        <v>0</v>
      </c>
      <c r="E39" s="25">
        <f>+'3.SZ.TÁBL. SEGÍTŐ SZOLGÁLAT'!AC48</f>
        <v>0</v>
      </c>
      <c r="F39" s="7"/>
      <c r="G39" s="117"/>
      <c r="H39" s="5"/>
      <c r="I39" s="51">
        <f t="shared" si="14"/>
        <v>0</v>
      </c>
      <c r="J39" s="117">
        <f t="shared" si="15"/>
        <v>0</v>
      </c>
      <c r="K39" s="5">
        <f t="shared" si="16"/>
        <v>0</v>
      </c>
    </row>
    <row r="40" spans="1:13" ht="13.5" customHeight="1" x14ac:dyDescent="0.25">
      <c r="A40" s="175" t="s">
        <v>154</v>
      </c>
      <c r="B40" s="136" t="s">
        <v>2</v>
      </c>
      <c r="C40" s="189">
        <f>+'3.SZ.TÁBL. SEGÍTŐ SZOLGÁLAT'!AA49</f>
        <v>744</v>
      </c>
      <c r="D40" s="57">
        <f>+'3.SZ.TÁBL. SEGÍTŐ SZOLGÁLAT'!AB49</f>
        <v>-24</v>
      </c>
      <c r="E40" s="25">
        <f>+'3.SZ.TÁBL. SEGÍTŐ SZOLGÁLAT'!AC49</f>
        <v>720</v>
      </c>
      <c r="F40" s="7"/>
      <c r="G40" s="57"/>
      <c r="H40" s="25"/>
      <c r="I40" s="51">
        <f t="shared" si="14"/>
        <v>744</v>
      </c>
      <c r="J40" s="57">
        <f t="shared" si="15"/>
        <v>-24</v>
      </c>
      <c r="K40" s="25">
        <f t="shared" si="16"/>
        <v>720</v>
      </c>
    </row>
    <row r="41" spans="1:13" ht="13.5" customHeight="1" x14ac:dyDescent="0.25">
      <c r="A41" s="175" t="s">
        <v>155</v>
      </c>
      <c r="B41" s="136" t="s">
        <v>156</v>
      </c>
      <c r="C41" s="189">
        <f>+'3.SZ.TÁBL. SEGÍTŐ SZOLGÁLAT'!AA50</f>
        <v>0</v>
      </c>
      <c r="D41" s="57">
        <f>+'3.SZ.TÁBL. SEGÍTŐ SZOLGÁLAT'!AB50</f>
        <v>0</v>
      </c>
      <c r="E41" s="25">
        <f>+'3.SZ.TÁBL. SEGÍTŐ SZOLGÁLAT'!AC50</f>
        <v>0</v>
      </c>
      <c r="F41" s="7"/>
      <c r="G41" s="57"/>
      <c r="H41" s="25"/>
      <c r="I41" s="51">
        <f t="shared" si="14"/>
        <v>0</v>
      </c>
      <c r="J41" s="117">
        <f t="shared" si="15"/>
        <v>0</v>
      </c>
      <c r="K41" s="5">
        <f t="shared" si="16"/>
        <v>0</v>
      </c>
    </row>
    <row r="42" spans="1:13" ht="13.5" customHeight="1" x14ac:dyDescent="0.25">
      <c r="A42" s="175" t="s">
        <v>157</v>
      </c>
      <c r="B42" s="136" t="s">
        <v>158</v>
      </c>
      <c r="C42" s="189">
        <f>+'3.SZ.TÁBL. SEGÍTŐ SZOLGÁLAT'!AA51</f>
        <v>0</v>
      </c>
      <c r="D42" s="57">
        <f>+'3.SZ.TÁBL. SEGÍTŐ SZOLGÁLAT'!AB51</f>
        <v>0</v>
      </c>
      <c r="E42" s="25">
        <f>+'3.SZ.TÁBL. SEGÍTŐ SZOLGÁLAT'!AC51</f>
        <v>0</v>
      </c>
      <c r="F42" s="7"/>
      <c r="G42" s="117"/>
      <c r="H42" s="5"/>
      <c r="I42" s="51">
        <f t="shared" si="14"/>
        <v>0</v>
      </c>
      <c r="J42" s="117">
        <f t="shared" si="15"/>
        <v>0</v>
      </c>
      <c r="K42" s="5">
        <f t="shared" si="16"/>
        <v>0</v>
      </c>
    </row>
    <row r="43" spans="1:13" ht="13.5" customHeight="1" x14ac:dyDescent="0.25">
      <c r="A43" s="175" t="s">
        <v>159</v>
      </c>
      <c r="B43" s="136" t="s">
        <v>160</v>
      </c>
      <c r="C43" s="189">
        <f>+'3.SZ.TÁBL. SEGÍTŐ SZOLGÁLAT'!AA52</f>
        <v>0</v>
      </c>
      <c r="D43" s="57">
        <f>+'3.SZ.TÁBL. SEGÍTŐ SZOLGÁLAT'!AB52</f>
        <v>0</v>
      </c>
      <c r="E43" s="25">
        <f>+'3.SZ.TÁBL. SEGÍTŐ SZOLGÁLAT'!AC52</f>
        <v>0</v>
      </c>
      <c r="F43" s="7"/>
      <c r="G43" s="117"/>
      <c r="H43" s="5"/>
      <c r="I43" s="51">
        <f t="shared" si="14"/>
        <v>0</v>
      </c>
      <c r="J43" s="117">
        <f t="shared" si="15"/>
        <v>0</v>
      </c>
      <c r="K43" s="5">
        <f t="shared" si="16"/>
        <v>0</v>
      </c>
    </row>
    <row r="44" spans="1:13" ht="13.5" customHeight="1" x14ac:dyDescent="0.25">
      <c r="A44" s="175" t="s">
        <v>161</v>
      </c>
      <c r="B44" s="136" t="s">
        <v>162</v>
      </c>
      <c r="C44" s="189">
        <f>+'3.SZ.TÁBL. SEGÍTŐ SZOLGÁLAT'!AA53</f>
        <v>875</v>
      </c>
      <c r="D44" s="57">
        <f>+'3.SZ.TÁBL. SEGÍTŐ SZOLGÁLAT'!AB53</f>
        <v>206</v>
      </c>
      <c r="E44" s="25">
        <f>+'3.SZ.TÁBL. SEGÍTŐ SZOLGÁLAT'!AC53</f>
        <v>1081</v>
      </c>
      <c r="F44" s="7"/>
      <c r="G44" s="117"/>
      <c r="H44" s="5"/>
      <c r="I44" s="51">
        <f t="shared" si="14"/>
        <v>875</v>
      </c>
      <c r="J44" s="117">
        <f t="shared" si="15"/>
        <v>206</v>
      </c>
      <c r="K44" s="5">
        <f t="shared" si="16"/>
        <v>1081</v>
      </c>
    </row>
    <row r="45" spans="1:13" ht="13.5" customHeight="1" x14ac:dyDescent="0.25">
      <c r="A45" s="176" t="s">
        <v>161</v>
      </c>
      <c r="B45" s="151" t="s">
        <v>163</v>
      </c>
      <c r="C45" s="207">
        <f>+'3.SZ.TÁBL. SEGÍTŐ SZOLGÁLAT'!AA54</f>
        <v>0</v>
      </c>
      <c r="D45" s="58">
        <f>+'3.SZ.TÁBL. SEGÍTŐ SZOLGÁLAT'!AB54</f>
        <v>0</v>
      </c>
      <c r="E45" s="26">
        <f>+'3.SZ.TÁBL. SEGÍTŐ SZOLGÁLAT'!AC54</f>
        <v>0</v>
      </c>
      <c r="F45" s="145"/>
      <c r="G45" s="58"/>
      <c r="H45" s="26"/>
      <c r="I45" s="52">
        <f t="shared" si="14"/>
        <v>0</v>
      </c>
      <c r="J45" s="58">
        <f t="shared" si="15"/>
        <v>0</v>
      </c>
      <c r="K45" s="26">
        <f t="shared" si="16"/>
        <v>0</v>
      </c>
    </row>
    <row r="46" spans="1:13" s="3" customFormat="1" ht="13.5" customHeight="1" x14ac:dyDescent="0.25">
      <c r="A46" s="177" t="s">
        <v>123</v>
      </c>
      <c r="B46" s="152" t="s">
        <v>84</v>
      </c>
      <c r="C46" s="254">
        <f t="shared" ref="C46:E46" si="17">+SUM(C32:C44)</f>
        <v>94863</v>
      </c>
      <c r="D46" s="360">
        <f t="shared" si="17"/>
        <v>5686</v>
      </c>
      <c r="E46" s="361">
        <f t="shared" si="17"/>
        <v>100549</v>
      </c>
      <c r="F46" s="362"/>
      <c r="G46" s="363"/>
      <c r="H46" s="364"/>
      <c r="I46" s="359">
        <f>SUM(I32:I45)</f>
        <v>94863</v>
      </c>
      <c r="J46" s="363">
        <f>SUM(J32:J45)</f>
        <v>5686</v>
      </c>
      <c r="K46" s="364">
        <f>SUM(K32:K45)</f>
        <v>100549</v>
      </c>
      <c r="M46" s="4"/>
    </row>
    <row r="47" spans="1:13" ht="13.5" customHeight="1" x14ac:dyDescent="0.25">
      <c r="A47" s="174" t="s">
        <v>164</v>
      </c>
      <c r="B47" s="150" t="s">
        <v>165</v>
      </c>
      <c r="C47" s="195">
        <f>+'3.SZ.TÁBL. SEGÍTŐ SZOLGÁLAT'!AA56</f>
        <v>0</v>
      </c>
      <c r="D47" s="61">
        <f>+'3.SZ.TÁBL. SEGÍTŐ SZOLGÁLAT'!AB56</f>
        <v>0</v>
      </c>
      <c r="E47" s="104">
        <f>+'3.SZ.TÁBL. SEGÍTŐ SZOLGÁLAT'!AC56</f>
        <v>0</v>
      </c>
      <c r="F47" s="6"/>
      <c r="G47" s="61"/>
      <c r="H47" s="104"/>
      <c r="I47" s="49">
        <f t="shared" ref="I47:K49" si="18">+C47+F47</f>
        <v>0</v>
      </c>
      <c r="J47" s="61">
        <f t="shared" si="18"/>
        <v>0</v>
      </c>
      <c r="K47" s="104">
        <f t="shared" si="18"/>
        <v>0</v>
      </c>
    </row>
    <row r="48" spans="1:13" ht="26.4" customHeight="1" x14ac:dyDescent="0.25">
      <c r="A48" s="175" t="s">
        <v>166</v>
      </c>
      <c r="B48" s="136" t="s">
        <v>167</v>
      </c>
      <c r="C48" s="189">
        <f>+'3.SZ.TÁBL. SEGÍTŐ SZOLGÁLAT'!AA57</f>
        <v>2151</v>
      </c>
      <c r="D48" s="57">
        <f>+'3.SZ.TÁBL. SEGÍTŐ SZOLGÁLAT'!AB57</f>
        <v>619</v>
      </c>
      <c r="E48" s="25">
        <f>+'3.SZ.TÁBL. SEGÍTŐ SZOLGÁLAT'!AC57</f>
        <v>2770</v>
      </c>
      <c r="F48" s="7"/>
      <c r="G48" s="117"/>
      <c r="H48" s="5"/>
      <c r="I48" s="51">
        <f t="shared" si="18"/>
        <v>2151</v>
      </c>
      <c r="J48" s="117">
        <f t="shared" si="18"/>
        <v>619</v>
      </c>
      <c r="K48" s="5">
        <f t="shared" si="18"/>
        <v>2770</v>
      </c>
    </row>
    <row r="49" spans="1:23" ht="13.5" customHeight="1" x14ac:dyDescent="0.25">
      <c r="A49" s="176" t="s">
        <v>168</v>
      </c>
      <c r="B49" s="151" t="s">
        <v>169</v>
      </c>
      <c r="C49" s="207">
        <f>+'3.SZ.TÁBL. SEGÍTŐ SZOLGÁLAT'!AA58</f>
        <v>68</v>
      </c>
      <c r="D49" s="58">
        <f>+'3.SZ.TÁBL. SEGÍTŐ SZOLGÁLAT'!AB58</f>
        <v>0</v>
      </c>
      <c r="E49" s="26">
        <f>+'3.SZ.TÁBL. SEGÍTŐ SZOLGÁLAT'!AC58</f>
        <v>68</v>
      </c>
      <c r="F49" s="145"/>
      <c r="G49" s="163"/>
      <c r="H49" s="164"/>
      <c r="I49" s="52">
        <f t="shared" si="18"/>
        <v>68</v>
      </c>
      <c r="J49" s="160">
        <f t="shared" si="18"/>
        <v>0</v>
      </c>
      <c r="K49" s="147">
        <f t="shared" si="18"/>
        <v>68</v>
      </c>
      <c r="L49" s="2"/>
      <c r="N49" s="2"/>
      <c r="O49" s="2"/>
      <c r="P49" s="2"/>
      <c r="Q49" s="2"/>
      <c r="S49" s="2"/>
      <c r="T49" s="2"/>
      <c r="U49" s="2"/>
      <c r="V49" s="2"/>
      <c r="W49" s="2"/>
    </row>
    <row r="50" spans="1:23" s="3" customFormat="1" ht="13.5" customHeight="1" x14ac:dyDescent="0.25">
      <c r="A50" s="177" t="s">
        <v>124</v>
      </c>
      <c r="B50" s="152" t="s">
        <v>85</v>
      </c>
      <c r="C50" s="254">
        <f t="shared" ref="C50:E50" si="19">SUM(C47:C49)</f>
        <v>2219</v>
      </c>
      <c r="D50" s="360">
        <f t="shared" si="19"/>
        <v>619</v>
      </c>
      <c r="E50" s="361">
        <f t="shared" si="19"/>
        <v>2838</v>
      </c>
      <c r="F50" s="254">
        <f t="shared" ref="F50:G50" si="20">SUM(F47:F49)</f>
        <v>0</v>
      </c>
      <c r="G50" s="365">
        <f t="shared" si="20"/>
        <v>0</v>
      </c>
      <c r="H50" s="366">
        <f t="shared" ref="H50" si="21">SUM(H47:H49)</f>
        <v>0</v>
      </c>
      <c r="I50" s="359">
        <f>SUM(I47:I49)</f>
        <v>2219</v>
      </c>
      <c r="J50" s="363">
        <f>SUM(J47:J49)</f>
        <v>619</v>
      </c>
      <c r="K50" s="364">
        <f>SUM(K47:K49)</f>
        <v>2838</v>
      </c>
      <c r="L50" s="4"/>
      <c r="M50" s="4"/>
      <c r="N50" s="4"/>
      <c r="O50" s="4"/>
      <c r="P50" s="4"/>
      <c r="Q50" s="4"/>
      <c r="S50" s="4"/>
      <c r="T50" s="4"/>
      <c r="U50" s="4"/>
      <c r="V50" s="4"/>
      <c r="W50" s="4"/>
    </row>
    <row r="51" spans="1:23" s="3" customFormat="1" ht="13.5" customHeight="1" x14ac:dyDescent="0.25">
      <c r="A51" s="177" t="s">
        <v>125</v>
      </c>
      <c r="B51" s="152" t="s">
        <v>86</v>
      </c>
      <c r="C51" s="254">
        <f t="shared" ref="C51:K51" si="22">+C46+C50</f>
        <v>97082</v>
      </c>
      <c r="D51" s="360">
        <f t="shared" si="22"/>
        <v>6305</v>
      </c>
      <c r="E51" s="361">
        <f t="shared" si="22"/>
        <v>103387</v>
      </c>
      <c r="F51" s="254">
        <f t="shared" si="22"/>
        <v>0</v>
      </c>
      <c r="G51" s="363">
        <f t="shared" si="22"/>
        <v>0</v>
      </c>
      <c r="H51" s="364">
        <f t="shared" si="22"/>
        <v>0</v>
      </c>
      <c r="I51" s="359">
        <f t="shared" si="22"/>
        <v>97082</v>
      </c>
      <c r="J51" s="363">
        <f t="shared" si="22"/>
        <v>6305</v>
      </c>
      <c r="K51" s="364">
        <f t="shared" si="22"/>
        <v>103387</v>
      </c>
      <c r="L51" s="4"/>
      <c r="M51" s="4"/>
      <c r="N51" s="4"/>
      <c r="O51" s="4"/>
      <c r="P51" s="4"/>
      <c r="Q51" s="4"/>
      <c r="S51" s="4"/>
      <c r="T51" s="4"/>
      <c r="U51" s="4"/>
      <c r="V51" s="4"/>
      <c r="W51" s="4"/>
    </row>
    <row r="52" spans="1:23" s="3" customFormat="1" ht="13.5" customHeight="1" x14ac:dyDescent="0.25">
      <c r="A52" s="177" t="s">
        <v>126</v>
      </c>
      <c r="B52" s="152" t="s">
        <v>87</v>
      </c>
      <c r="C52" s="254">
        <f t="shared" ref="C52:K52" si="23">+SUM(C53:C57)</f>
        <v>21793</v>
      </c>
      <c r="D52" s="360">
        <f t="shared" si="23"/>
        <v>935</v>
      </c>
      <c r="E52" s="361">
        <f t="shared" si="23"/>
        <v>22728</v>
      </c>
      <c r="F52" s="254">
        <f t="shared" si="23"/>
        <v>0</v>
      </c>
      <c r="G52" s="363">
        <f t="shared" si="23"/>
        <v>0</v>
      </c>
      <c r="H52" s="364">
        <f t="shared" si="23"/>
        <v>0</v>
      </c>
      <c r="I52" s="359">
        <f t="shared" si="23"/>
        <v>21793</v>
      </c>
      <c r="J52" s="363">
        <f t="shared" si="23"/>
        <v>935</v>
      </c>
      <c r="K52" s="364">
        <f t="shared" si="23"/>
        <v>22728</v>
      </c>
      <c r="M52" s="4"/>
    </row>
    <row r="53" spans="1:23" s="253" customFormat="1" ht="13.5" customHeight="1" x14ac:dyDescent="0.25">
      <c r="A53" s="178" t="s">
        <v>126</v>
      </c>
      <c r="B53" s="165" t="s">
        <v>227</v>
      </c>
      <c r="C53" s="264">
        <f>+'3.SZ.TÁBL. SEGÍTŐ SZOLGÁLAT'!AA62</f>
        <v>18787</v>
      </c>
      <c r="D53" s="347">
        <f>+'3.SZ.TÁBL. SEGÍTŐ SZOLGÁLAT'!AB62</f>
        <v>935</v>
      </c>
      <c r="E53" s="348">
        <f>+'3.SZ.TÁBL. SEGÍTŐ SZOLGÁLAT'!AC62</f>
        <v>19722</v>
      </c>
      <c r="F53" s="349"/>
      <c r="G53" s="350"/>
      <c r="H53" s="351"/>
      <c r="I53" s="338">
        <f t="shared" ref="I53:K60" si="24">+C53+F53</f>
        <v>18787</v>
      </c>
      <c r="J53" s="350">
        <f t="shared" si="24"/>
        <v>935</v>
      </c>
      <c r="K53" s="351">
        <f t="shared" si="24"/>
        <v>19722</v>
      </c>
      <c r="M53" s="339"/>
    </row>
    <row r="54" spans="1:23" s="253" customFormat="1" ht="13.5" customHeight="1" x14ac:dyDescent="0.25">
      <c r="A54" s="179" t="s">
        <v>126</v>
      </c>
      <c r="B54" s="138" t="s">
        <v>228</v>
      </c>
      <c r="C54" s="243">
        <f>+'3.SZ.TÁBL. SEGÍTŐ SZOLGÁLAT'!AA63</f>
        <v>2682</v>
      </c>
      <c r="D54" s="336">
        <f>+'3.SZ.TÁBL. SEGÍTŐ SZOLGÁLAT'!AB63</f>
        <v>0</v>
      </c>
      <c r="E54" s="337">
        <f>+'3.SZ.TÁBL. SEGÍTŐ SZOLGÁLAT'!AC63</f>
        <v>2682</v>
      </c>
      <c r="F54" s="352"/>
      <c r="G54" s="353"/>
      <c r="H54" s="354"/>
      <c r="I54" s="335">
        <f t="shared" si="24"/>
        <v>2682</v>
      </c>
      <c r="J54" s="353">
        <f t="shared" si="24"/>
        <v>0</v>
      </c>
      <c r="K54" s="354">
        <f t="shared" si="24"/>
        <v>2682</v>
      </c>
      <c r="M54" s="339"/>
    </row>
    <row r="55" spans="1:23" s="253" customFormat="1" ht="13.5" customHeight="1" x14ac:dyDescent="0.25">
      <c r="A55" s="179" t="s">
        <v>126</v>
      </c>
      <c r="B55" s="138" t="s">
        <v>229</v>
      </c>
      <c r="C55" s="243">
        <f>+'3.SZ.TÁBL. SEGÍTŐ SZOLGÁLAT'!AA64</f>
        <v>15</v>
      </c>
      <c r="D55" s="336">
        <f>+'3.SZ.TÁBL. SEGÍTŐ SZOLGÁLAT'!AB64</f>
        <v>0</v>
      </c>
      <c r="E55" s="337">
        <f>+'3.SZ.TÁBL. SEGÍTŐ SZOLGÁLAT'!AC64</f>
        <v>15</v>
      </c>
      <c r="F55" s="352"/>
      <c r="G55" s="353"/>
      <c r="H55" s="354"/>
      <c r="I55" s="335">
        <f t="shared" si="24"/>
        <v>15</v>
      </c>
      <c r="J55" s="353">
        <f t="shared" si="24"/>
        <v>0</v>
      </c>
      <c r="K55" s="354">
        <f t="shared" si="24"/>
        <v>15</v>
      </c>
      <c r="M55" s="339"/>
    </row>
    <row r="56" spans="1:23" s="253" customFormat="1" ht="13.5" customHeight="1" x14ac:dyDescent="0.25">
      <c r="A56" s="179" t="s">
        <v>126</v>
      </c>
      <c r="B56" s="138" t="s">
        <v>293</v>
      </c>
      <c r="C56" s="243">
        <f>+'3.SZ.TÁBL. SEGÍTŐ SZOLGÁLAT'!AA65</f>
        <v>0</v>
      </c>
      <c r="D56" s="336">
        <f>+'3.SZ.TÁBL. SEGÍTŐ SZOLGÁLAT'!AB65</f>
        <v>0</v>
      </c>
      <c r="E56" s="337">
        <f>+'3.SZ.TÁBL. SEGÍTŐ SZOLGÁLAT'!AC65</f>
        <v>0</v>
      </c>
      <c r="F56" s="352"/>
      <c r="G56" s="353"/>
      <c r="H56" s="354"/>
      <c r="I56" s="335">
        <f t="shared" si="24"/>
        <v>0</v>
      </c>
      <c r="J56" s="353">
        <f t="shared" si="24"/>
        <v>0</v>
      </c>
      <c r="K56" s="354">
        <f t="shared" si="24"/>
        <v>0</v>
      </c>
      <c r="M56" s="339"/>
    </row>
    <row r="57" spans="1:23" s="253" customFormat="1" ht="13.5" customHeight="1" x14ac:dyDescent="0.25">
      <c r="A57" s="179" t="s">
        <v>126</v>
      </c>
      <c r="B57" s="138" t="s">
        <v>230</v>
      </c>
      <c r="C57" s="243">
        <f>+'3.SZ.TÁBL. SEGÍTŐ SZOLGÁLAT'!AA66</f>
        <v>309</v>
      </c>
      <c r="D57" s="336">
        <f>+'3.SZ.TÁBL. SEGÍTŐ SZOLGÁLAT'!AB66</f>
        <v>0</v>
      </c>
      <c r="E57" s="337">
        <f>+'3.SZ.TÁBL. SEGÍTŐ SZOLGÁLAT'!AC66</f>
        <v>309</v>
      </c>
      <c r="F57" s="352"/>
      <c r="G57" s="353"/>
      <c r="H57" s="354"/>
      <c r="I57" s="335">
        <f t="shared" si="24"/>
        <v>309</v>
      </c>
      <c r="J57" s="353">
        <f t="shared" si="24"/>
        <v>0</v>
      </c>
      <c r="K57" s="354">
        <f t="shared" si="24"/>
        <v>309</v>
      </c>
      <c r="M57" s="339"/>
    </row>
    <row r="58" spans="1:23" ht="13.5" customHeight="1" x14ac:dyDescent="0.25">
      <c r="A58" s="175" t="s">
        <v>170</v>
      </c>
      <c r="B58" s="136" t="s">
        <v>171</v>
      </c>
      <c r="C58" s="195">
        <f>+'3.SZ.TÁBL. SEGÍTŐ SZOLGÁLAT'!AA67</f>
        <v>146</v>
      </c>
      <c r="D58" s="57">
        <f>+'3.SZ.TÁBL. SEGÍTŐ SZOLGÁLAT'!AB67</f>
        <v>15</v>
      </c>
      <c r="E58" s="25">
        <f>+'3.SZ.TÁBL. SEGÍTŐ SZOLGÁLAT'!AC67</f>
        <v>161</v>
      </c>
      <c r="F58" s="7"/>
      <c r="G58" s="117"/>
      <c r="H58" s="5"/>
      <c r="I58" s="51">
        <f t="shared" si="24"/>
        <v>146</v>
      </c>
      <c r="J58" s="117">
        <f t="shared" si="24"/>
        <v>15</v>
      </c>
      <c r="K58" s="5">
        <f t="shared" si="24"/>
        <v>161</v>
      </c>
    </row>
    <row r="59" spans="1:23" ht="13.5" customHeight="1" x14ac:dyDescent="0.25">
      <c r="A59" s="175" t="s">
        <v>172</v>
      </c>
      <c r="B59" s="136" t="s">
        <v>173</v>
      </c>
      <c r="C59" s="189">
        <f>+'3.SZ.TÁBL. SEGÍTŐ SZOLGÁLAT'!AA68</f>
        <v>3801</v>
      </c>
      <c r="D59" s="57">
        <f>+'3.SZ.TÁBL. SEGÍTŐ SZOLGÁLAT'!AB68</f>
        <v>82</v>
      </c>
      <c r="E59" s="25">
        <f>+'3.SZ.TÁBL. SEGÍTŐ SZOLGÁLAT'!AC68</f>
        <v>3883</v>
      </c>
      <c r="F59" s="7"/>
      <c r="G59" s="117">
        <f>+[4]Társulás!$G$13</f>
        <v>8</v>
      </c>
      <c r="H59" s="5">
        <f>SUM(F59:G59)</f>
        <v>8</v>
      </c>
      <c r="I59" s="51">
        <f t="shared" si="24"/>
        <v>3801</v>
      </c>
      <c r="J59" s="117">
        <f t="shared" si="24"/>
        <v>90</v>
      </c>
      <c r="K59" s="5">
        <f t="shared" si="24"/>
        <v>3891</v>
      </c>
    </row>
    <row r="60" spans="1:23" ht="13.5" customHeight="1" x14ac:dyDescent="0.25">
      <c r="A60" s="176" t="s">
        <v>174</v>
      </c>
      <c r="B60" s="151" t="s">
        <v>175</v>
      </c>
      <c r="C60" s="207">
        <f>+'3.SZ.TÁBL. SEGÍTŐ SZOLGÁLAT'!AA69</f>
        <v>0</v>
      </c>
      <c r="D60" s="58">
        <f>+'3.SZ.TÁBL. SEGÍTŐ SZOLGÁLAT'!AB69</f>
        <v>0</v>
      </c>
      <c r="E60" s="26">
        <f>+'3.SZ.TÁBL. SEGÍTŐ SZOLGÁLAT'!AC69</f>
        <v>0</v>
      </c>
      <c r="F60" s="145"/>
      <c r="G60" s="160"/>
      <c r="H60" s="147"/>
      <c r="I60" s="52">
        <f t="shared" si="24"/>
        <v>0</v>
      </c>
      <c r="J60" s="160">
        <f t="shared" si="24"/>
        <v>0</v>
      </c>
      <c r="K60" s="147">
        <f t="shared" si="24"/>
        <v>0</v>
      </c>
    </row>
    <row r="61" spans="1:23" s="3" customFormat="1" ht="13.5" customHeight="1" x14ac:dyDescent="0.25">
      <c r="A61" s="177" t="s">
        <v>127</v>
      </c>
      <c r="B61" s="152" t="s">
        <v>88</v>
      </c>
      <c r="C61" s="254">
        <f t="shared" ref="C61:H61" si="25">SUM(C58:C60)</f>
        <v>3947</v>
      </c>
      <c r="D61" s="365">
        <f t="shared" si="25"/>
        <v>97</v>
      </c>
      <c r="E61" s="366">
        <f t="shared" si="25"/>
        <v>4044</v>
      </c>
      <c r="F61" s="254">
        <f t="shared" si="25"/>
        <v>0</v>
      </c>
      <c r="G61" s="363">
        <f t="shared" si="25"/>
        <v>8</v>
      </c>
      <c r="H61" s="364">
        <f t="shared" si="25"/>
        <v>8</v>
      </c>
      <c r="I61" s="359">
        <f>+SUM(I58:I60)</f>
        <v>3947</v>
      </c>
      <c r="J61" s="363">
        <f>+SUM(J58:J60)</f>
        <v>105</v>
      </c>
      <c r="K61" s="364">
        <f>+SUM(K58:K60)</f>
        <v>4052</v>
      </c>
      <c r="M61" s="4"/>
    </row>
    <row r="62" spans="1:23" ht="13.5" customHeight="1" x14ac:dyDescent="0.25">
      <c r="A62" s="174" t="s">
        <v>176</v>
      </c>
      <c r="B62" s="150" t="s">
        <v>177</v>
      </c>
      <c r="C62" s="195">
        <f>+'3.SZ.TÁBL. SEGÍTŐ SZOLGÁLAT'!AA71</f>
        <v>750</v>
      </c>
      <c r="D62" s="166">
        <f>+'3.SZ.TÁBL. SEGÍTŐ SZOLGÁLAT'!AB71</f>
        <v>2</v>
      </c>
      <c r="E62" s="167">
        <f>+'3.SZ.TÁBL. SEGÍTŐ SZOLGÁLAT'!AC71</f>
        <v>752</v>
      </c>
      <c r="F62" s="6"/>
      <c r="G62" s="59"/>
      <c r="H62" s="60"/>
      <c r="I62" s="49">
        <f t="shared" ref="I62:K63" si="26">+C62+F62</f>
        <v>750</v>
      </c>
      <c r="J62" s="59">
        <f t="shared" si="26"/>
        <v>2</v>
      </c>
      <c r="K62" s="60">
        <f t="shared" si="26"/>
        <v>752</v>
      </c>
    </row>
    <row r="63" spans="1:23" ht="13.5" customHeight="1" x14ac:dyDescent="0.25">
      <c r="A63" s="176" t="s">
        <v>178</v>
      </c>
      <c r="B63" s="151" t="s">
        <v>179</v>
      </c>
      <c r="C63" s="207">
        <f>+'3.SZ.TÁBL. SEGÍTŐ SZOLGÁLAT'!AA72</f>
        <v>535</v>
      </c>
      <c r="D63" s="163">
        <f>+'3.SZ.TÁBL. SEGÍTŐ SZOLGÁLAT'!AB72</f>
        <v>-31</v>
      </c>
      <c r="E63" s="164">
        <f>+'3.SZ.TÁBL. SEGÍTŐ SZOLGÁLAT'!AC72</f>
        <v>504</v>
      </c>
      <c r="F63" s="145"/>
      <c r="G63" s="160"/>
      <c r="H63" s="147"/>
      <c r="I63" s="52">
        <f t="shared" si="26"/>
        <v>535</v>
      </c>
      <c r="J63" s="160">
        <f t="shared" si="26"/>
        <v>-31</v>
      </c>
      <c r="K63" s="147">
        <f t="shared" si="26"/>
        <v>504</v>
      </c>
    </row>
    <row r="64" spans="1:23" s="3" customFormat="1" ht="13.5" customHeight="1" x14ac:dyDescent="0.25">
      <c r="A64" s="177" t="s">
        <v>128</v>
      </c>
      <c r="B64" s="152" t="s">
        <v>89</v>
      </c>
      <c r="C64" s="254">
        <f t="shared" ref="C64:H64" si="27">SUM(C62:C63)</f>
        <v>1285</v>
      </c>
      <c r="D64" s="365">
        <f t="shared" si="27"/>
        <v>-29</v>
      </c>
      <c r="E64" s="366">
        <f t="shared" si="27"/>
        <v>1256</v>
      </c>
      <c r="F64" s="254">
        <f t="shared" si="27"/>
        <v>0</v>
      </c>
      <c r="G64" s="363">
        <f t="shared" si="27"/>
        <v>0</v>
      </c>
      <c r="H64" s="364">
        <f t="shared" si="27"/>
        <v>0</v>
      </c>
      <c r="I64" s="359">
        <f>+SUM(I62:I63)</f>
        <v>1285</v>
      </c>
      <c r="J64" s="363">
        <f>+SUM(J62:J63)</f>
        <v>-29</v>
      </c>
      <c r="K64" s="364">
        <f>+SUM(K62:K63)</f>
        <v>1256</v>
      </c>
      <c r="M64" s="4"/>
    </row>
    <row r="65" spans="1:13" ht="13.5" customHeight="1" x14ac:dyDescent="0.25">
      <c r="A65" s="174" t="s">
        <v>180</v>
      </c>
      <c r="B65" s="150" t="s">
        <v>181</v>
      </c>
      <c r="C65" s="195">
        <f>+'3.SZ.TÁBL. SEGÍTŐ SZOLGÁLAT'!AA74</f>
        <v>2538</v>
      </c>
      <c r="D65" s="166">
        <f>+'3.SZ.TÁBL. SEGÍTŐ SZOLGÁLAT'!AB74</f>
        <v>0</v>
      </c>
      <c r="E65" s="167">
        <f>+'3.SZ.TÁBL. SEGÍTŐ SZOLGÁLAT'!AC74</f>
        <v>2538</v>
      </c>
      <c r="F65" s="6"/>
      <c r="G65" s="59"/>
      <c r="H65" s="60"/>
      <c r="I65" s="49">
        <f t="shared" ref="I65:I73" si="28">+C65+F65</f>
        <v>2538</v>
      </c>
      <c r="J65" s="59">
        <f t="shared" ref="J65:J73" si="29">+D65+G65</f>
        <v>0</v>
      </c>
      <c r="K65" s="60">
        <f t="shared" ref="K65:K73" si="30">+E65+H65</f>
        <v>2538</v>
      </c>
    </row>
    <row r="66" spans="1:13" ht="13.5" customHeight="1" x14ac:dyDescent="0.25">
      <c r="A66" s="175" t="s">
        <v>182</v>
      </c>
      <c r="B66" s="136" t="s">
        <v>3</v>
      </c>
      <c r="C66" s="189">
        <f>+'3.SZ.TÁBL. SEGÍTŐ SZOLGÁLAT'!AA75</f>
        <v>1271</v>
      </c>
      <c r="D66" s="137">
        <f>+'3.SZ.TÁBL. SEGÍTŐ SZOLGÁLAT'!AB75</f>
        <v>118</v>
      </c>
      <c r="E66" s="159">
        <f>+'3.SZ.TÁBL. SEGÍTŐ SZOLGÁLAT'!AC75</f>
        <v>1389</v>
      </c>
      <c r="F66" s="7"/>
      <c r="G66" s="117"/>
      <c r="H66" s="5"/>
      <c r="I66" s="51">
        <f t="shared" si="28"/>
        <v>1271</v>
      </c>
      <c r="J66" s="117">
        <f t="shared" si="29"/>
        <v>118</v>
      </c>
      <c r="K66" s="5">
        <f t="shared" si="30"/>
        <v>1389</v>
      </c>
    </row>
    <row r="67" spans="1:13" ht="13.5" customHeight="1" x14ac:dyDescent="0.25">
      <c r="A67" s="175" t="s">
        <v>183</v>
      </c>
      <c r="B67" s="136" t="s">
        <v>184</v>
      </c>
      <c r="C67" s="189">
        <f>+'3.SZ.TÁBL. SEGÍTŐ SZOLGÁLAT'!AA76</f>
        <v>0</v>
      </c>
      <c r="D67" s="137">
        <f>+'3.SZ.TÁBL. SEGÍTŐ SZOLGÁLAT'!AB76</f>
        <v>0</v>
      </c>
      <c r="E67" s="159">
        <f>+'3.SZ.TÁBL. SEGÍTŐ SZOLGÁLAT'!AC76</f>
        <v>0</v>
      </c>
      <c r="F67" s="7"/>
      <c r="G67" s="117"/>
      <c r="H67" s="5"/>
      <c r="I67" s="51">
        <f t="shared" si="28"/>
        <v>0</v>
      </c>
      <c r="J67" s="117">
        <f t="shared" si="29"/>
        <v>0</v>
      </c>
      <c r="K67" s="5">
        <f t="shared" si="30"/>
        <v>0</v>
      </c>
    </row>
    <row r="68" spans="1:13" ht="13.5" customHeight="1" x14ac:dyDescent="0.25">
      <c r="A68" s="175" t="s">
        <v>185</v>
      </c>
      <c r="B68" s="136" t="s">
        <v>186</v>
      </c>
      <c r="C68" s="189">
        <f>+'3.SZ.TÁBL. SEGÍTŐ SZOLGÁLAT'!AA77</f>
        <v>2985</v>
      </c>
      <c r="D68" s="137">
        <f>+'3.SZ.TÁBL. SEGÍTŐ SZOLGÁLAT'!AB77</f>
        <v>0</v>
      </c>
      <c r="E68" s="159">
        <f>+'3.SZ.TÁBL. SEGÍTŐ SZOLGÁLAT'!AC77</f>
        <v>2985</v>
      </c>
      <c r="F68" s="7"/>
      <c r="G68" s="117"/>
      <c r="H68" s="5"/>
      <c r="I68" s="51">
        <f t="shared" si="28"/>
        <v>2985</v>
      </c>
      <c r="J68" s="117">
        <f t="shared" si="29"/>
        <v>0</v>
      </c>
      <c r="K68" s="5">
        <f t="shared" si="30"/>
        <v>2985</v>
      </c>
    </row>
    <row r="69" spans="1:13" ht="13.5" customHeight="1" x14ac:dyDescent="0.25">
      <c r="A69" s="175" t="s">
        <v>187</v>
      </c>
      <c r="B69" s="136" t="s">
        <v>188</v>
      </c>
      <c r="C69" s="189">
        <f>+'3.SZ.TÁBL. SEGÍTŐ SZOLGÁLAT'!AA78</f>
        <v>0</v>
      </c>
      <c r="D69" s="137">
        <f>+'3.SZ.TÁBL. SEGÍTŐ SZOLGÁLAT'!AB78</f>
        <v>0</v>
      </c>
      <c r="E69" s="159">
        <f>+'3.SZ.TÁBL. SEGÍTŐ SZOLGÁLAT'!AC78</f>
        <v>0</v>
      </c>
      <c r="F69" s="7"/>
      <c r="G69" s="117"/>
      <c r="H69" s="5"/>
      <c r="I69" s="51">
        <f t="shared" si="28"/>
        <v>0</v>
      </c>
      <c r="J69" s="117">
        <f t="shared" si="29"/>
        <v>0</v>
      </c>
      <c r="K69" s="5">
        <f t="shared" si="30"/>
        <v>0</v>
      </c>
    </row>
    <row r="70" spans="1:13" s="253" customFormat="1" ht="13.5" customHeight="1" x14ac:dyDescent="0.25">
      <c r="A70" s="179" t="s">
        <v>187</v>
      </c>
      <c r="B70" s="138" t="s">
        <v>231</v>
      </c>
      <c r="C70" s="243">
        <f>+'3.SZ.TÁBL. SEGÍTŐ SZOLGÁLAT'!AA79</f>
        <v>0</v>
      </c>
      <c r="D70" s="355">
        <f>+'3.SZ.TÁBL. SEGÍTŐ SZOLGÁLAT'!AB79</f>
        <v>0</v>
      </c>
      <c r="E70" s="356">
        <f>+'3.SZ.TÁBL. SEGÍTŐ SZOLGÁLAT'!AC79</f>
        <v>0</v>
      </c>
      <c r="F70" s="352"/>
      <c r="G70" s="353"/>
      <c r="H70" s="354"/>
      <c r="I70" s="335">
        <f t="shared" si="28"/>
        <v>0</v>
      </c>
      <c r="J70" s="353">
        <f t="shared" si="29"/>
        <v>0</v>
      </c>
      <c r="K70" s="354">
        <f t="shared" si="30"/>
        <v>0</v>
      </c>
      <c r="M70" s="339"/>
    </row>
    <row r="71" spans="1:13" s="253" customFormat="1" ht="13.5" customHeight="1" x14ac:dyDescent="0.25">
      <c r="A71" s="179" t="s">
        <v>187</v>
      </c>
      <c r="B71" s="138" t="s">
        <v>232</v>
      </c>
      <c r="C71" s="243">
        <f>+'3.SZ.TÁBL. SEGÍTŐ SZOLGÁLAT'!AA80</f>
        <v>0</v>
      </c>
      <c r="D71" s="355">
        <f>+'3.SZ.TÁBL. SEGÍTŐ SZOLGÁLAT'!AB80</f>
        <v>0</v>
      </c>
      <c r="E71" s="356">
        <f>+'3.SZ.TÁBL. SEGÍTŐ SZOLGÁLAT'!AC80</f>
        <v>0</v>
      </c>
      <c r="F71" s="352"/>
      <c r="G71" s="353"/>
      <c r="H71" s="354"/>
      <c r="I71" s="335">
        <f t="shared" si="28"/>
        <v>0</v>
      </c>
      <c r="J71" s="353">
        <f t="shared" si="29"/>
        <v>0</v>
      </c>
      <c r="K71" s="354">
        <f t="shared" si="30"/>
        <v>0</v>
      </c>
      <c r="M71" s="339"/>
    </row>
    <row r="72" spans="1:13" ht="13.5" customHeight="1" x14ac:dyDescent="0.25">
      <c r="A72" s="175" t="s">
        <v>189</v>
      </c>
      <c r="B72" s="136" t="s">
        <v>190</v>
      </c>
      <c r="C72" s="189">
        <f>+'3.SZ.TÁBL. SEGÍTŐ SZOLGÁLAT'!AA81</f>
        <v>2192</v>
      </c>
      <c r="D72" s="137">
        <f>+'3.SZ.TÁBL. SEGÍTŐ SZOLGÁLAT'!AB81</f>
        <v>0</v>
      </c>
      <c r="E72" s="159">
        <f>+'3.SZ.TÁBL. SEGÍTŐ SZOLGÁLAT'!AC81</f>
        <v>2192</v>
      </c>
      <c r="F72" s="7">
        <f>+'[3]1.1.SZ.TÁBL. BEV - KIAD'!$H72</f>
        <v>19902</v>
      </c>
      <c r="G72" s="117"/>
      <c r="H72" s="5">
        <f>SUM(F72:G72)</f>
        <v>19902</v>
      </c>
      <c r="I72" s="51">
        <f t="shared" si="28"/>
        <v>22094</v>
      </c>
      <c r="J72" s="117">
        <f t="shared" si="29"/>
        <v>0</v>
      </c>
      <c r="K72" s="5">
        <f t="shared" si="30"/>
        <v>22094</v>
      </c>
    </row>
    <row r="73" spans="1:13" ht="29.25" customHeight="1" x14ac:dyDescent="0.25">
      <c r="A73" s="176" t="s">
        <v>191</v>
      </c>
      <c r="B73" s="151" t="s">
        <v>296</v>
      </c>
      <c r="C73" s="207">
        <f>+'3.SZ.TÁBL. SEGÍTŐ SZOLGÁLAT'!AA82</f>
        <v>5090</v>
      </c>
      <c r="D73" s="163">
        <f>+'3.SZ.TÁBL. SEGÍTŐ SZOLGÁLAT'!AB82</f>
        <v>29</v>
      </c>
      <c r="E73" s="164">
        <f>+'3.SZ.TÁBL. SEGÍTŐ SZOLGÁLAT'!AC82</f>
        <v>5119</v>
      </c>
      <c r="F73" s="7">
        <f>+'[3]1.1.SZ.TÁBL. BEV - KIAD'!$H73</f>
        <v>526</v>
      </c>
      <c r="G73" s="160">
        <f>+[4]Társulás!$I$14</f>
        <v>-8</v>
      </c>
      <c r="H73" s="147">
        <f>SUM(F73:G73)</f>
        <v>518</v>
      </c>
      <c r="I73" s="52">
        <f t="shared" si="28"/>
        <v>5616</v>
      </c>
      <c r="J73" s="160">
        <f t="shared" si="29"/>
        <v>21</v>
      </c>
      <c r="K73" s="147">
        <f t="shared" si="30"/>
        <v>5637</v>
      </c>
    </row>
    <row r="74" spans="1:13" s="3" customFormat="1" ht="13.5" customHeight="1" x14ac:dyDescent="0.25">
      <c r="A74" s="177" t="s">
        <v>129</v>
      </c>
      <c r="B74" s="152" t="s">
        <v>90</v>
      </c>
      <c r="C74" s="254">
        <f>+SUM(C65:C69,C72:C73)</f>
        <v>14076</v>
      </c>
      <c r="D74" s="365">
        <f>+SUM(D65:D69,D72:D73)</f>
        <v>147</v>
      </c>
      <c r="E74" s="366">
        <f t="shared" ref="E74" si="31">+SUM(E65:E69,E72:E73)</f>
        <v>14223</v>
      </c>
      <c r="F74" s="254">
        <f>+SUM(F65:F69,F72:F73)</f>
        <v>20428</v>
      </c>
      <c r="G74" s="365">
        <f>+SUM(G65:G69,G72:G73)</f>
        <v>-8</v>
      </c>
      <c r="H74" s="366">
        <f t="shared" ref="H74" si="32">+SUM(H65:H69,H72:H73)</f>
        <v>20420</v>
      </c>
      <c r="I74" s="254">
        <f>+SUM(I65:I69,I72:I73)</f>
        <v>34504</v>
      </c>
      <c r="J74" s="365">
        <f>+SUM(J65:J69,J72:J73)</f>
        <v>139</v>
      </c>
      <c r="K74" s="366">
        <f t="shared" ref="K74" si="33">+SUM(K65:K69,K72:K73)</f>
        <v>34643</v>
      </c>
      <c r="M74" s="4"/>
    </row>
    <row r="75" spans="1:13" ht="13.5" customHeight="1" x14ac:dyDescent="0.25">
      <c r="A75" s="174" t="s">
        <v>192</v>
      </c>
      <c r="B75" s="150" t="s">
        <v>193</v>
      </c>
      <c r="C75" s="195">
        <f>+'3.SZ.TÁBL. SEGÍTŐ SZOLGÁLAT'!AA84</f>
        <v>800</v>
      </c>
      <c r="D75" s="166">
        <f>+'3.SZ.TÁBL. SEGÍTŐ SZOLGÁLAT'!AB84</f>
        <v>61</v>
      </c>
      <c r="E75" s="167">
        <f>+'3.SZ.TÁBL. SEGÍTŐ SZOLGÁLAT'!AC84</f>
        <v>861</v>
      </c>
      <c r="F75" s="6"/>
      <c r="G75" s="59"/>
      <c r="H75" s="60"/>
      <c r="I75" s="49">
        <f t="shared" ref="I75:K76" si="34">+C75+F75</f>
        <v>800</v>
      </c>
      <c r="J75" s="59">
        <f t="shared" si="34"/>
        <v>61</v>
      </c>
      <c r="K75" s="60">
        <f t="shared" si="34"/>
        <v>861</v>
      </c>
    </row>
    <row r="76" spans="1:13" ht="13.5" customHeight="1" x14ac:dyDescent="0.25">
      <c r="A76" s="176" t="s">
        <v>194</v>
      </c>
      <c r="B76" s="151" t="s">
        <v>195</v>
      </c>
      <c r="C76" s="207">
        <f>+'3.SZ.TÁBL. SEGÍTŐ SZOLGÁLAT'!AA85</f>
        <v>0</v>
      </c>
      <c r="D76" s="163">
        <f>+'3.SZ.TÁBL. SEGÍTŐ SZOLGÁLAT'!AB85</f>
        <v>0</v>
      </c>
      <c r="E76" s="164">
        <f>+'3.SZ.TÁBL. SEGÍTŐ SZOLGÁLAT'!AC85</f>
        <v>0</v>
      </c>
      <c r="F76" s="145"/>
      <c r="G76" s="160"/>
      <c r="H76" s="147"/>
      <c r="I76" s="52">
        <f t="shared" si="34"/>
        <v>0</v>
      </c>
      <c r="J76" s="160">
        <f t="shared" si="34"/>
        <v>0</v>
      </c>
      <c r="K76" s="147">
        <f t="shared" si="34"/>
        <v>0</v>
      </c>
    </row>
    <row r="77" spans="1:13" s="3" customFormat="1" ht="13.5" customHeight="1" x14ac:dyDescent="0.25">
      <c r="A77" s="177" t="s">
        <v>130</v>
      </c>
      <c r="B77" s="152" t="s">
        <v>91</v>
      </c>
      <c r="C77" s="254">
        <f t="shared" ref="C77:K77" si="35">+SUM(C75:C76)</f>
        <v>800</v>
      </c>
      <c r="D77" s="365">
        <f t="shared" si="35"/>
        <v>61</v>
      </c>
      <c r="E77" s="366">
        <f t="shared" si="35"/>
        <v>861</v>
      </c>
      <c r="F77" s="254">
        <f t="shared" si="35"/>
        <v>0</v>
      </c>
      <c r="G77" s="363">
        <f t="shared" si="35"/>
        <v>0</v>
      </c>
      <c r="H77" s="364">
        <f t="shared" si="35"/>
        <v>0</v>
      </c>
      <c r="I77" s="359">
        <f t="shared" si="35"/>
        <v>800</v>
      </c>
      <c r="J77" s="363">
        <f t="shared" si="35"/>
        <v>61</v>
      </c>
      <c r="K77" s="364">
        <f t="shared" si="35"/>
        <v>861</v>
      </c>
      <c r="M77" s="4"/>
    </row>
    <row r="78" spans="1:13" ht="13.5" customHeight="1" x14ac:dyDescent="0.25">
      <c r="A78" s="174" t="s">
        <v>196</v>
      </c>
      <c r="B78" s="150" t="s">
        <v>197</v>
      </c>
      <c r="C78" s="195">
        <f>+'3.SZ.TÁBL. SEGÍTŐ SZOLGÁLAT'!AA87</f>
        <v>4632</v>
      </c>
      <c r="D78" s="166">
        <f>+'3.SZ.TÁBL. SEGÍTŐ SZOLGÁLAT'!AB87</f>
        <v>62</v>
      </c>
      <c r="E78" s="167">
        <f>+'3.SZ.TÁBL. SEGÍTŐ SZOLGÁLAT'!AC87</f>
        <v>4694</v>
      </c>
      <c r="F78" s="7">
        <f>+'[3]1.1.SZ.TÁBL. BEV - KIAD'!$H78</f>
        <v>676</v>
      </c>
      <c r="G78" s="59"/>
      <c r="H78" s="60">
        <f>SUM(F78:G78)</f>
        <v>676</v>
      </c>
      <c r="I78" s="49">
        <f t="shared" ref="I78:K82" si="36">+C78+F78</f>
        <v>5308</v>
      </c>
      <c r="J78" s="59">
        <f t="shared" si="36"/>
        <v>62</v>
      </c>
      <c r="K78" s="60">
        <f t="shared" si="36"/>
        <v>5370</v>
      </c>
    </row>
    <row r="79" spans="1:13" ht="13.5" customHeight="1" x14ac:dyDescent="0.25">
      <c r="A79" s="175" t="s">
        <v>198</v>
      </c>
      <c r="B79" s="136" t="s">
        <v>199</v>
      </c>
      <c r="C79" s="189">
        <f>+'3.SZ.TÁBL. SEGÍTŐ SZOLGÁLAT'!AA88</f>
        <v>0</v>
      </c>
      <c r="D79" s="137">
        <f>+'3.SZ.TÁBL. SEGÍTŐ SZOLGÁLAT'!AB88</f>
        <v>0</v>
      </c>
      <c r="E79" s="159">
        <f>+'3.SZ.TÁBL. SEGÍTŐ SZOLGÁLAT'!AC88</f>
        <v>0</v>
      </c>
      <c r="F79" s="7"/>
      <c r="G79" s="117"/>
      <c r="H79" s="5"/>
      <c r="I79" s="51">
        <f t="shared" si="36"/>
        <v>0</v>
      </c>
      <c r="J79" s="117">
        <f t="shared" si="36"/>
        <v>0</v>
      </c>
      <c r="K79" s="5">
        <f t="shared" si="36"/>
        <v>0</v>
      </c>
    </row>
    <row r="80" spans="1:13" ht="13.5" customHeight="1" x14ac:dyDescent="0.25">
      <c r="A80" s="175" t="s">
        <v>200</v>
      </c>
      <c r="B80" s="136" t="s">
        <v>201</v>
      </c>
      <c r="C80" s="189">
        <f>+'3.SZ.TÁBL. SEGÍTŐ SZOLGÁLAT'!AA89</f>
        <v>0</v>
      </c>
      <c r="D80" s="137">
        <f>+'3.SZ.TÁBL. SEGÍTŐ SZOLGÁLAT'!AB89</f>
        <v>0</v>
      </c>
      <c r="E80" s="159">
        <f>+'3.SZ.TÁBL. SEGÍTŐ SZOLGÁLAT'!AC89</f>
        <v>0</v>
      </c>
      <c r="F80" s="7"/>
      <c r="G80" s="117"/>
      <c r="H80" s="5"/>
      <c r="I80" s="51">
        <f t="shared" si="36"/>
        <v>0</v>
      </c>
      <c r="J80" s="117">
        <f t="shared" si="36"/>
        <v>0</v>
      </c>
      <c r="K80" s="5">
        <f t="shared" si="36"/>
        <v>0</v>
      </c>
    </row>
    <row r="81" spans="1:13" ht="13.5" customHeight="1" x14ac:dyDescent="0.25">
      <c r="A81" s="175" t="s">
        <v>202</v>
      </c>
      <c r="B81" s="136" t="s">
        <v>203</v>
      </c>
      <c r="C81" s="189">
        <f>+'3.SZ.TÁBL. SEGÍTŐ SZOLGÁLAT'!AA90</f>
        <v>0</v>
      </c>
      <c r="D81" s="137">
        <f>+'3.SZ.TÁBL. SEGÍTŐ SZOLGÁLAT'!AB90</f>
        <v>0</v>
      </c>
      <c r="E81" s="159">
        <f>+'3.SZ.TÁBL. SEGÍTŐ SZOLGÁLAT'!AC90</f>
        <v>0</v>
      </c>
      <c r="F81" s="7"/>
      <c r="G81" s="117"/>
      <c r="H81" s="5"/>
      <c r="I81" s="51">
        <f t="shared" si="36"/>
        <v>0</v>
      </c>
      <c r="J81" s="117">
        <f t="shared" si="36"/>
        <v>0</v>
      </c>
      <c r="K81" s="5">
        <f t="shared" si="36"/>
        <v>0</v>
      </c>
    </row>
    <row r="82" spans="1:13" ht="13.5" customHeight="1" x14ac:dyDescent="0.25">
      <c r="A82" s="176" t="s">
        <v>204</v>
      </c>
      <c r="B82" s="151" t="s">
        <v>277</v>
      </c>
      <c r="C82" s="207">
        <f>+'3.SZ.TÁBL. SEGÍTŐ SZOLGÁLAT'!AA91</f>
        <v>165</v>
      </c>
      <c r="D82" s="163">
        <f>+'3.SZ.TÁBL. SEGÍTŐ SZOLGÁLAT'!AB91</f>
        <v>0</v>
      </c>
      <c r="E82" s="164">
        <f>+'3.SZ.TÁBL. SEGÍTŐ SZOLGÁLAT'!AC91</f>
        <v>165</v>
      </c>
      <c r="F82" s="145"/>
      <c r="G82" s="160"/>
      <c r="H82" s="147">
        <f>SUM(F82:G82)</f>
        <v>0</v>
      </c>
      <c r="I82" s="52">
        <f t="shared" si="36"/>
        <v>165</v>
      </c>
      <c r="J82" s="160">
        <f t="shared" si="36"/>
        <v>0</v>
      </c>
      <c r="K82" s="147">
        <f t="shared" si="36"/>
        <v>165</v>
      </c>
    </row>
    <row r="83" spans="1:13" s="3" customFormat="1" ht="13.5" customHeight="1" x14ac:dyDescent="0.25">
      <c r="A83" s="177" t="s">
        <v>131</v>
      </c>
      <c r="B83" s="152" t="s">
        <v>92</v>
      </c>
      <c r="C83" s="254">
        <f t="shared" ref="C83:H83" si="37">SUM(C78:C82)</f>
        <v>4797</v>
      </c>
      <c r="D83" s="365">
        <f t="shared" si="37"/>
        <v>62</v>
      </c>
      <c r="E83" s="366">
        <f t="shared" si="37"/>
        <v>4859</v>
      </c>
      <c r="F83" s="254">
        <f t="shared" si="37"/>
        <v>676</v>
      </c>
      <c r="G83" s="363">
        <f t="shared" si="37"/>
        <v>0</v>
      </c>
      <c r="H83" s="364">
        <f t="shared" si="37"/>
        <v>676</v>
      </c>
      <c r="I83" s="359">
        <f>+SUM(I78:I82)</f>
        <v>5473</v>
      </c>
      <c r="J83" s="363">
        <f>+SUM(J78:J82)</f>
        <v>62</v>
      </c>
      <c r="K83" s="364">
        <f>+SUM(K78:K82)</f>
        <v>5535</v>
      </c>
      <c r="M83" s="4"/>
    </row>
    <row r="84" spans="1:13" s="3" customFormat="1" ht="13.5" customHeight="1" x14ac:dyDescent="0.25">
      <c r="A84" s="177" t="s">
        <v>132</v>
      </c>
      <c r="B84" s="152" t="s">
        <v>93</v>
      </c>
      <c r="C84" s="254">
        <f t="shared" ref="C84:K84" si="38">+C61+C64+C74+C77+C83</f>
        <v>24905</v>
      </c>
      <c r="D84" s="365">
        <f t="shared" si="38"/>
        <v>338</v>
      </c>
      <c r="E84" s="366">
        <f t="shared" si="38"/>
        <v>25243</v>
      </c>
      <c r="F84" s="254">
        <f t="shared" si="38"/>
        <v>21104</v>
      </c>
      <c r="G84" s="363">
        <f t="shared" si="38"/>
        <v>0</v>
      </c>
      <c r="H84" s="364">
        <f t="shared" si="38"/>
        <v>21104</v>
      </c>
      <c r="I84" s="359">
        <f t="shared" si="38"/>
        <v>46009</v>
      </c>
      <c r="J84" s="363">
        <f t="shared" si="38"/>
        <v>338</v>
      </c>
      <c r="K84" s="364">
        <f t="shared" si="38"/>
        <v>46347</v>
      </c>
      <c r="M84" s="4"/>
    </row>
    <row r="85" spans="1:13" ht="13.5" customHeight="1" x14ac:dyDescent="0.25">
      <c r="A85" s="174" t="s">
        <v>241</v>
      </c>
      <c r="B85" s="168" t="s">
        <v>242</v>
      </c>
      <c r="C85" s="195">
        <f>+'3.SZ.TÁBL. SEGÍTŐ SZOLGÁLAT'!AA94</f>
        <v>6789</v>
      </c>
      <c r="D85" s="166">
        <f>+'3.SZ.TÁBL. SEGÍTŐ SZOLGÁLAT'!AB94</f>
        <v>0</v>
      </c>
      <c r="E85" s="167">
        <f>+'3.SZ.TÁBL. SEGÍTŐ SZOLGÁLAT'!AC94</f>
        <v>6789</v>
      </c>
      <c r="F85" s="515">
        <f>+SUM(F86:F88)</f>
        <v>5053</v>
      </c>
      <c r="G85" s="59">
        <f>G87+G88</f>
        <v>0</v>
      </c>
      <c r="H85" s="59">
        <f>H87+H88+H86</f>
        <v>5053</v>
      </c>
      <c r="I85" s="49">
        <f>SUM(I86:I88)</f>
        <v>11842</v>
      </c>
      <c r="J85" s="59">
        <f>SUM(J86:J88)</f>
        <v>0</v>
      </c>
      <c r="K85" s="60">
        <f>SUM(K86:K88)</f>
        <v>11842</v>
      </c>
    </row>
    <row r="86" spans="1:13" s="253" customFormat="1" x14ac:dyDescent="0.25">
      <c r="A86" s="180" t="s">
        <v>241</v>
      </c>
      <c r="B86" s="169" t="s">
        <v>278</v>
      </c>
      <c r="C86" s="195"/>
      <c r="D86" s="166"/>
      <c r="E86" s="167"/>
      <c r="F86" s="7">
        <f>+'[3]1.1.SZ.TÁBL. BEV - KIAD'!$H86</f>
        <v>4000</v>
      </c>
      <c r="G86" s="345"/>
      <c r="H86" s="346">
        <f>SUM(F86:G86)</f>
        <v>4000</v>
      </c>
      <c r="I86" s="340">
        <f t="shared" ref="I86:K87" si="39">+C86+F86</f>
        <v>4000</v>
      </c>
      <c r="J86" s="345">
        <f t="shared" si="39"/>
        <v>0</v>
      </c>
      <c r="K86" s="346">
        <f t="shared" si="39"/>
        <v>4000</v>
      </c>
      <c r="M86" s="339"/>
    </row>
    <row r="87" spans="1:13" s="253" customFormat="1" x14ac:dyDescent="0.25">
      <c r="A87" s="180" t="s">
        <v>241</v>
      </c>
      <c r="B87" s="169" t="s">
        <v>327</v>
      </c>
      <c r="C87" s="264">
        <f>+'[5]1.1.SZ.TÁBL. BEV - KIAD'!$E$87</f>
        <v>6789</v>
      </c>
      <c r="D87" s="721">
        <f>+'3.SZ.TÁBL. SEGÍTŐ SZOLGÁLAT'!AB95</f>
        <v>0</v>
      </c>
      <c r="E87" s="722">
        <f>+'3.SZ.TÁBL. SEGÍTŐ SZOLGÁLAT'!AC95</f>
        <v>6789</v>
      </c>
      <c r="F87" s="7">
        <f>+'[3]1.1.SZ.TÁBL. BEV - KIAD'!$H87</f>
        <v>770</v>
      </c>
      <c r="G87" s="345"/>
      <c r="H87" s="346">
        <f>SUM(F87:G87)</f>
        <v>770</v>
      </c>
      <c r="I87" s="340">
        <f t="shared" si="39"/>
        <v>7559</v>
      </c>
      <c r="J87" s="345">
        <f t="shared" si="39"/>
        <v>0</v>
      </c>
      <c r="K87" s="346">
        <f>+E87+H87</f>
        <v>7559</v>
      </c>
      <c r="M87" s="339"/>
    </row>
    <row r="88" spans="1:13" s="253" customFormat="1" ht="26.4" x14ac:dyDescent="0.25">
      <c r="A88" s="180" t="s">
        <v>241</v>
      </c>
      <c r="B88" s="169" t="s">
        <v>333</v>
      </c>
      <c r="C88" s="255"/>
      <c r="D88" s="357"/>
      <c r="E88" s="358"/>
      <c r="F88" s="7">
        <f>+'[3]1.1.SZ.TÁBL. BEV - KIAD'!$H88</f>
        <v>283</v>
      </c>
      <c r="G88" s="345"/>
      <c r="H88" s="346">
        <f>SUM(F88:G88)</f>
        <v>283</v>
      </c>
      <c r="I88" s="340">
        <f>+C88+F88</f>
        <v>283</v>
      </c>
      <c r="J88" s="345">
        <f>+D88+G88</f>
        <v>0</v>
      </c>
      <c r="K88" s="346">
        <f>+E88+H88</f>
        <v>283</v>
      </c>
      <c r="M88" s="339"/>
    </row>
    <row r="89" spans="1:13" s="253" customFormat="1" ht="26.4" x14ac:dyDescent="0.25">
      <c r="A89" s="668" t="s">
        <v>243</v>
      </c>
      <c r="B89" s="669" t="s">
        <v>370</v>
      </c>
      <c r="C89" s="255"/>
      <c r="D89" s="357"/>
      <c r="E89" s="358"/>
      <c r="F89" s="7">
        <f>+'[3]1.1.SZ.TÁBL. BEV - KIAD'!$H89</f>
        <v>2527</v>
      </c>
      <c r="G89" s="345"/>
      <c r="H89" s="147">
        <f>SUM(F89:G89)</f>
        <v>2527</v>
      </c>
      <c r="I89" s="52">
        <f t="shared" ref="I89" si="40">+C89+F89</f>
        <v>2527</v>
      </c>
      <c r="J89" s="160">
        <f t="shared" ref="J89" si="41">+D89+G89</f>
        <v>0</v>
      </c>
      <c r="K89" s="147">
        <f t="shared" ref="K89" si="42">+E89+H89</f>
        <v>2527</v>
      </c>
      <c r="M89" s="339"/>
    </row>
    <row r="90" spans="1:13" ht="13.5" customHeight="1" x14ac:dyDescent="0.25">
      <c r="A90" s="383" t="s">
        <v>284</v>
      </c>
      <c r="B90" s="384" t="s">
        <v>244</v>
      </c>
      <c r="C90" s="189">
        <f t="shared" ref="C90:K90" si="43">+SUM(C91:C93)</f>
        <v>0</v>
      </c>
      <c r="D90" s="137">
        <f t="shared" si="43"/>
        <v>0</v>
      </c>
      <c r="E90" s="159">
        <f t="shared" si="43"/>
        <v>0</v>
      </c>
      <c r="F90" s="189">
        <f t="shared" si="43"/>
        <v>11794</v>
      </c>
      <c r="G90" s="117">
        <f t="shared" si="43"/>
        <v>5615</v>
      </c>
      <c r="H90" s="5">
        <f t="shared" si="43"/>
        <v>17409</v>
      </c>
      <c r="I90" s="189">
        <f t="shared" si="43"/>
        <v>11794</v>
      </c>
      <c r="J90" s="117">
        <f t="shared" si="43"/>
        <v>5615</v>
      </c>
      <c r="K90" s="5">
        <f t="shared" si="43"/>
        <v>17409</v>
      </c>
    </row>
    <row r="91" spans="1:13" s="253" customFormat="1" ht="13.5" customHeight="1" x14ac:dyDescent="0.25">
      <c r="A91" s="385"/>
      <c r="B91" s="769" t="s">
        <v>343</v>
      </c>
      <c r="C91" s="243"/>
      <c r="D91" s="355"/>
      <c r="E91" s="356"/>
      <c r="F91" s="7"/>
      <c r="G91" s="353">
        <v>3331</v>
      </c>
      <c r="H91" s="354">
        <f>SUM(F91:G91)</f>
        <v>3331</v>
      </c>
      <c r="I91" s="340">
        <f>+C91+F91</f>
        <v>0</v>
      </c>
      <c r="J91" s="353">
        <f t="shared" ref="J91:K91" si="44">+D91+G91</f>
        <v>3331</v>
      </c>
      <c r="K91" s="354">
        <f t="shared" si="44"/>
        <v>3331</v>
      </c>
      <c r="M91" s="339"/>
    </row>
    <row r="92" spans="1:13" s="253" customFormat="1" ht="13.5" customHeight="1" x14ac:dyDescent="0.25">
      <c r="A92" s="180"/>
      <c r="B92" s="769" t="s">
        <v>344</v>
      </c>
      <c r="C92" s="255"/>
      <c r="D92" s="357"/>
      <c r="E92" s="358"/>
      <c r="F92" s="145">
        <f>4618-1073-1670</f>
        <v>1875</v>
      </c>
      <c r="G92" s="345">
        <v>3094</v>
      </c>
      <c r="H92" s="354">
        <f t="shared" ref="H92:H93" si="45">SUM(F92:G92)</f>
        <v>4969</v>
      </c>
      <c r="I92" s="340">
        <f t="shared" ref="I92:I93" si="46">+C92+F92</f>
        <v>1875</v>
      </c>
      <c r="J92" s="353">
        <f t="shared" ref="J92:J93" si="47">+D92+G92</f>
        <v>3094</v>
      </c>
      <c r="K92" s="354">
        <f t="shared" ref="K92:K93" si="48">+E92+H92</f>
        <v>4969</v>
      </c>
      <c r="M92" s="339"/>
    </row>
    <row r="93" spans="1:13" s="253" customFormat="1" ht="13.5" customHeight="1" x14ac:dyDescent="0.25">
      <c r="A93" s="180"/>
      <c r="B93" s="769" t="s">
        <v>260</v>
      </c>
      <c r="C93" s="255"/>
      <c r="D93" s="357"/>
      <c r="E93" s="358"/>
      <c r="F93" s="145">
        <f>2212+203+7640-136</f>
        <v>9919</v>
      </c>
      <c r="G93" s="345">
        <f>+[4]Társulás!$R$10</f>
        <v>-810</v>
      </c>
      <c r="H93" s="354">
        <f t="shared" si="45"/>
        <v>9109</v>
      </c>
      <c r="I93" s="340">
        <f t="shared" si="46"/>
        <v>9919</v>
      </c>
      <c r="J93" s="353">
        <f t="shared" si="47"/>
        <v>-810</v>
      </c>
      <c r="K93" s="354">
        <f t="shared" si="48"/>
        <v>9109</v>
      </c>
      <c r="M93" s="339"/>
    </row>
    <row r="94" spans="1:13" s="3" customFormat="1" ht="13.5" customHeight="1" x14ac:dyDescent="0.25">
      <c r="A94" s="177" t="s">
        <v>133</v>
      </c>
      <c r="B94" s="152" t="s">
        <v>94</v>
      </c>
      <c r="C94" s="254">
        <f>+C85+C90</f>
        <v>6789</v>
      </c>
      <c r="D94" s="256">
        <f>+D85+D90</f>
        <v>0</v>
      </c>
      <c r="E94" s="257">
        <f>+E85+E90</f>
        <v>6789</v>
      </c>
      <c r="F94" s="670">
        <f t="shared" ref="F94:K94" si="49">+F85+F90+F89</f>
        <v>19374</v>
      </c>
      <c r="G94" s="256">
        <f t="shared" si="49"/>
        <v>5615</v>
      </c>
      <c r="H94" s="258">
        <f t="shared" si="49"/>
        <v>24989</v>
      </c>
      <c r="I94" s="670">
        <f t="shared" si="49"/>
        <v>26163</v>
      </c>
      <c r="J94" s="256">
        <f t="shared" si="49"/>
        <v>5615</v>
      </c>
      <c r="K94" s="258">
        <f t="shared" si="49"/>
        <v>31778</v>
      </c>
      <c r="M94" s="4"/>
    </row>
    <row r="95" spans="1:13" ht="13.5" customHeight="1" x14ac:dyDescent="0.25">
      <c r="A95" s="174" t="s">
        <v>205</v>
      </c>
      <c r="B95" s="150" t="s">
        <v>206</v>
      </c>
      <c r="C95" s="195">
        <f>+'3.SZ.TÁBL. SEGÍTŐ SZOLGÁLAT'!AA98</f>
        <v>0</v>
      </c>
      <c r="D95" s="166">
        <f>+'3.SZ.TÁBL. SEGÍTŐ SZOLGÁLAT'!AB98</f>
        <v>0</v>
      </c>
      <c r="E95" s="167">
        <f>+'3.SZ.TÁBL. SEGÍTŐ SZOLGÁLAT'!AC98</f>
        <v>0</v>
      </c>
      <c r="F95" s="6"/>
      <c r="G95" s="59"/>
      <c r="H95" s="60"/>
      <c r="I95" s="49">
        <f t="shared" ref="I95:K101" si="50">+C95+F95</f>
        <v>0</v>
      </c>
      <c r="J95" s="59">
        <f t="shared" si="50"/>
        <v>0</v>
      </c>
      <c r="K95" s="60">
        <f t="shared" si="50"/>
        <v>0</v>
      </c>
    </row>
    <row r="96" spans="1:13" ht="13.5" customHeight="1" x14ac:dyDescent="0.25">
      <c r="A96" s="175" t="s">
        <v>207</v>
      </c>
      <c r="B96" s="136" t="s">
        <v>208</v>
      </c>
      <c r="C96" s="189">
        <f>+'3.SZ.TÁBL. SEGÍTŐ SZOLGÁLAT'!AA99</f>
        <v>0</v>
      </c>
      <c r="D96" s="137">
        <f>+'3.SZ.TÁBL. SEGÍTŐ SZOLGÁLAT'!AB99</f>
        <v>0</v>
      </c>
      <c r="E96" s="159">
        <f>+'3.SZ.TÁBL. SEGÍTŐ SZOLGÁLAT'!AC99</f>
        <v>0</v>
      </c>
      <c r="F96" s="7"/>
      <c r="G96" s="117"/>
      <c r="H96" s="5"/>
      <c r="I96" s="51">
        <f t="shared" si="50"/>
        <v>0</v>
      </c>
      <c r="J96" s="117">
        <f t="shared" si="50"/>
        <v>0</v>
      </c>
      <c r="K96" s="5">
        <f t="shared" si="50"/>
        <v>0</v>
      </c>
    </row>
    <row r="97" spans="1:13" ht="13.5" customHeight="1" x14ac:dyDescent="0.25">
      <c r="A97" s="175" t="s">
        <v>209</v>
      </c>
      <c r="B97" s="136" t="s">
        <v>210</v>
      </c>
      <c r="C97" s="189">
        <f>+'3.SZ.TÁBL. SEGÍTŐ SZOLGÁLAT'!AA100</f>
        <v>0</v>
      </c>
      <c r="D97" s="137">
        <f>+'3.SZ.TÁBL. SEGÍTŐ SZOLGÁLAT'!AB100</f>
        <v>0</v>
      </c>
      <c r="E97" s="159">
        <f>+'3.SZ.TÁBL. SEGÍTŐ SZOLGÁLAT'!AC100</f>
        <v>0</v>
      </c>
      <c r="F97" s="7"/>
      <c r="G97" s="117"/>
      <c r="H97" s="5"/>
      <c r="I97" s="51">
        <f t="shared" si="50"/>
        <v>0</v>
      </c>
      <c r="J97" s="117">
        <f t="shared" si="50"/>
        <v>0</v>
      </c>
      <c r="K97" s="5">
        <f t="shared" si="50"/>
        <v>0</v>
      </c>
    </row>
    <row r="98" spans="1:13" ht="13.5" customHeight="1" x14ac:dyDescent="0.25">
      <c r="A98" s="175" t="s">
        <v>211</v>
      </c>
      <c r="B98" s="136" t="s">
        <v>212</v>
      </c>
      <c r="C98" s="189">
        <f>+'3.SZ.TÁBL. SEGÍTŐ SZOLGÁLAT'!AA101</f>
        <v>16</v>
      </c>
      <c r="D98" s="137">
        <f>+'3.SZ.TÁBL. SEGÍTŐ SZOLGÁLAT'!AB101</f>
        <v>667</v>
      </c>
      <c r="E98" s="159">
        <f>+'3.SZ.TÁBL. SEGÍTŐ SZOLGÁLAT'!AC101</f>
        <v>683</v>
      </c>
      <c r="F98" s="7">
        <f>+'[3]1.1.SZ.TÁBL. BEV - KIAD'!$H97</f>
        <v>107</v>
      </c>
      <c r="G98" s="117"/>
      <c r="H98" s="5">
        <f>SUM(F98:G98)</f>
        <v>107</v>
      </c>
      <c r="I98" s="51">
        <f t="shared" si="50"/>
        <v>123</v>
      </c>
      <c r="J98" s="117">
        <f t="shared" si="50"/>
        <v>667</v>
      </c>
      <c r="K98" s="5">
        <f t="shared" si="50"/>
        <v>790</v>
      </c>
    </row>
    <row r="99" spans="1:13" ht="13.5" customHeight="1" x14ac:dyDescent="0.25">
      <c r="A99" s="175" t="s">
        <v>213</v>
      </c>
      <c r="B99" s="136" t="s">
        <v>214</v>
      </c>
      <c r="C99" s="189">
        <f>+'3.SZ.TÁBL. SEGÍTŐ SZOLGÁLAT'!AA102</f>
        <v>0</v>
      </c>
      <c r="D99" s="137">
        <f>+'3.SZ.TÁBL. SEGÍTŐ SZOLGÁLAT'!AB102</f>
        <v>0</v>
      </c>
      <c r="E99" s="159">
        <f>+'3.SZ.TÁBL. SEGÍTŐ SZOLGÁLAT'!AC102</f>
        <v>0</v>
      </c>
      <c r="F99" s="7"/>
      <c r="G99" s="117"/>
      <c r="H99" s="5"/>
      <c r="I99" s="51">
        <f t="shared" si="50"/>
        <v>0</v>
      </c>
      <c r="J99" s="117">
        <f t="shared" si="50"/>
        <v>0</v>
      </c>
      <c r="K99" s="5">
        <f t="shared" si="50"/>
        <v>0</v>
      </c>
    </row>
    <row r="100" spans="1:13" ht="13.5" customHeight="1" x14ac:dyDescent="0.25">
      <c r="A100" s="175" t="s">
        <v>215</v>
      </c>
      <c r="B100" s="136" t="s">
        <v>216</v>
      </c>
      <c r="C100" s="189">
        <f>+'3.SZ.TÁBL. SEGÍTŐ SZOLGÁLAT'!AA103</f>
        <v>0</v>
      </c>
      <c r="D100" s="137">
        <f>+'3.SZ.TÁBL. SEGÍTŐ SZOLGÁLAT'!AB103</f>
        <v>0</v>
      </c>
      <c r="E100" s="159">
        <f>+'3.SZ.TÁBL. SEGÍTŐ SZOLGÁLAT'!AC103</f>
        <v>0</v>
      </c>
      <c r="F100" s="7"/>
      <c r="G100" s="117"/>
      <c r="H100" s="5"/>
      <c r="I100" s="51">
        <f t="shared" si="50"/>
        <v>0</v>
      </c>
      <c r="J100" s="117">
        <f t="shared" si="50"/>
        <v>0</v>
      </c>
      <c r="K100" s="5">
        <f t="shared" si="50"/>
        <v>0</v>
      </c>
    </row>
    <row r="101" spans="1:13" ht="13.5" customHeight="1" x14ac:dyDescent="0.25">
      <c r="A101" s="176" t="s">
        <v>217</v>
      </c>
      <c r="B101" s="151" t="s">
        <v>218</v>
      </c>
      <c r="C101" s="207">
        <f>+'3.SZ.TÁBL. SEGÍTŐ SZOLGÁLAT'!AA104</f>
        <v>5</v>
      </c>
      <c r="D101" s="163">
        <f>+'3.SZ.TÁBL. SEGÍTŐ SZOLGÁLAT'!AB104</f>
        <v>179</v>
      </c>
      <c r="E101" s="164">
        <f>+'3.SZ.TÁBL. SEGÍTŐ SZOLGÁLAT'!AC104</f>
        <v>184</v>
      </c>
      <c r="F101" s="7">
        <f>+'[3]1.1.SZ.TÁBL. BEV - KIAD'!$H100</f>
        <v>29</v>
      </c>
      <c r="G101" s="160"/>
      <c r="H101" s="5">
        <f t="shared" ref="H101" si="51">SUM(F101:G101)</f>
        <v>29</v>
      </c>
      <c r="I101" s="52">
        <f t="shared" si="50"/>
        <v>34</v>
      </c>
      <c r="J101" s="160">
        <f t="shared" si="50"/>
        <v>179</v>
      </c>
      <c r="K101" s="147">
        <f t="shared" si="50"/>
        <v>213</v>
      </c>
    </row>
    <row r="102" spans="1:13" s="3" customFormat="1" ht="13.5" customHeight="1" x14ac:dyDescent="0.25">
      <c r="A102" s="177" t="s">
        <v>134</v>
      </c>
      <c r="B102" s="152" t="s">
        <v>56</v>
      </c>
      <c r="C102" s="254">
        <f t="shared" ref="C102:H102" si="52">SUM(C95:C101)</f>
        <v>21</v>
      </c>
      <c r="D102" s="365">
        <f t="shared" si="52"/>
        <v>846</v>
      </c>
      <c r="E102" s="366">
        <f t="shared" si="52"/>
        <v>867</v>
      </c>
      <c r="F102" s="254">
        <f t="shared" si="52"/>
        <v>136</v>
      </c>
      <c r="G102" s="363">
        <f t="shared" si="52"/>
        <v>0</v>
      </c>
      <c r="H102" s="364">
        <f t="shared" si="52"/>
        <v>136</v>
      </c>
      <c r="I102" s="359">
        <f>+SUM(I95:I101)</f>
        <v>157</v>
      </c>
      <c r="J102" s="363">
        <f>+SUM(J95:J101)</f>
        <v>846</v>
      </c>
      <c r="K102" s="364">
        <f>+SUM(K95:K101)</f>
        <v>1003</v>
      </c>
      <c r="M102" s="4"/>
    </row>
    <row r="103" spans="1:13" ht="13.5" customHeight="1" x14ac:dyDescent="0.25">
      <c r="A103" s="174" t="s">
        <v>219</v>
      </c>
      <c r="B103" s="150" t="s">
        <v>220</v>
      </c>
      <c r="C103" s="195">
        <f>+'3.SZ.TÁBL. SEGÍTŐ SZOLGÁLAT'!AA106</f>
        <v>0</v>
      </c>
      <c r="D103" s="166">
        <f>+'3.SZ.TÁBL. SEGÍTŐ SZOLGÁLAT'!AB106</f>
        <v>0</v>
      </c>
      <c r="E103" s="167">
        <f>+'3.SZ.TÁBL. SEGÍTŐ SZOLGÁLAT'!AC106</f>
        <v>0</v>
      </c>
      <c r="F103" s="6"/>
      <c r="G103" s="59"/>
      <c r="H103" s="60"/>
      <c r="I103" s="49">
        <f t="shared" ref="I103:K106" si="53">+C103+F103</f>
        <v>0</v>
      </c>
      <c r="J103" s="59">
        <f t="shared" si="53"/>
        <v>0</v>
      </c>
      <c r="K103" s="60">
        <f t="shared" si="53"/>
        <v>0</v>
      </c>
    </row>
    <row r="104" spans="1:13" ht="13.5" customHeight="1" x14ac:dyDescent="0.25">
      <c r="A104" s="175" t="s">
        <v>221</v>
      </c>
      <c r="B104" s="136" t="s">
        <v>222</v>
      </c>
      <c r="C104" s="189">
        <f>+'3.SZ.TÁBL. SEGÍTŐ SZOLGÁLAT'!AA107</f>
        <v>0</v>
      </c>
      <c r="D104" s="137">
        <f>+'3.SZ.TÁBL. SEGÍTŐ SZOLGÁLAT'!AB107</f>
        <v>0</v>
      </c>
      <c r="E104" s="159">
        <f>+'3.SZ.TÁBL. SEGÍTŐ SZOLGÁLAT'!AC107</f>
        <v>0</v>
      </c>
      <c r="F104" s="7"/>
      <c r="G104" s="117"/>
      <c r="H104" s="5"/>
      <c r="I104" s="51">
        <f t="shared" si="53"/>
        <v>0</v>
      </c>
      <c r="J104" s="117">
        <f t="shared" si="53"/>
        <v>0</v>
      </c>
      <c r="K104" s="5">
        <f t="shared" si="53"/>
        <v>0</v>
      </c>
    </row>
    <row r="105" spans="1:13" ht="13.5" customHeight="1" x14ac:dyDescent="0.25">
      <c r="A105" s="175" t="s">
        <v>223</v>
      </c>
      <c r="B105" s="136" t="s">
        <v>224</v>
      </c>
      <c r="C105" s="189">
        <f>+'3.SZ.TÁBL. SEGÍTŐ SZOLGÁLAT'!AA108</f>
        <v>0</v>
      </c>
      <c r="D105" s="137">
        <f>+'3.SZ.TÁBL. SEGÍTŐ SZOLGÁLAT'!AB108</f>
        <v>0</v>
      </c>
      <c r="E105" s="159">
        <f>+'3.SZ.TÁBL. SEGÍTŐ SZOLGÁLAT'!AC108</f>
        <v>0</v>
      </c>
      <c r="F105" s="7"/>
      <c r="G105" s="117"/>
      <c r="H105" s="5"/>
      <c r="I105" s="51">
        <f t="shared" si="53"/>
        <v>0</v>
      </c>
      <c r="J105" s="117">
        <f t="shared" si="53"/>
        <v>0</v>
      </c>
      <c r="K105" s="5">
        <f t="shared" si="53"/>
        <v>0</v>
      </c>
    </row>
    <row r="106" spans="1:13" ht="13.5" customHeight="1" x14ac:dyDescent="0.25">
      <c r="A106" s="176" t="s">
        <v>225</v>
      </c>
      <c r="B106" s="151" t="s">
        <v>226</v>
      </c>
      <c r="C106" s="207">
        <f>+'3.SZ.TÁBL. SEGÍTŐ SZOLGÁLAT'!AA109</f>
        <v>0</v>
      </c>
      <c r="D106" s="163">
        <f>+'3.SZ.TÁBL. SEGÍTŐ SZOLGÁLAT'!AB109</f>
        <v>0</v>
      </c>
      <c r="E106" s="164">
        <f>+'3.SZ.TÁBL. SEGÍTŐ SZOLGÁLAT'!AC109</f>
        <v>0</v>
      </c>
      <c r="F106" s="145"/>
      <c r="G106" s="160"/>
      <c r="H106" s="147"/>
      <c r="I106" s="52">
        <f t="shared" si="53"/>
        <v>0</v>
      </c>
      <c r="J106" s="160">
        <f t="shared" si="53"/>
        <v>0</v>
      </c>
      <c r="K106" s="147">
        <f t="shared" si="53"/>
        <v>0</v>
      </c>
    </row>
    <row r="107" spans="1:13" s="3" customFormat="1" ht="13.5" customHeight="1" x14ac:dyDescent="0.25">
      <c r="A107" s="177" t="s">
        <v>135</v>
      </c>
      <c r="B107" s="152" t="s">
        <v>95</v>
      </c>
      <c r="C107" s="254">
        <f t="shared" ref="C107:H107" si="54">SUM(C103:C106)</f>
        <v>0</v>
      </c>
      <c r="D107" s="365">
        <f t="shared" si="54"/>
        <v>0</v>
      </c>
      <c r="E107" s="366">
        <f t="shared" si="54"/>
        <v>0</v>
      </c>
      <c r="F107" s="254">
        <f t="shared" si="54"/>
        <v>0</v>
      </c>
      <c r="G107" s="363">
        <f t="shared" si="54"/>
        <v>0</v>
      </c>
      <c r="H107" s="364">
        <f t="shared" si="54"/>
        <v>0</v>
      </c>
      <c r="I107" s="359">
        <f>+SUM(I103:I106)</f>
        <v>0</v>
      </c>
      <c r="J107" s="363">
        <f>+SUM(J103:J106)</f>
        <v>0</v>
      </c>
      <c r="K107" s="364">
        <f>+SUM(K103:K106)</f>
        <v>0</v>
      </c>
      <c r="M107" s="4"/>
    </row>
    <row r="108" spans="1:13" s="3" customFormat="1" ht="13.5" customHeight="1" x14ac:dyDescent="0.25">
      <c r="A108" s="177" t="s">
        <v>136</v>
      </c>
      <c r="B108" s="152" t="s">
        <v>96</v>
      </c>
      <c r="C108" s="254">
        <f>+'3.SZ.TÁBL. SEGÍTŐ SZOLGÁLAT'!AA111</f>
        <v>0</v>
      </c>
      <c r="D108" s="365">
        <f>+'3.SZ.TÁBL. SEGÍTŐ SZOLGÁLAT'!AB111</f>
        <v>0</v>
      </c>
      <c r="E108" s="366">
        <f>+'3.SZ.TÁBL. SEGÍTŐ SZOLGÁLAT'!AC111</f>
        <v>0</v>
      </c>
      <c r="F108" s="362"/>
      <c r="G108" s="363"/>
      <c r="H108" s="364"/>
      <c r="I108" s="359">
        <f>+C108+F108</f>
        <v>0</v>
      </c>
      <c r="J108" s="363">
        <f>+D108+G108</f>
        <v>0</v>
      </c>
      <c r="K108" s="364">
        <f>+E108+H108</f>
        <v>0</v>
      </c>
      <c r="M108" s="4"/>
    </row>
    <row r="109" spans="1:13" s="3" customFormat="1" ht="13.5" customHeight="1" x14ac:dyDescent="0.25">
      <c r="A109" s="181" t="s">
        <v>137</v>
      </c>
      <c r="B109" s="152" t="s">
        <v>97</v>
      </c>
      <c r="C109" s="254">
        <f t="shared" ref="C109:K109" si="55">+C51+C52+C84+C94+C102+C107+C108</f>
        <v>150590</v>
      </c>
      <c r="D109" s="365">
        <f t="shared" si="55"/>
        <v>8424</v>
      </c>
      <c r="E109" s="366">
        <f t="shared" si="55"/>
        <v>159014</v>
      </c>
      <c r="F109" s="254">
        <f t="shared" si="55"/>
        <v>40614</v>
      </c>
      <c r="G109" s="363">
        <f t="shared" si="55"/>
        <v>5615</v>
      </c>
      <c r="H109" s="364">
        <f t="shared" si="55"/>
        <v>46229</v>
      </c>
      <c r="I109" s="359">
        <f t="shared" si="55"/>
        <v>191204</v>
      </c>
      <c r="J109" s="363">
        <f t="shared" si="55"/>
        <v>14039</v>
      </c>
      <c r="K109" s="364">
        <f t="shared" si="55"/>
        <v>205243</v>
      </c>
      <c r="M109" s="4"/>
    </row>
    <row r="110" spans="1:13" s="3" customFormat="1" ht="13.5" customHeight="1" thickBot="1" x14ac:dyDescent="0.3">
      <c r="A110" s="396" t="s">
        <v>261</v>
      </c>
      <c r="B110" s="397" t="s">
        <v>98</v>
      </c>
      <c r="C110" s="398">
        <f>+'3.SZ.TÁBL. SEGÍTŐ SZOLGÁLAT'!AA113</f>
        <v>0</v>
      </c>
      <c r="D110" s="399">
        <f>+'3.SZ.TÁBL. SEGÍTŐ SZOLGÁLAT'!AB113</f>
        <v>0</v>
      </c>
      <c r="E110" s="400">
        <f>+'3.SZ.TÁBL. SEGÍTŐ SZOLGÁLAT'!AC113</f>
        <v>0</v>
      </c>
      <c r="F110" s="401">
        <f>+C29</f>
        <v>126748</v>
      </c>
      <c r="G110" s="402">
        <f>+D29</f>
        <v>8144</v>
      </c>
      <c r="H110" s="400">
        <f>+E29</f>
        <v>134892</v>
      </c>
      <c r="I110" s="403"/>
      <c r="J110" s="402"/>
      <c r="K110" s="400"/>
      <c r="L110" s="4"/>
    </row>
    <row r="111" spans="1:13" s="3" customFormat="1" ht="13.5" customHeight="1" thickBot="1" x14ac:dyDescent="0.3">
      <c r="A111" s="782" t="s">
        <v>235</v>
      </c>
      <c r="B111" s="783"/>
      <c r="C111" s="260">
        <f t="shared" ref="C111:H111" si="56">+SUM(C109:C110)</f>
        <v>150590</v>
      </c>
      <c r="D111" s="170">
        <f t="shared" si="56"/>
        <v>8424</v>
      </c>
      <c r="E111" s="171">
        <f t="shared" si="56"/>
        <v>159014</v>
      </c>
      <c r="F111" s="260">
        <f t="shared" si="56"/>
        <v>167362</v>
      </c>
      <c r="G111" s="172">
        <f t="shared" si="56"/>
        <v>13759</v>
      </c>
      <c r="H111" s="173">
        <f t="shared" si="56"/>
        <v>181121</v>
      </c>
      <c r="I111" s="11">
        <f>+I109+I110</f>
        <v>191204</v>
      </c>
      <c r="J111" s="172">
        <f>+J109+J110</f>
        <v>14039</v>
      </c>
      <c r="K111" s="173">
        <f>+K109+K110</f>
        <v>205243</v>
      </c>
      <c r="M111" s="4"/>
    </row>
    <row r="112" spans="1:13" s="3" customFormat="1" ht="13.5" customHeight="1" thickBot="1" x14ac:dyDescent="0.3">
      <c r="B112" s="367"/>
      <c r="C112" s="368"/>
      <c r="D112" s="368"/>
      <c r="E112" s="368"/>
      <c r="F112" s="369"/>
      <c r="G112" s="369"/>
      <c r="H112" s="369"/>
      <c r="I112" s="369"/>
      <c r="J112" s="369"/>
      <c r="K112" s="369"/>
      <c r="M112" s="4"/>
    </row>
    <row r="113" spans="1:20" s="273" customFormat="1" ht="13.5" customHeight="1" thickBot="1" x14ac:dyDescent="0.3">
      <c r="A113" s="778" t="s">
        <v>245</v>
      </c>
      <c r="B113" s="779"/>
      <c r="C113" s="276">
        <f t="shared" ref="C113:K113" si="57">+C31-C111</f>
        <v>0</v>
      </c>
      <c r="D113" s="261">
        <f t="shared" si="57"/>
        <v>0</v>
      </c>
      <c r="E113" s="277">
        <f t="shared" si="57"/>
        <v>0</v>
      </c>
      <c r="F113" s="276">
        <f t="shared" si="57"/>
        <v>0</v>
      </c>
      <c r="G113" s="261">
        <f t="shared" si="57"/>
        <v>0</v>
      </c>
      <c r="H113" s="277">
        <f t="shared" si="57"/>
        <v>0</v>
      </c>
      <c r="I113" s="276">
        <f t="shared" si="57"/>
        <v>0</v>
      </c>
      <c r="J113" s="261">
        <f t="shared" si="57"/>
        <v>0</v>
      </c>
      <c r="K113" s="262">
        <f t="shared" si="57"/>
        <v>0</v>
      </c>
      <c r="L113" s="375"/>
      <c r="M113" s="376"/>
      <c r="N113" s="376"/>
      <c r="O113" s="376"/>
      <c r="P113" s="376"/>
      <c r="Q113" s="376"/>
      <c r="R113" s="376"/>
      <c r="S113" s="376"/>
      <c r="T113" s="376"/>
    </row>
    <row r="114" spans="1:20" ht="13.5" customHeight="1" x14ac:dyDescent="0.25"/>
    <row r="115" spans="1:20" ht="13.5" customHeight="1" x14ac:dyDescent="0.25"/>
  </sheetData>
  <mergeCells count="8">
    <mergeCell ref="I1:K1"/>
    <mergeCell ref="C1:E1"/>
    <mergeCell ref="F1:H1"/>
    <mergeCell ref="A113:B113"/>
    <mergeCell ref="A31:B31"/>
    <mergeCell ref="A111:B111"/>
    <mergeCell ref="A1:A2"/>
    <mergeCell ref="B1:B2"/>
  </mergeCells>
  <phoneticPr fontId="25" type="noConversion"/>
  <printOptions horizontalCentered="1"/>
  <pageMargins left="0.15748031496062992" right="0.15748031496062992" top="1.2598425196850394" bottom="0.51181102362204722" header="0.35433070866141736" footer="0.15748031496062992"/>
  <pageSetup paperSize="8" scale="80" orientation="landscape" r:id="rId1"/>
  <headerFooter alignWithMargins="0">
    <oddHeader>&amp;L&amp;"Times New Roman,Félkövér"&amp;13Szent László Völgye TKT&amp;C&amp;"Times New Roman,Félkövér"&amp;16 2019. ÉVI III. KÖLTSÉGVETÉS MÓDOSÍTÁS&amp;R1/1. sz. táblázat
TÁRSULÁS ÉS INTÉZMÉNYEK BEVÉTELEK - KIADÁSOK
Adatok: eFt</oddHeader>
    <oddFooter>&amp;L&amp;F&amp;R&amp;P</oddFooter>
  </headerFooter>
  <rowBreaks count="1" manualBreakCount="1">
    <brk id="51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110"/>
  <sheetViews>
    <sheetView topLeftCell="A81" zoomScaleNormal="100" workbookViewId="0">
      <selection activeCell="D72" sqref="D72"/>
    </sheetView>
  </sheetViews>
  <sheetFormatPr defaultColWidth="8.88671875" defaultRowHeight="12.9" customHeight="1" x14ac:dyDescent="0.25"/>
  <cols>
    <col min="1" max="1" width="11" style="12" customWidth="1"/>
    <col min="2" max="2" width="54.5546875" style="1" customWidth="1"/>
    <col min="3" max="3" width="11.44140625" style="43" customWidth="1"/>
    <col min="4" max="4" width="10.44140625" style="43" customWidth="1"/>
    <col min="5" max="5" width="12.109375" style="43" customWidth="1"/>
    <col min="6" max="6" width="8.109375" style="498" customWidth="1"/>
    <col min="7" max="7" width="10.44140625" style="43" customWidth="1"/>
    <col min="8" max="8" width="11.6640625" style="18" customWidth="1"/>
    <col min="9" max="9" width="10.44140625" style="20" customWidth="1"/>
    <col min="10" max="10" width="24.88671875" style="20" customWidth="1"/>
    <col min="11" max="11" width="10.109375" style="20" customWidth="1"/>
    <col min="12" max="12" width="8.88671875" style="20"/>
    <col min="13" max="13" width="9.33203125" style="20" customWidth="1"/>
    <col min="14" max="16384" width="8.88671875" style="20"/>
  </cols>
  <sheetData>
    <row r="1" spans="1:14" ht="12.75" customHeight="1" x14ac:dyDescent="0.25">
      <c r="A1" s="797" t="s">
        <v>100</v>
      </c>
      <c r="B1" s="799" t="s">
        <v>122</v>
      </c>
      <c r="C1" s="790" t="s">
        <v>337</v>
      </c>
      <c r="D1" s="788" t="s">
        <v>283</v>
      </c>
      <c r="E1" s="795" t="s">
        <v>340</v>
      </c>
      <c r="F1" s="793" t="s">
        <v>276</v>
      </c>
      <c r="G1" s="371"/>
    </row>
    <row r="2" spans="1:14" ht="31.5" customHeight="1" x14ac:dyDescent="0.25">
      <c r="A2" s="798"/>
      <c r="B2" s="800"/>
      <c r="C2" s="791" t="s">
        <v>336</v>
      </c>
      <c r="D2" s="789" t="s">
        <v>283</v>
      </c>
      <c r="E2" s="796" t="s">
        <v>337</v>
      </c>
      <c r="F2" s="794"/>
      <c r="G2" s="371"/>
    </row>
    <row r="3" spans="1:14" s="42" customFormat="1" ht="14.25" customHeight="1" x14ac:dyDescent="0.25">
      <c r="A3" s="134"/>
      <c r="B3" s="334"/>
      <c r="C3" s="288"/>
      <c r="D3" s="128"/>
      <c r="E3" s="487"/>
      <c r="F3" s="499"/>
      <c r="G3" s="44"/>
      <c r="H3" s="44"/>
      <c r="I3" s="505"/>
      <c r="J3" s="20"/>
      <c r="K3" s="20"/>
      <c r="M3" s="20"/>
      <c r="N3" s="20"/>
    </row>
    <row r="4" spans="1:14" s="42" customFormat="1" ht="14.25" customHeight="1" x14ac:dyDescent="0.25">
      <c r="A4" s="143"/>
      <c r="B4" s="311" t="s">
        <v>255</v>
      </c>
      <c r="C4" s="289">
        <f>SUM(C5:C11)</f>
        <v>15000</v>
      </c>
      <c r="D4" s="290">
        <f>SUM(D5:D11)</f>
        <v>0</v>
      </c>
      <c r="E4" s="490">
        <f>SUM(E5:E11)</f>
        <v>15000</v>
      </c>
      <c r="F4" s="499">
        <f t="shared" ref="F4:F72" si="0">+E4/C4</f>
        <v>1</v>
      </c>
      <c r="G4" s="44"/>
      <c r="H4" s="18"/>
      <c r="I4" s="20"/>
      <c r="J4" s="20"/>
      <c r="K4" s="762"/>
      <c r="M4" s="20"/>
      <c r="N4" s="20"/>
    </row>
    <row r="5" spans="1:14" s="292" customFormat="1" ht="14.25" customHeight="1" x14ac:dyDescent="0.25">
      <c r="A5" s="143"/>
      <c r="B5" s="312" t="s">
        <v>247</v>
      </c>
      <c r="C5" s="289">
        <f>+'[3]2.SZ.TÁBL. BEVÉTELEK'!$E7</f>
        <v>1684</v>
      </c>
      <c r="D5" s="290">
        <v>0</v>
      </c>
      <c r="E5" s="490">
        <f>SUM(C5:D5)</f>
        <v>1684</v>
      </c>
      <c r="F5" s="499">
        <f t="shared" si="0"/>
        <v>1</v>
      </c>
      <c r="G5" s="44"/>
      <c r="H5" s="291"/>
      <c r="I5" s="309"/>
      <c r="J5" s="310"/>
      <c r="K5" s="324"/>
      <c r="L5" s="326"/>
      <c r="M5" s="20"/>
      <c r="N5" s="48"/>
    </row>
    <row r="6" spans="1:14" ht="14.25" customHeight="1" x14ac:dyDescent="0.25">
      <c r="A6" s="143"/>
      <c r="B6" s="312" t="s">
        <v>248</v>
      </c>
      <c r="C6" s="289">
        <f>+'[3]2.SZ.TÁBL. BEVÉTELEK'!$E8</f>
        <v>5087</v>
      </c>
      <c r="D6" s="290">
        <v>0</v>
      </c>
      <c r="E6" s="490">
        <f t="shared" ref="E6:E11" si="1">SUM(C6:D6)</f>
        <v>5087</v>
      </c>
      <c r="F6" s="499">
        <f t="shared" si="0"/>
        <v>1</v>
      </c>
      <c r="G6" s="44"/>
      <c r="I6" s="309"/>
      <c r="J6" s="310"/>
      <c r="K6" s="324"/>
      <c r="L6" s="326"/>
    </row>
    <row r="7" spans="1:14" ht="14.25" customHeight="1" x14ac:dyDescent="0.25">
      <c r="A7" s="143"/>
      <c r="B7" s="312" t="s">
        <v>253</v>
      </c>
      <c r="C7" s="289">
        <f>+'[3]2.SZ.TÁBL. BEVÉTELEK'!$E9</f>
        <v>759</v>
      </c>
      <c r="D7" s="290">
        <v>0</v>
      </c>
      <c r="E7" s="490">
        <f t="shared" si="1"/>
        <v>759</v>
      </c>
      <c r="F7" s="499">
        <f t="shared" si="0"/>
        <v>1</v>
      </c>
      <c r="G7" s="44"/>
      <c r="I7" s="309"/>
      <c r="J7" s="310"/>
      <c r="K7" s="324"/>
      <c r="L7" s="326"/>
    </row>
    <row r="8" spans="1:14" ht="14.25" customHeight="1" x14ac:dyDescent="0.25">
      <c r="A8" s="143"/>
      <c r="B8" s="312" t="s">
        <v>249</v>
      </c>
      <c r="C8" s="289">
        <f>+'[3]2.SZ.TÁBL. BEVÉTELEK'!$E10</f>
        <v>668</v>
      </c>
      <c r="D8" s="290">
        <v>0</v>
      </c>
      <c r="E8" s="490">
        <f t="shared" si="1"/>
        <v>668</v>
      </c>
      <c r="F8" s="499">
        <f t="shared" si="0"/>
        <v>1</v>
      </c>
      <c r="G8" s="44"/>
      <c r="I8" s="309"/>
      <c r="J8" s="310"/>
      <c r="K8" s="324"/>
      <c r="L8" s="326"/>
    </row>
    <row r="9" spans="1:14" ht="14.25" customHeight="1" x14ac:dyDescent="0.25">
      <c r="A9" s="143"/>
      <c r="B9" s="312" t="s">
        <v>250</v>
      </c>
      <c r="C9" s="289">
        <f>+'[3]2.SZ.TÁBL. BEVÉTELEK'!$E11</f>
        <v>3475</v>
      </c>
      <c r="D9" s="290">
        <v>0</v>
      </c>
      <c r="E9" s="490">
        <f t="shared" si="1"/>
        <v>3475</v>
      </c>
      <c r="F9" s="499">
        <f t="shared" si="0"/>
        <v>1</v>
      </c>
      <c r="G9" s="44"/>
      <c r="I9" s="309"/>
      <c r="J9" s="310"/>
      <c r="K9" s="324"/>
      <c r="L9" s="326"/>
    </row>
    <row r="10" spans="1:14" ht="14.25" customHeight="1" x14ac:dyDescent="0.25">
      <c r="A10" s="143"/>
      <c r="B10" s="312" t="s">
        <v>251</v>
      </c>
      <c r="C10" s="289">
        <f>+'[3]2.SZ.TÁBL. BEVÉTELEK'!$E12</f>
        <v>2075</v>
      </c>
      <c r="D10" s="290">
        <v>0</v>
      </c>
      <c r="E10" s="490">
        <f t="shared" si="1"/>
        <v>2075</v>
      </c>
      <c r="F10" s="499">
        <f t="shared" si="0"/>
        <v>1</v>
      </c>
      <c r="G10" s="44"/>
      <c r="I10" s="309"/>
      <c r="J10" s="310"/>
      <c r="K10" s="324"/>
      <c r="L10" s="326"/>
    </row>
    <row r="11" spans="1:14" ht="14.25" customHeight="1" x14ac:dyDescent="0.25">
      <c r="A11" s="143"/>
      <c r="B11" s="312" t="s">
        <v>252</v>
      </c>
      <c r="C11" s="289">
        <f>+'[3]2.SZ.TÁBL. BEVÉTELEK'!$E13</f>
        <v>1252</v>
      </c>
      <c r="D11" s="290">
        <v>0</v>
      </c>
      <c r="E11" s="490">
        <f t="shared" si="1"/>
        <v>1252</v>
      </c>
      <c r="F11" s="499">
        <f t="shared" si="0"/>
        <v>1</v>
      </c>
      <c r="G11" s="44"/>
      <c r="I11" s="309"/>
      <c r="J11" s="310"/>
      <c r="K11" s="324"/>
      <c r="L11" s="326"/>
    </row>
    <row r="12" spans="1:14" s="42" customFormat="1" ht="14.25" customHeight="1" x14ac:dyDescent="0.25">
      <c r="A12" s="143"/>
      <c r="B12" s="203"/>
      <c r="C12" s="293"/>
      <c r="D12" s="294"/>
      <c r="E12" s="489"/>
      <c r="F12" s="499"/>
      <c r="G12" s="44"/>
      <c r="H12" s="44"/>
      <c r="I12" s="309"/>
      <c r="K12" s="325"/>
      <c r="L12" s="327"/>
      <c r="M12" s="328"/>
      <c r="N12" s="20"/>
    </row>
    <row r="13" spans="1:14" ht="14.25" customHeight="1" x14ac:dyDescent="0.25">
      <c r="A13" s="146"/>
      <c r="B13" s="311" t="s">
        <v>315</v>
      </c>
      <c r="C13" s="289">
        <f>SUM(C14:C19)</f>
        <v>2400</v>
      </c>
      <c r="D13" s="290">
        <f>SUM(D14:D19)</f>
        <v>0</v>
      </c>
      <c r="E13" s="490">
        <f>SUM(E14:E19)</f>
        <v>2400</v>
      </c>
      <c r="F13" s="499">
        <f t="shared" si="0"/>
        <v>1</v>
      </c>
      <c r="G13" s="18"/>
      <c r="I13" s="309"/>
    </row>
    <row r="14" spans="1:14" ht="14.25" customHeight="1" x14ac:dyDescent="0.25">
      <c r="A14" s="146"/>
      <c r="B14" s="650" t="s">
        <v>247</v>
      </c>
      <c r="C14" s="289">
        <f>+'[3]2.SZ.TÁBL. BEVÉTELEK'!$E16</f>
        <v>430</v>
      </c>
      <c r="D14" s="290">
        <v>0</v>
      </c>
      <c r="E14" s="490">
        <f>SUM(C14:D14)</f>
        <v>430</v>
      </c>
      <c r="F14" s="499">
        <f t="shared" si="0"/>
        <v>1</v>
      </c>
      <c r="G14" s="18"/>
      <c r="I14" s="309"/>
    </row>
    <row r="15" spans="1:14" ht="14.25" customHeight="1" x14ac:dyDescent="0.25">
      <c r="A15" s="146"/>
      <c r="B15" s="650" t="s">
        <v>253</v>
      </c>
      <c r="C15" s="289">
        <f>+'[3]2.SZ.TÁBL. BEVÉTELEK'!$E17</f>
        <v>194</v>
      </c>
      <c r="D15" s="290">
        <v>0</v>
      </c>
      <c r="E15" s="490">
        <f t="shared" ref="E15:E19" si="2">SUM(C15:D15)</f>
        <v>194</v>
      </c>
      <c r="F15" s="499">
        <f t="shared" si="0"/>
        <v>1</v>
      </c>
      <c r="G15" s="18"/>
    </row>
    <row r="16" spans="1:14" ht="14.25" customHeight="1" x14ac:dyDescent="0.25">
      <c r="A16" s="146"/>
      <c r="B16" s="650" t="s">
        <v>249</v>
      </c>
      <c r="C16" s="289">
        <f>+'[3]2.SZ.TÁBL. BEVÉTELEK'!$E18</f>
        <v>171</v>
      </c>
      <c r="D16" s="290">
        <v>0</v>
      </c>
      <c r="E16" s="490">
        <f t="shared" si="2"/>
        <v>171</v>
      </c>
      <c r="F16" s="499">
        <f t="shared" si="0"/>
        <v>1</v>
      </c>
      <c r="G16" s="18"/>
    </row>
    <row r="17" spans="1:14" ht="14.25" customHeight="1" x14ac:dyDescent="0.25">
      <c r="A17" s="146"/>
      <c r="B17" s="650" t="s">
        <v>250</v>
      </c>
      <c r="C17" s="289">
        <f>+'[3]2.SZ.TÁBL. BEVÉTELEK'!$E19</f>
        <v>888</v>
      </c>
      <c r="D17" s="290">
        <v>0</v>
      </c>
      <c r="E17" s="490">
        <f t="shared" si="2"/>
        <v>888</v>
      </c>
      <c r="F17" s="499">
        <f t="shared" si="0"/>
        <v>1</v>
      </c>
      <c r="G17" s="18"/>
    </row>
    <row r="18" spans="1:14" ht="14.25" customHeight="1" x14ac:dyDescent="0.25">
      <c r="A18" s="146"/>
      <c r="B18" s="650" t="s">
        <v>10</v>
      </c>
      <c r="C18" s="289">
        <f>+'[3]2.SZ.TÁBL. BEVÉTELEK'!$E20</f>
        <v>320</v>
      </c>
      <c r="D18" s="290">
        <v>0</v>
      </c>
      <c r="E18" s="490">
        <f t="shared" si="2"/>
        <v>320</v>
      </c>
      <c r="F18" s="499">
        <f t="shared" si="0"/>
        <v>1</v>
      </c>
      <c r="G18" s="18"/>
    </row>
    <row r="19" spans="1:14" ht="14.25" customHeight="1" x14ac:dyDescent="0.25">
      <c r="A19" s="146"/>
      <c r="B19" s="650" t="s">
        <v>238</v>
      </c>
      <c r="C19" s="289">
        <f>+'[3]2.SZ.TÁBL. BEVÉTELEK'!$E21</f>
        <v>397</v>
      </c>
      <c r="D19" s="290">
        <v>0</v>
      </c>
      <c r="E19" s="490">
        <f t="shared" si="2"/>
        <v>397</v>
      </c>
      <c r="F19" s="499">
        <f t="shared" si="0"/>
        <v>1</v>
      </c>
      <c r="G19" s="18"/>
    </row>
    <row r="20" spans="1:14" ht="14.25" customHeight="1" x14ac:dyDescent="0.25">
      <c r="A20" s="146"/>
      <c r="B20" s="323"/>
      <c r="C20" s="289"/>
      <c r="D20" s="290"/>
      <c r="E20" s="490"/>
      <c r="F20" s="499"/>
      <c r="G20" s="18"/>
    </row>
    <row r="21" spans="1:14" ht="14.25" customHeight="1" x14ac:dyDescent="0.25">
      <c r="A21" s="146"/>
      <c r="B21" s="311" t="s">
        <v>254</v>
      </c>
      <c r="C21" s="289">
        <f>+SUM(C22:C28)</f>
        <v>29156</v>
      </c>
      <c r="D21" s="290">
        <f>+SUM(D22:D28)</f>
        <v>70</v>
      </c>
      <c r="E21" s="490">
        <f>+SUM(E22:E28)</f>
        <v>29226</v>
      </c>
      <c r="F21" s="499">
        <f t="shared" si="0"/>
        <v>1.0024008780353959</v>
      </c>
      <c r="G21" s="18"/>
    </row>
    <row r="22" spans="1:14" ht="14.25" customHeight="1" x14ac:dyDescent="0.25">
      <c r="A22" s="146"/>
      <c r="B22" s="312" t="s">
        <v>247</v>
      </c>
      <c r="C22" s="289">
        <f>+'3.SZ.TÁBL. SEGÍTŐ SZOLGÁLAT'!AA32</f>
        <v>6923</v>
      </c>
      <c r="D22" s="290">
        <f>+'3.SZ.TÁBL. SEGÍTŐ SZOLGÁLAT'!AB32</f>
        <v>0</v>
      </c>
      <c r="E22" s="490">
        <f>SUM(C22:D22)</f>
        <v>6923</v>
      </c>
      <c r="F22" s="499">
        <f t="shared" si="0"/>
        <v>1</v>
      </c>
      <c r="G22" s="18"/>
    </row>
    <row r="23" spans="1:14" ht="14.25" customHeight="1" x14ac:dyDescent="0.25">
      <c r="A23" s="146"/>
      <c r="B23" s="312" t="s">
        <v>253</v>
      </c>
      <c r="C23" s="289">
        <f>+'3.SZ.TÁBL. SEGÍTŐ SZOLGÁLAT'!AA33</f>
        <v>1570</v>
      </c>
      <c r="D23" s="290">
        <f>+'3.SZ.TÁBL. SEGÍTŐ SZOLGÁLAT'!AB33</f>
        <v>0</v>
      </c>
      <c r="E23" s="490">
        <f t="shared" ref="E23:E28" si="3">SUM(C23:D23)</f>
        <v>1570</v>
      </c>
      <c r="F23" s="499">
        <f t="shared" si="0"/>
        <v>1</v>
      </c>
      <c r="G23" s="18"/>
    </row>
    <row r="24" spans="1:14" ht="14.25" customHeight="1" x14ac:dyDescent="0.25">
      <c r="A24" s="146"/>
      <c r="B24" s="312" t="s">
        <v>249</v>
      </c>
      <c r="C24" s="289">
        <f>+'3.SZ.TÁBL. SEGÍTŐ SZOLGÁLAT'!AA34</f>
        <v>1381</v>
      </c>
      <c r="D24" s="290">
        <f>+'3.SZ.TÁBL. SEGÍTŐ SZOLGÁLAT'!AB34</f>
        <v>0</v>
      </c>
      <c r="E24" s="490">
        <f t="shared" si="3"/>
        <v>1381</v>
      </c>
      <c r="F24" s="499">
        <f t="shared" si="0"/>
        <v>1</v>
      </c>
      <c r="G24" s="18"/>
      <c r="J24" s="322"/>
      <c r="K24" s="322"/>
    </row>
    <row r="25" spans="1:14" ht="14.25" customHeight="1" x14ac:dyDescent="0.25">
      <c r="A25" s="146"/>
      <c r="B25" s="312" t="s">
        <v>250</v>
      </c>
      <c r="C25" s="289">
        <f>+'3.SZ.TÁBL. SEGÍTŐ SZOLGÁLAT'!AA35</f>
        <v>10067</v>
      </c>
      <c r="D25" s="290">
        <f>+[4]Társulás!$Z$15</f>
        <v>70</v>
      </c>
      <c r="E25" s="490">
        <f t="shared" si="3"/>
        <v>10137</v>
      </c>
      <c r="F25" s="499">
        <f t="shared" si="0"/>
        <v>1.006953412138671</v>
      </c>
      <c r="G25" s="18"/>
      <c r="I25" s="322"/>
      <c r="L25" s="322"/>
    </row>
    <row r="26" spans="1:14" ht="14.25" customHeight="1" x14ac:dyDescent="0.25">
      <c r="A26" s="146"/>
      <c r="B26" s="312" t="s">
        <v>251</v>
      </c>
      <c r="C26" s="289">
        <f>+'3.SZ.TÁBL. SEGÍTŐ SZOLGÁLAT'!AA36</f>
        <v>4292</v>
      </c>
      <c r="D26" s="290">
        <f>+'3.SZ.TÁBL. SEGÍTŐ SZOLGÁLAT'!AB36</f>
        <v>0</v>
      </c>
      <c r="E26" s="490">
        <f t="shared" si="3"/>
        <v>4292</v>
      </c>
      <c r="F26" s="499">
        <f t="shared" si="0"/>
        <v>1</v>
      </c>
      <c r="G26" s="18"/>
    </row>
    <row r="27" spans="1:14" s="322" customFormat="1" ht="14.25" customHeight="1" x14ac:dyDescent="0.25">
      <c r="A27" s="146"/>
      <c r="B27" s="312" t="s">
        <v>252</v>
      </c>
      <c r="C27" s="289">
        <f>+'3.SZ.TÁBL. SEGÍTŐ SZOLGÁLAT'!AA37</f>
        <v>2588</v>
      </c>
      <c r="D27" s="290">
        <f>+'3.SZ.TÁBL. SEGÍTŐ SZOLGÁLAT'!AB37</f>
        <v>0</v>
      </c>
      <c r="E27" s="490">
        <f t="shared" si="3"/>
        <v>2588</v>
      </c>
      <c r="F27" s="499">
        <f t="shared" si="0"/>
        <v>1</v>
      </c>
      <c r="G27" s="18"/>
      <c r="H27" s="19"/>
      <c r="I27" s="20"/>
      <c r="J27" s="20"/>
      <c r="K27" s="20"/>
      <c r="L27" s="20"/>
      <c r="M27" s="20"/>
      <c r="N27" s="20"/>
    </row>
    <row r="28" spans="1:14" s="322" customFormat="1" ht="14.25" customHeight="1" x14ac:dyDescent="0.25">
      <c r="A28" s="146"/>
      <c r="B28" s="313" t="s">
        <v>238</v>
      </c>
      <c r="C28" s="289">
        <f>+'3.SZ.TÁBL. SEGÍTŐ SZOLGÁLAT'!AA38</f>
        <v>2335</v>
      </c>
      <c r="D28" s="290">
        <f>+'3.SZ.TÁBL. SEGÍTŐ SZOLGÁLAT'!AB38</f>
        <v>0</v>
      </c>
      <c r="E28" s="490">
        <f t="shared" si="3"/>
        <v>2335</v>
      </c>
      <c r="F28" s="499">
        <f t="shared" si="0"/>
        <v>1</v>
      </c>
      <c r="G28" s="18"/>
      <c r="H28" s="19"/>
      <c r="I28" s="20"/>
      <c r="J28" s="20"/>
      <c r="K28" s="20"/>
      <c r="L28" s="20"/>
      <c r="M28" s="20"/>
      <c r="N28" s="20"/>
    </row>
    <row r="29" spans="1:14" s="308" customFormat="1" ht="14.25" customHeight="1" x14ac:dyDescent="0.3">
      <c r="A29" s="143"/>
      <c r="B29" s="313"/>
      <c r="C29" s="293"/>
      <c r="D29" s="294"/>
      <c r="E29" s="489"/>
      <c r="F29" s="499"/>
      <c r="G29" s="44"/>
      <c r="H29" s="19"/>
      <c r="I29" s="20"/>
      <c r="J29" s="20"/>
      <c r="K29" s="792"/>
      <c r="L29" s="20"/>
      <c r="M29" s="20"/>
      <c r="N29" s="20"/>
    </row>
    <row r="30" spans="1:14" s="308" customFormat="1" ht="14.25" customHeight="1" x14ac:dyDescent="0.3">
      <c r="A30" s="143"/>
      <c r="B30" s="311" t="s">
        <v>352</v>
      </c>
      <c r="C30" s="289">
        <f>SUM(C31:C38)</f>
        <v>2742</v>
      </c>
      <c r="D30" s="290">
        <f>SUM(D31:D38)</f>
        <v>0</v>
      </c>
      <c r="E30" s="490">
        <f>SUM(E31:E38)</f>
        <v>2742</v>
      </c>
      <c r="F30" s="499">
        <f t="shared" si="0"/>
        <v>1</v>
      </c>
      <c r="G30" s="44"/>
      <c r="H30" s="307"/>
      <c r="I30" s="20"/>
      <c r="J30" s="20"/>
      <c r="K30" s="792"/>
      <c r="L30" s="20"/>
      <c r="M30" s="20"/>
      <c r="N30" s="20"/>
    </row>
    <row r="31" spans="1:14" s="308" customFormat="1" ht="14.25" customHeight="1" x14ac:dyDescent="0.3">
      <c r="A31" s="143"/>
      <c r="B31" s="650" t="s">
        <v>4</v>
      </c>
      <c r="C31" s="289">
        <v>279</v>
      </c>
      <c r="D31" s="290">
        <v>0</v>
      </c>
      <c r="E31" s="490">
        <f>SUM(C31:D31)</f>
        <v>279</v>
      </c>
      <c r="F31" s="499">
        <f t="shared" si="0"/>
        <v>1</v>
      </c>
      <c r="G31" s="44"/>
      <c r="H31" s="18"/>
      <c r="I31" s="20"/>
      <c r="J31" s="20"/>
      <c r="K31" s="324"/>
      <c r="L31" s="18"/>
      <c r="M31" s="20"/>
      <c r="N31" s="20"/>
    </row>
    <row r="32" spans="1:14" s="308" customFormat="1" ht="14.25" customHeight="1" x14ac:dyDescent="0.3">
      <c r="A32" s="143"/>
      <c r="B32" s="650" t="s">
        <v>345</v>
      </c>
      <c r="C32" s="289">
        <v>843</v>
      </c>
      <c r="D32" s="290">
        <v>0</v>
      </c>
      <c r="E32" s="490">
        <f t="shared" ref="E32:E38" si="4">SUM(C32:D32)</f>
        <v>843</v>
      </c>
      <c r="F32" s="499">
        <f t="shared" si="0"/>
        <v>1</v>
      </c>
      <c r="G32" s="44"/>
      <c r="H32" s="18"/>
      <c r="I32" s="20"/>
      <c r="J32" s="20"/>
      <c r="K32" s="324"/>
      <c r="L32" s="18"/>
      <c r="M32" s="20"/>
      <c r="N32" s="20"/>
    </row>
    <row r="33" spans="1:14" s="308" customFormat="1" ht="14.25" customHeight="1" x14ac:dyDescent="0.3">
      <c r="A33" s="143"/>
      <c r="B33" s="650" t="s">
        <v>346</v>
      </c>
      <c r="C33" s="289">
        <v>125</v>
      </c>
      <c r="D33" s="290">
        <v>0</v>
      </c>
      <c r="E33" s="490">
        <f t="shared" si="4"/>
        <v>125</v>
      </c>
      <c r="F33" s="499">
        <f t="shared" si="0"/>
        <v>1</v>
      </c>
      <c r="G33" s="44"/>
      <c r="H33" s="18"/>
      <c r="I33" s="20"/>
      <c r="J33" s="20"/>
      <c r="K33" s="324"/>
      <c r="L33" s="18"/>
      <c r="M33" s="20"/>
      <c r="N33" s="20"/>
    </row>
    <row r="34" spans="1:14" s="308" customFormat="1" ht="14.25" customHeight="1" x14ac:dyDescent="0.3">
      <c r="A34" s="143"/>
      <c r="B34" s="650" t="s">
        <v>347</v>
      </c>
      <c r="C34" s="289">
        <v>111</v>
      </c>
      <c r="D34" s="290">
        <v>0</v>
      </c>
      <c r="E34" s="490">
        <f t="shared" si="4"/>
        <v>111</v>
      </c>
      <c r="F34" s="499">
        <f t="shared" si="0"/>
        <v>1</v>
      </c>
      <c r="G34" s="44"/>
      <c r="H34" s="18"/>
      <c r="I34" s="20"/>
      <c r="J34" s="20"/>
      <c r="K34" s="324"/>
      <c r="L34" s="18"/>
      <c r="M34" s="20"/>
      <c r="N34" s="20"/>
    </row>
    <row r="35" spans="1:14" s="308" customFormat="1" ht="14.25" customHeight="1" x14ac:dyDescent="0.3">
      <c r="A35" s="143"/>
      <c r="B35" s="650" t="s">
        <v>348</v>
      </c>
      <c r="C35" s="289">
        <v>576</v>
      </c>
      <c r="D35" s="290">
        <v>0</v>
      </c>
      <c r="E35" s="490">
        <f t="shared" si="4"/>
        <v>576</v>
      </c>
      <c r="F35" s="499">
        <f t="shared" si="0"/>
        <v>1</v>
      </c>
      <c r="G35" s="44"/>
      <c r="H35" s="18"/>
      <c r="I35" s="20"/>
      <c r="J35" s="20"/>
      <c r="K35" s="324"/>
      <c r="L35" s="18"/>
      <c r="M35" s="20"/>
      <c r="N35" s="20"/>
    </row>
    <row r="36" spans="1:14" s="308" customFormat="1" ht="14.25" customHeight="1" x14ac:dyDescent="0.3">
      <c r="A36" s="143"/>
      <c r="B36" s="650" t="s">
        <v>349</v>
      </c>
      <c r="C36" s="289">
        <v>343</v>
      </c>
      <c r="D36" s="290">
        <v>0</v>
      </c>
      <c r="E36" s="490">
        <f t="shared" si="4"/>
        <v>343</v>
      </c>
      <c r="F36" s="499">
        <f t="shared" si="0"/>
        <v>1</v>
      </c>
      <c r="G36" s="44"/>
      <c r="H36" s="18"/>
      <c r="I36" s="20"/>
      <c r="J36" s="20"/>
      <c r="K36" s="324"/>
      <c r="L36" s="18"/>
      <c r="M36" s="20"/>
      <c r="N36" s="20"/>
    </row>
    <row r="37" spans="1:14" s="308" customFormat="1" ht="14.25" customHeight="1" x14ac:dyDescent="0.3">
      <c r="A37" s="143"/>
      <c r="B37" s="650" t="s">
        <v>350</v>
      </c>
      <c r="C37" s="289">
        <v>207</v>
      </c>
      <c r="D37" s="290">
        <v>0</v>
      </c>
      <c r="E37" s="490">
        <f t="shared" si="4"/>
        <v>207</v>
      </c>
      <c r="F37" s="499">
        <f t="shared" si="0"/>
        <v>1</v>
      </c>
      <c r="G37" s="44"/>
      <c r="H37" s="18"/>
      <c r="I37" s="20"/>
      <c r="J37" s="20"/>
      <c r="K37" s="324"/>
      <c r="L37" s="18"/>
      <c r="M37" s="20"/>
      <c r="N37" s="20"/>
    </row>
    <row r="38" spans="1:14" s="308" customFormat="1" ht="14.25" customHeight="1" x14ac:dyDescent="0.3">
      <c r="A38" s="143"/>
      <c r="B38" s="770" t="s">
        <v>351</v>
      </c>
      <c r="C38" s="289">
        <v>258</v>
      </c>
      <c r="D38" s="290">
        <v>0</v>
      </c>
      <c r="E38" s="490">
        <f t="shared" si="4"/>
        <v>258</v>
      </c>
      <c r="F38" s="499">
        <f t="shared" si="0"/>
        <v>1</v>
      </c>
      <c r="G38" s="44"/>
      <c r="H38" s="307"/>
      <c r="I38" s="20"/>
      <c r="J38" s="48"/>
      <c r="K38" s="283"/>
      <c r="L38" s="18"/>
      <c r="M38" s="283"/>
      <c r="N38" s="20"/>
    </row>
    <row r="39" spans="1:14" s="308" customFormat="1" ht="14.25" customHeight="1" x14ac:dyDescent="0.3">
      <c r="A39" s="143"/>
      <c r="B39" s="771"/>
      <c r="C39" s="289"/>
      <c r="D39" s="290"/>
      <c r="E39" s="490"/>
      <c r="F39" s="499"/>
      <c r="G39" s="44"/>
      <c r="H39" s="307"/>
      <c r="I39" s="20"/>
      <c r="J39" s="48"/>
      <c r="K39" s="283"/>
      <c r="L39" s="18"/>
      <c r="M39" s="283"/>
      <c r="N39" s="20"/>
    </row>
    <row r="40" spans="1:14" s="308" customFormat="1" ht="14.25" customHeight="1" x14ac:dyDescent="0.3">
      <c r="A40" s="143"/>
      <c r="B40" s="311" t="s">
        <v>353</v>
      </c>
      <c r="C40" s="289">
        <f>SUM(C41:C45)</f>
        <v>1766</v>
      </c>
      <c r="D40" s="290">
        <f>SUM(D41:D45)</f>
        <v>0</v>
      </c>
      <c r="E40" s="490">
        <f>SUM(E41:E45)</f>
        <v>1766</v>
      </c>
      <c r="F40" s="499">
        <f t="shared" ref="F40:F45" si="5">+E40/C40</f>
        <v>1</v>
      </c>
      <c r="G40" s="44"/>
      <c r="H40" s="307"/>
      <c r="I40" s="20"/>
      <c r="J40" s="20"/>
      <c r="K40" s="283"/>
      <c r="L40" s="20"/>
      <c r="M40" s="20"/>
      <c r="N40" s="20"/>
    </row>
    <row r="41" spans="1:14" s="308" customFormat="1" ht="14.25" customHeight="1" x14ac:dyDescent="0.3">
      <c r="A41" s="143"/>
      <c r="B41" s="650" t="s">
        <v>4</v>
      </c>
      <c r="C41" s="289">
        <v>248</v>
      </c>
      <c r="D41" s="290">
        <v>0</v>
      </c>
      <c r="E41" s="490">
        <f>SUM(C41:D41)</f>
        <v>248</v>
      </c>
      <c r="F41" s="499">
        <f t="shared" si="5"/>
        <v>1</v>
      </c>
      <c r="G41" s="44"/>
      <c r="H41" s="18"/>
      <c r="I41" s="20"/>
      <c r="J41" s="20"/>
      <c r="K41" s="324"/>
      <c r="L41" s="18"/>
      <c r="M41" s="20"/>
      <c r="N41" s="20"/>
    </row>
    <row r="42" spans="1:14" s="308" customFormat="1" ht="14.25" customHeight="1" x14ac:dyDescent="0.3">
      <c r="A42" s="143"/>
      <c r="B42" s="650" t="s">
        <v>346</v>
      </c>
      <c r="C42" s="289">
        <v>111</v>
      </c>
      <c r="D42" s="290">
        <v>0</v>
      </c>
      <c r="E42" s="490">
        <f t="shared" ref="E42:E45" si="6">SUM(C42:D42)</f>
        <v>111</v>
      </c>
      <c r="F42" s="499">
        <f t="shared" si="5"/>
        <v>1</v>
      </c>
      <c r="G42" s="44"/>
      <c r="H42" s="18"/>
      <c r="I42" s="20"/>
      <c r="J42" s="20"/>
      <c r="K42" s="324"/>
      <c r="L42" s="18"/>
      <c r="M42" s="20"/>
      <c r="N42" s="20"/>
    </row>
    <row r="43" spans="1:14" s="308" customFormat="1" ht="14.25" customHeight="1" x14ac:dyDescent="0.3">
      <c r="A43" s="143"/>
      <c r="B43" s="650" t="s">
        <v>348</v>
      </c>
      <c r="C43" s="289">
        <v>766</v>
      </c>
      <c r="D43" s="290">
        <v>0</v>
      </c>
      <c r="E43" s="490">
        <f t="shared" si="6"/>
        <v>766</v>
      </c>
      <c r="F43" s="499">
        <f t="shared" si="5"/>
        <v>1</v>
      </c>
      <c r="G43" s="44"/>
      <c r="H43" s="18"/>
      <c r="I43" s="20"/>
      <c r="J43" s="20"/>
      <c r="K43" s="324"/>
      <c r="L43" s="18"/>
      <c r="M43" s="20"/>
      <c r="N43" s="20"/>
    </row>
    <row r="44" spans="1:14" s="308" customFormat="1" ht="14.25" customHeight="1" x14ac:dyDescent="0.3">
      <c r="A44" s="143"/>
      <c r="B44" s="650" t="s">
        <v>349</v>
      </c>
      <c r="C44" s="289">
        <v>457</v>
      </c>
      <c r="D44" s="290">
        <v>0</v>
      </c>
      <c r="E44" s="490">
        <f t="shared" si="6"/>
        <v>457</v>
      </c>
      <c r="F44" s="499">
        <f t="shared" si="5"/>
        <v>1</v>
      </c>
      <c r="G44" s="44"/>
      <c r="H44" s="18"/>
      <c r="I44" s="20"/>
      <c r="J44" s="20"/>
      <c r="K44" s="324"/>
      <c r="L44" s="18"/>
      <c r="M44" s="20"/>
      <c r="N44" s="20"/>
    </row>
    <row r="45" spans="1:14" s="308" customFormat="1" ht="14.25" customHeight="1" x14ac:dyDescent="0.3">
      <c r="A45" s="143"/>
      <c r="B45" s="650" t="s">
        <v>350</v>
      </c>
      <c r="C45" s="289">
        <v>184</v>
      </c>
      <c r="D45" s="290">
        <v>0</v>
      </c>
      <c r="E45" s="490">
        <f t="shared" si="6"/>
        <v>184</v>
      </c>
      <c r="F45" s="499">
        <f t="shared" si="5"/>
        <v>1</v>
      </c>
      <c r="G45" s="44"/>
      <c r="H45" s="18"/>
      <c r="I45" s="20"/>
      <c r="J45" s="20"/>
      <c r="K45" s="324"/>
      <c r="L45" s="18"/>
      <c r="M45" s="20"/>
      <c r="N45" s="20"/>
    </row>
    <row r="46" spans="1:14" s="308" customFormat="1" ht="14.25" customHeight="1" x14ac:dyDescent="0.3">
      <c r="A46" s="143"/>
      <c r="B46" s="771"/>
      <c r="C46" s="289"/>
      <c r="D46" s="290"/>
      <c r="E46" s="490"/>
      <c r="F46" s="499"/>
      <c r="G46" s="44"/>
      <c r="H46" s="307"/>
      <c r="I46" s="20"/>
      <c r="J46" s="48"/>
      <c r="K46" s="283"/>
      <c r="L46" s="18"/>
      <c r="M46" s="283"/>
      <c r="N46" s="20"/>
    </row>
    <row r="47" spans="1:14" s="308" customFormat="1" ht="14.25" customHeight="1" x14ac:dyDescent="0.3">
      <c r="A47" s="143"/>
      <c r="B47" s="311" t="s">
        <v>354</v>
      </c>
      <c r="C47" s="289">
        <f>SUM(C48:C52)</f>
        <v>761</v>
      </c>
      <c r="D47" s="290">
        <f>SUM(D48:D52)</f>
        <v>0</v>
      </c>
      <c r="E47" s="490">
        <f>SUM(E48:E52)</f>
        <v>761</v>
      </c>
      <c r="F47" s="499">
        <f t="shared" ref="F47:F52" si="7">+E47/C47</f>
        <v>1</v>
      </c>
      <c r="G47" s="44"/>
      <c r="H47" s="307"/>
      <c r="I47" s="20"/>
      <c r="J47" s="20"/>
      <c r="K47" s="283"/>
      <c r="L47" s="20"/>
      <c r="M47" s="20"/>
      <c r="N47" s="20"/>
    </row>
    <row r="48" spans="1:14" s="308" customFormat="1" ht="14.25" customHeight="1" x14ac:dyDescent="0.3">
      <c r="A48" s="143"/>
      <c r="B48" s="650" t="s">
        <v>4</v>
      </c>
      <c r="C48" s="289">
        <v>124</v>
      </c>
      <c r="D48" s="290">
        <v>0</v>
      </c>
      <c r="E48" s="490">
        <f>SUM(C48:D48)</f>
        <v>124</v>
      </c>
      <c r="F48" s="499">
        <f t="shared" si="7"/>
        <v>1</v>
      </c>
      <c r="G48" s="44"/>
      <c r="H48" s="18"/>
      <c r="I48" s="20"/>
      <c r="J48" s="20"/>
      <c r="K48" s="324"/>
      <c r="L48" s="18"/>
      <c r="M48" s="20"/>
      <c r="N48" s="20"/>
    </row>
    <row r="49" spans="1:16" s="308" customFormat="1" ht="14.25" customHeight="1" x14ac:dyDescent="0.3">
      <c r="A49" s="143"/>
      <c r="B49" s="650" t="s">
        <v>346</v>
      </c>
      <c r="C49" s="289">
        <v>55</v>
      </c>
      <c r="D49" s="290">
        <v>0</v>
      </c>
      <c r="E49" s="490">
        <f t="shared" ref="E49:E52" si="8">SUM(C49:D49)</f>
        <v>55</v>
      </c>
      <c r="F49" s="499">
        <f t="shared" si="7"/>
        <v>1</v>
      </c>
      <c r="G49" s="44"/>
      <c r="H49" s="18"/>
      <c r="I49" s="20"/>
      <c r="J49" s="20"/>
      <c r="K49" s="324"/>
      <c r="L49" s="18"/>
      <c r="M49" s="20"/>
      <c r="N49" s="20"/>
    </row>
    <row r="50" spans="1:16" s="308" customFormat="1" ht="14.25" customHeight="1" x14ac:dyDescent="0.3">
      <c r="A50" s="143"/>
      <c r="B50" s="650" t="s">
        <v>347</v>
      </c>
      <c r="C50" s="289">
        <v>147</v>
      </c>
      <c r="D50" s="290">
        <v>0</v>
      </c>
      <c r="E50" s="490">
        <f t="shared" si="8"/>
        <v>147</v>
      </c>
      <c r="F50" s="499">
        <f t="shared" si="7"/>
        <v>1</v>
      </c>
      <c r="G50" s="44"/>
      <c r="H50" s="18"/>
      <c r="I50" s="20"/>
      <c r="J50" s="20"/>
      <c r="K50" s="324"/>
      <c r="L50" s="18"/>
      <c r="M50" s="20"/>
      <c r="N50" s="20"/>
    </row>
    <row r="51" spans="1:16" s="308" customFormat="1" ht="14.25" customHeight="1" x14ac:dyDescent="0.3">
      <c r="A51" s="143"/>
      <c r="B51" s="650" t="s">
        <v>350</v>
      </c>
      <c r="C51" s="289">
        <v>92</v>
      </c>
      <c r="D51" s="290">
        <v>0</v>
      </c>
      <c r="E51" s="490">
        <f t="shared" si="8"/>
        <v>92</v>
      </c>
      <c r="F51" s="499">
        <f t="shared" si="7"/>
        <v>1</v>
      </c>
      <c r="G51" s="44"/>
      <c r="H51" s="18"/>
      <c r="I51" s="20"/>
      <c r="J51" s="20"/>
      <c r="K51" s="324"/>
      <c r="L51" s="18"/>
      <c r="M51" s="20"/>
      <c r="N51" s="20"/>
    </row>
    <row r="52" spans="1:16" s="308" customFormat="1" ht="14.25" customHeight="1" x14ac:dyDescent="0.3">
      <c r="A52" s="143"/>
      <c r="B52" s="770" t="s">
        <v>351</v>
      </c>
      <c r="C52" s="289">
        <v>343</v>
      </c>
      <c r="D52" s="290">
        <v>0</v>
      </c>
      <c r="E52" s="490">
        <f t="shared" si="8"/>
        <v>343</v>
      </c>
      <c r="F52" s="499">
        <f t="shared" si="7"/>
        <v>1</v>
      </c>
      <c r="G52" s="44"/>
      <c r="H52" s="307"/>
      <c r="I52" s="20"/>
      <c r="J52" s="48"/>
      <c r="K52" s="283"/>
      <c r="L52" s="18"/>
      <c r="M52" s="283"/>
      <c r="N52" s="20"/>
    </row>
    <row r="53" spans="1:16" s="308" customFormat="1" ht="14.25" customHeight="1" x14ac:dyDescent="0.3">
      <c r="A53" s="143"/>
      <c r="B53" s="313"/>
      <c r="C53" s="293"/>
      <c r="D53" s="290"/>
      <c r="E53" s="490"/>
      <c r="F53" s="499"/>
      <c r="G53" s="44"/>
      <c r="H53" s="307"/>
      <c r="I53" s="20"/>
      <c r="J53" s="20"/>
      <c r="K53" s="325"/>
      <c r="L53" s="18"/>
      <c r="M53" s="18"/>
      <c r="N53" s="20"/>
    </row>
    <row r="54" spans="1:16" s="308" customFormat="1" ht="14.25" customHeight="1" x14ac:dyDescent="0.3">
      <c r="A54" s="143"/>
      <c r="B54" s="311" t="s">
        <v>258</v>
      </c>
      <c r="C54" s="289">
        <f>+SUM(C55:C61)</f>
        <v>1852</v>
      </c>
      <c r="D54" s="290">
        <f>+SUM(D55:D61)</f>
        <v>0</v>
      </c>
      <c r="E54" s="490">
        <f>+SUM(E55:E61)</f>
        <v>1852</v>
      </c>
      <c r="F54" s="499">
        <f t="shared" si="0"/>
        <v>1</v>
      </c>
      <c r="G54" s="44"/>
      <c r="H54" s="307"/>
      <c r="I54" s="20"/>
      <c r="J54" s="20"/>
      <c r="K54" s="325"/>
      <c r="L54" s="18"/>
      <c r="M54" s="18"/>
      <c r="N54" s="20"/>
    </row>
    <row r="55" spans="1:16" s="308" customFormat="1" ht="14.25" customHeight="1" x14ac:dyDescent="0.3">
      <c r="A55" s="143"/>
      <c r="B55" s="312" t="s">
        <v>247</v>
      </c>
      <c r="C55" s="289">
        <f>+'[3]2.SZ.TÁBL. BEVÉTELEK'!$E43</f>
        <v>297</v>
      </c>
      <c r="D55" s="290">
        <v>0</v>
      </c>
      <c r="E55" s="490">
        <f>SUM(C55:D55)</f>
        <v>297</v>
      </c>
      <c r="F55" s="499">
        <f t="shared" si="0"/>
        <v>1</v>
      </c>
      <c r="G55" s="44"/>
      <c r="H55" s="18"/>
      <c r="I55" s="20"/>
      <c r="J55" s="20"/>
      <c r="K55" s="325"/>
      <c r="L55" s="18"/>
      <c r="M55" s="18"/>
      <c r="N55" s="20"/>
    </row>
    <row r="56" spans="1:16" s="308" customFormat="1" ht="14.25" customHeight="1" x14ac:dyDescent="0.3">
      <c r="A56" s="143"/>
      <c r="B56" s="312" t="s">
        <v>253</v>
      </c>
      <c r="C56" s="289">
        <f>+'[3]2.SZ.TÁBL. BEVÉTELEK'!$E44</f>
        <v>114</v>
      </c>
      <c r="D56" s="290">
        <v>0</v>
      </c>
      <c r="E56" s="490">
        <f t="shared" ref="E56:E61" si="9">SUM(C56:D56)</f>
        <v>114</v>
      </c>
      <c r="F56" s="499">
        <f t="shared" si="0"/>
        <v>1</v>
      </c>
      <c r="G56" s="44"/>
      <c r="H56" s="18"/>
      <c r="I56" s="20"/>
      <c r="J56" s="20"/>
      <c r="K56" s="325"/>
      <c r="L56" s="18"/>
      <c r="M56" s="18"/>
      <c r="N56" s="20"/>
      <c r="O56" s="20"/>
      <c r="P56" s="20"/>
    </row>
    <row r="57" spans="1:16" s="308" customFormat="1" ht="14.25" customHeight="1" x14ac:dyDescent="0.3">
      <c r="A57" s="143"/>
      <c r="B57" s="312" t="s">
        <v>249</v>
      </c>
      <c r="C57" s="289">
        <f>+'[3]2.SZ.TÁBL. BEVÉTELEK'!$E45</f>
        <v>91</v>
      </c>
      <c r="D57" s="290">
        <v>0</v>
      </c>
      <c r="E57" s="490">
        <f t="shared" si="9"/>
        <v>91</v>
      </c>
      <c r="F57" s="499">
        <f t="shared" si="0"/>
        <v>1</v>
      </c>
      <c r="G57" s="44"/>
      <c r="H57" s="18"/>
      <c r="I57" s="20"/>
      <c r="J57" s="20"/>
      <c r="K57" s="325"/>
      <c r="L57" s="18"/>
      <c r="M57" s="18"/>
      <c r="N57" s="20"/>
      <c r="O57" s="20"/>
      <c r="P57" s="20"/>
    </row>
    <row r="58" spans="1:16" s="308" customFormat="1" ht="14.25" customHeight="1" x14ac:dyDescent="0.3">
      <c r="A58" s="143"/>
      <c r="B58" s="312" t="s">
        <v>250</v>
      </c>
      <c r="C58" s="289">
        <f>+'[3]2.SZ.TÁBL. BEVÉTELEK'!$E46</f>
        <v>709</v>
      </c>
      <c r="D58" s="290">
        <v>0</v>
      </c>
      <c r="E58" s="490">
        <f t="shared" si="9"/>
        <v>709</v>
      </c>
      <c r="F58" s="499">
        <f t="shared" si="0"/>
        <v>1</v>
      </c>
      <c r="G58" s="44"/>
      <c r="H58" s="18"/>
      <c r="I58" s="20"/>
      <c r="J58" s="20"/>
      <c r="K58" s="325"/>
      <c r="L58" s="18"/>
      <c r="M58" s="18"/>
      <c r="N58" s="20"/>
      <c r="O58" s="20"/>
      <c r="P58" s="20"/>
    </row>
    <row r="59" spans="1:16" s="308" customFormat="1" ht="14.25" customHeight="1" x14ac:dyDescent="0.3">
      <c r="A59" s="143"/>
      <c r="B59" s="312" t="s">
        <v>251</v>
      </c>
      <c r="C59" s="289">
        <f>+'[3]2.SZ.TÁBL. BEVÉTELEK'!$E47</f>
        <v>206</v>
      </c>
      <c r="D59" s="290">
        <v>0</v>
      </c>
      <c r="E59" s="490">
        <f t="shared" si="9"/>
        <v>206</v>
      </c>
      <c r="F59" s="499">
        <f t="shared" si="0"/>
        <v>1</v>
      </c>
      <c r="G59" s="44"/>
      <c r="H59" s="18"/>
      <c r="I59" s="20"/>
      <c r="J59" s="20"/>
      <c r="K59" s="325"/>
      <c r="L59" s="18"/>
      <c r="M59" s="18"/>
      <c r="N59" s="20"/>
    </row>
    <row r="60" spans="1:16" s="308" customFormat="1" ht="14.25" customHeight="1" x14ac:dyDescent="0.3">
      <c r="A60" s="143"/>
      <c r="B60" s="312" t="s">
        <v>252</v>
      </c>
      <c r="C60" s="289">
        <f>+'[3]2.SZ.TÁBL. BEVÉTELEK'!$E48</f>
        <v>206</v>
      </c>
      <c r="D60" s="290">
        <v>0</v>
      </c>
      <c r="E60" s="490">
        <f t="shared" si="9"/>
        <v>206</v>
      </c>
      <c r="F60" s="499">
        <f t="shared" si="0"/>
        <v>1</v>
      </c>
      <c r="G60" s="44"/>
      <c r="H60" s="18"/>
      <c r="I60" s="20"/>
      <c r="J60" s="20"/>
      <c r="K60" s="325"/>
      <c r="L60" s="18"/>
      <c r="M60" s="18"/>
      <c r="N60" s="20"/>
    </row>
    <row r="61" spans="1:16" s="308" customFormat="1" ht="14.25" customHeight="1" x14ac:dyDescent="0.3">
      <c r="A61" s="143"/>
      <c r="B61" s="313" t="s">
        <v>238</v>
      </c>
      <c r="C61" s="289">
        <f>+'[3]2.SZ.TÁBL. BEVÉTELEK'!$E49</f>
        <v>229</v>
      </c>
      <c r="D61" s="290">
        <v>0</v>
      </c>
      <c r="E61" s="490">
        <f t="shared" si="9"/>
        <v>229</v>
      </c>
      <c r="F61" s="499">
        <f t="shared" si="0"/>
        <v>1</v>
      </c>
      <c r="G61" s="44"/>
      <c r="H61" s="18"/>
      <c r="I61" s="20"/>
      <c r="J61" s="20"/>
      <c r="K61" s="325"/>
      <c r="L61" s="18"/>
      <c r="M61" s="18"/>
      <c r="N61" s="20"/>
    </row>
    <row r="62" spans="1:16" s="308" customFormat="1" ht="14.25" customHeight="1" x14ac:dyDescent="0.3">
      <c r="A62" s="143"/>
      <c r="B62" s="370"/>
      <c r="C62" s="293"/>
      <c r="D62" s="290"/>
      <c r="E62" s="490"/>
      <c r="F62" s="499"/>
      <c r="G62" s="44"/>
      <c r="H62" s="18"/>
      <c r="I62" s="20"/>
      <c r="J62" s="48"/>
      <c r="K62" s="325"/>
      <c r="L62" s="18"/>
      <c r="M62" s="18"/>
      <c r="N62" s="20"/>
    </row>
    <row r="63" spans="1:16" s="308" customFormat="1" ht="14.25" customHeight="1" x14ac:dyDescent="0.3">
      <c r="A63" s="143"/>
      <c r="B63" s="311" t="s">
        <v>259</v>
      </c>
      <c r="C63" s="289">
        <f>+SUM(C64:C70)</f>
        <v>4000</v>
      </c>
      <c r="D63" s="290">
        <f>+SUM(D64:D70)</f>
        <v>0</v>
      </c>
      <c r="E63" s="490">
        <f>+SUM(E64:E70)</f>
        <v>4000</v>
      </c>
      <c r="F63" s="499">
        <f t="shared" si="0"/>
        <v>1</v>
      </c>
      <c r="G63" s="44"/>
      <c r="H63" s="18"/>
      <c r="I63" s="20"/>
      <c r="J63" s="48"/>
      <c r="K63" s="325"/>
      <c r="L63" s="18"/>
      <c r="M63" s="18"/>
      <c r="N63" s="20"/>
    </row>
    <row r="64" spans="1:16" s="308" customFormat="1" ht="14.25" customHeight="1" x14ac:dyDescent="0.3">
      <c r="A64" s="143"/>
      <c r="B64" s="312" t="s">
        <v>247</v>
      </c>
      <c r="C64" s="289">
        <f>+'[3]2.SZ.TÁBL. BEVÉTELEK'!$E52</f>
        <v>515</v>
      </c>
      <c r="D64" s="290">
        <v>0</v>
      </c>
      <c r="E64" s="490">
        <f>SUM(C64:D64)</f>
        <v>515</v>
      </c>
      <c r="F64" s="499">
        <f t="shared" si="0"/>
        <v>1</v>
      </c>
      <c r="G64" s="44"/>
      <c r="H64" s="18"/>
      <c r="I64" s="20"/>
      <c r="J64" s="20"/>
      <c r="K64" s="325"/>
      <c r="L64" s="18"/>
      <c r="M64" s="18"/>
      <c r="N64" s="20"/>
      <c r="O64" s="20"/>
    </row>
    <row r="65" spans="1:15" s="308" customFormat="1" ht="14.25" customHeight="1" x14ac:dyDescent="0.3">
      <c r="A65" s="143"/>
      <c r="B65" s="312" t="s">
        <v>248</v>
      </c>
      <c r="C65" s="289">
        <f>+'[3]2.SZ.TÁBL. BEVÉTELEK'!$E53</f>
        <v>1556</v>
      </c>
      <c r="D65" s="290">
        <v>0</v>
      </c>
      <c r="E65" s="490">
        <f t="shared" ref="E65:E70" si="10">SUM(C65:D65)</f>
        <v>1556</v>
      </c>
      <c r="F65" s="499">
        <f t="shared" si="0"/>
        <v>1</v>
      </c>
      <c r="G65" s="44"/>
      <c r="H65" s="18"/>
      <c r="I65" s="20"/>
      <c r="J65" s="20"/>
      <c r="K65" s="20"/>
      <c r="L65" s="18"/>
      <c r="M65" s="20"/>
      <c r="N65" s="20"/>
      <c r="O65" s="20"/>
    </row>
    <row r="66" spans="1:15" ht="13.2" x14ac:dyDescent="0.25">
      <c r="A66" s="143"/>
      <c r="B66" s="312" t="s">
        <v>253</v>
      </c>
      <c r="C66" s="289">
        <f>+'[3]2.SZ.TÁBL. BEVÉTELEK'!$E54</f>
        <v>232</v>
      </c>
      <c r="D66" s="290">
        <v>0</v>
      </c>
      <c r="E66" s="490">
        <f t="shared" si="10"/>
        <v>232</v>
      </c>
      <c r="F66" s="499">
        <f t="shared" si="0"/>
        <v>1</v>
      </c>
      <c r="G66" s="44"/>
      <c r="K66" s="329"/>
      <c r="L66" s="63"/>
    </row>
    <row r="67" spans="1:15" ht="12.9" customHeight="1" x14ac:dyDescent="0.25">
      <c r="A67" s="143"/>
      <c r="B67" s="312" t="s">
        <v>249</v>
      </c>
      <c r="C67" s="289">
        <f>+'[3]2.SZ.TÁBL. BEVÉTELEK'!$E55</f>
        <v>204</v>
      </c>
      <c r="D67" s="290">
        <v>0</v>
      </c>
      <c r="E67" s="490">
        <f t="shared" si="10"/>
        <v>204</v>
      </c>
      <c r="F67" s="499">
        <f t="shared" si="0"/>
        <v>1</v>
      </c>
      <c r="G67" s="44"/>
      <c r="K67" s="329"/>
      <c r="L67" s="63"/>
    </row>
    <row r="68" spans="1:15" ht="12.9" customHeight="1" x14ac:dyDescent="0.25">
      <c r="A68" s="143"/>
      <c r="B68" s="312" t="s">
        <v>251</v>
      </c>
      <c r="C68" s="289">
        <f>+'[3]2.SZ.TÁBL. BEVÉTELEK'!$E56</f>
        <v>634</v>
      </c>
      <c r="D68" s="290">
        <v>0</v>
      </c>
      <c r="E68" s="490">
        <f t="shared" si="10"/>
        <v>634</v>
      </c>
      <c r="F68" s="499">
        <f t="shared" si="0"/>
        <v>1</v>
      </c>
      <c r="G68" s="44"/>
      <c r="K68" s="329"/>
      <c r="L68" s="63"/>
    </row>
    <row r="69" spans="1:15" ht="12.9" customHeight="1" x14ac:dyDescent="0.25">
      <c r="A69" s="143"/>
      <c r="B69" s="312" t="s">
        <v>252</v>
      </c>
      <c r="C69" s="289">
        <f>+'[3]2.SZ.TÁBL. BEVÉTELEK'!$E57</f>
        <v>383</v>
      </c>
      <c r="D69" s="290">
        <v>0</v>
      </c>
      <c r="E69" s="490">
        <f t="shared" si="10"/>
        <v>383</v>
      </c>
      <c r="F69" s="499">
        <f t="shared" si="0"/>
        <v>1</v>
      </c>
      <c r="G69" s="44"/>
      <c r="K69" s="329"/>
      <c r="L69" s="63"/>
    </row>
    <row r="70" spans="1:15" ht="12.9" customHeight="1" x14ac:dyDescent="0.25">
      <c r="A70" s="143"/>
      <c r="B70" s="313" t="s">
        <v>238</v>
      </c>
      <c r="C70" s="289">
        <f>+'[3]2.SZ.TÁBL. BEVÉTELEK'!$E58</f>
        <v>476</v>
      </c>
      <c r="D70" s="290">
        <v>0</v>
      </c>
      <c r="E70" s="490">
        <f t="shared" si="10"/>
        <v>476</v>
      </c>
      <c r="F70" s="499">
        <f t="shared" si="0"/>
        <v>1</v>
      </c>
      <c r="G70" s="44"/>
      <c r="L70" s="18"/>
    </row>
    <row r="71" spans="1:15" ht="12.9" customHeight="1" x14ac:dyDescent="0.25">
      <c r="A71" s="143"/>
      <c r="B71" s="313"/>
      <c r="C71" s="293"/>
      <c r="D71" s="290"/>
      <c r="E71" s="490"/>
      <c r="F71" s="499"/>
      <c r="G71" s="44"/>
      <c r="L71" s="18"/>
    </row>
    <row r="72" spans="1:15" ht="12.9" customHeight="1" x14ac:dyDescent="0.25">
      <c r="A72" s="143"/>
      <c r="B72" s="311" t="s">
        <v>316</v>
      </c>
      <c r="C72" s="289">
        <f>+SUM(C73:C75)</f>
        <v>99467</v>
      </c>
      <c r="D72" s="290">
        <f>+SUM(D73:D75)</f>
        <v>13689</v>
      </c>
      <c r="E72" s="490">
        <f>+SUM(E73:E75)</f>
        <v>113156</v>
      </c>
      <c r="F72" s="499">
        <f t="shared" si="0"/>
        <v>1.137623533433199</v>
      </c>
      <c r="G72" s="44"/>
      <c r="J72" s="330"/>
      <c r="K72" s="324"/>
      <c r="L72" s="326"/>
      <c r="M72" s="63"/>
      <c r="N72" s="325"/>
    </row>
    <row r="73" spans="1:15" ht="12.9" customHeight="1" x14ac:dyDescent="0.25">
      <c r="A73" s="143"/>
      <c r="B73" s="313" t="s">
        <v>256</v>
      </c>
      <c r="C73" s="289">
        <f>+'[3]2.SZ.TÁBL. BEVÉTELEK'!$E61</f>
        <v>88051</v>
      </c>
      <c r="D73" s="290">
        <f>+'4.SZ.TÁBL. SZOCIÁLIS NORMATÍVA'!G13</f>
        <v>8018</v>
      </c>
      <c r="E73" s="490">
        <f>SUM(C73:D73)</f>
        <v>96069</v>
      </c>
      <c r="F73" s="499">
        <f>+E73/C73</f>
        <v>1.0910608624547138</v>
      </c>
      <c r="G73" s="44"/>
      <c r="J73" s="330"/>
      <c r="K73" s="283"/>
      <c r="L73" s="326"/>
      <c r="M73" s="63"/>
      <c r="N73" s="325"/>
    </row>
    <row r="74" spans="1:15" ht="12.9" customHeight="1" x14ac:dyDescent="0.25">
      <c r="A74" s="143"/>
      <c r="B74" s="313" t="s">
        <v>285</v>
      </c>
      <c r="C74" s="289">
        <f>+'[3]2.SZ.TÁBL. BEVÉTELEK'!$E62</f>
        <v>410</v>
      </c>
      <c r="D74" s="290">
        <f>+'4.SZ.TÁBL. SZOCIÁLIS NORMATÍVA'!G22</f>
        <v>179</v>
      </c>
      <c r="E74" s="490">
        <f t="shared" ref="E74:E75" si="11">SUM(C74:D74)</f>
        <v>589</v>
      </c>
      <c r="F74" s="499"/>
      <c r="G74" s="44"/>
      <c r="J74" s="331"/>
      <c r="K74" s="283"/>
      <c r="L74" s="329"/>
      <c r="M74" s="63"/>
      <c r="N74" s="325"/>
    </row>
    <row r="75" spans="1:15" ht="12.9" customHeight="1" x14ac:dyDescent="0.25">
      <c r="A75" s="143"/>
      <c r="B75" s="313" t="s">
        <v>292</v>
      </c>
      <c r="C75" s="289">
        <f>+'[3]2.SZ.TÁBL. BEVÉTELEK'!$E63</f>
        <v>11006</v>
      </c>
      <c r="D75" s="290">
        <f>+'4.SZ.TÁBL. SZOCIÁLIS NORMATÍVA'!G31</f>
        <v>5492</v>
      </c>
      <c r="E75" s="490">
        <f t="shared" si="11"/>
        <v>16498</v>
      </c>
      <c r="F75" s="499"/>
      <c r="G75" s="44"/>
    </row>
    <row r="76" spans="1:15" ht="12.9" customHeight="1" x14ac:dyDescent="0.25">
      <c r="A76" s="143"/>
      <c r="B76" s="313"/>
      <c r="C76" s="289"/>
      <c r="D76" s="290"/>
      <c r="E76" s="490"/>
      <c r="F76" s="517"/>
      <c r="G76" s="44"/>
    </row>
    <row r="77" spans="1:15" ht="12.9" customHeight="1" x14ac:dyDescent="0.25">
      <c r="A77" s="143"/>
      <c r="B77" s="311" t="s">
        <v>328</v>
      </c>
      <c r="C77" s="289">
        <f>C78+C79</f>
        <v>279</v>
      </c>
      <c r="D77" s="290">
        <f>D78+D79</f>
        <v>0</v>
      </c>
      <c r="E77" s="490">
        <f>E78+E79</f>
        <v>279</v>
      </c>
      <c r="F77" s="517"/>
      <c r="G77" s="44"/>
    </row>
    <row r="78" spans="1:15" ht="12.9" customHeight="1" x14ac:dyDescent="0.25">
      <c r="A78" s="143"/>
      <c r="B78" s="313" t="s">
        <v>4</v>
      </c>
      <c r="C78" s="289">
        <f>+'[3]2.SZ.TÁBL. BEVÉTELEK'!$E66</f>
        <v>186</v>
      </c>
      <c r="D78" s="290"/>
      <c r="E78" s="490">
        <f>SUM(C78:D78)</f>
        <v>186</v>
      </c>
      <c r="F78" s="517"/>
      <c r="G78" s="44"/>
    </row>
    <row r="79" spans="1:15" ht="12.9" customHeight="1" x14ac:dyDescent="0.25">
      <c r="A79" s="143"/>
      <c r="B79" s="313" t="s">
        <v>10</v>
      </c>
      <c r="C79" s="289">
        <f>+'[3]2.SZ.TÁBL. BEVÉTELEK'!$E67</f>
        <v>93</v>
      </c>
      <c r="D79" s="290"/>
      <c r="E79" s="490">
        <f>SUM(C79:D79)</f>
        <v>93</v>
      </c>
      <c r="F79" s="517"/>
      <c r="G79" s="44"/>
    </row>
    <row r="80" spans="1:15" ht="12.9" customHeight="1" x14ac:dyDescent="0.25">
      <c r="A80" s="143"/>
      <c r="B80" s="313"/>
      <c r="C80" s="289"/>
      <c r="D80" s="290"/>
      <c r="E80" s="490"/>
      <c r="F80" s="517"/>
      <c r="G80" s="44"/>
    </row>
    <row r="81" spans="1:14" ht="12.9" customHeight="1" x14ac:dyDescent="0.25">
      <c r="A81" s="763" t="s">
        <v>363</v>
      </c>
      <c r="B81" s="764" t="s">
        <v>257</v>
      </c>
      <c r="C81" s="727">
        <f>+C4+C13+C21+C30+C54+C63+C72+C77+C40+C47</f>
        <v>157423</v>
      </c>
      <c r="D81" s="765">
        <f>+D4+D13+D21+D30+D54+D63+D72+D77+D40+D47</f>
        <v>13759</v>
      </c>
      <c r="E81" s="766">
        <f>+E4+E13+E21+E30+E54+E63+E72+E77+E40+E47</f>
        <v>171182</v>
      </c>
      <c r="F81" s="767">
        <f t="shared" ref="F81:F110" si="12">+E81/C81</f>
        <v>1.0874014597612802</v>
      </c>
      <c r="G81" s="18"/>
      <c r="H81" s="332"/>
      <c r="J81" s="330"/>
      <c r="K81" s="283"/>
      <c r="L81" s="326"/>
      <c r="M81" s="63"/>
      <c r="N81" s="325"/>
    </row>
    <row r="82" spans="1:14" ht="12.9" customHeight="1" x14ac:dyDescent="0.25">
      <c r="A82" s="143"/>
      <c r="B82" s="333"/>
      <c r="C82" s="289"/>
      <c r="D82" s="290"/>
      <c r="E82" s="490"/>
      <c r="F82" s="517"/>
      <c r="G82" s="18"/>
      <c r="H82" s="332"/>
      <c r="J82" s="330"/>
      <c r="K82" s="283"/>
      <c r="L82" s="326"/>
      <c r="M82" s="63"/>
      <c r="N82" s="325"/>
    </row>
    <row r="83" spans="1:14" ht="12.9" customHeight="1" x14ac:dyDescent="0.25">
      <c r="A83" s="763" t="s">
        <v>364</v>
      </c>
      <c r="B83" s="764" t="s">
        <v>332</v>
      </c>
      <c r="C83" s="727">
        <f>+'[3]2.SZ.TÁBL. BEVÉTELEK'!$E73</f>
        <v>468</v>
      </c>
      <c r="D83" s="765">
        <f>+'3.SZ.TÁBL. SEGÍTŐ SZOLGÁLAT'!AB6</f>
        <v>0</v>
      </c>
      <c r="E83" s="766">
        <f>SUM(C83:D83)</f>
        <v>468</v>
      </c>
      <c r="F83" s="767">
        <f t="shared" si="12"/>
        <v>1</v>
      </c>
      <c r="G83" s="18"/>
      <c r="H83" s="332"/>
      <c r="J83" s="330"/>
      <c r="K83" s="283"/>
      <c r="L83" s="326"/>
      <c r="M83" s="63"/>
      <c r="N83" s="325"/>
    </row>
    <row r="84" spans="1:14" ht="12.9" customHeight="1" x14ac:dyDescent="0.25">
      <c r="A84" s="143"/>
      <c r="B84" s="333"/>
      <c r="C84" s="289"/>
      <c r="D84" s="290"/>
      <c r="E84" s="490"/>
      <c r="F84" s="517"/>
      <c r="G84" s="18"/>
      <c r="H84" s="332"/>
      <c r="J84" s="330"/>
      <c r="K84" s="283"/>
      <c r="L84" s="326"/>
      <c r="M84" s="63"/>
      <c r="N84" s="325"/>
    </row>
    <row r="85" spans="1:14" ht="12.9" customHeight="1" x14ac:dyDescent="0.25">
      <c r="A85" s="143"/>
      <c r="B85" s="203"/>
      <c r="C85" s="293"/>
      <c r="D85" s="294"/>
      <c r="E85" s="489"/>
      <c r="F85" s="517"/>
      <c r="G85" s="18"/>
      <c r="H85" s="332"/>
      <c r="I85" s="331"/>
      <c r="L85" s="326"/>
      <c r="M85" s="63"/>
      <c r="N85" s="325"/>
    </row>
    <row r="86" spans="1:14" ht="12.9" customHeight="1" x14ac:dyDescent="0.25">
      <c r="A86" s="123" t="s">
        <v>103</v>
      </c>
      <c r="B86" s="209" t="s">
        <v>66</v>
      </c>
      <c r="C86" s="296">
        <f>+C3+C81+C83</f>
        <v>157891</v>
      </c>
      <c r="D86" s="297">
        <f>+D3+D81+D83</f>
        <v>13759</v>
      </c>
      <c r="E86" s="491">
        <f>+E3+E81+E83</f>
        <v>171650</v>
      </c>
      <c r="F86" s="523">
        <f t="shared" si="12"/>
        <v>1.087142395703365</v>
      </c>
      <c r="G86" s="18"/>
      <c r="H86" s="332"/>
    </row>
    <row r="87" spans="1:14" ht="12.9" customHeight="1" x14ac:dyDescent="0.25">
      <c r="A87" s="144" t="s">
        <v>104</v>
      </c>
      <c r="B87" s="190" t="s">
        <v>99</v>
      </c>
      <c r="C87" s="286"/>
      <c r="D87" s="295"/>
      <c r="E87" s="492"/>
      <c r="F87" s="519"/>
      <c r="G87" s="372"/>
      <c r="H87" s="332"/>
    </row>
    <row r="88" spans="1:14" ht="27" customHeight="1" x14ac:dyDescent="0.25">
      <c r="A88" s="132" t="s">
        <v>105</v>
      </c>
      <c r="B88" s="133" t="s">
        <v>67</v>
      </c>
      <c r="C88" s="287">
        <f>+C89</f>
        <v>0</v>
      </c>
      <c r="D88" s="33">
        <f>+D89</f>
        <v>0</v>
      </c>
      <c r="E88" s="102">
        <f>+E89</f>
        <v>0</v>
      </c>
      <c r="F88" s="499"/>
      <c r="G88" s="44"/>
    </row>
    <row r="89" spans="1:14" ht="12.9" customHeight="1" x14ac:dyDescent="0.25">
      <c r="A89" s="143"/>
      <c r="B89" s="203" t="s">
        <v>65</v>
      </c>
      <c r="C89" s="289"/>
      <c r="D89" s="290"/>
      <c r="E89" s="490">
        <f>+SUM(C89:D89)</f>
        <v>0</v>
      </c>
      <c r="F89" s="517"/>
      <c r="G89" s="18"/>
    </row>
    <row r="90" spans="1:14" ht="12.9" customHeight="1" x14ac:dyDescent="0.25">
      <c r="A90" s="123" t="s">
        <v>106</v>
      </c>
      <c r="B90" s="209" t="s">
        <v>68</v>
      </c>
      <c r="C90" s="298">
        <f>+C87+C88</f>
        <v>0</v>
      </c>
      <c r="D90" s="299">
        <f>+D87+D88</f>
        <v>0</v>
      </c>
      <c r="E90" s="493">
        <f>+E87+E88</f>
        <v>0</v>
      </c>
      <c r="F90" s="518"/>
      <c r="G90" s="18"/>
    </row>
    <row r="91" spans="1:14" ht="12.9" customHeight="1" x14ac:dyDescent="0.25">
      <c r="A91" s="144" t="s">
        <v>107</v>
      </c>
      <c r="B91" s="190" t="s">
        <v>69</v>
      </c>
      <c r="C91" s="286"/>
      <c r="D91" s="295"/>
      <c r="E91" s="492">
        <f>SUM(C91:D91)</f>
        <v>0</v>
      </c>
      <c r="F91" s="519"/>
      <c r="G91" s="18"/>
    </row>
    <row r="92" spans="1:14" ht="12.9" customHeight="1" x14ac:dyDescent="0.25">
      <c r="A92" s="132" t="s">
        <v>108</v>
      </c>
      <c r="B92" s="133" t="s">
        <v>70</v>
      </c>
      <c r="C92" s="287">
        <f>+'3.SZ.TÁBL. SEGÍTŐ SZOLGÁLAT'!AA12</f>
        <v>300</v>
      </c>
      <c r="D92" s="33">
        <f>+'3.SZ.TÁBL. SEGÍTŐ SZOLGÁLAT'!AB12</f>
        <v>280</v>
      </c>
      <c r="E92" s="102">
        <f>SUM(C92:D92)</f>
        <v>580</v>
      </c>
      <c r="F92" s="499">
        <f t="shared" si="12"/>
        <v>1.9333333333333333</v>
      </c>
      <c r="G92" s="19"/>
    </row>
    <row r="93" spans="1:14" ht="12.9" customHeight="1" x14ac:dyDescent="0.25">
      <c r="A93" s="132" t="s">
        <v>109</v>
      </c>
      <c r="B93" s="133" t="s">
        <v>71</v>
      </c>
      <c r="C93" s="287"/>
      <c r="D93" s="33">
        <f>+'3.SZ.TÁBL. SEGÍTŐ SZOLGÁLAT'!AB13</f>
        <v>0</v>
      </c>
      <c r="E93" s="102">
        <f>SUM(C93:D93)</f>
        <v>0</v>
      </c>
      <c r="F93" s="499"/>
      <c r="G93" s="19"/>
    </row>
    <row r="94" spans="1:14" ht="12.9" customHeight="1" x14ac:dyDescent="0.25">
      <c r="A94" s="132" t="s">
        <v>110</v>
      </c>
      <c r="B94" s="133" t="s">
        <v>72</v>
      </c>
      <c r="C94" s="287"/>
      <c r="D94" s="33"/>
      <c r="E94" s="102"/>
      <c r="F94" s="499"/>
      <c r="G94" s="18"/>
    </row>
    <row r="95" spans="1:14" ht="12.9" customHeight="1" x14ac:dyDescent="0.25">
      <c r="A95" s="132" t="s">
        <v>111</v>
      </c>
      <c r="B95" s="133" t="s">
        <v>73</v>
      </c>
      <c r="C95" s="287">
        <f>+'3.SZ.TÁBL. SEGÍTŐ SZOLGÁLAT'!AA15</f>
        <v>12109</v>
      </c>
      <c r="D95" s="127"/>
      <c r="E95" s="102">
        <f>SUM(C95:D95)</f>
        <v>12109</v>
      </c>
      <c r="F95" s="499">
        <f t="shared" si="12"/>
        <v>1</v>
      </c>
      <c r="G95" s="19"/>
    </row>
    <row r="96" spans="1:14" ht="12.9" customHeight="1" x14ac:dyDescent="0.25">
      <c r="A96" s="132" t="s">
        <v>112</v>
      </c>
      <c r="B96" s="133" t="s">
        <v>74</v>
      </c>
      <c r="C96" s="288"/>
      <c r="D96" s="128"/>
      <c r="E96" s="488"/>
      <c r="F96" s="499"/>
      <c r="G96" s="18"/>
    </row>
    <row r="97" spans="1:7" ht="12.9" customHeight="1" x14ac:dyDescent="0.3">
      <c r="A97" s="132" t="s">
        <v>113</v>
      </c>
      <c r="B97" s="133" t="s">
        <v>75</v>
      </c>
      <c r="C97" s="287"/>
      <c r="D97" s="33"/>
      <c r="E97" s="102"/>
      <c r="F97" s="499"/>
      <c r="G97" s="373"/>
    </row>
    <row r="98" spans="1:7" ht="12.9" customHeight="1" x14ac:dyDescent="0.25">
      <c r="A98" s="132" t="s">
        <v>114</v>
      </c>
      <c r="B98" s="133" t="s">
        <v>365</v>
      </c>
      <c r="C98" s="287"/>
      <c r="D98" s="33"/>
      <c r="E98" s="102">
        <f>SUM(C98:D98)</f>
        <v>0</v>
      </c>
      <c r="F98" s="499"/>
      <c r="G98" s="374"/>
    </row>
    <row r="99" spans="1:7" ht="12.9" customHeight="1" x14ac:dyDescent="0.25">
      <c r="A99" s="146" t="s">
        <v>375</v>
      </c>
      <c r="B99" s="210" t="s">
        <v>76</v>
      </c>
      <c r="C99" s="289"/>
      <c r="D99" s="290"/>
      <c r="E99" s="102">
        <f>SUM(C99:D99)</f>
        <v>0</v>
      </c>
      <c r="F99" s="517"/>
      <c r="G99" s="19"/>
    </row>
    <row r="100" spans="1:7" ht="12.9" customHeight="1" x14ac:dyDescent="0.25">
      <c r="A100" s="123" t="s">
        <v>115</v>
      </c>
      <c r="B100" s="209" t="s">
        <v>77</v>
      </c>
      <c r="C100" s="298">
        <f>SUM(C91:C99)</f>
        <v>12409</v>
      </c>
      <c r="D100" s="299">
        <f>SUM(D91:D99)</f>
        <v>280</v>
      </c>
      <c r="E100" s="493">
        <f>SUM(E91:E99)</f>
        <v>12689</v>
      </c>
      <c r="F100" s="523">
        <f t="shared" si="12"/>
        <v>1.0225642678700944</v>
      </c>
      <c r="G100" s="19"/>
    </row>
    <row r="101" spans="1:7" ht="12.9" customHeight="1" x14ac:dyDescent="0.25">
      <c r="A101" s="123" t="s">
        <v>116</v>
      </c>
      <c r="B101" s="209" t="s">
        <v>78</v>
      </c>
      <c r="C101" s="298"/>
      <c r="D101" s="299"/>
      <c r="E101" s="493"/>
      <c r="F101" s="518"/>
      <c r="G101" s="19"/>
    </row>
    <row r="102" spans="1:7" ht="12.9" customHeight="1" x14ac:dyDescent="0.25">
      <c r="A102" s="148" t="s">
        <v>366</v>
      </c>
      <c r="B102" s="211" t="s">
        <v>79</v>
      </c>
      <c r="C102" s="300"/>
      <c r="D102" s="301"/>
      <c r="E102" s="494"/>
      <c r="F102" s="520"/>
      <c r="G102" s="19"/>
    </row>
    <row r="103" spans="1:7" ht="12.9" customHeight="1" x14ac:dyDescent="0.25">
      <c r="A103" s="123" t="s">
        <v>117</v>
      </c>
      <c r="B103" s="209" t="s">
        <v>376</v>
      </c>
      <c r="C103" s="298">
        <f>+C102</f>
        <v>0</v>
      </c>
      <c r="D103" s="299">
        <f>+D102</f>
        <v>0</v>
      </c>
      <c r="E103" s="493">
        <f>+E102</f>
        <v>0</v>
      </c>
      <c r="F103" s="518"/>
    </row>
    <row r="104" spans="1:7" ht="12.9" customHeight="1" x14ac:dyDescent="0.25">
      <c r="A104" s="148" t="s">
        <v>368</v>
      </c>
      <c r="B104" s="211" t="s">
        <v>80</v>
      </c>
      <c r="C104" s="300"/>
      <c r="D104" s="301"/>
      <c r="E104" s="494"/>
      <c r="F104" s="520"/>
    </row>
    <row r="105" spans="1:7" ht="12.9" customHeight="1" x14ac:dyDescent="0.25">
      <c r="A105" s="123" t="s">
        <v>118</v>
      </c>
      <c r="B105" s="209" t="s">
        <v>369</v>
      </c>
      <c r="C105" s="298">
        <f>+C104</f>
        <v>0</v>
      </c>
      <c r="D105" s="303">
        <f>+D104</f>
        <v>0</v>
      </c>
      <c r="E105" s="495">
        <f>+E104</f>
        <v>0</v>
      </c>
      <c r="F105" s="518"/>
    </row>
    <row r="106" spans="1:7" ht="12.9" customHeight="1" x14ac:dyDescent="0.25">
      <c r="A106" s="123" t="s">
        <v>119</v>
      </c>
      <c r="B106" s="209" t="s">
        <v>81</v>
      </c>
      <c r="C106" s="298">
        <f>+C86+C90+C100+C101+C103+C105</f>
        <v>170300</v>
      </c>
      <c r="D106" s="303">
        <f>+D86+D90+D100+D101+D103+D105</f>
        <v>14039</v>
      </c>
      <c r="E106" s="495">
        <f>+E86+E90+E100+E101+E103+E105</f>
        <v>184339</v>
      </c>
      <c r="F106" s="523">
        <f t="shared" si="12"/>
        <v>1.0824368761009981</v>
      </c>
    </row>
    <row r="107" spans="1:7" ht="12.9" customHeight="1" x14ac:dyDescent="0.25">
      <c r="A107" s="217" t="s">
        <v>120</v>
      </c>
      <c r="B107" s="209" t="s">
        <v>82</v>
      </c>
      <c r="C107" s="727">
        <f>+'[3]2.SZ.TÁBL. BEVÉTELEK'!$E97</f>
        <v>20904</v>
      </c>
      <c r="D107" s="299">
        <f>+'3.SZ.TÁBL. SEGÍTŐ SZOLGÁLAT'!AB27+'1.1.SZ.TÁBL. BEV - KIAD'!G28</f>
        <v>0</v>
      </c>
      <c r="E107" s="493">
        <f>SUM(C107:D107)</f>
        <v>20904</v>
      </c>
      <c r="F107" s="518"/>
    </row>
    <row r="108" spans="1:7" ht="12.9" customHeight="1" x14ac:dyDescent="0.25">
      <c r="A108" s="217" t="s">
        <v>233</v>
      </c>
      <c r="B108" s="209" t="s">
        <v>234</v>
      </c>
      <c r="C108" s="298"/>
      <c r="D108" s="299"/>
      <c r="E108" s="493"/>
      <c r="F108" s="518"/>
    </row>
    <row r="109" spans="1:7" ht="12.9" customHeight="1" thickBot="1" x14ac:dyDescent="0.3">
      <c r="A109" s="252" t="s">
        <v>121</v>
      </c>
      <c r="B109" s="302" t="s">
        <v>83</v>
      </c>
      <c r="C109" s="304">
        <f>+SUM(C107:C108)</f>
        <v>20904</v>
      </c>
      <c r="D109" s="305">
        <f>+SUM(D107:D108)</f>
        <v>0</v>
      </c>
      <c r="E109" s="496">
        <f>+SUM(E107:E108)</f>
        <v>20904</v>
      </c>
      <c r="F109" s="521"/>
    </row>
    <row r="110" spans="1:7" ht="12.9" customHeight="1" thickBot="1" x14ac:dyDescent="0.3">
      <c r="A110" s="778" t="s">
        <v>0</v>
      </c>
      <c r="B110" s="779"/>
      <c r="C110" s="306">
        <f>+C106+C109</f>
        <v>191204</v>
      </c>
      <c r="D110" s="34">
        <f>+D106+D109</f>
        <v>14039</v>
      </c>
      <c r="E110" s="497">
        <f>+E106+E109</f>
        <v>205243</v>
      </c>
      <c r="F110" s="522">
        <f t="shared" si="12"/>
        <v>1.0734241961465241</v>
      </c>
    </row>
  </sheetData>
  <mergeCells count="8">
    <mergeCell ref="A110:B110"/>
    <mergeCell ref="D1:D2"/>
    <mergeCell ref="C1:C2"/>
    <mergeCell ref="K29:K30"/>
    <mergeCell ref="F1:F2"/>
    <mergeCell ref="E1:E2"/>
    <mergeCell ref="A1:A2"/>
    <mergeCell ref="B1:B2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8" scale="78" orientation="portrait" r:id="rId1"/>
  <headerFooter alignWithMargins="0">
    <oddHeader>&amp;L&amp;"Times New Roman,Félkövér"&amp;13Szent László Völgye TKT&amp;C&amp;"Times New Roman,Félkövér"&amp;16 2019. ÉVI III. KÖLTSÉGVETÉS MÓDOSÍTÁS&amp;R2. sz. táblázat 
BEVÉTELEK
 Adatok: eFt</oddHeader>
    <oddFooter>&amp;L&amp;F&amp;R&amp;P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160"/>
  <sheetViews>
    <sheetView zoomScaleNormal="100" zoomScaleSheetLayoutView="50" workbookViewId="0">
      <pane xSplit="2" ySplit="2" topLeftCell="U90" activePane="bottomRight" state="frozen"/>
      <selection pane="topRight" activeCell="C1" sqref="C1"/>
      <selection pane="bottomLeft" activeCell="A3" sqref="A3"/>
      <selection pane="bottomRight" activeCell="D29" sqref="D29:D30"/>
    </sheetView>
  </sheetViews>
  <sheetFormatPr defaultColWidth="8.88671875" defaultRowHeight="15" customHeight="1" x14ac:dyDescent="0.25"/>
  <cols>
    <col min="1" max="1" width="8.88671875" style="9"/>
    <col min="2" max="2" width="72.33203125" style="45" bestFit="1" customWidth="1"/>
    <col min="3" max="3" width="11.5546875" style="46" customWidth="1"/>
    <col min="4" max="4" width="10.44140625" style="46" customWidth="1"/>
    <col min="5" max="5" width="12.88671875" style="46" customWidth="1"/>
    <col min="6" max="6" width="11.5546875" style="46" customWidth="1"/>
    <col min="7" max="7" width="10.44140625" style="46" customWidth="1"/>
    <col min="8" max="8" width="11.5546875" style="46" customWidth="1"/>
    <col min="9" max="9" width="11.109375" style="46" bestFit="1" customWidth="1"/>
    <col min="10" max="10" width="10.44140625" style="46" customWidth="1"/>
    <col min="11" max="11" width="11.77734375" style="46" bestFit="1" customWidth="1"/>
    <col min="12" max="12" width="11.77734375" style="46" customWidth="1"/>
    <col min="13" max="13" width="9.5546875" style="46" bestFit="1" customWidth="1"/>
    <col min="14" max="14" width="11.88671875" style="47" customWidth="1"/>
    <col min="15" max="15" width="11.44140625" style="46" customWidth="1"/>
    <col min="16" max="16" width="10.44140625" style="46" customWidth="1"/>
    <col min="17" max="18" width="11.77734375" style="46" customWidth="1"/>
    <col min="19" max="19" width="10.44140625" style="46" customWidth="1"/>
    <col min="20" max="20" width="12" style="47" customWidth="1"/>
    <col min="21" max="21" width="11.6640625" style="46" customWidth="1"/>
    <col min="22" max="22" width="10.44140625" style="46" customWidth="1"/>
    <col min="23" max="23" width="12.109375" style="47" customWidth="1"/>
    <col min="24" max="24" width="11.109375" style="46" customWidth="1"/>
    <col min="25" max="25" width="10.44140625" style="46" customWidth="1"/>
    <col min="26" max="26" width="12" style="47" customWidth="1"/>
    <col min="27" max="27" width="11.21875" style="46" customWidth="1"/>
    <col min="28" max="28" width="10.44140625" style="46" customWidth="1"/>
    <col min="29" max="29" width="11.6640625" style="46" customWidth="1"/>
    <col min="30" max="31" width="11.5546875" style="9" bestFit="1" customWidth="1"/>
    <col min="32" max="16384" width="8.88671875" style="9"/>
  </cols>
  <sheetData>
    <row r="1" spans="1:29" s="10" customFormat="1" ht="30" customHeight="1" x14ac:dyDescent="0.25">
      <c r="A1" s="797" t="s">
        <v>100</v>
      </c>
      <c r="B1" s="810" t="s">
        <v>122</v>
      </c>
      <c r="C1" s="802" t="s">
        <v>11</v>
      </c>
      <c r="D1" s="803"/>
      <c r="E1" s="804"/>
      <c r="F1" s="812" t="s">
        <v>302</v>
      </c>
      <c r="G1" s="813"/>
      <c r="H1" s="814"/>
      <c r="I1" s="802" t="s">
        <v>12</v>
      </c>
      <c r="J1" s="803"/>
      <c r="K1" s="804"/>
      <c r="L1" s="802" t="s">
        <v>303</v>
      </c>
      <c r="M1" s="803"/>
      <c r="N1" s="804"/>
      <c r="O1" s="802" t="s">
        <v>13</v>
      </c>
      <c r="P1" s="803"/>
      <c r="Q1" s="804"/>
      <c r="R1" s="807" t="s">
        <v>15</v>
      </c>
      <c r="S1" s="808"/>
      <c r="T1" s="809"/>
      <c r="U1" s="807" t="s">
        <v>312</v>
      </c>
      <c r="V1" s="808"/>
      <c r="W1" s="809"/>
      <c r="X1" s="815" t="s">
        <v>297</v>
      </c>
      <c r="Y1" s="808"/>
      <c r="Z1" s="816"/>
      <c r="AA1" s="805" t="s">
        <v>14</v>
      </c>
      <c r="AB1" s="803"/>
      <c r="AC1" s="806"/>
    </row>
    <row r="2" spans="1:29" s="13" customFormat="1" ht="29.25" customHeight="1" x14ac:dyDescent="0.25">
      <c r="A2" s="798"/>
      <c r="B2" s="811"/>
      <c r="C2" s="199" t="s">
        <v>337</v>
      </c>
      <c r="D2" s="198" t="s">
        <v>283</v>
      </c>
      <c r="E2" s="200" t="s">
        <v>340</v>
      </c>
      <c r="F2" s="199" t="s">
        <v>337</v>
      </c>
      <c r="G2" s="198" t="s">
        <v>283</v>
      </c>
      <c r="H2" s="200" t="s">
        <v>340</v>
      </c>
      <c r="I2" s="199" t="s">
        <v>337</v>
      </c>
      <c r="J2" s="198" t="s">
        <v>283</v>
      </c>
      <c r="K2" s="200" t="s">
        <v>340</v>
      </c>
      <c r="L2" s="199" t="s">
        <v>337</v>
      </c>
      <c r="M2" s="198" t="s">
        <v>283</v>
      </c>
      <c r="N2" s="200" t="s">
        <v>340</v>
      </c>
      <c r="O2" s="199" t="s">
        <v>337</v>
      </c>
      <c r="P2" s="198" t="s">
        <v>283</v>
      </c>
      <c r="Q2" s="200" t="s">
        <v>340</v>
      </c>
      <c r="R2" s="199" t="s">
        <v>337</v>
      </c>
      <c r="S2" s="198" t="s">
        <v>283</v>
      </c>
      <c r="T2" s="200" t="s">
        <v>340</v>
      </c>
      <c r="U2" s="199" t="s">
        <v>337</v>
      </c>
      <c r="V2" s="198" t="s">
        <v>283</v>
      </c>
      <c r="W2" s="200" t="s">
        <v>340</v>
      </c>
      <c r="X2" s="197" t="s">
        <v>337</v>
      </c>
      <c r="Y2" s="198" t="s">
        <v>283</v>
      </c>
      <c r="Z2" s="582" t="s">
        <v>340</v>
      </c>
      <c r="AA2" s="201" t="s">
        <v>337</v>
      </c>
      <c r="AB2" s="198" t="s">
        <v>283</v>
      </c>
      <c r="AC2" s="202" t="s">
        <v>340</v>
      </c>
    </row>
    <row r="3" spans="1:29" ht="13.5" customHeight="1" x14ac:dyDescent="0.25">
      <c r="A3" s="144" t="s">
        <v>101</v>
      </c>
      <c r="B3" s="190" t="s">
        <v>63</v>
      </c>
      <c r="C3" s="193">
        <f>+'[3]3.SZ.TÁBL. SEGÍTŐ SZOLGÁLAT'!$E3</f>
        <v>0</v>
      </c>
      <c r="D3" s="191"/>
      <c r="E3" s="194"/>
      <c r="F3" s="193">
        <f>+'[3]3.SZ.TÁBL. SEGÍTŐ SZOLGÁLAT'!$H3</f>
        <v>0</v>
      </c>
      <c r="G3" s="191"/>
      <c r="H3" s="194"/>
      <c r="I3" s="193">
        <f>+'[3]3.SZ.TÁBL. SEGÍTŐ SZOLGÁLAT'!$K3</f>
        <v>0</v>
      </c>
      <c r="J3" s="191"/>
      <c r="K3" s="194"/>
      <c r="L3" s="193">
        <f>+'[3]3.SZ.TÁBL. SEGÍTŐ SZOLGÁLAT'!$N3</f>
        <v>0</v>
      </c>
      <c r="M3" s="191"/>
      <c r="N3" s="194"/>
      <c r="O3" s="193">
        <f>+'[3]3.SZ.TÁBL. SEGÍTŐ SZOLGÁLAT'!$Q3</f>
        <v>0</v>
      </c>
      <c r="P3" s="191"/>
      <c r="Q3" s="194"/>
      <c r="R3" s="193">
        <f>+'[3]3.SZ.TÁBL. SEGÍTŐ SZOLGÁLAT'!$T3</f>
        <v>0</v>
      </c>
      <c r="S3" s="191"/>
      <c r="T3" s="194"/>
      <c r="U3" s="193">
        <f>+'[3]3.SZ.TÁBL. SEGÍTŐ SZOLGÁLAT'!$W3</f>
        <v>0</v>
      </c>
      <c r="V3" s="191"/>
      <c r="W3" s="194"/>
      <c r="X3" s="193">
        <f>+'[3]3.SZ.TÁBL. SEGÍTŐ SZOLGÁLAT'!$Z3</f>
        <v>0</v>
      </c>
      <c r="Y3" s="191"/>
      <c r="Z3" s="192"/>
      <c r="AA3" s="195"/>
      <c r="AB3" s="191"/>
      <c r="AC3" s="196"/>
    </row>
    <row r="4" spans="1:29" ht="13.5" customHeight="1" x14ac:dyDescent="0.25">
      <c r="A4" s="132" t="s">
        <v>102</v>
      </c>
      <c r="B4" s="133" t="s">
        <v>64</v>
      </c>
      <c r="C4" s="193">
        <f>+'[3]3.SZ.TÁBL. SEGÍTŐ SZOLGÁLAT'!$E4</f>
        <v>0</v>
      </c>
      <c r="D4" s="182"/>
      <c r="E4" s="194"/>
      <c r="F4" s="193">
        <f>+'[3]3.SZ.TÁBL. SEGÍTŐ SZOLGÁLAT'!$H4</f>
        <v>0</v>
      </c>
      <c r="G4" s="182"/>
      <c r="H4" s="188"/>
      <c r="I4" s="193">
        <f>+'[3]3.SZ.TÁBL. SEGÍTŐ SZOLGÁLAT'!$K4</f>
        <v>0</v>
      </c>
      <c r="J4" s="182"/>
      <c r="K4" s="188"/>
      <c r="L4" s="193">
        <f>+'[3]3.SZ.TÁBL. SEGÍTŐ SZOLGÁLAT'!$N4</f>
        <v>0</v>
      </c>
      <c r="M4" s="182"/>
      <c r="N4" s="188"/>
      <c r="O4" s="193">
        <f>+'[3]3.SZ.TÁBL. SEGÍTŐ SZOLGÁLAT'!$Q4</f>
        <v>0</v>
      </c>
      <c r="P4" s="182"/>
      <c r="Q4" s="188"/>
      <c r="R4" s="193">
        <f>+'[3]3.SZ.TÁBL. SEGÍTŐ SZOLGÁLAT'!$T4</f>
        <v>0</v>
      </c>
      <c r="S4" s="182"/>
      <c r="T4" s="188"/>
      <c r="U4" s="193">
        <f>+'[3]3.SZ.TÁBL. SEGÍTŐ SZOLGÁLAT'!$W4</f>
        <v>468</v>
      </c>
      <c r="V4" s="182">
        <f>V5</f>
        <v>0</v>
      </c>
      <c r="W4" s="188">
        <f>W5</f>
        <v>468</v>
      </c>
      <c r="X4" s="193">
        <f>+'[3]3.SZ.TÁBL. SEGÍTŐ SZOLGÁLAT'!$Z4</f>
        <v>0</v>
      </c>
      <c r="Y4" s="182"/>
      <c r="Z4" s="186"/>
      <c r="AA4" s="189">
        <f t="shared" ref="AA4" si="0">+C4+F4+I4+L4+O4+R4+U4+X4</f>
        <v>468</v>
      </c>
      <c r="AB4" s="182">
        <f>AB5</f>
        <v>0</v>
      </c>
      <c r="AC4" s="183">
        <f>AC5</f>
        <v>468</v>
      </c>
    </row>
    <row r="5" spans="1:29" ht="13.5" customHeight="1" x14ac:dyDescent="0.25">
      <c r="A5" s="143"/>
      <c r="B5" s="378" t="s">
        <v>65</v>
      </c>
      <c r="C5" s="193">
        <f>+'[3]3.SZ.TÁBL. SEGÍTŐ SZOLGÁLAT'!$E6</f>
        <v>0</v>
      </c>
      <c r="D5" s="204"/>
      <c r="E5" s="206"/>
      <c r="F5" s="193">
        <f>+'[3]3.SZ.TÁBL. SEGÍTŐ SZOLGÁLAT'!$H6</f>
        <v>0</v>
      </c>
      <c r="G5" s="204"/>
      <c r="H5" s="206"/>
      <c r="I5" s="193">
        <f>+'[3]3.SZ.TÁBL. SEGÍTŐ SZOLGÁLAT'!$K6</f>
        <v>0</v>
      </c>
      <c r="J5" s="204"/>
      <c r="K5" s="206"/>
      <c r="L5" s="193">
        <f>+'[3]3.SZ.TÁBL. SEGÍTŐ SZOLGÁLAT'!$N6</f>
        <v>0</v>
      </c>
      <c r="M5" s="204"/>
      <c r="N5" s="206"/>
      <c r="O5" s="193">
        <f>+'[3]3.SZ.TÁBL. SEGÍTŐ SZOLGÁLAT'!$Q6</f>
        <v>0</v>
      </c>
      <c r="P5" s="204"/>
      <c r="Q5" s="206"/>
      <c r="R5" s="193">
        <f>+'[3]3.SZ.TÁBL. SEGÍTŐ SZOLGÁLAT'!$T6</f>
        <v>0</v>
      </c>
      <c r="S5" s="204"/>
      <c r="T5" s="206"/>
      <c r="U5" s="193">
        <f>+'[3]3.SZ.TÁBL. SEGÍTŐ SZOLGÁLAT'!$W6</f>
        <v>468</v>
      </c>
      <c r="V5" s="204"/>
      <c r="W5" s="206">
        <f t="shared" ref="W5" si="1">SUM(U5:V5)</f>
        <v>468</v>
      </c>
      <c r="X5" s="193">
        <f>+'[3]3.SZ.TÁBL. SEGÍTŐ SZOLGÁLAT'!$Z6</f>
        <v>0</v>
      </c>
      <c r="Y5" s="204"/>
      <c r="Z5" s="205"/>
      <c r="AA5" s="207">
        <v>468</v>
      </c>
      <c r="AB5" s="204">
        <f t="shared" ref="AB5:AC5" si="2">+D5+G5+J5+M5+P5+S5+V5+Y5</f>
        <v>0</v>
      </c>
      <c r="AC5" s="208">
        <f t="shared" si="2"/>
        <v>468</v>
      </c>
    </row>
    <row r="6" spans="1:29" s="273" customFormat="1" ht="13.5" customHeight="1" x14ac:dyDescent="0.25">
      <c r="A6" s="123" t="s">
        <v>103</v>
      </c>
      <c r="B6" s="209" t="s">
        <v>66</v>
      </c>
      <c r="C6" s="271">
        <f t="shared" ref="C6:AC6" si="3">SUM(C3:C4)</f>
        <v>0</v>
      </c>
      <c r="D6" s="256">
        <f t="shared" si="3"/>
        <v>0</v>
      </c>
      <c r="E6" s="272">
        <f t="shared" si="3"/>
        <v>0</v>
      </c>
      <c r="F6" s="271">
        <f t="shared" si="3"/>
        <v>0</v>
      </c>
      <c r="G6" s="256">
        <f t="shared" si="3"/>
        <v>0</v>
      </c>
      <c r="H6" s="272">
        <f t="shared" si="3"/>
        <v>0</v>
      </c>
      <c r="I6" s="271">
        <f t="shared" si="3"/>
        <v>0</v>
      </c>
      <c r="J6" s="256">
        <f t="shared" si="3"/>
        <v>0</v>
      </c>
      <c r="K6" s="272">
        <f t="shared" si="3"/>
        <v>0</v>
      </c>
      <c r="L6" s="271">
        <f t="shared" si="3"/>
        <v>0</v>
      </c>
      <c r="M6" s="256">
        <f t="shared" si="3"/>
        <v>0</v>
      </c>
      <c r="N6" s="272">
        <f t="shared" si="3"/>
        <v>0</v>
      </c>
      <c r="O6" s="271">
        <f t="shared" si="3"/>
        <v>0</v>
      </c>
      <c r="P6" s="256">
        <f t="shared" si="3"/>
        <v>0</v>
      </c>
      <c r="Q6" s="272">
        <f t="shared" si="3"/>
        <v>0</v>
      </c>
      <c r="R6" s="271">
        <f t="shared" si="3"/>
        <v>0</v>
      </c>
      <c r="S6" s="256">
        <f t="shared" si="3"/>
        <v>0</v>
      </c>
      <c r="T6" s="272">
        <f t="shared" si="3"/>
        <v>0</v>
      </c>
      <c r="U6" s="271">
        <f t="shared" si="3"/>
        <v>468</v>
      </c>
      <c r="V6" s="256">
        <f t="shared" si="3"/>
        <v>0</v>
      </c>
      <c r="W6" s="272">
        <f t="shared" si="3"/>
        <v>468</v>
      </c>
      <c r="X6" s="271">
        <f t="shared" si="3"/>
        <v>0</v>
      </c>
      <c r="Y6" s="256">
        <f t="shared" si="3"/>
        <v>0</v>
      </c>
      <c r="Z6" s="259">
        <f t="shared" si="3"/>
        <v>0</v>
      </c>
      <c r="AA6" s="254">
        <f t="shared" si="3"/>
        <v>468</v>
      </c>
      <c r="AB6" s="256">
        <f t="shared" si="3"/>
        <v>0</v>
      </c>
      <c r="AC6" s="257">
        <f t="shared" si="3"/>
        <v>468</v>
      </c>
    </row>
    <row r="7" spans="1:29" ht="13.5" customHeight="1" x14ac:dyDescent="0.25">
      <c r="A7" s="144" t="s">
        <v>104</v>
      </c>
      <c r="B7" s="190" t="s">
        <v>99</v>
      </c>
      <c r="C7" s="193">
        <f>+'[3]3.SZ.TÁBL. SEGÍTŐ SZOLGÁLAT'!$E8</f>
        <v>0</v>
      </c>
      <c r="D7" s="191"/>
      <c r="E7" s="194"/>
      <c r="F7" s="193">
        <f>+'[3]3.SZ.TÁBL. SEGÍTŐ SZOLGÁLAT'!$H8</f>
        <v>0</v>
      </c>
      <c r="G7" s="191"/>
      <c r="H7" s="194"/>
      <c r="I7" s="193">
        <f>+'[3]3.SZ.TÁBL. SEGÍTŐ SZOLGÁLAT'!$K8</f>
        <v>0</v>
      </c>
      <c r="J7" s="191"/>
      <c r="K7" s="194"/>
      <c r="L7" s="193">
        <f>+'[3]3.SZ.TÁBL. SEGÍTŐ SZOLGÁLAT'!$N8</f>
        <v>0</v>
      </c>
      <c r="M7" s="191"/>
      <c r="N7" s="194"/>
      <c r="O7" s="193">
        <f>+'[3]3.SZ.TÁBL. SEGÍTŐ SZOLGÁLAT'!$Q8</f>
        <v>0</v>
      </c>
      <c r="P7" s="191"/>
      <c r="Q7" s="194"/>
      <c r="R7" s="193">
        <f>+'[3]3.SZ.TÁBL. SEGÍTŐ SZOLGÁLAT'!$T8</f>
        <v>0</v>
      </c>
      <c r="S7" s="191"/>
      <c r="T7" s="194"/>
      <c r="U7" s="193">
        <f>+'[3]3.SZ.TÁBL. SEGÍTŐ SZOLGÁLAT'!$W8</f>
        <v>0</v>
      </c>
      <c r="V7" s="191"/>
      <c r="W7" s="194"/>
      <c r="X7" s="193">
        <f>+'[3]3.SZ.TÁBL. SEGÍTŐ SZOLGÁLAT'!$Z8</f>
        <v>0</v>
      </c>
      <c r="Y7" s="191"/>
      <c r="Z7" s="192"/>
      <c r="AA7" s="195"/>
      <c r="AB7" s="191"/>
      <c r="AC7" s="196"/>
    </row>
    <row r="8" spans="1:29" ht="13.5" customHeight="1" x14ac:dyDescent="0.25">
      <c r="A8" s="132" t="s">
        <v>105</v>
      </c>
      <c r="B8" s="133" t="s">
        <v>67</v>
      </c>
      <c r="C8" s="193">
        <f>+'[3]3.SZ.TÁBL. SEGÍTŐ SZOLGÁLAT'!$E9</f>
        <v>0</v>
      </c>
      <c r="D8" s="182"/>
      <c r="E8" s="188"/>
      <c r="F8" s="193">
        <f>+'[3]3.SZ.TÁBL. SEGÍTŐ SZOLGÁLAT'!$H9</f>
        <v>0</v>
      </c>
      <c r="G8" s="182"/>
      <c r="H8" s="188"/>
      <c r="I8" s="193">
        <f>+'[3]3.SZ.TÁBL. SEGÍTŐ SZOLGÁLAT'!$K9</f>
        <v>0</v>
      </c>
      <c r="J8" s="182"/>
      <c r="K8" s="188"/>
      <c r="L8" s="193">
        <f>+'[3]3.SZ.TÁBL. SEGÍTŐ SZOLGÁLAT'!$N9</f>
        <v>0</v>
      </c>
      <c r="M8" s="182"/>
      <c r="N8" s="188"/>
      <c r="O8" s="193">
        <f>+'[3]3.SZ.TÁBL. SEGÍTŐ SZOLGÁLAT'!$Q9</f>
        <v>0</v>
      </c>
      <c r="P8" s="182"/>
      <c r="Q8" s="188"/>
      <c r="R8" s="193">
        <f>+'[3]3.SZ.TÁBL. SEGÍTŐ SZOLGÁLAT'!$T9</f>
        <v>0</v>
      </c>
      <c r="S8" s="182"/>
      <c r="T8" s="188"/>
      <c r="U8" s="193">
        <f>+'[3]3.SZ.TÁBL. SEGÍTŐ SZOLGÁLAT'!$W9</f>
        <v>0</v>
      </c>
      <c r="V8" s="182"/>
      <c r="W8" s="188"/>
      <c r="X8" s="193">
        <f>+'[3]3.SZ.TÁBL. SEGÍTŐ SZOLGÁLAT'!$Z9</f>
        <v>0</v>
      </c>
      <c r="Y8" s="182"/>
      <c r="Z8" s="186"/>
      <c r="AA8" s="189"/>
      <c r="AB8" s="182"/>
      <c r="AC8" s="183"/>
    </row>
    <row r="9" spans="1:29" ht="13.5" customHeight="1" x14ac:dyDescent="0.25">
      <c r="A9" s="143"/>
      <c r="B9" s="378" t="s">
        <v>65</v>
      </c>
      <c r="C9" s="193">
        <f>+'[3]3.SZ.TÁBL. SEGÍTŐ SZOLGÁLAT'!$E10</f>
        <v>0</v>
      </c>
      <c r="D9" s="204"/>
      <c r="E9" s="206"/>
      <c r="F9" s="193">
        <f>+'[3]3.SZ.TÁBL. SEGÍTŐ SZOLGÁLAT'!$H10</f>
        <v>0</v>
      </c>
      <c r="G9" s="204"/>
      <c r="H9" s="206"/>
      <c r="I9" s="193">
        <f>+'[3]3.SZ.TÁBL. SEGÍTŐ SZOLGÁLAT'!$K10</f>
        <v>0</v>
      </c>
      <c r="J9" s="204"/>
      <c r="K9" s="206"/>
      <c r="L9" s="193">
        <f>+'[3]3.SZ.TÁBL. SEGÍTŐ SZOLGÁLAT'!$N10</f>
        <v>0</v>
      </c>
      <c r="M9" s="204"/>
      <c r="N9" s="206"/>
      <c r="O9" s="193">
        <f>+'[3]3.SZ.TÁBL. SEGÍTŐ SZOLGÁLAT'!$Q10</f>
        <v>0</v>
      </c>
      <c r="P9" s="204"/>
      <c r="Q9" s="206"/>
      <c r="R9" s="193">
        <f>+'[3]3.SZ.TÁBL. SEGÍTŐ SZOLGÁLAT'!$T10</f>
        <v>0</v>
      </c>
      <c r="S9" s="204"/>
      <c r="T9" s="206"/>
      <c r="U9" s="193">
        <f>+'[3]3.SZ.TÁBL. SEGÍTŐ SZOLGÁLAT'!$W10</f>
        <v>0</v>
      </c>
      <c r="V9" s="204"/>
      <c r="W9" s="206"/>
      <c r="X9" s="193">
        <f>+'[3]3.SZ.TÁBL. SEGÍTŐ SZOLGÁLAT'!$Z10</f>
        <v>0</v>
      </c>
      <c r="Y9" s="204"/>
      <c r="Z9" s="205"/>
      <c r="AA9" s="207"/>
      <c r="AB9" s="204"/>
      <c r="AC9" s="208"/>
    </row>
    <row r="10" spans="1:29" s="273" customFormat="1" ht="13.5" customHeight="1" x14ac:dyDescent="0.25">
      <c r="A10" s="123" t="s">
        <v>106</v>
      </c>
      <c r="B10" s="209" t="s">
        <v>68</v>
      </c>
      <c r="C10" s="271">
        <f t="shared" ref="C10:AC10" si="4">SUM(C7:C8)</f>
        <v>0</v>
      </c>
      <c r="D10" s="256">
        <f t="shared" si="4"/>
        <v>0</v>
      </c>
      <c r="E10" s="272">
        <f t="shared" si="4"/>
        <v>0</v>
      </c>
      <c r="F10" s="271">
        <f t="shared" ref="F10" si="5">SUM(F7:F8)</f>
        <v>0</v>
      </c>
      <c r="G10" s="256">
        <f t="shared" si="4"/>
        <v>0</v>
      </c>
      <c r="H10" s="272">
        <f t="shared" si="4"/>
        <v>0</v>
      </c>
      <c r="I10" s="271">
        <f t="shared" si="4"/>
        <v>0</v>
      </c>
      <c r="J10" s="256">
        <f t="shared" si="4"/>
        <v>0</v>
      </c>
      <c r="K10" s="272">
        <f t="shared" si="4"/>
        <v>0</v>
      </c>
      <c r="L10" s="271">
        <f t="shared" ref="L10" si="6">SUM(L7:L8)</f>
        <v>0</v>
      </c>
      <c r="M10" s="256">
        <f t="shared" si="4"/>
        <v>0</v>
      </c>
      <c r="N10" s="272">
        <f t="shared" si="4"/>
        <v>0</v>
      </c>
      <c r="O10" s="271">
        <f t="shared" si="4"/>
        <v>0</v>
      </c>
      <c r="P10" s="256">
        <f t="shared" si="4"/>
        <v>0</v>
      </c>
      <c r="Q10" s="272">
        <f t="shared" si="4"/>
        <v>0</v>
      </c>
      <c r="R10" s="271">
        <f t="shared" ref="R10" si="7">SUM(R7:R8)</f>
        <v>0</v>
      </c>
      <c r="S10" s="256">
        <f t="shared" si="4"/>
        <v>0</v>
      </c>
      <c r="T10" s="272">
        <f t="shared" si="4"/>
        <v>0</v>
      </c>
      <c r="U10" s="271">
        <f t="shared" si="4"/>
        <v>0</v>
      </c>
      <c r="V10" s="256">
        <f t="shared" si="4"/>
        <v>0</v>
      </c>
      <c r="W10" s="272">
        <f t="shared" si="4"/>
        <v>0</v>
      </c>
      <c r="X10" s="271">
        <f t="shared" ref="X10" si="8">SUM(X7:X8)</f>
        <v>0</v>
      </c>
      <c r="Y10" s="256">
        <f t="shared" ref="Y10:Z10" si="9">SUM(Y7:Y8)</f>
        <v>0</v>
      </c>
      <c r="Z10" s="259">
        <f t="shared" si="9"/>
        <v>0</v>
      </c>
      <c r="AA10" s="254">
        <f t="shared" si="4"/>
        <v>0</v>
      </c>
      <c r="AB10" s="256">
        <f t="shared" si="4"/>
        <v>0</v>
      </c>
      <c r="AC10" s="257">
        <f t="shared" si="4"/>
        <v>0</v>
      </c>
    </row>
    <row r="11" spans="1:29" ht="13.5" customHeight="1" x14ac:dyDescent="0.25">
      <c r="A11" s="144" t="s">
        <v>107</v>
      </c>
      <c r="B11" s="190" t="s">
        <v>69</v>
      </c>
      <c r="C11" s="193">
        <f>+'[3]3.SZ.TÁBL. SEGÍTŐ SZOLGÁLAT'!$E12</f>
        <v>0</v>
      </c>
      <c r="D11" s="191"/>
      <c r="E11" s="194"/>
      <c r="F11" s="193">
        <f>+'[3]3.SZ.TÁBL. SEGÍTŐ SZOLGÁLAT'!$H12</f>
        <v>0</v>
      </c>
      <c r="G11" s="191"/>
      <c r="H11" s="194"/>
      <c r="I11" s="193">
        <f>+'[3]3.SZ.TÁBL. SEGÍTŐ SZOLGÁLAT'!$K12</f>
        <v>0</v>
      </c>
      <c r="J11" s="191"/>
      <c r="K11" s="194"/>
      <c r="L11" s="193">
        <f>+'[3]3.SZ.TÁBL. SEGÍTŐ SZOLGÁLAT'!$N12</f>
        <v>0</v>
      </c>
      <c r="M11" s="191"/>
      <c r="N11" s="194"/>
      <c r="O11" s="193">
        <f>+'[3]3.SZ.TÁBL. SEGÍTŐ SZOLGÁLAT'!$Q12</f>
        <v>0</v>
      </c>
      <c r="P11" s="191"/>
      <c r="Q11" s="194"/>
      <c r="R11" s="193">
        <f>+'[3]3.SZ.TÁBL. SEGÍTŐ SZOLGÁLAT'!$T12</f>
        <v>0</v>
      </c>
      <c r="S11" s="191"/>
      <c r="T11" s="194"/>
      <c r="U11" s="193">
        <f>+'[3]3.SZ.TÁBL. SEGÍTŐ SZOLGÁLAT'!$W12</f>
        <v>0</v>
      </c>
      <c r="V11" s="191"/>
      <c r="W11" s="194"/>
      <c r="X11" s="193">
        <f>+'[3]3.SZ.TÁBL. SEGÍTŐ SZOLGÁLAT'!$Z12</f>
        <v>0</v>
      </c>
      <c r="Y11" s="191"/>
      <c r="Z11" s="192"/>
      <c r="AA11" s="195">
        <f>+C11+F11+I11+L11+O11+R11+U11+X11</f>
        <v>0</v>
      </c>
      <c r="AB11" s="191">
        <f>+D11+G11+J11+M11+P11+S11+V11+Y11</f>
        <v>0</v>
      </c>
      <c r="AC11" s="196">
        <f>+E11+H11+K11+N11+Q11+T11+W11+Z11</f>
        <v>0</v>
      </c>
    </row>
    <row r="12" spans="1:29" ht="13.5" customHeight="1" x14ac:dyDescent="0.25">
      <c r="A12" s="132" t="s">
        <v>108</v>
      </c>
      <c r="B12" s="133" t="s">
        <v>70</v>
      </c>
      <c r="C12" s="193">
        <f>+'[3]3.SZ.TÁBL. SEGÍTŐ SZOLGÁLAT'!$E13</f>
        <v>0</v>
      </c>
      <c r="D12" s="182"/>
      <c r="E12" s="188">
        <f>SUM(C12:D12)</f>
        <v>0</v>
      </c>
      <c r="F12" s="193">
        <f>+'[3]3.SZ.TÁBL. SEGÍTŐ SZOLGÁLAT'!$H13</f>
        <v>0</v>
      </c>
      <c r="G12" s="182">
        <f>+[4]Seg.Szolgálat!$W$4</f>
        <v>280</v>
      </c>
      <c r="H12" s="188">
        <f>SUM(F12:G12)</f>
        <v>280</v>
      </c>
      <c r="I12" s="193">
        <f>+'[3]3.SZ.TÁBL. SEGÍTŐ SZOLGÁLAT'!$K13</f>
        <v>0</v>
      </c>
      <c r="J12" s="182"/>
      <c r="K12" s="188">
        <f>SUM(I12:J12)</f>
        <v>0</v>
      </c>
      <c r="L12" s="193">
        <f>+'[3]3.SZ.TÁBL. SEGÍTŐ SZOLGÁLAT'!$N13</f>
        <v>0</v>
      </c>
      <c r="M12" s="182"/>
      <c r="N12" s="188">
        <f>SUM(L12:M12)</f>
        <v>0</v>
      </c>
      <c r="O12" s="193">
        <f>+'[3]3.SZ.TÁBL. SEGÍTŐ SZOLGÁLAT'!$Q13</f>
        <v>0</v>
      </c>
      <c r="P12" s="182"/>
      <c r="Q12" s="188">
        <f>SUM(O12:P12)</f>
        <v>0</v>
      </c>
      <c r="R12" s="193">
        <f>+'[3]3.SZ.TÁBL. SEGÍTŐ SZOLGÁLAT'!$T13</f>
        <v>300</v>
      </c>
      <c r="S12" s="182"/>
      <c r="T12" s="188">
        <f>SUM(R12:S12)</f>
        <v>300</v>
      </c>
      <c r="U12" s="193">
        <f>+'[3]3.SZ.TÁBL. SEGÍTŐ SZOLGÁLAT'!$W13</f>
        <v>0</v>
      </c>
      <c r="V12" s="182"/>
      <c r="W12" s="188">
        <f>SUM(U12:V12)</f>
        <v>0</v>
      </c>
      <c r="X12" s="193">
        <f>+'[3]3.SZ.TÁBL. SEGÍTŐ SZOLGÁLAT'!$Z13</f>
        <v>0</v>
      </c>
      <c r="Y12" s="182"/>
      <c r="Z12" s="186">
        <f>SUM(X12:Y12)</f>
        <v>0</v>
      </c>
      <c r="AA12" s="189">
        <f t="shared" ref="AA12:AA19" si="10">+C12+F12+I12+L12+O12+R12+U12+X12</f>
        <v>300</v>
      </c>
      <c r="AB12" s="182">
        <f t="shared" ref="AB12:AB19" si="11">+D12+G12+J12+M12+P12+S12+V12+Y12</f>
        <v>280</v>
      </c>
      <c r="AC12" s="183">
        <f t="shared" ref="AC12:AC19" si="12">+E12+H12+K12+N12+Q12+T12+W12+Z12</f>
        <v>580</v>
      </c>
    </row>
    <row r="13" spans="1:29" ht="13.5" customHeight="1" x14ac:dyDescent="0.25">
      <c r="A13" s="132" t="s">
        <v>109</v>
      </c>
      <c r="B13" s="133" t="s">
        <v>71</v>
      </c>
      <c r="C13" s="193">
        <f>+'[3]3.SZ.TÁBL. SEGÍTŐ SZOLGÁLAT'!$E14</f>
        <v>0</v>
      </c>
      <c r="D13" s="182"/>
      <c r="E13" s="188">
        <f t="shared" ref="E13:E19" si="13">SUM(C13:D13)</f>
        <v>0</v>
      </c>
      <c r="F13" s="193">
        <f>+'[3]3.SZ.TÁBL. SEGÍTŐ SZOLGÁLAT'!$H14</f>
        <v>0</v>
      </c>
      <c r="G13" s="182"/>
      <c r="H13" s="188">
        <f t="shared" ref="H13:H19" si="14">SUM(F13:G13)</f>
        <v>0</v>
      </c>
      <c r="I13" s="193">
        <f>+'[3]3.SZ.TÁBL. SEGÍTŐ SZOLGÁLAT'!$K14</f>
        <v>0</v>
      </c>
      <c r="J13" s="182"/>
      <c r="K13" s="188">
        <f t="shared" ref="K13:K19" si="15">SUM(I13:J13)</f>
        <v>0</v>
      </c>
      <c r="L13" s="193">
        <f>+'[3]3.SZ.TÁBL. SEGÍTŐ SZOLGÁLAT'!$N14</f>
        <v>0</v>
      </c>
      <c r="M13" s="182"/>
      <c r="N13" s="188">
        <f t="shared" ref="N13:N19" si="16">SUM(L13:M13)</f>
        <v>0</v>
      </c>
      <c r="O13" s="193">
        <f>+'[3]3.SZ.TÁBL. SEGÍTŐ SZOLGÁLAT'!$Q14</f>
        <v>0</v>
      </c>
      <c r="P13" s="182"/>
      <c r="Q13" s="188">
        <f t="shared" ref="Q13:Q19" si="17">SUM(O13:P13)</f>
        <v>0</v>
      </c>
      <c r="R13" s="193">
        <f>+'[3]3.SZ.TÁBL. SEGÍTŐ SZOLGÁLAT'!$T14</f>
        <v>0</v>
      </c>
      <c r="S13" s="182"/>
      <c r="T13" s="188">
        <f t="shared" ref="T13:T19" si="18">SUM(R13:S13)</f>
        <v>0</v>
      </c>
      <c r="U13" s="193">
        <f>+'[3]3.SZ.TÁBL. SEGÍTŐ SZOLGÁLAT'!$W14</f>
        <v>0</v>
      </c>
      <c r="V13" s="182"/>
      <c r="W13" s="188">
        <f t="shared" ref="W13:W19" si="19">SUM(U13:V13)</f>
        <v>0</v>
      </c>
      <c r="X13" s="193">
        <f>+'[3]3.SZ.TÁBL. SEGÍTŐ SZOLGÁLAT'!$Z14</f>
        <v>0</v>
      </c>
      <c r="Y13" s="182"/>
      <c r="Z13" s="186">
        <f t="shared" ref="Z13:Z19" si="20">SUM(X13:Y13)</f>
        <v>0</v>
      </c>
      <c r="AA13" s="189">
        <f t="shared" si="10"/>
        <v>0</v>
      </c>
      <c r="AB13" s="182">
        <f t="shared" si="11"/>
        <v>0</v>
      </c>
      <c r="AC13" s="183">
        <f t="shared" si="12"/>
        <v>0</v>
      </c>
    </row>
    <row r="14" spans="1:29" ht="13.5" customHeight="1" x14ac:dyDescent="0.25">
      <c r="A14" s="132" t="s">
        <v>110</v>
      </c>
      <c r="B14" s="133" t="s">
        <v>72</v>
      </c>
      <c r="C14" s="193">
        <f>+'[3]3.SZ.TÁBL. SEGÍTŐ SZOLGÁLAT'!$E15</f>
        <v>0</v>
      </c>
      <c r="D14" s="182"/>
      <c r="E14" s="188">
        <f t="shared" si="13"/>
        <v>0</v>
      </c>
      <c r="F14" s="193">
        <f>+'[3]3.SZ.TÁBL. SEGÍTŐ SZOLGÁLAT'!$H15</f>
        <v>0</v>
      </c>
      <c r="G14" s="182"/>
      <c r="H14" s="188">
        <f t="shared" si="14"/>
        <v>0</v>
      </c>
      <c r="I14" s="193">
        <f>+'[3]3.SZ.TÁBL. SEGÍTŐ SZOLGÁLAT'!$K15</f>
        <v>0</v>
      </c>
      <c r="J14" s="182"/>
      <c r="K14" s="188">
        <f t="shared" si="15"/>
        <v>0</v>
      </c>
      <c r="L14" s="193">
        <f>+'[3]3.SZ.TÁBL. SEGÍTŐ SZOLGÁLAT'!$N15</f>
        <v>0</v>
      </c>
      <c r="M14" s="182"/>
      <c r="N14" s="188">
        <f t="shared" si="16"/>
        <v>0</v>
      </c>
      <c r="O14" s="193">
        <f>+'[3]3.SZ.TÁBL. SEGÍTŐ SZOLGÁLAT'!$Q15</f>
        <v>0</v>
      </c>
      <c r="P14" s="182"/>
      <c r="Q14" s="188">
        <f t="shared" si="17"/>
        <v>0</v>
      </c>
      <c r="R14" s="193">
        <f>+'[3]3.SZ.TÁBL. SEGÍTŐ SZOLGÁLAT'!$T15</f>
        <v>0</v>
      </c>
      <c r="S14" s="182"/>
      <c r="T14" s="188">
        <f t="shared" si="18"/>
        <v>0</v>
      </c>
      <c r="U14" s="193">
        <f>+'[3]3.SZ.TÁBL. SEGÍTŐ SZOLGÁLAT'!$W15</f>
        <v>0</v>
      </c>
      <c r="V14" s="182"/>
      <c r="W14" s="188">
        <f t="shared" si="19"/>
        <v>0</v>
      </c>
      <c r="X14" s="193">
        <f>+'[3]3.SZ.TÁBL. SEGÍTŐ SZOLGÁLAT'!$Z15</f>
        <v>0</v>
      </c>
      <c r="Y14" s="182"/>
      <c r="Z14" s="186">
        <f t="shared" si="20"/>
        <v>0</v>
      </c>
      <c r="AA14" s="189">
        <f t="shared" si="10"/>
        <v>0</v>
      </c>
      <c r="AB14" s="182">
        <f t="shared" si="11"/>
        <v>0</v>
      </c>
      <c r="AC14" s="183">
        <f t="shared" si="12"/>
        <v>0</v>
      </c>
    </row>
    <row r="15" spans="1:29" ht="13.5" customHeight="1" x14ac:dyDescent="0.25">
      <c r="A15" s="132" t="s">
        <v>111</v>
      </c>
      <c r="B15" s="133" t="s">
        <v>73</v>
      </c>
      <c r="C15" s="193">
        <f>+'[3]3.SZ.TÁBL. SEGÍTŐ SZOLGÁLAT'!$E16</f>
        <v>9</v>
      </c>
      <c r="D15" s="182"/>
      <c r="E15" s="188">
        <f t="shared" si="13"/>
        <v>9</v>
      </c>
      <c r="F15" s="193">
        <f>+'[3]3.SZ.TÁBL. SEGÍTŐ SZOLGÁLAT'!$H16</f>
        <v>0</v>
      </c>
      <c r="G15" s="182"/>
      <c r="H15" s="188">
        <f t="shared" si="14"/>
        <v>0</v>
      </c>
      <c r="I15" s="193">
        <f>+'[3]3.SZ.TÁBL. SEGÍTŐ SZOLGÁLAT'!$K16</f>
        <v>2600</v>
      </c>
      <c r="J15" s="182"/>
      <c r="K15" s="188">
        <f t="shared" si="15"/>
        <v>2600</v>
      </c>
      <c r="L15" s="193">
        <f>+'[3]3.SZ.TÁBL. SEGÍTŐ SZOLGÁLAT'!$N16</f>
        <v>0</v>
      </c>
      <c r="M15" s="182"/>
      <c r="N15" s="188">
        <f t="shared" si="16"/>
        <v>0</v>
      </c>
      <c r="O15" s="193">
        <f>+'[3]3.SZ.TÁBL. SEGÍTŐ SZOLGÁLAT'!$Q16</f>
        <v>1500</v>
      </c>
      <c r="P15" s="182"/>
      <c r="Q15" s="188">
        <f t="shared" si="17"/>
        <v>1500</v>
      </c>
      <c r="R15" s="193">
        <f>+'[3]3.SZ.TÁBL. SEGÍTŐ SZOLGÁLAT'!$T16</f>
        <v>0</v>
      </c>
      <c r="S15" s="182"/>
      <c r="T15" s="188">
        <f t="shared" si="18"/>
        <v>0</v>
      </c>
      <c r="U15" s="193">
        <f>+'[3]3.SZ.TÁBL. SEGÍTŐ SZOLGÁLAT'!$W16</f>
        <v>7500</v>
      </c>
      <c r="V15" s="182"/>
      <c r="W15" s="188">
        <f t="shared" si="19"/>
        <v>7500</v>
      </c>
      <c r="X15" s="193">
        <f>+'[3]3.SZ.TÁBL. SEGÍTŐ SZOLGÁLAT'!$Z16</f>
        <v>500</v>
      </c>
      <c r="Y15" s="182"/>
      <c r="Z15" s="186">
        <f t="shared" si="20"/>
        <v>500</v>
      </c>
      <c r="AA15" s="189">
        <f t="shared" si="10"/>
        <v>12109</v>
      </c>
      <c r="AB15" s="182">
        <f t="shared" si="11"/>
        <v>0</v>
      </c>
      <c r="AC15" s="183">
        <f t="shared" si="12"/>
        <v>12109</v>
      </c>
    </row>
    <row r="16" spans="1:29" ht="13.5" customHeight="1" x14ac:dyDescent="0.25">
      <c r="A16" s="132" t="s">
        <v>112</v>
      </c>
      <c r="B16" s="133" t="s">
        <v>74</v>
      </c>
      <c r="C16" s="193">
        <f>+'[3]3.SZ.TÁBL. SEGÍTŐ SZOLGÁLAT'!$E17</f>
        <v>0</v>
      </c>
      <c r="D16" s="182"/>
      <c r="E16" s="188">
        <f t="shared" si="13"/>
        <v>0</v>
      </c>
      <c r="F16" s="193">
        <f>+'[3]3.SZ.TÁBL. SEGÍTŐ SZOLGÁLAT'!$H17</f>
        <v>0</v>
      </c>
      <c r="G16" s="182"/>
      <c r="H16" s="188">
        <f t="shared" si="14"/>
        <v>0</v>
      </c>
      <c r="I16" s="193">
        <f>+'[3]3.SZ.TÁBL. SEGÍTŐ SZOLGÁLAT'!$K17</f>
        <v>0</v>
      </c>
      <c r="J16" s="182"/>
      <c r="K16" s="188">
        <f t="shared" si="15"/>
        <v>0</v>
      </c>
      <c r="L16" s="193">
        <f>+'[3]3.SZ.TÁBL. SEGÍTŐ SZOLGÁLAT'!$N17</f>
        <v>0</v>
      </c>
      <c r="M16" s="182"/>
      <c r="N16" s="188">
        <f t="shared" si="16"/>
        <v>0</v>
      </c>
      <c r="O16" s="193">
        <f>+'[3]3.SZ.TÁBL. SEGÍTŐ SZOLGÁLAT'!$Q17</f>
        <v>0</v>
      </c>
      <c r="P16" s="182"/>
      <c r="Q16" s="188">
        <f t="shared" si="17"/>
        <v>0</v>
      </c>
      <c r="R16" s="193">
        <f>+'[3]3.SZ.TÁBL. SEGÍTŐ SZOLGÁLAT'!$T17</f>
        <v>0</v>
      </c>
      <c r="S16" s="182"/>
      <c r="T16" s="188">
        <f t="shared" si="18"/>
        <v>0</v>
      </c>
      <c r="U16" s="193">
        <f>+'[3]3.SZ.TÁBL. SEGÍTŐ SZOLGÁLAT'!$W17</f>
        <v>0</v>
      </c>
      <c r="V16" s="182"/>
      <c r="W16" s="188">
        <f t="shared" si="19"/>
        <v>0</v>
      </c>
      <c r="X16" s="193">
        <f>+'[3]3.SZ.TÁBL. SEGÍTŐ SZOLGÁLAT'!$Z17</f>
        <v>0</v>
      </c>
      <c r="Y16" s="182"/>
      <c r="Z16" s="186">
        <f t="shared" si="20"/>
        <v>0</v>
      </c>
      <c r="AA16" s="189">
        <f t="shared" si="10"/>
        <v>0</v>
      </c>
      <c r="AB16" s="182">
        <f t="shared" si="11"/>
        <v>0</v>
      </c>
      <c r="AC16" s="183">
        <f t="shared" si="12"/>
        <v>0</v>
      </c>
    </row>
    <row r="17" spans="1:29" ht="13.5" customHeight="1" x14ac:dyDescent="0.25">
      <c r="A17" s="132" t="s">
        <v>113</v>
      </c>
      <c r="B17" s="133" t="s">
        <v>75</v>
      </c>
      <c r="C17" s="193">
        <f>+'[3]3.SZ.TÁBL. SEGÍTŐ SZOLGÁLAT'!$E18</f>
        <v>0</v>
      </c>
      <c r="D17" s="182"/>
      <c r="E17" s="188">
        <f t="shared" si="13"/>
        <v>0</v>
      </c>
      <c r="F17" s="193">
        <f>+'[3]3.SZ.TÁBL. SEGÍTŐ SZOLGÁLAT'!$H18</f>
        <v>0</v>
      </c>
      <c r="G17" s="182"/>
      <c r="H17" s="188">
        <f t="shared" si="14"/>
        <v>0</v>
      </c>
      <c r="I17" s="193">
        <f>+'[3]3.SZ.TÁBL. SEGÍTŐ SZOLGÁLAT'!$K18</f>
        <v>0</v>
      </c>
      <c r="J17" s="182"/>
      <c r="K17" s="188">
        <f t="shared" si="15"/>
        <v>0</v>
      </c>
      <c r="L17" s="193">
        <f>+'[3]3.SZ.TÁBL. SEGÍTŐ SZOLGÁLAT'!$N18</f>
        <v>0</v>
      </c>
      <c r="M17" s="182"/>
      <c r="N17" s="188">
        <f t="shared" si="16"/>
        <v>0</v>
      </c>
      <c r="O17" s="193">
        <f>+'[3]3.SZ.TÁBL. SEGÍTŐ SZOLGÁLAT'!$Q18</f>
        <v>0</v>
      </c>
      <c r="P17" s="182"/>
      <c r="Q17" s="188">
        <f t="shared" si="17"/>
        <v>0</v>
      </c>
      <c r="R17" s="193">
        <f>+'[3]3.SZ.TÁBL. SEGÍTŐ SZOLGÁLAT'!$T18</f>
        <v>0</v>
      </c>
      <c r="S17" s="182"/>
      <c r="T17" s="188">
        <f t="shared" si="18"/>
        <v>0</v>
      </c>
      <c r="U17" s="193">
        <f>+'[3]3.SZ.TÁBL. SEGÍTŐ SZOLGÁLAT'!$W18</f>
        <v>0</v>
      </c>
      <c r="V17" s="182"/>
      <c r="W17" s="188">
        <f t="shared" si="19"/>
        <v>0</v>
      </c>
      <c r="X17" s="193">
        <f>+'[3]3.SZ.TÁBL. SEGÍTŐ SZOLGÁLAT'!$Z18</f>
        <v>0</v>
      </c>
      <c r="Y17" s="182"/>
      <c r="Z17" s="186">
        <f t="shared" si="20"/>
        <v>0</v>
      </c>
      <c r="AA17" s="189">
        <f t="shared" si="10"/>
        <v>0</v>
      </c>
      <c r="AB17" s="182">
        <f t="shared" si="11"/>
        <v>0</v>
      </c>
      <c r="AC17" s="183">
        <f t="shared" si="12"/>
        <v>0</v>
      </c>
    </row>
    <row r="18" spans="1:29" ht="13.5" customHeight="1" x14ac:dyDescent="0.25">
      <c r="A18" s="132" t="s">
        <v>114</v>
      </c>
      <c r="B18" s="133" t="s">
        <v>365</v>
      </c>
      <c r="C18" s="193">
        <f>+'[3]3.SZ.TÁBL. SEGÍTŐ SZOLGÁLAT'!$E19</f>
        <v>0</v>
      </c>
      <c r="D18" s="182"/>
      <c r="E18" s="188">
        <f t="shared" si="13"/>
        <v>0</v>
      </c>
      <c r="F18" s="193">
        <f>+'[3]3.SZ.TÁBL. SEGÍTŐ SZOLGÁLAT'!$H19</f>
        <v>0</v>
      </c>
      <c r="G18" s="182"/>
      <c r="H18" s="188">
        <f t="shared" si="14"/>
        <v>0</v>
      </c>
      <c r="I18" s="193">
        <f>+'[3]3.SZ.TÁBL. SEGÍTŐ SZOLGÁLAT'!$K19</f>
        <v>0</v>
      </c>
      <c r="J18" s="182"/>
      <c r="K18" s="188">
        <f t="shared" si="15"/>
        <v>0</v>
      </c>
      <c r="L18" s="193">
        <f>+'[3]3.SZ.TÁBL. SEGÍTŐ SZOLGÁLAT'!$N19</f>
        <v>0</v>
      </c>
      <c r="M18" s="182"/>
      <c r="N18" s="188">
        <f t="shared" si="16"/>
        <v>0</v>
      </c>
      <c r="O18" s="193">
        <f>+'[3]3.SZ.TÁBL. SEGÍTŐ SZOLGÁLAT'!$Q19</f>
        <v>0</v>
      </c>
      <c r="P18" s="182"/>
      <c r="Q18" s="188">
        <f t="shared" si="17"/>
        <v>0</v>
      </c>
      <c r="R18" s="193">
        <f>+'[3]3.SZ.TÁBL. SEGÍTŐ SZOLGÁLAT'!$T19</f>
        <v>0</v>
      </c>
      <c r="S18" s="182"/>
      <c r="T18" s="188">
        <f t="shared" si="18"/>
        <v>0</v>
      </c>
      <c r="U18" s="193">
        <f>+'[3]3.SZ.TÁBL. SEGÍTŐ SZOLGÁLAT'!$W19</f>
        <v>0</v>
      </c>
      <c r="V18" s="182"/>
      <c r="W18" s="188">
        <f t="shared" si="19"/>
        <v>0</v>
      </c>
      <c r="X18" s="193">
        <f>+'[3]3.SZ.TÁBL. SEGÍTŐ SZOLGÁLAT'!$Z19</f>
        <v>0</v>
      </c>
      <c r="Y18" s="182"/>
      <c r="Z18" s="186">
        <f t="shared" si="20"/>
        <v>0</v>
      </c>
      <c r="AA18" s="189">
        <f t="shared" si="10"/>
        <v>0</v>
      </c>
      <c r="AB18" s="182">
        <f t="shared" si="11"/>
        <v>0</v>
      </c>
      <c r="AC18" s="183">
        <f t="shared" si="12"/>
        <v>0</v>
      </c>
    </row>
    <row r="19" spans="1:29" ht="13.5" customHeight="1" x14ac:dyDescent="0.25">
      <c r="A19" s="146" t="s">
        <v>375</v>
      </c>
      <c r="B19" s="210" t="s">
        <v>76</v>
      </c>
      <c r="C19" s="193">
        <f>+'[3]3.SZ.TÁBL. SEGÍTŐ SZOLGÁLAT'!$E20</f>
        <v>0</v>
      </c>
      <c r="D19" s="204"/>
      <c r="E19" s="188">
        <f t="shared" si="13"/>
        <v>0</v>
      </c>
      <c r="F19" s="193">
        <f>+'[3]3.SZ.TÁBL. SEGÍTŐ SZOLGÁLAT'!$H20</f>
        <v>0</v>
      </c>
      <c r="G19" s="204"/>
      <c r="H19" s="206">
        <f t="shared" si="14"/>
        <v>0</v>
      </c>
      <c r="I19" s="193">
        <f>+'[3]3.SZ.TÁBL. SEGÍTŐ SZOLGÁLAT'!$K20</f>
        <v>0</v>
      </c>
      <c r="J19" s="204"/>
      <c r="K19" s="206">
        <f t="shared" si="15"/>
        <v>0</v>
      </c>
      <c r="L19" s="193">
        <f>+'[3]3.SZ.TÁBL. SEGÍTŐ SZOLGÁLAT'!$N20</f>
        <v>0</v>
      </c>
      <c r="M19" s="204"/>
      <c r="N19" s="206">
        <f t="shared" si="16"/>
        <v>0</v>
      </c>
      <c r="O19" s="193">
        <f>+'[3]3.SZ.TÁBL. SEGÍTŐ SZOLGÁLAT'!$Q20</f>
        <v>0</v>
      </c>
      <c r="P19" s="204"/>
      <c r="Q19" s="206">
        <f t="shared" si="17"/>
        <v>0</v>
      </c>
      <c r="R19" s="193">
        <f>+'[3]3.SZ.TÁBL. SEGÍTŐ SZOLGÁLAT'!$T20</f>
        <v>0</v>
      </c>
      <c r="S19" s="204"/>
      <c r="T19" s="206">
        <f t="shared" si="18"/>
        <v>0</v>
      </c>
      <c r="U19" s="193">
        <f>+'[3]3.SZ.TÁBL. SEGÍTŐ SZOLGÁLAT'!$W20</f>
        <v>0</v>
      </c>
      <c r="V19" s="204"/>
      <c r="W19" s="206">
        <f t="shared" si="19"/>
        <v>0</v>
      </c>
      <c r="X19" s="193">
        <f>+'[3]3.SZ.TÁBL. SEGÍTŐ SZOLGÁLAT'!$Z20</f>
        <v>0</v>
      </c>
      <c r="Y19" s="204"/>
      <c r="Z19" s="205">
        <f t="shared" si="20"/>
        <v>0</v>
      </c>
      <c r="AA19" s="207">
        <f t="shared" si="10"/>
        <v>0</v>
      </c>
      <c r="AB19" s="204">
        <f t="shared" si="11"/>
        <v>0</v>
      </c>
      <c r="AC19" s="208">
        <f t="shared" si="12"/>
        <v>0</v>
      </c>
    </row>
    <row r="20" spans="1:29" s="273" customFormat="1" ht="13.5" customHeight="1" x14ac:dyDescent="0.25">
      <c r="A20" s="123" t="s">
        <v>115</v>
      </c>
      <c r="B20" s="209" t="s">
        <v>77</v>
      </c>
      <c r="C20" s="271">
        <f t="shared" ref="C20:AC20" si="21">SUM(C11:C19)</f>
        <v>9</v>
      </c>
      <c r="D20" s="256">
        <f t="shared" si="21"/>
        <v>0</v>
      </c>
      <c r="E20" s="272">
        <f t="shared" si="21"/>
        <v>9</v>
      </c>
      <c r="F20" s="271">
        <f t="shared" ref="F20" si="22">SUM(F11:F19)</f>
        <v>0</v>
      </c>
      <c r="G20" s="256">
        <f t="shared" si="21"/>
        <v>280</v>
      </c>
      <c r="H20" s="272">
        <f t="shared" si="21"/>
        <v>280</v>
      </c>
      <c r="I20" s="271">
        <f t="shared" si="21"/>
        <v>2600</v>
      </c>
      <c r="J20" s="256">
        <f t="shared" si="21"/>
        <v>0</v>
      </c>
      <c r="K20" s="272">
        <f t="shared" si="21"/>
        <v>2600</v>
      </c>
      <c r="L20" s="271">
        <f t="shared" ref="L20" si="23">SUM(L11:L19)</f>
        <v>0</v>
      </c>
      <c r="M20" s="256">
        <f t="shared" si="21"/>
        <v>0</v>
      </c>
      <c r="N20" s="272">
        <f t="shared" si="21"/>
        <v>0</v>
      </c>
      <c r="O20" s="271">
        <f t="shared" si="21"/>
        <v>1500</v>
      </c>
      <c r="P20" s="256">
        <f t="shared" si="21"/>
        <v>0</v>
      </c>
      <c r="Q20" s="272">
        <f t="shared" si="21"/>
        <v>1500</v>
      </c>
      <c r="R20" s="271">
        <f t="shared" ref="R20" si="24">SUM(R11:R19)</f>
        <v>300</v>
      </c>
      <c r="S20" s="256">
        <f t="shared" si="21"/>
        <v>0</v>
      </c>
      <c r="T20" s="272">
        <f t="shared" si="21"/>
        <v>300</v>
      </c>
      <c r="U20" s="271">
        <f t="shared" si="21"/>
        <v>7500</v>
      </c>
      <c r="V20" s="256">
        <f t="shared" si="21"/>
        <v>0</v>
      </c>
      <c r="W20" s="272">
        <f t="shared" si="21"/>
        <v>7500</v>
      </c>
      <c r="X20" s="271">
        <f t="shared" ref="X20" si="25">SUM(X11:X19)</f>
        <v>500</v>
      </c>
      <c r="Y20" s="256">
        <f t="shared" ref="Y20:Z20" si="26">SUM(Y11:Y19)</f>
        <v>0</v>
      </c>
      <c r="Z20" s="259">
        <f t="shared" si="26"/>
        <v>500</v>
      </c>
      <c r="AA20" s="254">
        <f t="shared" si="21"/>
        <v>12409</v>
      </c>
      <c r="AB20" s="256">
        <f t="shared" si="21"/>
        <v>280</v>
      </c>
      <c r="AC20" s="257">
        <f t="shared" si="21"/>
        <v>12689</v>
      </c>
    </row>
    <row r="21" spans="1:29" s="273" customFormat="1" ht="13.5" customHeight="1" x14ac:dyDescent="0.25">
      <c r="A21" s="123" t="s">
        <v>116</v>
      </c>
      <c r="B21" s="209" t="s">
        <v>78</v>
      </c>
      <c r="C21" s="193">
        <f>+'[3]3.SZ.TÁBL. SEGÍTŐ SZOLGÁLAT'!$E22</f>
        <v>0</v>
      </c>
      <c r="D21" s="256"/>
      <c r="E21" s="272"/>
      <c r="F21" s="193">
        <f>+'[3]3.SZ.TÁBL. SEGÍTŐ SZOLGÁLAT'!$H22</f>
        <v>0</v>
      </c>
      <c r="G21" s="256"/>
      <c r="H21" s="272"/>
      <c r="I21" s="193">
        <f>+'[3]3.SZ.TÁBL. SEGÍTŐ SZOLGÁLAT'!$K22</f>
        <v>0</v>
      </c>
      <c r="J21" s="256"/>
      <c r="K21" s="272"/>
      <c r="L21" s="193">
        <f>+'[3]3.SZ.TÁBL. SEGÍTŐ SZOLGÁLAT'!$N22</f>
        <v>0</v>
      </c>
      <c r="M21" s="256"/>
      <c r="N21" s="272"/>
      <c r="O21" s="193">
        <f>+'[3]3.SZ.TÁBL. SEGÍTŐ SZOLGÁLAT'!$Q22</f>
        <v>0</v>
      </c>
      <c r="P21" s="256"/>
      <c r="Q21" s="272"/>
      <c r="R21" s="193">
        <f>+'[3]3.SZ.TÁBL. SEGÍTŐ SZOLGÁLAT'!$T22</f>
        <v>0</v>
      </c>
      <c r="S21" s="256"/>
      <c r="T21" s="272"/>
      <c r="U21" s="193">
        <f>+'[3]3.SZ.TÁBL. SEGÍTŐ SZOLGÁLAT'!$W22</f>
        <v>0</v>
      </c>
      <c r="V21" s="256"/>
      <c r="W21" s="272"/>
      <c r="X21" s="193">
        <f>+'[3]3.SZ.TÁBL. SEGÍTŐ SZOLGÁLAT'!$Z22</f>
        <v>0</v>
      </c>
      <c r="Y21" s="256"/>
      <c r="Z21" s="259"/>
      <c r="AA21" s="254"/>
      <c r="AB21" s="256"/>
      <c r="AC21" s="257"/>
    </row>
    <row r="22" spans="1:29" ht="13.5" customHeight="1" x14ac:dyDescent="0.25">
      <c r="A22" s="148" t="s">
        <v>366</v>
      </c>
      <c r="B22" s="211" t="s">
        <v>79</v>
      </c>
      <c r="C22" s="193">
        <f>+'[3]3.SZ.TÁBL. SEGÍTŐ SZOLGÁLAT'!$E23</f>
        <v>0</v>
      </c>
      <c r="D22" s="212"/>
      <c r="E22" s="214"/>
      <c r="F22" s="193">
        <f>+'[3]3.SZ.TÁBL. SEGÍTŐ SZOLGÁLAT'!$H23</f>
        <v>0</v>
      </c>
      <c r="G22" s="212"/>
      <c r="H22" s="214"/>
      <c r="I22" s="193">
        <f>+'[3]3.SZ.TÁBL. SEGÍTŐ SZOLGÁLAT'!$K23</f>
        <v>0</v>
      </c>
      <c r="J22" s="212"/>
      <c r="K22" s="214"/>
      <c r="L22" s="193">
        <f>+'[3]3.SZ.TÁBL. SEGÍTŐ SZOLGÁLAT'!$N23</f>
        <v>0</v>
      </c>
      <c r="M22" s="212"/>
      <c r="N22" s="214"/>
      <c r="O22" s="193">
        <f>+'[3]3.SZ.TÁBL. SEGÍTŐ SZOLGÁLAT'!$Q23</f>
        <v>0</v>
      </c>
      <c r="P22" s="212"/>
      <c r="Q22" s="214"/>
      <c r="R22" s="193">
        <f>+'[3]3.SZ.TÁBL. SEGÍTŐ SZOLGÁLAT'!$T23</f>
        <v>0</v>
      </c>
      <c r="S22" s="212"/>
      <c r="T22" s="214"/>
      <c r="U22" s="193">
        <f>+'[3]3.SZ.TÁBL. SEGÍTŐ SZOLGÁLAT'!$W23</f>
        <v>0</v>
      </c>
      <c r="V22" s="212"/>
      <c r="W22" s="214"/>
      <c r="X22" s="193">
        <f>+'[3]3.SZ.TÁBL. SEGÍTŐ SZOLGÁLAT'!$Z23</f>
        <v>0</v>
      </c>
      <c r="Y22" s="212"/>
      <c r="Z22" s="213"/>
      <c r="AA22" s="215"/>
      <c r="AB22" s="212"/>
      <c r="AC22" s="216"/>
    </row>
    <row r="23" spans="1:29" s="273" customFormat="1" ht="13.5" customHeight="1" x14ac:dyDescent="0.25">
      <c r="A23" s="123" t="s">
        <v>117</v>
      </c>
      <c r="B23" s="209" t="s">
        <v>367</v>
      </c>
      <c r="C23" s="271">
        <f>+C22</f>
        <v>0</v>
      </c>
      <c r="D23" s="256">
        <f t="shared" ref="D23:AC23" si="27">+D22</f>
        <v>0</v>
      </c>
      <c r="E23" s="272">
        <f t="shared" si="27"/>
        <v>0</v>
      </c>
      <c r="F23" s="271">
        <f>+F22</f>
        <v>0</v>
      </c>
      <c r="G23" s="256">
        <f t="shared" si="27"/>
        <v>0</v>
      </c>
      <c r="H23" s="272">
        <f t="shared" si="27"/>
        <v>0</v>
      </c>
      <c r="I23" s="271">
        <f>+I22</f>
        <v>0</v>
      </c>
      <c r="J23" s="256">
        <f t="shared" si="27"/>
        <v>0</v>
      </c>
      <c r="K23" s="272">
        <f t="shared" si="27"/>
        <v>0</v>
      </c>
      <c r="L23" s="271">
        <f>+L22</f>
        <v>0</v>
      </c>
      <c r="M23" s="256">
        <f t="shared" si="27"/>
        <v>0</v>
      </c>
      <c r="N23" s="272">
        <f t="shared" si="27"/>
        <v>0</v>
      </c>
      <c r="O23" s="271">
        <f>+O22</f>
        <v>0</v>
      </c>
      <c r="P23" s="256">
        <f t="shared" si="27"/>
        <v>0</v>
      </c>
      <c r="Q23" s="272">
        <f t="shared" si="27"/>
        <v>0</v>
      </c>
      <c r="R23" s="271">
        <f>+R22</f>
        <v>0</v>
      </c>
      <c r="S23" s="256">
        <f t="shared" si="27"/>
        <v>0</v>
      </c>
      <c r="T23" s="272">
        <f t="shared" si="27"/>
        <v>0</v>
      </c>
      <c r="U23" s="271">
        <f>+U22</f>
        <v>0</v>
      </c>
      <c r="V23" s="256">
        <f t="shared" si="27"/>
        <v>0</v>
      </c>
      <c r="W23" s="272">
        <f t="shared" si="27"/>
        <v>0</v>
      </c>
      <c r="X23" s="271">
        <f>+X22</f>
        <v>0</v>
      </c>
      <c r="Y23" s="256">
        <f t="shared" ref="Y23:Z23" si="28">+Y22</f>
        <v>0</v>
      </c>
      <c r="Z23" s="259">
        <f t="shared" si="28"/>
        <v>0</v>
      </c>
      <c r="AA23" s="254">
        <f t="shared" si="27"/>
        <v>0</v>
      </c>
      <c r="AB23" s="256">
        <f t="shared" si="27"/>
        <v>0</v>
      </c>
      <c r="AC23" s="257">
        <f t="shared" si="27"/>
        <v>0</v>
      </c>
    </row>
    <row r="24" spans="1:29" ht="13.5" customHeight="1" x14ac:dyDescent="0.25">
      <c r="A24" s="148" t="s">
        <v>368</v>
      </c>
      <c r="B24" s="211" t="s">
        <v>80</v>
      </c>
      <c r="C24" s="193">
        <f>+'[3]3.SZ.TÁBL. SEGÍTŐ SZOLGÁLAT'!$E25</f>
        <v>0</v>
      </c>
      <c r="D24" s="212"/>
      <c r="E24" s="214"/>
      <c r="F24" s="193">
        <f>+'[3]3.SZ.TÁBL. SEGÍTŐ SZOLGÁLAT'!$H25</f>
        <v>0</v>
      </c>
      <c r="G24" s="212"/>
      <c r="H24" s="214"/>
      <c r="I24" s="193">
        <f>+'[3]3.SZ.TÁBL. SEGÍTŐ SZOLGÁLAT'!$K25</f>
        <v>0</v>
      </c>
      <c r="J24" s="212"/>
      <c r="K24" s="214"/>
      <c r="L24" s="193">
        <f>+'[3]3.SZ.TÁBL. SEGÍTŐ SZOLGÁLAT'!$N25</f>
        <v>0</v>
      </c>
      <c r="M24" s="212"/>
      <c r="N24" s="214"/>
      <c r="O24" s="193">
        <f>+'[3]3.SZ.TÁBL. SEGÍTŐ SZOLGÁLAT'!$Q25</f>
        <v>0</v>
      </c>
      <c r="P24" s="212"/>
      <c r="Q24" s="214"/>
      <c r="R24" s="193">
        <f>+'[3]3.SZ.TÁBL. SEGÍTŐ SZOLGÁLAT'!$T25</f>
        <v>0</v>
      </c>
      <c r="S24" s="212"/>
      <c r="T24" s="214"/>
      <c r="U24" s="193">
        <f>+'[3]3.SZ.TÁBL. SEGÍTŐ SZOLGÁLAT'!$W25</f>
        <v>0</v>
      </c>
      <c r="V24" s="212"/>
      <c r="W24" s="214"/>
      <c r="X24" s="193">
        <f>+'[3]3.SZ.TÁBL. SEGÍTŐ SZOLGÁLAT'!$Z25</f>
        <v>0</v>
      </c>
      <c r="Y24" s="212"/>
      <c r="Z24" s="213"/>
      <c r="AA24" s="215"/>
      <c r="AB24" s="212"/>
      <c r="AC24" s="216"/>
    </row>
    <row r="25" spans="1:29" s="273" customFormat="1" ht="13.5" customHeight="1" x14ac:dyDescent="0.25">
      <c r="A25" s="123" t="s">
        <v>118</v>
      </c>
      <c r="B25" s="209" t="s">
        <v>369</v>
      </c>
      <c r="C25" s="271">
        <f t="shared" ref="C25:AC25" si="29">+C24</f>
        <v>0</v>
      </c>
      <c r="D25" s="256">
        <f t="shared" si="29"/>
        <v>0</v>
      </c>
      <c r="E25" s="272">
        <f t="shared" si="29"/>
        <v>0</v>
      </c>
      <c r="F25" s="271">
        <f t="shared" ref="F25" si="30">+F24</f>
        <v>0</v>
      </c>
      <c r="G25" s="256">
        <f t="shared" si="29"/>
        <v>0</v>
      </c>
      <c r="H25" s="272">
        <f t="shared" si="29"/>
        <v>0</v>
      </c>
      <c r="I25" s="271">
        <f t="shared" si="29"/>
        <v>0</v>
      </c>
      <c r="J25" s="256">
        <f t="shared" si="29"/>
        <v>0</v>
      </c>
      <c r="K25" s="272">
        <f t="shared" si="29"/>
        <v>0</v>
      </c>
      <c r="L25" s="271">
        <f t="shared" ref="L25" si="31">+L24</f>
        <v>0</v>
      </c>
      <c r="M25" s="256">
        <f t="shared" si="29"/>
        <v>0</v>
      </c>
      <c r="N25" s="272">
        <f t="shared" si="29"/>
        <v>0</v>
      </c>
      <c r="O25" s="271">
        <f t="shared" si="29"/>
        <v>0</v>
      </c>
      <c r="P25" s="256">
        <f t="shared" si="29"/>
        <v>0</v>
      </c>
      <c r="Q25" s="272">
        <f t="shared" si="29"/>
        <v>0</v>
      </c>
      <c r="R25" s="271">
        <f t="shared" ref="R25" si="32">+R24</f>
        <v>0</v>
      </c>
      <c r="S25" s="256">
        <f t="shared" si="29"/>
        <v>0</v>
      </c>
      <c r="T25" s="272">
        <f t="shared" si="29"/>
        <v>0</v>
      </c>
      <c r="U25" s="271">
        <f t="shared" si="29"/>
        <v>0</v>
      </c>
      <c r="V25" s="256">
        <f t="shared" si="29"/>
        <v>0</v>
      </c>
      <c r="W25" s="272">
        <f t="shared" si="29"/>
        <v>0</v>
      </c>
      <c r="X25" s="271">
        <f t="shared" ref="X25" si="33">+X24</f>
        <v>0</v>
      </c>
      <c r="Y25" s="256">
        <f t="shared" ref="Y25:Z25" si="34">+Y24</f>
        <v>0</v>
      </c>
      <c r="Z25" s="259">
        <f t="shared" si="34"/>
        <v>0</v>
      </c>
      <c r="AA25" s="254">
        <f t="shared" si="29"/>
        <v>0</v>
      </c>
      <c r="AB25" s="256">
        <f t="shared" si="29"/>
        <v>0</v>
      </c>
      <c r="AC25" s="257">
        <f t="shared" si="29"/>
        <v>0</v>
      </c>
    </row>
    <row r="26" spans="1:29" s="273" customFormat="1" ht="13.5" customHeight="1" x14ac:dyDescent="0.25">
      <c r="A26" s="123" t="s">
        <v>119</v>
      </c>
      <c r="B26" s="209" t="s">
        <v>81</v>
      </c>
      <c r="C26" s="271">
        <f t="shared" ref="C26:AC26" si="35">+C6+C10+C20+C21+C23+C25</f>
        <v>9</v>
      </c>
      <c r="D26" s="256">
        <f t="shared" si="35"/>
        <v>0</v>
      </c>
      <c r="E26" s="272">
        <f t="shared" si="35"/>
        <v>9</v>
      </c>
      <c r="F26" s="271">
        <f t="shared" ref="F26" si="36">+F6+F10+F20+F21+F23+F25</f>
        <v>0</v>
      </c>
      <c r="G26" s="256">
        <f t="shared" si="35"/>
        <v>280</v>
      </c>
      <c r="H26" s="272">
        <f t="shared" si="35"/>
        <v>280</v>
      </c>
      <c r="I26" s="271">
        <f t="shared" si="35"/>
        <v>2600</v>
      </c>
      <c r="J26" s="256">
        <f t="shared" si="35"/>
        <v>0</v>
      </c>
      <c r="K26" s="272">
        <f t="shared" si="35"/>
        <v>2600</v>
      </c>
      <c r="L26" s="271">
        <f t="shared" ref="L26" si="37">+L6+L10+L20+L21+L23+L25</f>
        <v>0</v>
      </c>
      <c r="M26" s="256">
        <f t="shared" si="35"/>
        <v>0</v>
      </c>
      <c r="N26" s="272">
        <f t="shared" si="35"/>
        <v>0</v>
      </c>
      <c r="O26" s="271">
        <f t="shared" si="35"/>
        <v>1500</v>
      </c>
      <c r="P26" s="256">
        <f t="shared" si="35"/>
        <v>0</v>
      </c>
      <c r="Q26" s="272">
        <f t="shared" si="35"/>
        <v>1500</v>
      </c>
      <c r="R26" s="271">
        <f t="shared" ref="R26" si="38">+R6+R10+R20+R21+R23+R25</f>
        <v>300</v>
      </c>
      <c r="S26" s="256">
        <f t="shared" si="35"/>
        <v>0</v>
      </c>
      <c r="T26" s="272">
        <f t="shared" si="35"/>
        <v>300</v>
      </c>
      <c r="U26" s="271">
        <f t="shared" si="35"/>
        <v>7968</v>
      </c>
      <c r="V26" s="256">
        <f t="shared" si="35"/>
        <v>0</v>
      </c>
      <c r="W26" s="272">
        <f t="shared" si="35"/>
        <v>7968</v>
      </c>
      <c r="X26" s="271">
        <f t="shared" ref="X26" si="39">+X6+X10+X20+X21+X23+X25</f>
        <v>500</v>
      </c>
      <c r="Y26" s="256">
        <f t="shared" ref="Y26:Z26" si="40">+Y6+Y10+Y20+Y21+Y23+Y25</f>
        <v>0</v>
      </c>
      <c r="Z26" s="259">
        <f t="shared" si="40"/>
        <v>500</v>
      </c>
      <c r="AA26" s="254">
        <f t="shared" si="35"/>
        <v>12877</v>
      </c>
      <c r="AB26" s="256">
        <f t="shared" si="35"/>
        <v>280</v>
      </c>
      <c r="AC26" s="257">
        <f t="shared" si="35"/>
        <v>13157</v>
      </c>
    </row>
    <row r="27" spans="1:29" s="273" customFormat="1" ht="13.5" customHeight="1" x14ac:dyDescent="0.25">
      <c r="A27" s="217" t="s">
        <v>120</v>
      </c>
      <c r="B27" s="209" t="s">
        <v>82</v>
      </c>
      <c r="C27" s="726">
        <f>+'[3]3.SZ.TÁBL. SEGÍTŐ SZOLGÁLAT'!$E28</f>
        <v>164</v>
      </c>
      <c r="D27" s="256"/>
      <c r="E27" s="272">
        <f>SUM(C27:D27)</f>
        <v>164</v>
      </c>
      <c r="F27" s="726">
        <f>+'[3]3.SZ.TÁBL. SEGÍTŐ SZOLGÁLAT'!$H28</f>
        <v>5767</v>
      </c>
      <c r="G27" s="256"/>
      <c r="H27" s="272">
        <f>SUM(F27:G27)</f>
        <v>5767</v>
      </c>
      <c r="I27" s="726">
        <f>+'[3]3.SZ.TÁBL. SEGÍTŐ SZOLGÁLAT'!$K28</f>
        <v>884</v>
      </c>
      <c r="J27" s="256"/>
      <c r="K27" s="272">
        <f>SUM(I27:J27)</f>
        <v>884</v>
      </c>
      <c r="L27" s="726">
        <f>+'[3]3.SZ.TÁBL. SEGÍTŐ SZOLGÁLAT'!$N28</f>
        <v>0</v>
      </c>
      <c r="M27" s="256"/>
      <c r="N27" s="272">
        <f>SUM(L27:M27)</f>
        <v>0</v>
      </c>
      <c r="O27" s="726">
        <f>+'[3]3.SZ.TÁBL. SEGÍTŐ SZOLGÁLAT'!$Q28</f>
        <v>0</v>
      </c>
      <c r="P27" s="256"/>
      <c r="Q27" s="272">
        <f>SUM(O27:P27)</f>
        <v>0</v>
      </c>
      <c r="R27" s="726">
        <f>+'[3]3.SZ.TÁBL. SEGÍTŐ SZOLGÁLAT'!$T28</f>
        <v>0</v>
      </c>
      <c r="S27" s="256"/>
      <c r="T27" s="272">
        <f>SUM(R27:S27)</f>
        <v>0</v>
      </c>
      <c r="U27" s="726">
        <f>+'[3]3.SZ.TÁBL. SEGÍTŐ SZOLGÁLAT'!$W28</f>
        <v>4150</v>
      </c>
      <c r="V27" s="256"/>
      <c r="W27" s="272">
        <f>SUM(U27:V27)</f>
        <v>4150</v>
      </c>
      <c r="X27" s="726">
        <f>+'[3]3.SZ.TÁBL. SEGÍTŐ SZOLGÁLAT'!$Z28</f>
        <v>0</v>
      </c>
      <c r="Y27" s="256"/>
      <c r="Z27" s="259">
        <f>SUM(X27:Y27)</f>
        <v>0</v>
      </c>
      <c r="AA27" s="254">
        <f>+C27+F27+I27+L27+O27+R27+U27+X27</f>
        <v>10965</v>
      </c>
      <c r="AB27" s="256">
        <f>+D27+G27+J27+M27+P27+S27+V27+Y27</f>
        <v>0</v>
      </c>
      <c r="AC27" s="257">
        <f>+E27+H27+K27+N27+Q27+T27+W27+Z27</f>
        <v>10965</v>
      </c>
    </row>
    <row r="28" spans="1:29" s="273" customFormat="1" ht="13.5" customHeight="1" x14ac:dyDescent="0.25">
      <c r="A28" s="217" t="s">
        <v>233</v>
      </c>
      <c r="B28" s="209" t="s">
        <v>234</v>
      </c>
      <c r="C28" s="271">
        <f t="shared" ref="C28:AC28" si="41">+SUM(C29:C31)</f>
        <v>2599</v>
      </c>
      <c r="D28" s="256">
        <f t="shared" si="41"/>
        <v>96</v>
      </c>
      <c r="E28" s="272">
        <f t="shared" si="41"/>
        <v>2695</v>
      </c>
      <c r="F28" s="271">
        <f t="shared" ref="F28" si="42">+SUM(F29:F31)</f>
        <v>36210</v>
      </c>
      <c r="G28" s="256">
        <f t="shared" si="41"/>
        <v>2174</v>
      </c>
      <c r="H28" s="272">
        <f t="shared" si="41"/>
        <v>38384</v>
      </c>
      <c r="I28" s="271">
        <f t="shared" si="41"/>
        <v>29754</v>
      </c>
      <c r="J28" s="256">
        <f t="shared" si="41"/>
        <v>695</v>
      </c>
      <c r="K28" s="272">
        <f t="shared" si="41"/>
        <v>30449</v>
      </c>
      <c r="L28" s="271">
        <f t="shared" ref="L28" si="43">+SUM(L29:L31)</f>
        <v>28327</v>
      </c>
      <c r="M28" s="256">
        <f t="shared" si="41"/>
        <v>1700</v>
      </c>
      <c r="N28" s="272">
        <f t="shared" si="41"/>
        <v>30027</v>
      </c>
      <c r="O28" s="271">
        <f t="shared" si="41"/>
        <v>16934</v>
      </c>
      <c r="P28" s="256">
        <f t="shared" si="41"/>
        <v>615</v>
      </c>
      <c r="Q28" s="272">
        <f t="shared" si="41"/>
        <v>17549</v>
      </c>
      <c r="R28" s="271">
        <f t="shared" ref="R28" si="44">+SUM(R29:R31)</f>
        <v>6679</v>
      </c>
      <c r="S28" s="256">
        <f t="shared" si="41"/>
        <v>1269</v>
      </c>
      <c r="T28" s="272">
        <f t="shared" si="41"/>
        <v>7948</v>
      </c>
      <c r="U28" s="271">
        <f t="shared" si="41"/>
        <v>5196</v>
      </c>
      <c r="V28" s="256">
        <f t="shared" si="41"/>
        <v>1595</v>
      </c>
      <c r="W28" s="272">
        <f t="shared" si="41"/>
        <v>6791</v>
      </c>
      <c r="X28" s="271">
        <f t="shared" ref="X28" si="45">+SUM(X29:X31)</f>
        <v>1049</v>
      </c>
      <c r="Y28" s="256">
        <f t="shared" ref="Y28:Z28" si="46">+SUM(Y29:Y31)</f>
        <v>0</v>
      </c>
      <c r="Z28" s="259">
        <f t="shared" si="46"/>
        <v>1049</v>
      </c>
      <c r="AA28" s="254">
        <f t="shared" si="41"/>
        <v>126748</v>
      </c>
      <c r="AB28" s="256">
        <f t="shared" si="41"/>
        <v>8144</v>
      </c>
      <c r="AC28" s="257">
        <f t="shared" si="41"/>
        <v>134892</v>
      </c>
    </row>
    <row r="29" spans="1:29" ht="13.5" customHeight="1" x14ac:dyDescent="0.25">
      <c r="A29" s="237"/>
      <c r="B29" s="379" t="s">
        <v>236</v>
      </c>
      <c r="C29" s="193">
        <f>+'[3]3.SZ.TÁBL. SEGÍTŐ SZOLGÁLAT'!$E30</f>
        <v>219</v>
      </c>
      <c r="D29" s="231">
        <f>+'4.SZ.TÁBL. SZOCIÁLIS NORMATÍVA'!G9+'4.SZ.TÁBL. SZOCIÁLIS NORMATÍVA'!G21+'4.SZ.TÁBL. SZOCIÁLIS NORMATÍVA'!G24</f>
        <v>148</v>
      </c>
      <c r="E29" s="233">
        <f>SUM(C29:D29)</f>
        <v>367</v>
      </c>
      <c r="F29" s="193">
        <f>+'[3]3.SZ.TÁBL. SEGÍTŐ SZOLGÁLAT'!$H30</f>
        <v>30301</v>
      </c>
      <c r="G29" s="231">
        <f>+'4.SZ.TÁBL. SZOCIÁLIS NORMATÍVA'!G4+'4.SZ.TÁBL. SZOCIÁLIS NORMATÍVA'!G16+'4.SZ.TÁBL. SZOCIÁLIS NORMATÍVA'!G26</f>
        <v>2174</v>
      </c>
      <c r="H29" s="233">
        <f>SUM(F29:G29)</f>
        <v>32475</v>
      </c>
      <c r="I29" s="193">
        <f>+'[3]3.SZ.TÁBL. SEGÍTŐ SZOLGÁLAT'!$K30</f>
        <v>26367</v>
      </c>
      <c r="J29" s="231">
        <f>+'4.SZ.TÁBL. SZOCIÁLIS NORMATÍVA'!G7+'4.SZ.TÁBL. SZOCIÁLIS NORMATÍVA'!G17+'4.SZ.TÁBL. SZOCIÁLIS NORMATÍVA'!G27</f>
        <v>695</v>
      </c>
      <c r="K29" s="233">
        <f>SUM(I29:J29)</f>
        <v>27062</v>
      </c>
      <c r="L29" s="193">
        <f>+'[3]3.SZ.TÁBL. SEGÍTŐ SZOLGÁLAT'!$N30</f>
        <v>20399</v>
      </c>
      <c r="M29" s="231">
        <f>+'4.SZ.TÁBL. SZOCIÁLIS NORMATÍVA'!G3+'4.SZ.TÁBL. SZOCIÁLIS NORMATÍVA'!G18+'4.SZ.TÁBL. SZOCIÁLIS NORMATÍVA'!G28</f>
        <v>3600</v>
      </c>
      <c r="N29" s="233">
        <f>SUM(L29:M29)</f>
        <v>23999</v>
      </c>
      <c r="O29" s="193">
        <f>+'[3]3.SZ.TÁBL. SEGÍTŐ SZOLGÁLAT'!$Q30</f>
        <v>11323</v>
      </c>
      <c r="P29" s="231">
        <f>+'4.SZ.TÁBL. SZOCIÁLIS NORMATÍVA'!G12+'4.SZ.TÁBL. SZOCIÁLIS NORMATÍVA'!G19+'4.SZ.TÁBL. SZOCIÁLIS NORMATÍVA'!G29</f>
        <v>1825</v>
      </c>
      <c r="Q29" s="233">
        <f>SUM(O29:P29)</f>
        <v>13148</v>
      </c>
      <c r="R29" s="193">
        <f>+'[3]3.SZ.TÁBL. SEGÍTŐ SZOLGÁLAT'!$T30</f>
        <v>3239</v>
      </c>
      <c r="S29" s="231">
        <f>+'4.SZ.TÁBL. SZOCIÁLIS NORMATÍVA'!G10+'4.SZ.TÁBL. SZOCIÁLIS NORMATÍVA'!G20+'4.SZ.TÁBL. SZOCIÁLIS NORMATÍVA'!G30</f>
        <v>1269</v>
      </c>
      <c r="T29" s="233">
        <f>SUM(R29:S29)</f>
        <v>4508</v>
      </c>
      <c r="U29" s="193">
        <f>+'[3]3.SZ.TÁBL. SEGÍTŐ SZOLGÁLAT'!$W30</f>
        <v>7071</v>
      </c>
      <c r="V29" s="231">
        <f>+'4.SZ.TÁBL. SZOCIÁLIS NORMATÍVA'!G11+'4.SZ.TÁBL. SZOCIÁLIS NORMATÍVA'!G15+'4.SZ.TÁBL. SZOCIÁLIS NORMATÍVA'!G25</f>
        <v>3879</v>
      </c>
      <c r="W29" s="647">
        <f>SUM(U29:V29)</f>
        <v>10950</v>
      </c>
      <c r="X29" s="193">
        <f>+'[3]3.SZ.TÁBL. SEGÍTŐ SZOLGÁLAT'!$Z30</f>
        <v>548</v>
      </c>
      <c r="Y29" s="231">
        <f>+'4.SZ.TÁBL. SZOCIÁLIS NORMATÍVA'!G6</f>
        <v>99</v>
      </c>
      <c r="Z29" s="232">
        <f>SUM(X29:Y29)</f>
        <v>647</v>
      </c>
      <c r="AA29" s="234">
        <f t="shared" ref="AA29" si="47">+C29+F29+I29+L29+O29+R29+U29+X29</f>
        <v>99467</v>
      </c>
      <c r="AB29" s="231">
        <f>+D29+G29+J29+M29+P29+S29+V29+Y29</f>
        <v>13689</v>
      </c>
      <c r="AC29" s="235">
        <f t="shared" ref="AC29" si="48">+E29+H29+K29+N29+Q29+T29+W29+Z29</f>
        <v>113156</v>
      </c>
    </row>
    <row r="30" spans="1:29" ht="13.5" customHeight="1" x14ac:dyDescent="0.25">
      <c r="A30" s="594"/>
      <c r="B30" s="133" t="s">
        <v>322</v>
      </c>
      <c r="C30" s="193">
        <f>+'[3]3.SZ.TÁBL. SEGÍTŐ SZOLGÁLAT'!$E31</f>
        <v>0</v>
      </c>
      <c r="D30" s="191">
        <v>-122</v>
      </c>
      <c r="E30" s="194">
        <f>SUM(C30:D30)</f>
        <v>-122</v>
      </c>
      <c r="F30" s="193">
        <f>+'[3]3.SZ.TÁBL. SEGÍTŐ SZOLGÁLAT'!$H31</f>
        <v>0</v>
      </c>
      <c r="G30" s="191"/>
      <c r="H30" s="194">
        <f>+F30+G30</f>
        <v>0</v>
      </c>
      <c r="I30" s="193">
        <f>+'[3]3.SZ.TÁBL. SEGÍTŐ SZOLGÁLAT'!$K31</f>
        <v>0</v>
      </c>
      <c r="J30" s="191"/>
      <c r="K30" s="194"/>
      <c r="L30" s="193">
        <f>+'[3]3.SZ.TÁBL. SEGÍTŐ SZOLGÁLAT'!$N31</f>
        <v>0</v>
      </c>
      <c r="M30" s="191">
        <v>-1900</v>
      </c>
      <c r="N30" s="233">
        <f>SUM(L30:M30)</f>
        <v>-1900</v>
      </c>
      <c r="O30" s="193">
        <f>+'[3]3.SZ.TÁBL. SEGÍTŐ SZOLGÁLAT'!$Q31</f>
        <v>0</v>
      </c>
      <c r="P30" s="191">
        <v>-1210</v>
      </c>
      <c r="Q30" s="233">
        <f>SUM(O30:P30)</f>
        <v>-1210</v>
      </c>
      <c r="R30" s="193">
        <f>+'[3]3.SZ.TÁBL. SEGÍTŐ SZOLGÁLAT'!$T31</f>
        <v>0</v>
      </c>
      <c r="S30" s="191"/>
      <c r="T30" s="194">
        <f>SUM(R30:S30)</f>
        <v>0</v>
      </c>
      <c r="U30" s="193">
        <f>+'[3]3.SZ.TÁBL. SEGÍTŐ SZOLGÁLAT'!$W31</f>
        <v>-1875</v>
      </c>
      <c r="V30" s="191">
        <f>+[4]Seg.Szolgálat!$AB$39-3094</f>
        <v>-2284</v>
      </c>
      <c r="W30" s="188">
        <f>SUM(U30:V30)</f>
        <v>-4159</v>
      </c>
      <c r="X30" s="193">
        <f>+'[3]3.SZ.TÁBL. SEGÍTŐ SZOLGÁLAT'!$Z31</f>
        <v>0</v>
      </c>
      <c r="Y30" s="191">
        <v>-99</v>
      </c>
      <c r="Z30" s="232">
        <f>SUM(X30:Y30)</f>
        <v>-99</v>
      </c>
      <c r="AA30" s="195">
        <f t="shared" ref="AA30" si="49">+C30+F30+I30+L30+O30+R30+U30+X30</f>
        <v>-1875</v>
      </c>
      <c r="AB30" s="191">
        <f t="shared" ref="AB30" si="50">+D30+G30+J30+M30+P30+S30+V30+Y30</f>
        <v>-5615</v>
      </c>
      <c r="AC30" s="196">
        <f t="shared" ref="AC30" si="51">+E30+H30+K30+N30+Q30+T30+W30+Z30</f>
        <v>-7490</v>
      </c>
    </row>
    <row r="31" spans="1:29" ht="13.5" customHeight="1" x14ac:dyDescent="0.25">
      <c r="A31" s="238"/>
      <c r="B31" s="133" t="s">
        <v>237</v>
      </c>
      <c r="C31" s="187">
        <f>+SUM(C32:C38)</f>
        <v>2380</v>
      </c>
      <c r="D31" s="182">
        <f t="shared" ref="D31:AC31" si="52">+SUM(D32:D38)</f>
        <v>70</v>
      </c>
      <c r="E31" s="188">
        <f t="shared" si="52"/>
        <v>2450</v>
      </c>
      <c r="F31" s="187">
        <f>+SUM(F32:F38)</f>
        <v>5909</v>
      </c>
      <c r="G31" s="182">
        <f t="shared" si="52"/>
        <v>0</v>
      </c>
      <c r="H31" s="188">
        <f t="shared" si="52"/>
        <v>5909</v>
      </c>
      <c r="I31" s="187">
        <f>+SUM(I32:I38)</f>
        <v>3387</v>
      </c>
      <c r="J31" s="182">
        <f t="shared" si="52"/>
        <v>0</v>
      </c>
      <c r="K31" s="188">
        <f t="shared" si="52"/>
        <v>3387</v>
      </c>
      <c r="L31" s="187">
        <f>+SUM(L32:L38)</f>
        <v>7928</v>
      </c>
      <c r="M31" s="182">
        <f t="shared" si="52"/>
        <v>0</v>
      </c>
      <c r="N31" s="188">
        <f t="shared" si="52"/>
        <v>7928</v>
      </c>
      <c r="O31" s="187">
        <f>+SUM(O32:O38)</f>
        <v>5611</v>
      </c>
      <c r="P31" s="182">
        <f t="shared" si="52"/>
        <v>0</v>
      </c>
      <c r="Q31" s="188">
        <f t="shared" si="52"/>
        <v>5611</v>
      </c>
      <c r="R31" s="187">
        <f>+SUM(R32:R38)</f>
        <v>3440</v>
      </c>
      <c r="S31" s="182">
        <f t="shared" si="52"/>
        <v>0</v>
      </c>
      <c r="T31" s="188">
        <f t="shared" si="52"/>
        <v>3440</v>
      </c>
      <c r="U31" s="187">
        <f>+SUM(U32:U38)</f>
        <v>0</v>
      </c>
      <c r="V31" s="182">
        <f t="shared" si="52"/>
        <v>0</v>
      </c>
      <c r="W31" s="188">
        <f t="shared" si="52"/>
        <v>0</v>
      </c>
      <c r="X31" s="187">
        <f>+SUM(X32:X38)</f>
        <v>501</v>
      </c>
      <c r="Y31" s="182">
        <f t="shared" ref="Y31:Z31" si="53">+SUM(Y32:Y38)</f>
        <v>0</v>
      </c>
      <c r="Z31" s="186">
        <f t="shared" si="53"/>
        <v>501</v>
      </c>
      <c r="AA31" s="189">
        <f t="shared" si="52"/>
        <v>29156</v>
      </c>
      <c r="AB31" s="182">
        <f t="shared" si="52"/>
        <v>70</v>
      </c>
      <c r="AC31" s="183">
        <f t="shared" si="52"/>
        <v>29226</v>
      </c>
    </row>
    <row r="32" spans="1:29" s="245" customFormat="1" ht="13.5" customHeight="1" x14ac:dyDescent="0.25">
      <c r="A32" s="239"/>
      <c r="B32" s="377" t="s">
        <v>4</v>
      </c>
      <c r="C32" s="193">
        <f>+'[3]3.SZ.TÁBL. SEGÍTŐ SZOLGÁLAT'!$E33</f>
        <v>0</v>
      </c>
      <c r="D32" s="240"/>
      <c r="E32" s="242">
        <f>SUM(C32:D32)</f>
        <v>0</v>
      </c>
      <c r="F32" s="193">
        <f>+'[3]3.SZ.TÁBL. SEGÍTŐ SZOLGÁLAT'!$H33</f>
        <v>868</v>
      </c>
      <c r="G32" s="240"/>
      <c r="H32" s="242">
        <f>SUM(F32:G32)</f>
        <v>868</v>
      </c>
      <c r="I32" s="193">
        <f>+'[3]3.SZ.TÁBL. SEGÍTŐ SZOLGÁLAT'!$K33</f>
        <v>498</v>
      </c>
      <c r="J32" s="240"/>
      <c r="K32" s="242">
        <f>SUM(I32:J32)</f>
        <v>498</v>
      </c>
      <c r="L32" s="193">
        <f>+'[3]3.SZ.TÁBL. SEGÍTŐ SZOLGÁLAT'!$N33</f>
        <v>1164</v>
      </c>
      <c r="M32" s="240"/>
      <c r="N32" s="242">
        <f>SUM(L32:M32)</f>
        <v>1164</v>
      </c>
      <c r="O32" s="193">
        <f>+'[3]3.SZ.TÁBL. SEGÍTŐ SZOLGÁLAT'!$Q33</f>
        <v>953</v>
      </c>
      <c r="P32" s="240"/>
      <c r="Q32" s="242">
        <f>SUM(O32:P32)</f>
        <v>953</v>
      </c>
      <c r="R32" s="193">
        <f>+'[3]3.SZ.TÁBL. SEGÍTŐ SZOLGÁLAT'!$T33</f>
        <v>3440</v>
      </c>
      <c r="S32" s="240"/>
      <c r="T32" s="242">
        <f>SUM(R32:S32)</f>
        <v>3440</v>
      </c>
      <c r="U32" s="193">
        <f>+'[3]3.SZ.TÁBL. SEGÍTŐ SZOLGÁLAT'!$W33</f>
        <v>0</v>
      </c>
      <c r="V32" s="240"/>
      <c r="W32" s="242">
        <f>SUM(U32:V32)</f>
        <v>0</v>
      </c>
      <c r="X32" s="193">
        <f>+'[3]3.SZ.TÁBL. SEGÍTŐ SZOLGÁLAT'!$Z33</f>
        <v>0</v>
      </c>
      <c r="Y32" s="240"/>
      <c r="Z32" s="241">
        <f>SUM(X32:Y32)</f>
        <v>0</v>
      </c>
      <c r="AA32" s="243">
        <f t="shared" ref="AA32:AA38" si="54">+C32+F32+I32+L32+O32+R32+U32+X32</f>
        <v>6923</v>
      </c>
      <c r="AB32" s="240">
        <f t="shared" ref="AB32:AB38" si="55">+D32+G32+J32+M32+P32+S32+V32+Y32</f>
        <v>0</v>
      </c>
      <c r="AC32" s="244">
        <f t="shared" ref="AC32:AC38" si="56">+E32+H32+K32+N32+Q32+T32+W32+Z32</f>
        <v>6923</v>
      </c>
    </row>
    <row r="33" spans="1:29" s="245" customFormat="1" ht="13.5" customHeight="1" x14ac:dyDescent="0.25">
      <c r="A33" s="239"/>
      <c r="B33" s="377" t="s">
        <v>6</v>
      </c>
      <c r="C33" s="193">
        <f>+'[3]3.SZ.TÁBL. SEGÍTŐ SZOLGÁLAT'!$E34</f>
        <v>0</v>
      </c>
      <c r="D33" s="240"/>
      <c r="E33" s="242">
        <f t="shared" ref="E33:E38" si="57">SUM(C33:D33)</f>
        <v>0</v>
      </c>
      <c r="F33" s="193">
        <f>+'[3]3.SZ.TÁBL. SEGÍTŐ SZOLGÁLAT'!$H34</f>
        <v>391</v>
      </c>
      <c r="G33" s="240"/>
      <c r="H33" s="242">
        <f t="shared" ref="H33:H38" si="58">SUM(F33:G33)</f>
        <v>391</v>
      </c>
      <c r="I33" s="193">
        <f>+'[3]3.SZ.TÁBL. SEGÍTŐ SZOLGÁLAT'!$K34</f>
        <v>224</v>
      </c>
      <c r="J33" s="240"/>
      <c r="K33" s="242">
        <f t="shared" ref="K33:K38" si="59">SUM(I33:J33)</f>
        <v>224</v>
      </c>
      <c r="L33" s="193">
        <f>+'[3]3.SZ.TÁBL. SEGÍTŐ SZOLGÁLAT'!$N34</f>
        <v>525</v>
      </c>
      <c r="M33" s="240"/>
      <c r="N33" s="242">
        <f t="shared" ref="N33:N38" si="60">SUM(L33:M33)</f>
        <v>525</v>
      </c>
      <c r="O33" s="193">
        <f>+'[3]3.SZ.TÁBL. SEGÍTŐ SZOLGÁLAT'!$Q34</f>
        <v>430</v>
      </c>
      <c r="P33" s="240"/>
      <c r="Q33" s="242">
        <f t="shared" ref="Q33:Q38" si="61">SUM(O33:P33)</f>
        <v>430</v>
      </c>
      <c r="R33" s="193">
        <f>+'[3]3.SZ.TÁBL. SEGÍTŐ SZOLGÁLAT'!$T34</f>
        <v>0</v>
      </c>
      <c r="S33" s="240"/>
      <c r="T33" s="242">
        <f t="shared" ref="T33:T38" si="62">SUM(R33:S33)</f>
        <v>0</v>
      </c>
      <c r="U33" s="193">
        <f>+'[3]3.SZ.TÁBL. SEGÍTŐ SZOLGÁLAT'!$W34</f>
        <v>0</v>
      </c>
      <c r="V33" s="240"/>
      <c r="W33" s="242">
        <f t="shared" ref="W33:W38" si="63">SUM(U33:V33)</f>
        <v>0</v>
      </c>
      <c r="X33" s="193">
        <f>+'[3]3.SZ.TÁBL. SEGÍTŐ SZOLGÁLAT'!$Z34</f>
        <v>0</v>
      </c>
      <c r="Y33" s="240"/>
      <c r="Z33" s="241">
        <f t="shared" ref="Z33:Z38" si="64">SUM(X33:Y33)</f>
        <v>0</v>
      </c>
      <c r="AA33" s="243">
        <f t="shared" si="54"/>
        <v>1570</v>
      </c>
      <c r="AB33" s="240">
        <f t="shared" si="55"/>
        <v>0</v>
      </c>
      <c r="AC33" s="244">
        <f t="shared" si="56"/>
        <v>1570</v>
      </c>
    </row>
    <row r="34" spans="1:29" s="245" customFormat="1" ht="13.5" customHeight="1" x14ac:dyDescent="0.25">
      <c r="A34" s="239"/>
      <c r="B34" s="377" t="s">
        <v>7</v>
      </c>
      <c r="C34" s="193">
        <f>+'[3]3.SZ.TÁBL. SEGÍTŐ SZOLGÁLAT'!$E35</f>
        <v>0</v>
      </c>
      <c r="D34" s="240"/>
      <c r="E34" s="242">
        <f t="shared" si="57"/>
        <v>0</v>
      </c>
      <c r="F34" s="193">
        <f>+'[3]3.SZ.TÁBL. SEGÍTŐ SZOLGÁLAT'!$H35</f>
        <v>344</v>
      </c>
      <c r="G34" s="240"/>
      <c r="H34" s="242">
        <f t="shared" si="58"/>
        <v>344</v>
      </c>
      <c r="I34" s="193">
        <f>+'[3]3.SZ.TÁBL. SEGÍTŐ SZOLGÁLAT'!$K35</f>
        <v>197</v>
      </c>
      <c r="J34" s="240"/>
      <c r="K34" s="242">
        <f t="shared" si="59"/>
        <v>197</v>
      </c>
      <c r="L34" s="193">
        <f>+'[3]3.SZ.TÁBL. SEGÍTŐ SZOLGÁLAT'!$N35</f>
        <v>462</v>
      </c>
      <c r="M34" s="240"/>
      <c r="N34" s="242">
        <f t="shared" si="60"/>
        <v>462</v>
      </c>
      <c r="O34" s="193">
        <f>+'[3]3.SZ.TÁBL. SEGÍTŐ SZOLGÁLAT'!$Q35</f>
        <v>378</v>
      </c>
      <c r="P34" s="240"/>
      <c r="Q34" s="242">
        <f t="shared" si="61"/>
        <v>378</v>
      </c>
      <c r="R34" s="193">
        <f>+'[3]3.SZ.TÁBL. SEGÍTŐ SZOLGÁLAT'!$T35</f>
        <v>0</v>
      </c>
      <c r="S34" s="240"/>
      <c r="T34" s="242">
        <f t="shared" si="62"/>
        <v>0</v>
      </c>
      <c r="U34" s="193">
        <f>+'[3]3.SZ.TÁBL. SEGÍTŐ SZOLGÁLAT'!$W35</f>
        <v>0</v>
      </c>
      <c r="V34" s="240"/>
      <c r="W34" s="242">
        <f t="shared" si="63"/>
        <v>0</v>
      </c>
      <c r="X34" s="193">
        <f>+'[3]3.SZ.TÁBL. SEGÍTŐ SZOLGÁLAT'!$Z35</f>
        <v>0</v>
      </c>
      <c r="Y34" s="240"/>
      <c r="Z34" s="241">
        <f t="shared" si="64"/>
        <v>0</v>
      </c>
      <c r="AA34" s="243">
        <f t="shared" si="54"/>
        <v>1381</v>
      </c>
      <c r="AB34" s="240">
        <f t="shared" si="55"/>
        <v>0</v>
      </c>
      <c r="AC34" s="244">
        <f t="shared" si="56"/>
        <v>1381</v>
      </c>
    </row>
    <row r="35" spans="1:29" s="245" customFormat="1" ht="13.5" customHeight="1" x14ac:dyDescent="0.25">
      <c r="A35" s="239"/>
      <c r="B35" s="377" t="s">
        <v>8</v>
      </c>
      <c r="C35" s="193">
        <f>+'[3]3.SZ.TÁBL. SEGÍTŐ SZOLGÁLAT'!$E36</f>
        <v>2380</v>
      </c>
      <c r="D35" s="240">
        <f>+[4]Seg.Szolgálat!$AB$77</f>
        <v>70</v>
      </c>
      <c r="E35" s="242">
        <f t="shared" si="57"/>
        <v>2450</v>
      </c>
      <c r="F35" s="193">
        <f>+'[3]3.SZ.TÁBL. SEGÍTŐ SZOLGÁLAT'!$H36</f>
        <v>1791</v>
      </c>
      <c r="G35" s="240"/>
      <c r="H35" s="242">
        <f t="shared" si="58"/>
        <v>1791</v>
      </c>
      <c r="I35" s="193">
        <f>+'[3]3.SZ.TÁBL. SEGÍTŐ SZOLGÁLAT'!$K36</f>
        <v>1026</v>
      </c>
      <c r="J35" s="240"/>
      <c r="K35" s="242">
        <f t="shared" si="59"/>
        <v>1026</v>
      </c>
      <c r="L35" s="193">
        <f>+'[3]3.SZ.TÁBL. SEGÍTŐ SZOLGÁLAT'!$N36</f>
        <v>2402</v>
      </c>
      <c r="M35" s="240"/>
      <c r="N35" s="242">
        <f t="shared" si="60"/>
        <v>2402</v>
      </c>
      <c r="O35" s="193">
        <f>+'[3]3.SZ.TÁBL. SEGÍTŐ SZOLGÁLAT'!$Q36</f>
        <v>1967</v>
      </c>
      <c r="P35" s="240"/>
      <c r="Q35" s="242">
        <f t="shared" si="61"/>
        <v>1967</v>
      </c>
      <c r="R35" s="193">
        <f>+'[3]3.SZ.TÁBL. SEGÍTŐ SZOLGÁLAT'!$T36</f>
        <v>0</v>
      </c>
      <c r="S35" s="240"/>
      <c r="T35" s="242">
        <f t="shared" si="62"/>
        <v>0</v>
      </c>
      <c r="U35" s="193">
        <f>+'[3]3.SZ.TÁBL. SEGÍTŐ SZOLGÁLAT'!$W36</f>
        <v>0</v>
      </c>
      <c r="V35" s="240"/>
      <c r="W35" s="242">
        <f t="shared" si="63"/>
        <v>0</v>
      </c>
      <c r="X35" s="193">
        <f>+'[3]3.SZ.TÁBL. SEGÍTŐ SZOLGÁLAT'!$Z36</f>
        <v>501</v>
      </c>
      <c r="Y35" s="240"/>
      <c r="Z35" s="241">
        <f t="shared" si="64"/>
        <v>501</v>
      </c>
      <c r="AA35" s="243">
        <f t="shared" si="54"/>
        <v>10067</v>
      </c>
      <c r="AB35" s="240">
        <f t="shared" si="55"/>
        <v>70</v>
      </c>
      <c r="AC35" s="244">
        <f t="shared" si="56"/>
        <v>10137</v>
      </c>
    </row>
    <row r="36" spans="1:29" s="245" customFormat="1" ht="13.5" customHeight="1" x14ac:dyDescent="0.25">
      <c r="A36" s="239"/>
      <c r="B36" s="377" t="s">
        <v>9</v>
      </c>
      <c r="C36" s="193">
        <f>+'[3]3.SZ.TÁBL. SEGÍTŐ SZOLGÁLAT'!$E37</f>
        <v>0</v>
      </c>
      <c r="D36" s="240"/>
      <c r="E36" s="242">
        <f t="shared" si="57"/>
        <v>0</v>
      </c>
      <c r="F36" s="193">
        <f>+'[3]3.SZ.TÁBL. SEGÍTŐ SZOLGÁLAT'!$H37</f>
        <v>1069</v>
      </c>
      <c r="G36" s="240"/>
      <c r="H36" s="242">
        <f t="shared" si="58"/>
        <v>1069</v>
      </c>
      <c r="I36" s="193">
        <f>+'[3]3.SZ.TÁBL. SEGÍTŐ SZOLGÁLAT'!$K37</f>
        <v>613</v>
      </c>
      <c r="J36" s="240"/>
      <c r="K36" s="242">
        <f t="shared" si="59"/>
        <v>613</v>
      </c>
      <c r="L36" s="193">
        <f>+'[3]3.SZ.TÁBL. SEGÍTŐ SZOLGÁLAT'!$N37</f>
        <v>1435</v>
      </c>
      <c r="M36" s="240"/>
      <c r="N36" s="242">
        <f t="shared" si="60"/>
        <v>1435</v>
      </c>
      <c r="O36" s="193">
        <f>+'[3]3.SZ.TÁBL. SEGÍTŐ SZOLGÁLAT'!$Q37</f>
        <v>1175</v>
      </c>
      <c r="P36" s="240"/>
      <c r="Q36" s="242">
        <f t="shared" si="61"/>
        <v>1175</v>
      </c>
      <c r="R36" s="193">
        <f>+'[3]3.SZ.TÁBL. SEGÍTŐ SZOLGÁLAT'!$T37</f>
        <v>0</v>
      </c>
      <c r="S36" s="240"/>
      <c r="T36" s="242">
        <f t="shared" si="62"/>
        <v>0</v>
      </c>
      <c r="U36" s="193">
        <f>+'[3]3.SZ.TÁBL. SEGÍTŐ SZOLGÁLAT'!$W37</f>
        <v>0</v>
      </c>
      <c r="V36" s="240"/>
      <c r="W36" s="242">
        <f t="shared" si="63"/>
        <v>0</v>
      </c>
      <c r="X36" s="193">
        <f>+'[3]3.SZ.TÁBL. SEGÍTŐ SZOLGÁLAT'!$Z37</f>
        <v>0</v>
      </c>
      <c r="Y36" s="240"/>
      <c r="Z36" s="241">
        <f t="shared" si="64"/>
        <v>0</v>
      </c>
      <c r="AA36" s="243">
        <f t="shared" si="54"/>
        <v>4292</v>
      </c>
      <c r="AB36" s="240">
        <f t="shared" si="55"/>
        <v>0</v>
      </c>
      <c r="AC36" s="244">
        <f t="shared" si="56"/>
        <v>4292</v>
      </c>
    </row>
    <row r="37" spans="1:29" s="245" customFormat="1" ht="13.5" customHeight="1" x14ac:dyDescent="0.25">
      <c r="A37" s="239"/>
      <c r="B37" s="377" t="s">
        <v>10</v>
      </c>
      <c r="C37" s="193">
        <f>+'[3]3.SZ.TÁBL. SEGÍTŐ SZOLGÁLAT'!$E38</f>
        <v>0</v>
      </c>
      <c r="D37" s="240"/>
      <c r="E37" s="242">
        <f t="shared" si="57"/>
        <v>0</v>
      </c>
      <c r="F37" s="193">
        <f>+'[3]3.SZ.TÁBL. SEGÍTŐ SZOLGÁLAT'!$H38</f>
        <v>645</v>
      </c>
      <c r="G37" s="240"/>
      <c r="H37" s="242">
        <f t="shared" si="58"/>
        <v>645</v>
      </c>
      <c r="I37" s="193">
        <f>+'[3]3.SZ.TÁBL. SEGÍTŐ SZOLGÁLAT'!$K38</f>
        <v>370</v>
      </c>
      <c r="J37" s="240"/>
      <c r="K37" s="242">
        <f t="shared" si="59"/>
        <v>370</v>
      </c>
      <c r="L37" s="193">
        <f>+'[3]3.SZ.TÁBL. SEGÍTŐ SZOLGÁLAT'!$N38</f>
        <v>865</v>
      </c>
      <c r="M37" s="240"/>
      <c r="N37" s="242">
        <f t="shared" si="60"/>
        <v>865</v>
      </c>
      <c r="O37" s="193">
        <f>+'[3]3.SZ.TÁBL. SEGÍTŐ SZOLGÁLAT'!$Q38</f>
        <v>708</v>
      </c>
      <c r="P37" s="240"/>
      <c r="Q37" s="242">
        <f t="shared" si="61"/>
        <v>708</v>
      </c>
      <c r="R37" s="193">
        <f>+'[3]3.SZ.TÁBL. SEGÍTŐ SZOLGÁLAT'!$T38</f>
        <v>0</v>
      </c>
      <c r="S37" s="240"/>
      <c r="T37" s="242">
        <f t="shared" si="62"/>
        <v>0</v>
      </c>
      <c r="U37" s="193">
        <f>+'[3]3.SZ.TÁBL. SEGÍTŐ SZOLGÁLAT'!$W38</f>
        <v>0</v>
      </c>
      <c r="V37" s="240"/>
      <c r="W37" s="242">
        <f t="shared" si="63"/>
        <v>0</v>
      </c>
      <c r="X37" s="193">
        <f>+'[3]3.SZ.TÁBL. SEGÍTŐ SZOLGÁLAT'!$Z38</f>
        <v>0</v>
      </c>
      <c r="Y37" s="240"/>
      <c r="Z37" s="241">
        <f t="shared" si="64"/>
        <v>0</v>
      </c>
      <c r="AA37" s="243">
        <f t="shared" si="54"/>
        <v>2588</v>
      </c>
      <c r="AB37" s="240">
        <f t="shared" si="55"/>
        <v>0</v>
      </c>
      <c r="AC37" s="244">
        <f t="shared" si="56"/>
        <v>2588</v>
      </c>
    </row>
    <row r="38" spans="1:29" s="245" customFormat="1" ht="13.5" customHeight="1" x14ac:dyDescent="0.25">
      <c r="A38" s="246"/>
      <c r="B38" s="378" t="s">
        <v>238</v>
      </c>
      <c r="C38" s="193">
        <f>+'[3]3.SZ.TÁBL. SEGÍTŐ SZOLGÁLAT'!$E39</f>
        <v>0</v>
      </c>
      <c r="D38" s="247"/>
      <c r="E38" s="666">
        <f t="shared" si="57"/>
        <v>0</v>
      </c>
      <c r="F38" s="193">
        <f>+'[3]3.SZ.TÁBL. SEGÍTŐ SZOLGÁLAT'!$H39</f>
        <v>801</v>
      </c>
      <c r="G38" s="247"/>
      <c r="H38" s="249">
        <f t="shared" si="58"/>
        <v>801</v>
      </c>
      <c r="I38" s="193">
        <f>+'[3]3.SZ.TÁBL. SEGÍTŐ SZOLGÁLAT'!$K39</f>
        <v>459</v>
      </c>
      <c r="J38" s="247"/>
      <c r="K38" s="249">
        <f t="shared" si="59"/>
        <v>459</v>
      </c>
      <c r="L38" s="193">
        <f>+'[3]3.SZ.TÁBL. SEGÍTŐ SZOLGÁLAT'!$N39</f>
        <v>1075</v>
      </c>
      <c r="M38" s="247"/>
      <c r="N38" s="249">
        <f t="shared" si="60"/>
        <v>1075</v>
      </c>
      <c r="O38" s="193">
        <f>+'[3]3.SZ.TÁBL. SEGÍTŐ SZOLGÁLAT'!$Q39</f>
        <v>0</v>
      </c>
      <c r="P38" s="247"/>
      <c r="Q38" s="249">
        <f t="shared" si="61"/>
        <v>0</v>
      </c>
      <c r="R38" s="193">
        <f>+'[3]3.SZ.TÁBL. SEGÍTŐ SZOLGÁLAT'!$T39</f>
        <v>0</v>
      </c>
      <c r="S38" s="247"/>
      <c r="T38" s="249">
        <f t="shared" si="62"/>
        <v>0</v>
      </c>
      <c r="U38" s="193">
        <f>+'[3]3.SZ.TÁBL. SEGÍTŐ SZOLGÁLAT'!$W39</f>
        <v>0</v>
      </c>
      <c r="V38" s="247"/>
      <c r="W38" s="249">
        <f t="shared" si="63"/>
        <v>0</v>
      </c>
      <c r="X38" s="193">
        <f>+'[3]3.SZ.TÁBL. SEGÍTŐ SZOLGÁLAT'!$Z39</f>
        <v>0</v>
      </c>
      <c r="Y38" s="247"/>
      <c r="Z38" s="248">
        <f t="shared" si="64"/>
        <v>0</v>
      </c>
      <c r="AA38" s="250">
        <f t="shared" si="54"/>
        <v>2335</v>
      </c>
      <c r="AB38" s="247">
        <f t="shared" si="55"/>
        <v>0</v>
      </c>
      <c r="AC38" s="251">
        <f t="shared" si="56"/>
        <v>2335</v>
      </c>
    </row>
    <row r="39" spans="1:29" s="273" customFormat="1" ht="13.5" customHeight="1" thickBot="1" x14ac:dyDescent="0.3">
      <c r="A39" s="218" t="s">
        <v>121</v>
      </c>
      <c r="B39" s="236" t="s">
        <v>83</v>
      </c>
      <c r="C39" s="285">
        <f t="shared" ref="C39:AC39" si="65">SUM(C27:C28)</f>
        <v>2763</v>
      </c>
      <c r="D39" s="266">
        <f t="shared" si="65"/>
        <v>96</v>
      </c>
      <c r="E39" s="667">
        <f t="shared" si="65"/>
        <v>2859</v>
      </c>
      <c r="F39" s="285">
        <f t="shared" ref="F39" si="66">SUM(F27:F28)</f>
        <v>41977</v>
      </c>
      <c r="G39" s="266">
        <f t="shared" si="65"/>
        <v>2174</v>
      </c>
      <c r="H39" s="275">
        <f t="shared" si="65"/>
        <v>44151</v>
      </c>
      <c r="I39" s="285">
        <f t="shared" si="65"/>
        <v>30638</v>
      </c>
      <c r="J39" s="266">
        <f t="shared" si="65"/>
        <v>695</v>
      </c>
      <c r="K39" s="275">
        <f t="shared" si="65"/>
        <v>31333</v>
      </c>
      <c r="L39" s="285">
        <f t="shared" ref="L39" si="67">SUM(L27:L28)</f>
        <v>28327</v>
      </c>
      <c r="M39" s="266">
        <f t="shared" si="65"/>
        <v>1700</v>
      </c>
      <c r="N39" s="275">
        <f t="shared" si="65"/>
        <v>30027</v>
      </c>
      <c r="O39" s="285">
        <f t="shared" si="65"/>
        <v>16934</v>
      </c>
      <c r="P39" s="266">
        <f t="shared" si="65"/>
        <v>615</v>
      </c>
      <c r="Q39" s="275">
        <f t="shared" si="65"/>
        <v>17549</v>
      </c>
      <c r="R39" s="285">
        <f t="shared" ref="R39" si="68">SUM(R27:R28)</f>
        <v>6679</v>
      </c>
      <c r="S39" s="266">
        <f t="shared" si="65"/>
        <v>1269</v>
      </c>
      <c r="T39" s="275">
        <f t="shared" si="65"/>
        <v>7948</v>
      </c>
      <c r="U39" s="285">
        <f t="shared" si="65"/>
        <v>9346</v>
      </c>
      <c r="V39" s="266">
        <f t="shared" si="65"/>
        <v>1595</v>
      </c>
      <c r="W39" s="275">
        <f t="shared" si="65"/>
        <v>10941</v>
      </c>
      <c r="X39" s="285">
        <f t="shared" ref="X39" si="69">SUM(X27:X28)</f>
        <v>1049</v>
      </c>
      <c r="Y39" s="266">
        <f t="shared" ref="Y39:Z39" si="70">SUM(Y27:Y28)</f>
        <v>0</v>
      </c>
      <c r="Z39" s="268">
        <f t="shared" si="70"/>
        <v>1049</v>
      </c>
      <c r="AA39" s="265">
        <f t="shared" si="65"/>
        <v>137713</v>
      </c>
      <c r="AB39" s="266">
        <f t="shared" si="65"/>
        <v>8144</v>
      </c>
      <c r="AC39" s="267">
        <f t="shared" si="65"/>
        <v>145857</v>
      </c>
    </row>
    <row r="40" spans="1:29" s="273" customFormat="1" ht="13.5" customHeight="1" thickBot="1" x14ac:dyDescent="0.3">
      <c r="A40" s="778" t="s">
        <v>0</v>
      </c>
      <c r="B40" s="779"/>
      <c r="C40" s="276">
        <f t="shared" ref="C40:AC40" si="71">+C26+C39</f>
        <v>2772</v>
      </c>
      <c r="D40" s="261">
        <f t="shared" si="71"/>
        <v>96</v>
      </c>
      <c r="E40" s="277">
        <f t="shared" si="71"/>
        <v>2868</v>
      </c>
      <c r="F40" s="276">
        <f t="shared" ref="F40" si="72">+F26+F39</f>
        <v>41977</v>
      </c>
      <c r="G40" s="261">
        <f t="shared" si="71"/>
        <v>2454</v>
      </c>
      <c r="H40" s="277">
        <f t="shared" si="71"/>
        <v>44431</v>
      </c>
      <c r="I40" s="276">
        <f t="shared" si="71"/>
        <v>33238</v>
      </c>
      <c r="J40" s="261">
        <f t="shared" si="71"/>
        <v>695</v>
      </c>
      <c r="K40" s="277">
        <f t="shared" si="71"/>
        <v>33933</v>
      </c>
      <c r="L40" s="276">
        <f t="shared" ref="L40" si="73">+L26+L39</f>
        <v>28327</v>
      </c>
      <c r="M40" s="261">
        <f t="shared" si="71"/>
        <v>1700</v>
      </c>
      <c r="N40" s="277">
        <f t="shared" si="71"/>
        <v>30027</v>
      </c>
      <c r="O40" s="276">
        <f t="shared" si="71"/>
        <v>18434</v>
      </c>
      <c r="P40" s="261">
        <f t="shared" si="71"/>
        <v>615</v>
      </c>
      <c r="Q40" s="277">
        <f t="shared" si="71"/>
        <v>19049</v>
      </c>
      <c r="R40" s="276">
        <f t="shared" ref="R40" si="74">+R26+R39</f>
        <v>6979</v>
      </c>
      <c r="S40" s="261">
        <f t="shared" si="71"/>
        <v>1269</v>
      </c>
      <c r="T40" s="277">
        <f t="shared" si="71"/>
        <v>8248</v>
      </c>
      <c r="U40" s="276">
        <f t="shared" si="71"/>
        <v>17314</v>
      </c>
      <c r="V40" s="261">
        <f t="shared" si="71"/>
        <v>1595</v>
      </c>
      <c r="W40" s="277">
        <f t="shared" si="71"/>
        <v>18909</v>
      </c>
      <c r="X40" s="276">
        <f t="shared" ref="X40" si="75">+X26+X39</f>
        <v>1549</v>
      </c>
      <c r="Y40" s="261">
        <f t="shared" ref="Y40:Z40" si="76">+Y26+Y39</f>
        <v>0</v>
      </c>
      <c r="Z40" s="263">
        <f t="shared" si="76"/>
        <v>1549</v>
      </c>
      <c r="AA40" s="260">
        <f t="shared" si="71"/>
        <v>150590</v>
      </c>
      <c r="AB40" s="261">
        <f t="shared" si="71"/>
        <v>8424</v>
      </c>
      <c r="AC40" s="262">
        <f t="shared" si="71"/>
        <v>159014</v>
      </c>
    </row>
    <row r="41" spans="1:29" ht="13.5" customHeight="1" x14ac:dyDescent="0.25">
      <c r="A41" s="524" t="s">
        <v>139</v>
      </c>
      <c r="B41" s="525" t="s">
        <v>140</v>
      </c>
      <c r="C41" s="193">
        <f>+'[3]3.SZ.TÁBL. SEGÍTŐ SZOLGÁLAT'!$E42</f>
        <v>1192</v>
      </c>
      <c r="D41" s="526">
        <f>+[4]Seg.Szolgálat!$E$22+[4]Seg.Szolgálat!$E$54+[4]Seg.Szolgálat!$E$103</f>
        <v>13</v>
      </c>
      <c r="E41" s="528">
        <f>SUM(C41:D41)</f>
        <v>1205</v>
      </c>
      <c r="F41" s="193">
        <f>+'[3]3.SZ.TÁBL. SEGÍTŐ SZOLGÁLAT'!$H42</f>
        <v>23048</v>
      </c>
      <c r="G41" s="526">
        <f>+[4]Seg.Szolgálat!$E$20+[4]Seg.Szolgálat!$E$52+[4]Seg.Szolgálat!$E$101+[4]Seg.Szolgálat!$E$74+[4]Seg.Szolgálat!$E$83</f>
        <v>1096</v>
      </c>
      <c r="H41" s="528">
        <f>SUM(F41:G41)</f>
        <v>24144</v>
      </c>
      <c r="I41" s="193">
        <f>+'[3]3.SZ.TÁBL. SEGÍTŐ SZOLGÁLAT'!$K42</f>
        <v>22359</v>
      </c>
      <c r="J41" s="526">
        <f>+[4]Seg.Szolgálat!$E$23+[4]Seg.Szolgálat!$E$55+[4]Seg.Szolgálat!$E$104+[4]Seg.Szolgálat!$E$79</f>
        <v>544</v>
      </c>
      <c r="K41" s="528">
        <f>SUM(I41:J41)</f>
        <v>22903</v>
      </c>
      <c r="L41" s="193">
        <f>+'[3]3.SZ.TÁBL. SEGÍTŐ SZOLGÁLAT'!$N42</f>
        <v>17545</v>
      </c>
      <c r="M41" s="526">
        <f>+[4]Seg.Szolgálat!$E$17+[4]Seg.Szolgálat!$E$49+[4]Seg.Szolgálat!$E$68+[4]Seg.Szolgálat!$E$70+[4]Seg.Szolgálat!$E$86+[4]Seg.Szolgálat!$E$98</f>
        <v>1258</v>
      </c>
      <c r="N41" s="528">
        <f>SUM(L41:M41)</f>
        <v>18803</v>
      </c>
      <c r="O41" s="193">
        <f>+'[3]3.SZ.TÁBL. SEGÍTŐ SZOLGÁLAT'!$Q42</f>
        <v>9226</v>
      </c>
      <c r="P41" s="526">
        <f>+[4]Seg.Szolgálat!$E$19+[4]Seg.Szolgálat!$E$29+[4]Seg.Szolgálat!$E$51+[4]Seg.Szolgálat!$E$62+[4]Seg.Szolgálat!$E$81+[4]Seg.Szolgálat!$E$100</f>
        <v>298</v>
      </c>
      <c r="Q41" s="528">
        <f>SUM(O41:P41)</f>
        <v>9524</v>
      </c>
      <c r="R41" s="193">
        <f>+'[3]3.SZ.TÁBL. SEGÍTŐ SZOLGÁLAT'!$T42</f>
        <v>1551</v>
      </c>
      <c r="S41" s="526">
        <f>+[4]Seg.Szolgálat!$E$18+[4]Seg.Szolgálat!$E$25+[4]Seg.Szolgálat!$E$27+[4]Seg.Szolgálat!$E$38+[4]Seg.Szolgálat!$E$50+[4]Seg.Szolgálat!$E$64+[4]Seg.Szolgálat!$E$72+[4]Seg.Szolgálat!$E$88+[4]Seg.Szolgálat!$E$99+[4]Seg.Szolgálat!$E$107</f>
        <v>1087</v>
      </c>
      <c r="T41" s="528">
        <f>SUM(R41:S41)</f>
        <v>2638</v>
      </c>
      <c r="U41" s="193">
        <f>+'[3]3.SZ.TÁBL. SEGÍTŐ SZOLGÁLAT'!$W42</f>
        <v>12732</v>
      </c>
      <c r="V41" s="526">
        <f>+[4]Seg.Szolgálat!$E$21+[4]Seg.Szolgálat!$E$53+[4]Seg.Szolgálat!$E$66+[4]Seg.Szolgálat!$E$78+[4]Seg.Szolgálat!$E$89+[4]Seg.Szolgálat!$E$102</f>
        <v>626</v>
      </c>
      <c r="W41" s="528">
        <f>SUM(U41:V41)</f>
        <v>13358</v>
      </c>
      <c r="X41" s="193">
        <f>+'[3]3.SZ.TÁBL. SEGÍTŐ SZOLGÁLAT'!$Z42</f>
        <v>0</v>
      </c>
      <c r="Y41" s="526"/>
      <c r="Z41" s="527">
        <f>SUM(X41:Y41)</f>
        <v>0</v>
      </c>
      <c r="AA41" s="529">
        <f t="shared" ref="AA41:AA54" si="77">+C41+F41+I41+L41+O41+R41+U41+X41</f>
        <v>87653</v>
      </c>
      <c r="AB41" s="526">
        <f t="shared" ref="AB41:AB54" si="78">+D41+G41+J41+M41+P41+S41+V41+Y41</f>
        <v>4922</v>
      </c>
      <c r="AC41" s="530">
        <f t="shared" ref="AC41:AC54" si="79">+E41+H41+K41+N41+Q41+T41+W41+Z41</f>
        <v>92575</v>
      </c>
    </row>
    <row r="42" spans="1:29" ht="13.5" customHeight="1" x14ac:dyDescent="0.25">
      <c r="A42" s="175" t="s">
        <v>141</v>
      </c>
      <c r="B42" s="184" t="s">
        <v>142</v>
      </c>
      <c r="C42" s="193">
        <f>+'[3]3.SZ.TÁBL. SEGÍTŐ SZOLGÁLAT'!$E43</f>
        <v>0</v>
      </c>
      <c r="D42" s="182"/>
      <c r="E42" s="188">
        <f>SUM(C42:D42)</f>
        <v>0</v>
      </c>
      <c r="F42" s="193">
        <f>+'[3]3.SZ.TÁBL. SEGÍTŐ SZOLGÁLAT'!$H43</f>
        <v>0</v>
      </c>
      <c r="G42" s="182"/>
      <c r="H42" s="188">
        <f>SUM(F42:G42)</f>
        <v>0</v>
      </c>
      <c r="I42" s="193">
        <f>+'[3]3.SZ.TÁBL. SEGÍTŐ SZOLGÁLAT'!$K43</f>
        <v>16</v>
      </c>
      <c r="J42" s="182"/>
      <c r="K42" s="188">
        <f>SUM(I42:J42)</f>
        <v>16</v>
      </c>
      <c r="L42" s="193">
        <f>+'[3]3.SZ.TÁBL. SEGÍTŐ SZOLGÁLAT'!$N43</f>
        <v>0</v>
      </c>
      <c r="M42" s="182"/>
      <c r="N42" s="188">
        <f>SUM(L42:M42)</f>
        <v>0</v>
      </c>
      <c r="O42" s="193">
        <f>+'[3]3.SZ.TÁBL. SEGÍTŐ SZOLGÁLAT'!$Q43</f>
        <v>0</v>
      </c>
      <c r="P42" s="182"/>
      <c r="Q42" s="188">
        <f>SUM(O42:P42)</f>
        <v>0</v>
      </c>
      <c r="R42" s="193">
        <f>+'[3]3.SZ.TÁBL. SEGÍTŐ SZOLGÁLAT'!$T43</f>
        <v>0</v>
      </c>
      <c r="S42" s="182"/>
      <c r="T42" s="188">
        <f>SUM(R42:S42)</f>
        <v>0</v>
      </c>
      <c r="U42" s="193">
        <f>+'[3]3.SZ.TÁBL. SEGÍTŐ SZOLGÁLAT'!$W43</f>
        <v>0</v>
      </c>
      <c r="V42" s="182"/>
      <c r="W42" s="188">
        <f>SUM(U42:V42)</f>
        <v>0</v>
      </c>
      <c r="X42" s="193">
        <f>+'[3]3.SZ.TÁBL. SEGÍTŐ SZOLGÁLAT'!$Z43</f>
        <v>0</v>
      </c>
      <c r="Y42" s="182"/>
      <c r="Z42" s="186">
        <f>SUM(X42:Y42)</f>
        <v>0</v>
      </c>
      <c r="AA42" s="189">
        <f t="shared" si="77"/>
        <v>16</v>
      </c>
      <c r="AB42" s="182">
        <f t="shared" si="78"/>
        <v>0</v>
      </c>
      <c r="AC42" s="183">
        <f t="shared" si="79"/>
        <v>16</v>
      </c>
    </row>
    <row r="43" spans="1:29" ht="13.5" customHeight="1" x14ac:dyDescent="0.25">
      <c r="A43" s="175" t="s">
        <v>143</v>
      </c>
      <c r="B43" s="184" t="s">
        <v>144</v>
      </c>
      <c r="C43" s="193">
        <f>+'[3]3.SZ.TÁBL. SEGÍTŐ SZOLGÁLAT'!$E44</f>
        <v>0</v>
      </c>
      <c r="D43" s="182"/>
      <c r="E43" s="188">
        <f t="shared" ref="E43:E58" si="80">SUM(C43:D43)</f>
        <v>0</v>
      </c>
      <c r="F43" s="193">
        <f>+'[3]3.SZ.TÁBL. SEGÍTŐ SZOLGÁLAT'!$H44</f>
        <v>0</v>
      </c>
      <c r="G43" s="182"/>
      <c r="H43" s="188">
        <f t="shared" ref="H43:H58" si="81">SUM(F43:G43)</f>
        <v>0</v>
      </c>
      <c r="I43" s="193">
        <f>+'[3]3.SZ.TÁBL. SEGÍTŐ SZOLGÁLAT'!$K44</f>
        <v>0</v>
      </c>
      <c r="J43" s="182"/>
      <c r="K43" s="188">
        <f t="shared" ref="K43:K58" si="82">SUM(I43:J43)</f>
        <v>0</v>
      </c>
      <c r="L43" s="193">
        <f>+'[3]3.SZ.TÁBL. SEGÍTŐ SZOLGÁLAT'!$N44</f>
        <v>0</v>
      </c>
      <c r="M43" s="182"/>
      <c r="N43" s="188">
        <f t="shared" ref="N43:N58" si="83">SUM(L43:M43)</f>
        <v>0</v>
      </c>
      <c r="O43" s="193">
        <f>+'[3]3.SZ.TÁBL. SEGÍTŐ SZOLGÁLAT'!$Q44</f>
        <v>0</v>
      </c>
      <c r="P43" s="182"/>
      <c r="Q43" s="188">
        <f t="shared" ref="Q43:Q58" si="84">SUM(O43:P43)</f>
        <v>0</v>
      </c>
      <c r="R43" s="193">
        <f>+'[3]3.SZ.TÁBL. SEGÍTŐ SZOLGÁLAT'!$T44</f>
        <v>0</v>
      </c>
      <c r="S43" s="182"/>
      <c r="T43" s="188">
        <f t="shared" ref="T43:T58" si="85">SUM(R43:S43)</f>
        <v>0</v>
      </c>
      <c r="U43" s="193">
        <f>+'[3]3.SZ.TÁBL. SEGÍTŐ SZOLGÁLAT'!$W44</f>
        <v>0</v>
      </c>
      <c r="V43" s="182"/>
      <c r="W43" s="188">
        <f t="shared" ref="W43:W58" si="86">SUM(U43:V43)</f>
        <v>0</v>
      </c>
      <c r="X43" s="193">
        <f>+'[3]3.SZ.TÁBL. SEGÍTŐ SZOLGÁLAT'!$Z44</f>
        <v>0</v>
      </c>
      <c r="Y43" s="182"/>
      <c r="Z43" s="186">
        <f t="shared" ref="Z43:Z54" si="87">SUM(X43:Y43)</f>
        <v>0</v>
      </c>
      <c r="AA43" s="189">
        <f t="shared" si="77"/>
        <v>0</v>
      </c>
      <c r="AB43" s="182">
        <f t="shared" si="78"/>
        <v>0</v>
      </c>
      <c r="AC43" s="183">
        <f t="shared" si="79"/>
        <v>0</v>
      </c>
    </row>
    <row r="44" spans="1:29" ht="13.5" customHeight="1" x14ac:dyDescent="0.25">
      <c r="A44" s="175" t="s">
        <v>145</v>
      </c>
      <c r="B44" s="184" t="s">
        <v>146</v>
      </c>
      <c r="C44" s="193">
        <f>+'[3]3.SZ.TÁBL. SEGÍTŐ SZOLGÁLAT'!$E45</f>
        <v>0</v>
      </c>
      <c r="D44" s="182"/>
      <c r="E44" s="188">
        <f t="shared" si="80"/>
        <v>0</v>
      </c>
      <c r="F44" s="193">
        <f>+'[3]3.SZ.TÁBL. SEGÍTŐ SZOLGÁLAT'!$H45</f>
        <v>800</v>
      </c>
      <c r="G44" s="182"/>
      <c r="H44" s="188">
        <f t="shared" si="81"/>
        <v>800</v>
      </c>
      <c r="I44" s="193">
        <f>+'[3]3.SZ.TÁBL. SEGÍTŐ SZOLGÁLAT'!$K45</f>
        <v>120</v>
      </c>
      <c r="J44" s="182"/>
      <c r="K44" s="188">
        <f t="shared" si="82"/>
        <v>120</v>
      </c>
      <c r="L44" s="193">
        <f>+'[3]3.SZ.TÁBL. SEGÍTŐ SZOLGÁLAT'!$N45</f>
        <v>213</v>
      </c>
      <c r="M44" s="182">
        <f>+[4]Seg.Szolgálat!$E$69</f>
        <v>118</v>
      </c>
      <c r="N44" s="188">
        <f t="shared" si="83"/>
        <v>331</v>
      </c>
      <c r="O44" s="193">
        <f>+'[3]3.SZ.TÁBL. SEGÍTŐ SZOLGÁLAT'!$Q45</f>
        <v>150</v>
      </c>
      <c r="P44" s="182"/>
      <c r="Q44" s="188">
        <f t="shared" si="84"/>
        <v>150</v>
      </c>
      <c r="R44" s="193">
        <f>+'[3]3.SZ.TÁBL. SEGÍTŐ SZOLGÁLAT'!$T45</f>
        <v>0</v>
      </c>
      <c r="S44" s="182"/>
      <c r="T44" s="188">
        <f t="shared" si="85"/>
        <v>0</v>
      </c>
      <c r="U44" s="193">
        <f>+'[3]3.SZ.TÁBL. SEGÍTŐ SZOLGÁLAT'!$W45</f>
        <v>0</v>
      </c>
      <c r="V44" s="182"/>
      <c r="W44" s="188">
        <f t="shared" si="86"/>
        <v>0</v>
      </c>
      <c r="X44" s="193">
        <f>+'[3]3.SZ.TÁBL. SEGÍTŐ SZOLGÁLAT'!$Z45</f>
        <v>0</v>
      </c>
      <c r="Y44" s="182"/>
      <c r="Z44" s="186">
        <f t="shared" si="87"/>
        <v>0</v>
      </c>
      <c r="AA44" s="189">
        <f t="shared" si="77"/>
        <v>1283</v>
      </c>
      <c r="AB44" s="182">
        <f t="shared" si="78"/>
        <v>118</v>
      </c>
      <c r="AC44" s="183">
        <f t="shared" si="79"/>
        <v>1401</v>
      </c>
    </row>
    <row r="45" spans="1:29" ht="13.5" customHeight="1" x14ac:dyDescent="0.25">
      <c r="A45" s="175" t="s">
        <v>147</v>
      </c>
      <c r="B45" s="184" t="s">
        <v>148</v>
      </c>
      <c r="C45" s="193">
        <f>+'[3]3.SZ.TÁBL. SEGÍTŐ SZOLGÁLAT'!$E46</f>
        <v>0</v>
      </c>
      <c r="D45" s="182"/>
      <c r="E45" s="188">
        <f t="shared" si="80"/>
        <v>0</v>
      </c>
      <c r="F45" s="193">
        <f>+'[3]3.SZ.TÁBL. SEGÍTŐ SZOLGÁLAT'!$H46</f>
        <v>0</v>
      </c>
      <c r="G45" s="182"/>
      <c r="H45" s="188">
        <f t="shared" si="81"/>
        <v>0</v>
      </c>
      <c r="I45" s="193">
        <f>+'[3]3.SZ.TÁBL. SEGÍTŐ SZOLGÁLAT'!$K46</f>
        <v>0</v>
      </c>
      <c r="J45" s="182"/>
      <c r="K45" s="188">
        <f t="shared" si="82"/>
        <v>0</v>
      </c>
      <c r="L45" s="193">
        <f>+'[3]3.SZ.TÁBL. SEGÍTŐ SZOLGÁLAT'!$N46</f>
        <v>0</v>
      </c>
      <c r="M45" s="182"/>
      <c r="N45" s="188">
        <f t="shared" si="83"/>
        <v>0</v>
      </c>
      <c r="O45" s="193">
        <f>+'[3]3.SZ.TÁBL. SEGÍTŐ SZOLGÁLAT'!$Q46</f>
        <v>0</v>
      </c>
      <c r="P45" s="182"/>
      <c r="Q45" s="188">
        <f t="shared" si="84"/>
        <v>0</v>
      </c>
      <c r="R45" s="193">
        <f>+'[3]3.SZ.TÁBL. SEGÍTŐ SZOLGÁLAT'!$T46</f>
        <v>0</v>
      </c>
      <c r="S45" s="182"/>
      <c r="T45" s="188">
        <f t="shared" si="85"/>
        <v>0</v>
      </c>
      <c r="U45" s="193">
        <f>+'[3]3.SZ.TÁBL. SEGÍTŐ SZOLGÁLAT'!$W46</f>
        <v>0</v>
      </c>
      <c r="V45" s="182"/>
      <c r="W45" s="188">
        <f t="shared" si="86"/>
        <v>0</v>
      </c>
      <c r="X45" s="193">
        <f>+'[3]3.SZ.TÁBL. SEGÍTŐ SZOLGÁLAT'!$Z46</f>
        <v>0</v>
      </c>
      <c r="Y45" s="182"/>
      <c r="Z45" s="186">
        <f t="shared" si="87"/>
        <v>0</v>
      </c>
      <c r="AA45" s="189">
        <f t="shared" si="77"/>
        <v>0</v>
      </c>
      <c r="AB45" s="182">
        <f t="shared" si="78"/>
        <v>0</v>
      </c>
      <c r="AC45" s="183">
        <f t="shared" si="79"/>
        <v>0</v>
      </c>
    </row>
    <row r="46" spans="1:29" ht="13.5" customHeight="1" x14ac:dyDescent="0.25">
      <c r="A46" s="175" t="s">
        <v>149</v>
      </c>
      <c r="B46" s="184" t="s">
        <v>1</v>
      </c>
      <c r="C46" s="193">
        <f>+'[3]3.SZ.TÁBL. SEGÍTŐ SZOLGÁLAT'!$E47</f>
        <v>0</v>
      </c>
      <c r="D46" s="182"/>
      <c r="E46" s="188">
        <f t="shared" si="80"/>
        <v>0</v>
      </c>
      <c r="F46" s="193">
        <f>+'[3]3.SZ.TÁBL. SEGÍTŐ SZOLGÁLAT'!$H47</f>
        <v>841</v>
      </c>
      <c r="G46" s="182">
        <f>+[4]Seg.Szolgálat!$E$73</f>
        <v>464</v>
      </c>
      <c r="H46" s="188">
        <f t="shared" si="81"/>
        <v>1305</v>
      </c>
      <c r="I46" s="193">
        <f>+'[3]3.SZ.TÁBL. SEGÍTŐ SZOLGÁLAT'!$K47</f>
        <v>0</v>
      </c>
      <c r="J46" s="182"/>
      <c r="K46" s="188">
        <f t="shared" si="82"/>
        <v>0</v>
      </c>
      <c r="L46" s="193">
        <f>+'[3]3.SZ.TÁBL. SEGÍTŐ SZOLGÁLAT'!$N47</f>
        <v>1426</v>
      </c>
      <c r="M46" s="182"/>
      <c r="N46" s="188">
        <f t="shared" si="83"/>
        <v>1426</v>
      </c>
      <c r="O46" s="193">
        <f>+'[3]3.SZ.TÁBL. SEGÍTŐ SZOLGÁLAT'!$Q47</f>
        <v>0</v>
      </c>
      <c r="P46" s="182"/>
      <c r="Q46" s="188">
        <f t="shared" si="84"/>
        <v>0</v>
      </c>
      <c r="R46" s="193">
        <f>+'[3]3.SZ.TÁBL. SEGÍTŐ SZOLGÁLAT'!$T47</f>
        <v>0</v>
      </c>
      <c r="S46" s="182"/>
      <c r="T46" s="188">
        <f t="shared" si="85"/>
        <v>0</v>
      </c>
      <c r="U46" s="193">
        <f>+'[3]3.SZ.TÁBL. SEGÍTŐ SZOLGÁLAT'!$W47</f>
        <v>0</v>
      </c>
      <c r="V46" s="182"/>
      <c r="W46" s="188">
        <f t="shared" si="86"/>
        <v>0</v>
      </c>
      <c r="X46" s="193">
        <f>+'[3]3.SZ.TÁBL. SEGÍTŐ SZOLGÁLAT'!$Z47</f>
        <v>0</v>
      </c>
      <c r="Y46" s="182"/>
      <c r="Z46" s="186">
        <f t="shared" si="87"/>
        <v>0</v>
      </c>
      <c r="AA46" s="189">
        <f t="shared" si="77"/>
        <v>2267</v>
      </c>
      <c r="AB46" s="182">
        <f t="shared" si="78"/>
        <v>464</v>
      </c>
      <c r="AC46" s="183">
        <f t="shared" si="79"/>
        <v>2731</v>
      </c>
    </row>
    <row r="47" spans="1:29" ht="13.5" customHeight="1" x14ac:dyDescent="0.25">
      <c r="A47" s="175" t="s">
        <v>150</v>
      </c>
      <c r="B47" s="184" t="s">
        <v>151</v>
      </c>
      <c r="C47" s="193">
        <f>+'[3]3.SZ.TÁBL. SEGÍTŐ SZOLGÁLAT'!$E48</f>
        <v>30</v>
      </c>
      <c r="D47" s="182"/>
      <c r="E47" s="188">
        <f t="shared" si="80"/>
        <v>30</v>
      </c>
      <c r="F47" s="193">
        <f>+'[3]3.SZ.TÁBL. SEGÍTŐ SZOLGÁLAT'!$H48</f>
        <v>420</v>
      </c>
      <c r="G47" s="182"/>
      <c r="H47" s="188">
        <f t="shared" si="81"/>
        <v>420</v>
      </c>
      <c r="I47" s="193">
        <f>+'[3]3.SZ.TÁBL. SEGÍTŐ SZOLGÁLAT'!$K48</f>
        <v>570</v>
      </c>
      <c r="J47" s="182"/>
      <c r="K47" s="188">
        <f t="shared" si="82"/>
        <v>570</v>
      </c>
      <c r="L47" s="193">
        <f>+'[3]3.SZ.TÁBL. SEGÍTŐ SZOLGÁLAT'!$N48</f>
        <v>360</v>
      </c>
      <c r="M47" s="182"/>
      <c r="N47" s="188">
        <f t="shared" si="83"/>
        <v>360</v>
      </c>
      <c r="O47" s="193">
        <f>+'[3]3.SZ.TÁBL. SEGÍTŐ SZOLGÁLAT'!$Q48</f>
        <v>240</v>
      </c>
      <c r="P47" s="182"/>
      <c r="Q47" s="188">
        <f t="shared" si="84"/>
        <v>240</v>
      </c>
      <c r="R47" s="193">
        <f>+'[3]3.SZ.TÁBL. SEGÍTŐ SZOLGÁLAT'!$T48</f>
        <v>60</v>
      </c>
      <c r="S47" s="182"/>
      <c r="T47" s="188">
        <f t="shared" si="85"/>
        <v>60</v>
      </c>
      <c r="U47" s="193">
        <f>+'[3]3.SZ.TÁBL. SEGÍTŐ SZOLGÁLAT'!$W48</f>
        <v>345</v>
      </c>
      <c r="V47" s="182"/>
      <c r="W47" s="188">
        <f t="shared" si="86"/>
        <v>345</v>
      </c>
      <c r="X47" s="193">
        <f>+'[3]3.SZ.TÁBL. SEGÍTŐ SZOLGÁLAT'!$Z48</f>
        <v>0</v>
      </c>
      <c r="Y47" s="182"/>
      <c r="Z47" s="186">
        <f t="shared" si="87"/>
        <v>0</v>
      </c>
      <c r="AA47" s="189">
        <f t="shared" si="77"/>
        <v>2025</v>
      </c>
      <c r="AB47" s="182">
        <f t="shared" si="78"/>
        <v>0</v>
      </c>
      <c r="AC47" s="183">
        <f t="shared" si="79"/>
        <v>2025</v>
      </c>
    </row>
    <row r="48" spans="1:29" ht="13.5" customHeight="1" x14ac:dyDescent="0.25">
      <c r="A48" s="175" t="s">
        <v>152</v>
      </c>
      <c r="B48" s="184" t="s">
        <v>153</v>
      </c>
      <c r="C48" s="193">
        <f>+'[3]3.SZ.TÁBL. SEGÍTŐ SZOLGÁLAT'!$E49</f>
        <v>0</v>
      </c>
      <c r="D48" s="182"/>
      <c r="E48" s="188">
        <f t="shared" si="80"/>
        <v>0</v>
      </c>
      <c r="F48" s="193">
        <f>+'[3]3.SZ.TÁBL. SEGÍTŐ SZOLGÁLAT'!$H49</f>
        <v>0</v>
      </c>
      <c r="G48" s="182"/>
      <c r="H48" s="188">
        <f t="shared" si="81"/>
        <v>0</v>
      </c>
      <c r="I48" s="193">
        <f>+'[3]3.SZ.TÁBL. SEGÍTŐ SZOLGÁLAT'!$K49</f>
        <v>0</v>
      </c>
      <c r="J48" s="182"/>
      <c r="K48" s="188">
        <f t="shared" si="82"/>
        <v>0</v>
      </c>
      <c r="L48" s="193">
        <f>+'[3]3.SZ.TÁBL. SEGÍTŐ SZOLGÁLAT'!$N49</f>
        <v>0</v>
      </c>
      <c r="M48" s="182"/>
      <c r="N48" s="188">
        <f t="shared" si="83"/>
        <v>0</v>
      </c>
      <c r="O48" s="193">
        <f>+'[3]3.SZ.TÁBL. SEGÍTŐ SZOLGÁLAT'!$Q49</f>
        <v>0</v>
      </c>
      <c r="P48" s="182"/>
      <c r="Q48" s="188">
        <f t="shared" si="84"/>
        <v>0</v>
      </c>
      <c r="R48" s="193">
        <f>+'[3]3.SZ.TÁBL. SEGÍTŐ SZOLGÁLAT'!$T49</f>
        <v>0</v>
      </c>
      <c r="S48" s="182"/>
      <c r="T48" s="188">
        <f t="shared" si="85"/>
        <v>0</v>
      </c>
      <c r="U48" s="193">
        <f>+'[3]3.SZ.TÁBL. SEGÍTŐ SZOLGÁLAT'!$W49</f>
        <v>0</v>
      </c>
      <c r="V48" s="182"/>
      <c r="W48" s="188">
        <f t="shared" si="86"/>
        <v>0</v>
      </c>
      <c r="X48" s="193">
        <f>+'[3]3.SZ.TÁBL. SEGÍTŐ SZOLGÁLAT'!$Z49</f>
        <v>0</v>
      </c>
      <c r="Y48" s="182"/>
      <c r="Z48" s="186">
        <f t="shared" si="87"/>
        <v>0</v>
      </c>
      <c r="AA48" s="189">
        <f t="shared" si="77"/>
        <v>0</v>
      </c>
      <c r="AB48" s="182">
        <f t="shared" si="78"/>
        <v>0</v>
      </c>
      <c r="AC48" s="183">
        <f t="shared" si="79"/>
        <v>0</v>
      </c>
    </row>
    <row r="49" spans="1:29" ht="13.5" customHeight="1" x14ac:dyDescent="0.25">
      <c r="A49" s="175" t="s">
        <v>154</v>
      </c>
      <c r="B49" s="184" t="s">
        <v>2</v>
      </c>
      <c r="C49" s="193">
        <f>+'[3]3.SZ.TÁBL. SEGÍTŐ SZOLGÁLAT'!$E50</f>
        <v>0</v>
      </c>
      <c r="D49" s="182"/>
      <c r="E49" s="188">
        <f t="shared" si="80"/>
        <v>0</v>
      </c>
      <c r="F49" s="193">
        <f>+'[3]3.SZ.TÁBL. SEGÍTŐ SZOLGÁLAT'!$H50</f>
        <v>194</v>
      </c>
      <c r="G49" s="182">
        <f>+[4]Seg.Szolgálat!$E$34</f>
        <v>-24</v>
      </c>
      <c r="H49" s="188">
        <f t="shared" si="81"/>
        <v>170</v>
      </c>
      <c r="I49" s="193">
        <f>+'[3]3.SZ.TÁBL. SEGÍTŐ SZOLGÁLAT'!$K50</f>
        <v>0</v>
      </c>
      <c r="J49" s="182"/>
      <c r="K49" s="188">
        <f t="shared" si="82"/>
        <v>0</v>
      </c>
      <c r="L49" s="193">
        <f>+'[3]3.SZ.TÁBL. SEGÍTŐ SZOLGÁLAT'!$N50</f>
        <v>160</v>
      </c>
      <c r="M49" s="182"/>
      <c r="N49" s="188">
        <f t="shared" si="83"/>
        <v>160</v>
      </c>
      <c r="O49" s="193">
        <f>+'[3]3.SZ.TÁBL. SEGÍTŐ SZOLGÁLAT'!$Q50</f>
        <v>210</v>
      </c>
      <c r="P49" s="182"/>
      <c r="Q49" s="188">
        <f t="shared" si="84"/>
        <v>210</v>
      </c>
      <c r="R49" s="193">
        <f>+'[3]3.SZ.TÁBL. SEGÍTŐ SZOLGÁLAT'!$T50</f>
        <v>0</v>
      </c>
      <c r="S49" s="182"/>
      <c r="T49" s="188">
        <f t="shared" si="85"/>
        <v>0</v>
      </c>
      <c r="U49" s="193">
        <f>+'[3]3.SZ.TÁBL. SEGÍTŐ SZOLGÁLAT'!$W50</f>
        <v>180</v>
      </c>
      <c r="V49" s="182"/>
      <c r="W49" s="188">
        <f t="shared" si="86"/>
        <v>180</v>
      </c>
      <c r="X49" s="193">
        <f>+'[3]3.SZ.TÁBL. SEGÍTŐ SZOLGÁLAT'!$Z50</f>
        <v>0</v>
      </c>
      <c r="Y49" s="182"/>
      <c r="Z49" s="186">
        <f t="shared" si="87"/>
        <v>0</v>
      </c>
      <c r="AA49" s="189">
        <f t="shared" si="77"/>
        <v>744</v>
      </c>
      <c r="AB49" s="182">
        <f t="shared" si="78"/>
        <v>-24</v>
      </c>
      <c r="AC49" s="183">
        <f t="shared" si="79"/>
        <v>720</v>
      </c>
    </row>
    <row r="50" spans="1:29" ht="13.5" customHeight="1" x14ac:dyDescent="0.25">
      <c r="A50" s="175" t="s">
        <v>155</v>
      </c>
      <c r="B50" s="184" t="s">
        <v>156</v>
      </c>
      <c r="C50" s="193">
        <f>+'[3]3.SZ.TÁBL. SEGÍTŐ SZOLGÁLAT'!$E51</f>
        <v>0</v>
      </c>
      <c r="D50" s="182"/>
      <c r="E50" s="188">
        <f t="shared" si="80"/>
        <v>0</v>
      </c>
      <c r="F50" s="193">
        <f>+'[3]3.SZ.TÁBL. SEGÍTŐ SZOLGÁLAT'!$H51</f>
        <v>0</v>
      </c>
      <c r="G50" s="182"/>
      <c r="H50" s="188">
        <f t="shared" si="81"/>
        <v>0</v>
      </c>
      <c r="I50" s="193">
        <f>+'[3]3.SZ.TÁBL. SEGÍTŐ SZOLGÁLAT'!$K51</f>
        <v>0</v>
      </c>
      <c r="J50" s="182"/>
      <c r="K50" s="188">
        <f t="shared" si="82"/>
        <v>0</v>
      </c>
      <c r="L50" s="193">
        <f>+'[3]3.SZ.TÁBL. SEGÍTŐ SZOLGÁLAT'!$N51</f>
        <v>0</v>
      </c>
      <c r="M50" s="182"/>
      <c r="N50" s="188">
        <f t="shared" si="83"/>
        <v>0</v>
      </c>
      <c r="O50" s="193">
        <f>+'[3]3.SZ.TÁBL. SEGÍTŐ SZOLGÁLAT'!$Q51</f>
        <v>0</v>
      </c>
      <c r="P50" s="182"/>
      <c r="Q50" s="188">
        <f t="shared" si="84"/>
        <v>0</v>
      </c>
      <c r="R50" s="193">
        <f>+'[3]3.SZ.TÁBL. SEGÍTŐ SZOLGÁLAT'!$T51</f>
        <v>0</v>
      </c>
      <c r="S50" s="182"/>
      <c r="T50" s="188">
        <f t="shared" si="85"/>
        <v>0</v>
      </c>
      <c r="U50" s="193">
        <f>+'[3]3.SZ.TÁBL. SEGÍTŐ SZOLGÁLAT'!$W51</f>
        <v>0</v>
      </c>
      <c r="V50" s="182"/>
      <c r="W50" s="188">
        <f t="shared" si="86"/>
        <v>0</v>
      </c>
      <c r="X50" s="193">
        <f>+'[3]3.SZ.TÁBL. SEGÍTŐ SZOLGÁLAT'!$Z51</f>
        <v>0</v>
      </c>
      <c r="Y50" s="182"/>
      <c r="Z50" s="186">
        <f t="shared" si="87"/>
        <v>0</v>
      </c>
      <c r="AA50" s="189">
        <f t="shared" si="77"/>
        <v>0</v>
      </c>
      <c r="AB50" s="182">
        <f t="shared" si="78"/>
        <v>0</v>
      </c>
      <c r="AC50" s="183">
        <f t="shared" si="79"/>
        <v>0</v>
      </c>
    </row>
    <row r="51" spans="1:29" ht="13.5" customHeight="1" x14ac:dyDescent="0.25">
      <c r="A51" s="175" t="s">
        <v>157</v>
      </c>
      <c r="B51" s="184" t="s">
        <v>158</v>
      </c>
      <c r="C51" s="193">
        <f>+'[3]3.SZ.TÁBL. SEGÍTŐ SZOLGÁLAT'!$E52</f>
        <v>0</v>
      </c>
      <c r="D51" s="182"/>
      <c r="E51" s="188">
        <f t="shared" si="80"/>
        <v>0</v>
      </c>
      <c r="F51" s="193">
        <f>+'[3]3.SZ.TÁBL. SEGÍTŐ SZOLGÁLAT'!$H52</f>
        <v>0</v>
      </c>
      <c r="G51" s="182"/>
      <c r="H51" s="188">
        <f t="shared" si="81"/>
        <v>0</v>
      </c>
      <c r="I51" s="193">
        <f>+'[3]3.SZ.TÁBL. SEGÍTŐ SZOLGÁLAT'!$K52</f>
        <v>0</v>
      </c>
      <c r="J51" s="182"/>
      <c r="K51" s="188">
        <f t="shared" si="82"/>
        <v>0</v>
      </c>
      <c r="L51" s="193">
        <f>+'[3]3.SZ.TÁBL. SEGÍTŐ SZOLGÁLAT'!$N52</f>
        <v>0</v>
      </c>
      <c r="M51" s="182"/>
      <c r="N51" s="188">
        <f t="shared" si="83"/>
        <v>0</v>
      </c>
      <c r="O51" s="193">
        <f>+'[3]3.SZ.TÁBL. SEGÍTŐ SZOLGÁLAT'!$Q52</f>
        <v>0</v>
      </c>
      <c r="P51" s="182"/>
      <c r="Q51" s="188">
        <f t="shared" si="84"/>
        <v>0</v>
      </c>
      <c r="R51" s="193">
        <f>+'[3]3.SZ.TÁBL. SEGÍTŐ SZOLGÁLAT'!$T52</f>
        <v>0</v>
      </c>
      <c r="S51" s="182"/>
      <c r="T51" s="188">
        <f t="shared" si="85"/>
        <v>0</v>
      </c>
      <c r="U51" s="193">
        <f>+'[3]3.SZ.TÁBL. SEGÍTŐ SZOLGÁLAT'!$W52</f>
        <v>0</v>
      </c>
      <c r="V51" s="182"/>
      <c r="W51" s="188">
        <f t="shared" si="86"/>
        <v>0</v>
      </c>
      <c r="X51" s="193">
        <f>+'[3]3.SZ.TÁBL. SEGÍTŐ SZOLGÁLAT'!$Z52</f>
        <v>0</v>
      </c>
      <c r="Y51" s="182"/>
      <c r="Z51" s="186">
        <f t="shared" si="87"/>
        <v>0</v>
      </c>
      <c r="AA51" s="189">
        <f t="shared" si="77"/>
        <v>0</v>
      </c>
      <c r="AB51" s="182">
        <f t="shared" si="78"/>
        <v>0</v>
      </c>
      <c r="AC51" s="183">
        <f t="shared" si="79"/>
        <v>0</v>
      </c>
    </row>
    <row r="52" spans="1:29" ht="13.5" customHeight="1" x14ac:dyDescent="0.25">
      <c r="A52" s="175" t="s">
        <v>159</v>
      </c>
      <c r="B52" s="184" t="s">
        <v>160</v>
      </c>
      <c r="C52" s="193">
        <f>+'[3]3.SZ.TÁBL. SEGÍTŐ SZOLGÁLAT'!$E53</f>
        <v>0</v>
      </c>
      <c r="D52" s="182"/>
      <c r="E52" s="188">
        <f t="shared" si="80"/>
        <v>0</v>
      </c>
      <c r="F52" s="193">
        <f>+'[3]3.SZ.TÁBL. SEGÍTŐ SZOLGÁLAT'!$H53</f>
        <v>0</v>
      </c>
      <c r="G52" s="182"/>
      <c r="H52" s="188">
        <f t="shared" si="81"/>
        <v>0</v>
      </c>
      <c r="I52" s="193">
        <f>+'[3]3.SZ.TÁBL. SEGÍTŐ SZOLGÁLAT'!$K53</f>
        <v>0</v>
      </c>
      <c r="J52" s="182"/>
      <c r="K52" s="188">
        <f t="shared" si="82"/>
        <v>0</v>
      </c>
      <c r="L52" s="193">
        <f>+'[3]3.SZ.TÁBL. SEGÍTŐ SZOLGÁLAT'!$N53</f>
        <v>0</v>
      </c>
      <c r="M52" s="182"/>
      <c r="N52" s="188">
        <f t="shared" si="83"/>
        <v>0</v>
      </c>
      <c r="O52" s="193">
        <f>+'[3]3.SZ.TÁBL. SEGÍTŐ SZOLGÁLAT'!$Q53</f>
        <v>0</v>
      </c>
      <c r="P52" s="182"/>
      <c r="Q52" s="188">
        <f t="shared" si="84"/>
        <v>0</v>
      </c>
      <c r="R52" s="193">
        <f>+'[3]3.SZ.TÁBL. SEGÍTŐ SZOLGÁLAT'!$T53</f>
        <v>0</v>
      </c>
      <c r="S52" s="182"/>
      <c r="T52" s="188">
        <f t="shared" si="85"/>
        <v>0</v>
      </c>
      <c r="U52" s="193">
        <f>+'[3]3.SZ.TÁBL. SEGÍTŐ SZOLGÁLAT'!$W53</f>
        <v>0</v>
      </c>
      <c r="V52" s="182"/>
      <c r="W52" s="188">
        <f t="shared" si="86"/>
        <v>0</v>
      </c>
      <c r="X52" s="193">
        <f>+'[3]3.SZ.TÁBL. SEGÍTŐ SZOLGÁLAT'!$Z53</f>
        <v>0</v>
      </c>
      <c r="Y52" s="182"/>
      <c r="Z52" s="186">
        <f t="shared" si="87"/>
        <v>0</v>
      </c>
      <c r="AA52" s="189">
        <f t="shared" si="77"/>
        <v>0</v>
      </c>
      <c r="AB52" s="182">
        <f t="shared" si="78"/>
        <v>0</v>
      </c>
      <c r="AC52" s="183">
        <f t="shared" si="79"/>
        <v>0</v>
      </c>
    </row>
    <row r="53" spans="1:29" ht="13.5" customHeight="1" x14ac:dyDescent="0.25">
      <c r="A53" s="175" t="s">
        <v>161</v>
      </c>
      <c r="B53" s="184" t="s">
        <v>162</v>
      </c>
      <c r="C53" s="193">
        <f>+'[3]3.SZ.TÁBL. SEGÍTŐ SZOLGÁLAT'!$E54</f>
        <v>17</v>
      </c>
      <c r="D53" s="182">
        <f>+[4]Seg.Szolgálat!$E$16+[4]Seg.Szolgálat!$E$48+[4]Seg.Szolgálat!$E$97</f>
        <v>9</v>
      </c>
      <c r="E53" s="188">
        <f t="shared" si="80"/>
        <v>26</v>
      </c>
      <c r="F53" s="193">
        <f>+'[3]3.SZ.TÁBL. SEGÍTŐ SZOLGÁLAT'!$H54</f>
        <v>127</v>
      </c>
      <c r="G53" s="182">
        <f>+[4]Seg.Szolgálat!$E$13+[4]Seg.Szolgálat!$E$45+[4]Seg.Szolgálat!$E$94</f>
        <v>34</v>
      </c>
      <c r="H53" s="188">
        <f t="shared" si="81"/>
        <v>161</v>
      </c>
      <c r="I53" s="193">
        <f>+'[3]3.SZ.TÁBL. SEGÍTŐ SZOLGÁLAT'!$K54</f>
        <v>193</v>
      </c>
      <c r="J53" s="182">
        <f>+[4]Seg.Szolgálat!$E$12+[4]Seg.Szolgálat!$E$44+[4]Seg.Szolgálat!$E$93</f>
        <v>41</v>
      </c>
      <c r="K53" s="188">
        <f t="shared" si="82"/>
        <v>234</v>
      </c>
      <c r="L53" s="193">
        <f>+'[3]3.SZ.TÁBL. SEGÍTŐ SZOLGÁLAT'!$N54</f>
        <v>183</v>
      </c>
      <c r="M53" s="182">
        <f>+[4]Seg.Szolgálat!$E$11+[4]Seg.Szolgálat!$E$43+[4]Seg.Szolgálat!$E$85+[4]Seg.Szolgálat!$E$92+[4]Seg.Szolgálat!$E$67</f>
        <v>62</v>
      </c>
      <c r="N53" s="188">
        <f t="shared" si="83"/>
        <v>245</v>
      </c>
      <c r="O53" s="193">
        <f>+'[3]3.SZ.TÁBL. SEGÍTŐ SZOLGÁLAT'!$Q54</f>
        <v>165</v>
      </c>
      <c r="P53" s="182">
        <f>+[4]Seg.Szolgálat!$E$14+[4]Seg.Szolgálat!$E$46+[4]Seg.Szolgálat!$E$95</f>
        <v>31</v>
      </c>
      <c r="Q53" s="188">
        <f t="shared" si="84"/>
        <v>196</v>
      </c>
      <c r="R53" s="193">
        <f>+'[3]3.SZ.TÁBL. SEGÍTŐ SZOLGÁLAT'!$T54</f>
        <v>152</v>
      </c>
      <c r="S53" s="182">
        <f>+[4]Seg.Szolgálat!$E$15+[4]Seg.Szolgálat!$E$24+[4]Seg.Szolgálat!$E$47+[4]Seg.Szolgálat!$E$87+[4]Seg.Szolgálat!$E$96</f>
        <v>29</v>
      </c>
      <c r="T53" s="188">
        <f t="shared" si="85"/>
        <v>181</v>
      </c>
      <c r="U53" s="193">
        <f>+'[3]3.SZ.TÁBL. SEGÍTŐ SZOLGÁLAT'!$W54</f>
        <v>38</v>
      </c>
      <c r="V53" s="182"/>
      <c r="W53" s="188">
        <f t="shared" si="86"/>
        <v>38</v>
      </c>
      <c r="X53" s="193">
        <f>+'[3]3.SZ.TÁBL. SEGÍTŐ SZOLGÁLAT'!$Z54</f>
        <v>0</v>
      </c>
      <c r="Y53" s="182"/>
      <c r="Z53" s="186">
        <f t="shared" si="87"/>
        <v>0</v>
      </c>
      <c r="AA53" s="189">
        <f t="shared" si="77"/>
        <v>875</v>
      </c>
      <c r="AB53" s="182">
        <f t="shared" si="78"/>
        <v>206</v>
      </c>
      <c r="AC53" s="183">
        <f t="shared" si="79"/>
        <v>1081</v>
      </c>
    </row>
    <row r="54" spans="1:29" ht="13.5" customHeight="1" x14ac:dyDescent="0.25">
      <c r="A54" s="176" t="s">
        <v>161</v>
      </c>
      <c r="B54" s="220" t="s">
        <v>163</v>
      </c>
      <c r="C54" s="193">
        <f>+'[3]3.SZ.TÁBL. SEGÍTŐ SZOLGÁLAT'!$E55</f>
        <v>0</v>
      </c>
      <c r="D54" s="204"/>
      <c r="E54" s="188">
        <f t="shared" si="80"/>
        <v>0</v>
      </c>
      <c r="F54" s="193">
        <f>+'[3]3.SZ.TÁBL. SEGÍTŐ SZOLGÁLAT'!$H55</f>
        <v>0</v>
      </c>
      <c r="G54" s="204"/>
      <c r="H54" s="206">
        <f t="shared" si="81"/>
        <v>0</v>
      </c>
      <c r="I54" s="193">
        <f>+'[3]3.SZ.TÁBL. SEGÍTŐ SZOLGÁLAT'!$K55</f>
        <v>0</v>
      </c>
      <c r="J54" s="204"/>
      <c r="K54" s="206">
        <f t="shared" si="82"/>
        <v>0</v>
      </c>
      <c r="L54" s="193">
        <f>+'[3]3.SZ.TÁBL. SEGÍTŐ SZOLGÁLAT'!$N55</f>
        <v>0</v>
      </c>
      <c r="M54" s="204"/>
      <c r="N54" s="206">
        <f t="shared" si="83"/>
        <v>0</v>
      </c>
      <c r="O54" s="193">
        <f>+'[3]3.SZ.TÁBL. SEGÍTŐ SZOLGÁLAT'!$Q55</f>
        <v>0</v>
      </c>
      <c r="P54" s="204"/>
      <c r="Q54" s="206">
        <f t="shared" si="84"/>
        <v>0</v>
      </c>
      <c r="R54" s="193">
        <f>+'[3]3.SZ.TÁBL. SEGÍTŐ SZOLGÁLAT'!$T55</f>
        <v>0</v>
      </c>
      <c r="S54" s="204"/>
      <c r="T54" s="206">
        <f t="shared" si="85"/>
        <v>0</v>
      </c>
      <c r="U54" s="193">
        <f>+'[3]3.SZ.TÁBL. SEGÍTŐ SZOLGÁLAT'!$W55</f>
        <v>0</v>
      </c>
      <c r="V54" s="204"/>
      <c r="W54" s="206">
        <f t="shared" si="86"/>
        <v>0</v>
      </c>
      <c r="X54" s="193">
        <f>+'[3]3.SZ.TÁBL. SEGÍTŐ SZOLGÁLAT'!$Z55</f>
        <v>0</v>
      </c>
      <c r="Y54" s="204"/>
      <c r="Z54" s="205">
        <f t="shared" si="87"/>
        <v>0</v>
      </c>
      <c r="AA54" s="207">
        <f t="shared" si="77"/>
        <v>0</v>
      </c>
      <c r="AB54" s="204">
        <f t="shared" si="78"/>
        <v>0</v>
      </c>
      <c r="AC54" s="208">
        <f t="shared" si="79"/>
        <v>0</v>
      </c>
    </row>
    <row r="55" spans="1:29" s="273" customFormat="1" ht="13.5" customHeight="1" x14ac:dyDescent="0.25">
      <c r="A55" s="177" t="s">
        <v>123</v>
      </c>
      <c r="B55" s="221" t="s">
        <v>84</v>
      </c>
      <c r="C55" s="271">
        <f t="shared" ref="C55:AC55" si="88">+SUM(C41:C53)</f>
        <v>1239</v>
      </c>
      <c r="D55" s="256">
        <f t="shared" si="88"/>
        <v>22</v>
      </c>
      <c r="E55" s="272">
        <f t="shared" si="88"/>
        <v>1261</v>
      </c>
      <c r="F55" s="271">
        <f t="shared" ref="F55" si="89">+SUM(F41:F53)</f>
        <v>25430</v>
      </c>
      <c r="G55" s="256">
        <f t="shared" si="88"/>
        <v>1570</v>
      </c>
      <c r="H55" s="272">
        <f t="shared" si="88"/>
        <v>27000</v>
      </c>
      <c r="I55" s="271">
        <f t="shared" si="88"/>
        <v>23258</v>
      </c>
      <c r="J55" s="256">
        <f t="shared" si="88"/>
        <v>585</v>
      </c>
      <c r="K55" s="272">
        <f t="shared" si="88"/>
        <v>23843</v>
      </c>
      <c r="L55" s="271">
        <f t="shared" ref="L55" si="90">+SUM(L41:L53)</f>
        <v>19887</v>
      </c>
      <c r="M55" s="256">
        <f t="shared" si="88"/>
        <v>1438</v>
      </c>
      <c r="N55" s="272">
        <f t="shared" si="88"/>
        <v>21325</v>
      </c>
      <c r="O55" s="271">
        <f t="shared" si="88"/>
        <v>9991</v>
      </c>
      <c r="P55" s="256">
        <f t="shared" si="88"/>
        <v>329</v>
      </c>
      <c r="Q55" s="272">
        <f t="shared" si="88"/>
        <v>10320</v>
      </c>
      <c r="R55" s="271">
        <f t="shared" ref="R55" si="91">+SUM(R41:R53)</f>
        <v>1763</v>
      </c>
      <c r="S55" s="256">
        <f t="shared" si="88"/>
        <v>1116</v>
      </c>
      <c r="T55" s="272">
        <f t="shared" si="88"/>
        <v>2879</v>
      </c>
      <c r="U55" s="271">
        <f t="shared" si="88"/>
        <v>13295</v>
      </c>
      <c r="V55" s="256">
        <f t="shared" si="88"/>
        <v>626</v>
      </c>
      <c r="W55" s="272">
        <f t="shared" si="88"/>
        <v>13921</v>
      </c>
      <c r="X55" s="271">
        <f t="shared" ref="X55" si="92">+SUM(X41:X53)</f>
        <v>0</v>
      </c>
      <c r="Y55" s="256">
        <f t="shared" ref="Y55:Z55" si="93">+SUM(Y41:Y53)</f>
        <v>0</v>
      </c>
      <c r="Z55" s="259">
        <f t="shared" si="93"/>
        <v>0</v>
      </c>
      <c r="AA55" s="254">
        <f t="shared" si="88"/>
        <v>94863</v>
      </c>
      <c r="AB55" s="256">
        <f t="shared" si="88"/>
        <v>5686</v>
      </c>
      <c r="AC55" s="257">
        <f t="shared" si="88"/>
        <v>100549</v>
      </c>
    </row>
    <row r="56" spans="1:29" ht="13.5" customHeight="1" x14ac:dyDescent="0.25">
      <c r="A56" s="174" t="s">
        <v>164</v>
      </c>
      <c r="B56" s="219" t="s">
        <v>165</v>
      </c>
      <c r="C56" s="193">
        <f>+'[3]3.SZ.TÁBL. SEGÍTŐ SZOLGÁLAT'!$E57</f>
        <v>0</v>
      </c>
      <c r="D56" s="191"/>
      <c r="E56" s="188">
        <f t="shared" si="80"/>
        <v>0</v>
      </c>
      <c r="F56" s="193">
        <f>+'[3]3.SZ.TÁBL. SEGÍTŐ SZOLGÁLAT'!$H57</f>
        <v>0</v>
      </c>
      <c r="G56" s="191"/>
      <c r="H56" s="194">
        <f t="shared" si="81"/>
        <v>0</v>
      </c>
      <c r="I56" s="193">
        <f>+'[3]3.SZ.TÁBL. SEGÍTŐ SZOLGÁLAT'!$K57</f>
        <v>0</v>
      </c>
      <c r="J56" s="191"/>
      <c r="K56" s="194">
        <f t="shared" si="82"/>
        <v>0</v>
      </c>
      <c r="L56" s="193">
        <f>+'[3]3.SZ.TÁBL. SEGÍTŐ SZOLGÁLAT'!$N57</f>
        <v>0</v>
      </c>
      <c r="M56" s="191"/>
      <c r="N56" s="194">
        <f t="shared" si="83"/>
        <v>0</v>
      </c>
      <c r="O56" s="193">
        <f>+'[3]3.SZ.TÁBL. SEGÍTŐ SZOLGÁLAT'!$Q57</f>
        <v>0</v>
      </c>
      <c r="P56" s="191"/>
      <c r="Q56" s="194">
        <f t="shared" si="84"/>
        <v>0</v>
      </c>
      <c r="R56" s="193">
        <f>+'[3]3.SZ.TÁBL. SEGÍTŐ SZOLGÁLAT'!$T57</f>
        <v>0</v>
      </c>
      <c r="S56" s="191"/>
      <c r="T56" s="194">
        <f t="shared" si="85"/>
        <v>0</v>
      </c>
      <c r="U56" s="193">
        <f>+'[3]3.SZ.TÁBL. SEGÍTŐ SZOLGÁLAT'!$W57</f>
        <v>0</v>
      </c>
      <c r="V56" s="191"/>
      <c r="W56" s="194">
        <f t="shared" si="86"/>
        <v>0</v>
      </c>
      <c r="X56" s="193">
        <f>+'[3]3.SZ.TÁBL. SEGÍTŐ SZOLGÁLAT'!$Z57</f>
        <v>0</v>
      </c>
      <c r="Y56" s="191"/>
      <c r="Z56" s="192">
        <f t="shared" ref="Z56:Z58" si="94">SUM(X56:Y56)</f>
        <v>0</v>
      </c>
      <c r="AA56" s="195">
        <f t="shared" ref="AA56:AA58" si="95">+C56+F56+I56+L56+O56+R56+U56+X56</f>
        <v>0</v>
      </c>
      <c r="AB56" s="191">
        <f t="shared" ref="AB56:AB58" si="96">+D56+G56+J56+M56+P56+S56+V56+Y56</f>
        <v>0</v>
      </c>
      <c r="AC56" s="196">
        <f t="shared" ref="AC56:AC58" si="97">+E56+H56+K56+N56+Q56+T56+W56+Z56</f>
        <v>0</v>
      </c>
    </row>
    <row r="57" spans="1:29" ht="22.5" customHeight="1" x14ac:dyDescent="0.25">
      <c r="A57" s="175" t="s">
        <v>166</v>
      </c>
      <c r="B57" s="184" t="s">
        <v>167</v>
      </c>
      <c r="C57" s="193">
        <f>+'[3]3.SZ.TÁBL. SEGÍTŐ SZOLGÁLAT'!$E58</f>
        <v>0</v>
      </c>
      <c r="D57" s="182"/>
      <c r="E57" s="188">
        <f t="shared" si="80"/>
        <v>0</v>
      </c>
      <c r="F57" s="193">
        <f>+'[3]3.SZ.TÁBL. SEGÍTŐ SZOLGÁLAT'!$H58</f>
        <v>360</v>
      </c>
      <c r="G57" s="182">
        <f>+[4]Seg.Szolgálat!$E$84</f>
        <v>246</v>
      </c>
      <c r="H57" s="188">
        <f t="shared" si="81"/>
        <v>606</v>
      </c>
      <c r="I57" s="193">
        <f>+'[3]3.SZ.TÁBL. SEGÍTŐ SZOLGÁLAT'!$K58</f>
        <v>0</v>
      </c>
      <c r="J57" s="182"/>
      <c r="K57" s="188">
        <f t="shared" si="82"/>
        <v>0</v>
      </c>
      <c r="L57" s="193">
        <f>+'[3]3.SZ.TÁBL. SEGÍTŐ SZOLGÁLAT'!$N58</f>
        <v>0</v>
      </c>
      <c r="M57" s="182"/>
      <c r="N57" s="188">
        <f t="shared" si="83"/>
        <v>0</v>
      </c>
      <c r="O57" s="193">
        <f>+'[3]3.SZ.TÁBL. SEGÍTŐ SZOLGÁLAT'!$Q58</f>
        <v>311</v>
      </c>
      <c r="P57" s="182">
        <f>+[4]Seg.Szolgálat!$E$28+[4]Seg.Szolgálat!$E$61+[4]Seg.Szolgálat!$E$82</f>
        <v>190</v>
      </c>
      <c r="Q57" s="188">
        <f t="shared" si="84"/>
        <v>501</v>
      </c>
      <c r="R57" s="193">
        <f>+'[3]3.SZ.TÁBL. SEGÍTŐ SZOLGÁLAT'!$T58</f>
        <v>1409</v>
      </c>
      <c r="S57" s="182">
        <f>+[4]Seg.Szolgálat!$E$26+[4]Seg.Szolgálat!$E$63+[4]Seg.Szolgálat!$E$71+[4]Seg.Szolgálat!$E$106</f>
        <v>73</v>
      </c>
      <c r="T57" s="188">
        <f t="shared" si="85"/>
        <v>1482</v>
      </c>
      <c r="U57" s="193">
        <f>+'[3]3.SZ.TÁBL. SEGÍTŐ SZOLGÁLAT'!$W58</f>
        <v>71</v>
      </c>
      <c r="V57" s="182">
        <f>+[4]Seg.Szolgálat!$E$65+[4]Seg.Szolgálat!$E$90</f>
        <v>110</v>
      </c>
      <c r="W57" s="188">
        <f t="shared" si="86"/>
        <v>181</v>
      </c>
      <c r="X57" s="193">
        <f>+'[3]3.SZ.TÁBL. SEGÍTŐ SZOLGÁLAT'!$Z58</f>
        <v>0</v>
      </c>
      <c r="Y57" s="182"/>
      <c r="Z57" s="186">
        <f t="shared" si="94"/>
        <v>0</v>
      </c>
      <c r="AA57" s="189">
        <f t="shared" si="95"/>
        <v>2151</v>
      </c>
      <c r="AB57" s="182">
        <f t="shared" si="96"/>
        <v>619</v>
      </c>
      <c r="AC57" s="183">
        <f t="shared" si="97"/>
        <v>2770</v>
      </c>
    </row>
    <row r="58" spans="1:29" ht="13.5" customHeight="1" x14ac:dyDescent="0.25">
      <c r="A58" s="176" t="s">
        <v>168</v>
      </c>
      <c r="B58" s="220" t="s">
        <v>169</v>
      </c>
      <c r="C58" s="193">
        <f>+'[3]3.SZ.TÁBL. SEGÍTŐ SZOLGÁLAT'!$E59</f>
        <v>0</v>
      </c>
      <c r="D58" s="204"/>
      <c r="E58" s="188">
        <f t="shared" si="80"/>
        <v>0</v>
      </c>
      <c r="F58" s="193">
        <f>+'[3]3.SZ.TÁBL. SEGÍTŐ SZOLGÁLAT'!$H59</f>
        <v>18</v>
      </c>
      <c r="G58" s="204"/>
      <c r="H58" s="206">
        <f t="shared" si="81"/>
        <v>18</v>
      </c>
      <c r="I58" s="193">
        <f>+'[3]3.SZ.TÁBL. SEGÍTŐ SZOLGÁLAT'!$K59</f>
        <v>15</v>
      </c>
      <c r="J58" s="204"/>
      <c r="K58" s="206">
        <f t="shared" si="82"/>
        <v>15</v>
      </c>
      <c r="L58" s="193">
        <f>+'[3]3.SZ.TÁBL. SEGÍTŐ SZOLGÁLAT'!$N59</f>
        <v>25</v>
      </c>
      <c r="M58" s="204"/>
      <c r="N58" s="206">
        <f t="shared" si="83"/>
        <v>25</v>
      </c>
      <c r="O58" s="193">
        <f>+'[3]3.SZ.TÁBL. SEGÍTŐ SZOLGÁLAT'!$Q59</f>
        <v>10</v>
      </c>
      <c r="P58" s="204"/>
      <c r="Q58" s="206">
        <f t="shared" si="84"/>
        <v>10</v>
      </c>
      <c r="R58" s="193">
        <f>+'[3]3.SZ.TÁBL. SEGÍTŐ SZOLGÁLAT'!$T59</f>
        <v>0</v>
      </c>
      <c r="S58" s="204"/>
      <c r="T58" s="206">
        <f t="shared" si="85"/>
        <v>0</v>
      </c>
      <c r="U58" s="193">
        <f>+'[3]3.SZ.TÁBL. SEGÍTŐ SZOLGÁLAT'!$W59</f>
        <v>0</v>
      </c>
      <c r="V58" s="204"/>
      <c r="W58" s="206">
        <f t="shared" si="86"/>
        <v>0</v>
      </c>
      <c r="X58" s="193">
        <f>+'[3]3.SZ.TÁBL. SEGÍTŐ SZOLGÁLAT'!$Z59</f>
        <v>0</v>
      </c>
      <c r="Y58" s="204"/>
      <c r="Z58" s="205">
        <f t="shared" si="94"/>
        <v>0</v>
      </c>
      <c r="AA58" s="207">
        <f t="shared" si="95"/>
        <v>68</v>
      </c>
      <c r="AB58" s="204">
        <f t="shared" si="96"/>
        <v>0</v>
      </c>
      <c r="AC58" s="208">
        <f t="shared" si="97"/>
        <v>68</v>
      </c>
    </row>
    <row r="59" spans="1:29" s="273" customFormat="1" ht="13.5" customHeight="1" x14ac:dyDescent="0.25">
      <c r="A59" s="177" t="s">
        <v>124</v>
      </c>
      <c r="B59" s="221" t="s">
        <v>85</v>
      </c>
      <c r="C59" s="271">
        <f t="shared" ref="C59:AC59" si="98">SUM(C56:C58)</f>
        <v>0</v>
      </c>
      <c r="D59" s="256">
        <f t="shared" si="98"/>
        <v>0</v>
      </c>
      <c r="E59" s="272">
        <f t="shared" si="98"/>
        <v>0</v>
      </c>
      <c r="F59" s="271">
        <f t="shared" ref="F59" si="99">SUM(F56:F58)</f>
        <v>378</v>
      </c>
      <c r="G59" s="256">
        <f t="shared" si="98"/>
        <v>246</v>
      </c>
      <c r="H59" s="272">
        <f t="shared" si="98"/>
        <v>624</v>
      </c>
      <c r="I59" s="271">
        <f t="shared" si="98"/>
        <v>15</v>
      </c>
      <c r="J59" s="256">
        <f t="shared" si="98"/>
        <v>0</v>
      </c>
      <c r="K59" s="272">
        <f t="shared" si="98"/>
        <v>15</v>
      </c>
      <c r="L59" s="271">
        <f t="shared" ref="L59" si="100">SUM(L56:L58)</f>
        <v>25</v>
      </c>
      <c r="M59" s="256">
        <f t="shared" si="98"/>
        <v>0</v>
      </c>
      <c r="N59" s="272">
        <f t="shared" si="98"/>
        <v>25</v>
      </c>
      <c r="O59" s="271">
        <f t="shared" si="98"/>
        <v>321</v>
      </c>
      <c r="P59" s="256">
        <f t="shared" si="98"/>
        <v>190</v>
      </c>
      <c r="Q59" s="272">
        <f t="shared" si="98"/>
        <v>511</v>
      </c>
      <c r="R59" s="271">
        <f t="shared" ref="R59" si="101">SUM(R56:R58)</f>
        <v>1409</v>
      </c>
      <c r="S59" s="256">
        <f t="shared" si="98"/>
        <v>73</v>
      </c>
      <c r="T59" s="272">
        <f t="shared" si="98"/>
        <v>1482</v>
      </c>
      <c r="U59" s="271">
        <f t="shared" si="98"/>
        <v>71</v>
      </c>
      <c r="V59" s="256">
        <f t="shared" si="98"/>
        <v>110</v>
      </c>
      <c r="W59" s="272">
        <f t="shared" si="98"/>
        <v>181</v>
      </c>
      <c r="X59" s="271">
        <f t="shared" ref="X59" si="102">SUM(X56:X58)</f>
        <v>0</v>
      </c>
      <c r="Y59" s="256">
        <f t="shared" ref="Y59:Z59" si="103">SUM(Y56:Y58)</f>
        <v>0</v>
      </c>
      <c r="Z59" s="259">
        <f t="shared" si="103"/>
        <v>0</v>
      </c>
      <c r="AA59" s="254">
        <f t="shared" si="98"/>
        <v>2219</v>
      </c>
      <c r="AB59" s="256">
        <f t="shared" si="98"/>
        <v>619</v>
      </c>
      <c r="AC59" s="257">
        <f t="shared" si="98"/>
        <v>2838</v>
      </c>
    </row>
    <row r="60" spans="1:29" s="273" customFormat="1" ht="13.5" customHeight="1" x14ac:dyDescent="0.25">
      <c r="A60" s="177" t="s">
        <v>125</v>
      </c>
      <c r="B60" s="221" t="s">
        <v>86</v>
      </c>
      <c r="C60" s="271">
        <f t="shared" ref="C60:AC60" si="104">+C55+C59</f>
        <v>1239</v>
      </c>
      <c r="D60" s="256">
        <f t="shared" si="104"/>
        <v>22</v>
      </c>
      <c r="E60" s="272">
        <f t="shared" si="104"/>
        <v>1261</v>
      </c>
      <c r="F60" s="271">
        <f t="shared" ref="F60" si="105">+F55+F59</f>
        <v>25808</v>
      </c>
      <c r="G60" s="256">
        <f t="shared" si="104"/>
        <v>1816</v>
      </c>
      <c r="H60" s="272">
        <f t="shared" si="104"/>
        <v>27624</v>
      </c>
      <c r="I60" s="271">
        <f t="shared" si="104"/>
        <v>23273</v>
      </c>
      <c r="J60" s="256">
        <f t="shared" si="104"/>
        <v>585</v>
      </c>
      <c r="K60" s="272">
        <f t="shared" si="104"/>
        <v>23858</v>
      </c>
      <c r="L60" s="271">
        <f t="shared" ref="L60" si="106">+L55+L59</f>
        <v>19912</v>
      </c>
      <c r="M60" s="256">
        <f t="shared" si="104"/>
        <v>1438</v>
      </c>
      <c r="N60" s="272">
        <f t="shared" si="104"/>
        <v>21350</v>
      </c>
      <c r="O60" s="271">
        <f t="shared" si="104"/>
        <v>10312</v>
      </c>
      <c r="P60" s="256">
        <f t="shared" si="104"/>
        <v>519</v>
      </c>
      <c r="Q60" s="272">
        <f t="shared" si="104"/>
        <v>10831</v>
      </c>
      <c r="R60" s="271">
        <f t="shared" ref="R60" si="107">+R55+R59</f>
        <v>3172</v>
      </c>
      <c r="S60" s="256">
        <f t="shared" si="104"/>
        <v>1189</v>
      </c>
      <c r="T60" s="272">
        <f t="shared" si="104"/>
        <v>4361</v>
      </c>
      <c r="U60" s="271">
        <f t="shared" si="104"/>
        <v>13366</v>
      </c>
      <c r="V60" s="256">
        <f t="shared" si="104"/>
        <v>736</v>
      </c>
      <c r="W60" s="272">
        <f t="shared" si="104"/>
        <v>14102</v>
      </c>
      <c r="X60" s="271">
        <f t="shared" ref="X60" si="108">+X55+X59</f>
        <v>0</v>
      </c>
      <c r="Y60" s="256">
        <f t="shared" ref="Y60:Z60" si="109">+Y55+Y59</f>
        <v>0</v>
      </c>
      <c r="Z60" s="259">
        <f t="shared" si="109"/>
        <v>0</v>
      </c>
      <c r="AA60" s="254">
        <f t="shared" si="104"/>
        <v>97082</v>
      </c>
      <c r="AB60" s="256">
        <f t="shared" si="104"/>
        <v>6305</v>
      </c>
      <c r="AC60" s="257">
        <f t="shared" si="104"/>
        <v>103387</v>
      </c>
    </row>
    <row r="61" spans="1:29" s="273" customFormat="1" ht="13.5" customHeight="1" x14ac:dyDescent="0.25">
      <c r="A61" s="177" t="s">
        <v>126</v>
      </c>
      <c r="B61" s="221" t="s">
        <v>87</v>
      </c>
      <c r="C61" s="271">
        <f t="shared" ref="C61:AC61" si="110">+SUM(C62:C66)</f>
        <v>339</v>
      </c>
      <c r="D61" s="256">
        <f t="shared" si="110"/>
        <v>4</v>
      </c>
      <c r="E61" s="272">
        <f t="shared" si="110"/>
        <v>343</v>
      </c>
      <c r="F61" s="271">
        <f t="shared" ref="F61" si="111">+SUM(F62:F66)</f>
        <v>5428</v>
      </c>
      <c r="G61" s="256">
        <f t="shared" si="110"/>
        <v>334</v>
      </c>
      <c r="H61" s="272">
        <f t="shared" si="110"/>
        <v>5762</v>
      </c>
      <c r="I61" s="271">
        <f t="shared" si="110"/>
        <v>5603</v>
      </c>
      <c r="J61" s="256">
        <f t="shared" si="110"/>
        <v>110</v>
      </c>
      <c r="K61" s="272">
        <f t="shared" si="110"/>
        <v>5713</v>
      </c>
      <c r="L61" s="271">
        <f t="shared" ref="L61" si="112">+SUM(L62:L66)</f>
        <v>4328</v>
      </c>
      <c r="M61" s="256">
        <f t="shared" si="110"/>
        <v>262</v>
      </c>
      <c r="N61" s="272">
        <f t="shared" si="110"/>
        <v>4590</v>
      </c>
      <c r="O61" s="271">
        <f t="shared" si="110"/>
        <v>2332</v>
      </c>
      <c r="P61" s="256">
        <f t="shared" si="110"/>
        <v>96</v>
      </c>
      <c r="Q61" s="272">
        <f t="shared" si="110"/>
        <v>2428</v>
      </c>
      <c r="R61" s="271">
        <f t="shared" ref="R61" si="113">+SUM(R62:R66)</f>
        <v>721</v>
      </c>
      <c r="S61" s="256">
        <f t="shared" si="110"/>
        <v>80</v>
      </c>
      <c r="T61" s="272">
        <f t="shared" si="110"/>
        <v>801</v>
      </c>
      <c r="U61" s="271">
        <f t="shared" si="110"/>
        <v>3042</v>
      </c>
      <c r="V61" s="256">
        <f t="shared" si="110"/>
        <v>49</v>
      </c>
      <c r="W61" s="272">
        <f t="shared" si="110"/>
        <v>3091</v>
      </c>
      <c r="X61" s="271">
        <f t="shared" ref="X61" si="114">+SUM(X62:X66)</f>
        <v>0</v>
      </c>
      <c r="Y61" s="256">
        <f t="shared" ref="Y61:Z61" si="115">+SUM(Y62:Y66)</f>
        <v>0</v>
      </c>
      <c r="Z61" s="259">
        <f t="shared" si="115"/>
        <v>0</v>
      </c>
      <c r="AA61" s="254">
        <f t="shared" si="110"/>
        <v>21793</v>
      </c>
      <c r="AB61" s="256">
        <f t="shared" si="110"/>
        <v>935</v>
      </c>
      <c r="AC61" s="257">
        <f t="shared" si="110"/>
        <v>22728</v>
      </c>
    </row>
    <row r="62" spans="1:29" ht="13.5" customHeight="1" x14ac:dyDescent="0.25">
      <c r="A62" s="178" t="s">
        <v>126</v>
      </c>
      <c r="B62" s="222" t="s">
        <v>227</v>
      </c>
      <c r="C62" s="193">
        <f>+'[3]3.SZ.TÁBL. SEGÍTŐ SZOLGÁLAT'!$E63</f>
        <v>242</v>
      </c>
      <c r="D62" s="191">
        <f>+[4]Seg.Szolgálat!$F$16+[4]Seg.Szolgálat!$F$22+[4]Seg.Szolgálat!$F$48+[4]Seg.Szolgálat!$F$97+[4]Seg.Szolgálat!$F$103</f>
        <v>4</v>
      </c>
      <c r="E62" s="188">
        <f t="shared" ref="E62:E69" si="116">SUM(C62:D62)</f>
        <v>246</v>
      </c>
      <c r="F62" s="193">
        <f>+'[3]3.SZ.TÁBL. SEGÍTŐ SZOLGÁLAT'!$H63</f>
        <v>4991</v>
      </c>
      <c r="G62" s="191">
        <f>+[4]Seg.Szolgálat!$F$13+[4]Seg.Szolgálat!$F$20+[4]Seg.Szolgálat!$F$45+[4]Seg.Szolgálat!$F$52+[4]Seg.Szolgálat!$F$94+[4]Seg.Szolgálat!$F$101</f>
        <v>334</v>
      </c>
      <c r="H62" s="194">
        <f t="shared" ref="H62:H69" si="117">SUM(F62:G62)</f>
        <v>5325</v>
      </c>
      <c r="I62" s="193">
        <f>+'[3]3.SZ.TÁBL. SEGÍTŐ SZOLGÁLAT'!$K63</f>
        <v>4542</v>
      </c>
      <c r="J62" s="191">
        <f>+[4]Seg.Szolgálat!$F$12+[4]Seg.Szolgálat!$F$23+[4]Seg.Szolgálat!$F$44+[4]Seg.Szolgálat!$F$55+[4]Seg.Szolgálat!$F$93+[4]Seg.Szolgálat!$F$104</f>
        <v>110</v>
      </c>
      <c r="K62" s="194">
        <f t="shared" ref="K62:K69" si="118">SUM(I62:J62)</f>
        <v>4652</v>
      </c>
      <c r="L62" s="193">
        <f>+'[3]3.SZ.TÁBL. SEGÍTŐ SZOLGÁLAT'!$N63</f>
        <v>3846</v>
      </c>
      <c r="M62" s="191">
        <f>+[4]Seg.Szolgálat!$F$11+[4]Seg.Szolgálat!$F$17+[4]Seg.Szolgálat!$F$43+[4]Seg.Szolgálat!$F$49+[4]Seg.Szolgálat!$F$92+[4]Seg.Szolgálat!$F$98</f>
        <v>262</v>
      </c>
      <c r="N62" s="194">
        <f t="shared" ref="N62:N69" si="119">SUM(L62:M62)</f>
        <v>4108</v>
      </c>
      <c r="O62" s="193">
        <f>+'[3]3.SZ.TÁBL. SEGÍTŐ SZOLGÁLAT'!$Q63</f>
        <v>1967</v>
      </c>
      <c r="P62" s="191">
        <f>+[4]Seg.Szolgálat!$F$14+[4]Seg.Szolgálat!$F$19+[4]Seg.Szolgálat!$F$46+[4]Seg.Szolgálat!$F$51+[4]Seg.Szolgálat!$F$95+[4]Seg.Szolgálat!$F$100</f>
        <v>96</v>
      </c>
      <c r="Q62" s="194">
        <f t="shared" ref="Q62:Q69" si="120">SUM(O62:P62)</f>
        <v>2063</v>
      </c>
      <c r="R62" s="193">
        <f>+'[3]3.SZ.TÁBL. SEGÍTŐ SZOLGÁLAT'!$T63</f>
        <v>619</v>
      </c>
      <c r="S62" s="191">
        <f>+[4]Seg.Szolgálat!$F$15+[4]Seg.Szolgálat!$F$18+[4]Seg.Szolgálat!$F$50+[4]Seg.Szolgálat!$F$99+[4]Seg.Szolgálat!$F$105</f>
        <v>80</v>
      </c>
      <c r="T62" s="194">
        <f t="shared" ref="T62:T69" si="121">SUM(R62:S62)</f>
        <v>699</v>
      </c>
      <c r="U62" s="193">
        <f>+'[3]3.SZ.TÁBL. SEGÍTŐ SZOLGÁLAT'!$W63</f>
        <v>2580</v>
      </c>
      <c r="V62" s="191">
        <f>+[4]Seg.Szolgálat!$F$21+[4]Seg.Szolgálat!$F$53+[4]Seg.Szolgálat!$F$102</f>
        <v>49</v>
      </c>
      <c r="W62" s="194">
        <f t="shared" ref="W62:W69" si="122">SUM(U62:V62)</f>
        <v>2629</v>
      </c>
      <c r="X62" s="193">
        <f>+'[3]3.SZ.TÁBL. SEGÍTŐ SZOLGÁLAT'!$Z63</f>
        <v>0</v>
      </c>
      <c r="Y62" s="191"/>
      <c r="Z62" s="192">
        <f t="shared" ref="Z62:Z69" si="123">SUM(X62:Y62)</f>
        <v>0</v>
      </c>
      <c r="AA62" s="195">
        <f t="shared" ref="AA62:AA69" si="124">+C62+F62+I62+L62+O62+R62+U62+X62</f>
        <v>18787</v>
      </c>
      <c r="AB62" s="191">
        <f t="shared" ref="AB62:AB69" si="125">+D62+G62+J62+M62+P62+S62+V62+Y62</f>
        <v>935</v>
      </c>
      <c r="AC62" s="196">
        <f t="shared" ref="AC62:AC69" si="126">+E62+H62+K62+N62+Q62+T62+W62+Z62</f>
        <v>19722</v>
      </c>
    </row>
    <row r="63" spans="1:29" ht="13.5" customHeight="1" x14ac:dyDescent="0.25">
      <c r="A63" s="179" t="s">
        <v>126</v>
      </c>
      <c r="B63" s="185" t="s">
        <v>228</v>
      </c>
      <c r="C63" s="193">
        <f>+'[3]3.SZ.TÁBL. SEGÍTŐ SZOLGÁLAT'!$E64</f>
        <v>93</v>
      </c>
      <c r="D63" s="182"/>
      <c r="E63" s="188">
        <f t="shared" si="116"/>
        <v>93</v>
      </c>
      <c r="F63" s="193">
        <f>+'[3]3.SZ.TÁBL. SEGÍTŐ SZOLGÁLAT'!$H64</f>
        <v>369</v>
      </c>
      <c r="G63" s="182"/>
      <c r="H63" s="188">
        <f t="shared" si="117"/>
        <v>369</v>
      </c>
      <c r="I63" s="193">
        <f>+'[3]3.SZ.TÁBL. SEGÍTŐ SZOLGÁLAT'!$K64</f>
        <v>969</v>
      </c>
      <c r="J63" s="182"/>
      <c r="K63" s="188">
        <f t="shared" si="118"/>
        <v>969</v>
      </c>
      <c r="L63" s="193">
        <f>+'[3]3.SZ.TÁBL. SEGÍTŐ SZOLGÁLAT'!$N64</f>
        <v>417</v>
      </c>
      <c r="M63" s="182"/>
      <c r="N63" s="188">
        <f t="shared" si="119"/>
        <v>417</v>
      </c>
      <c r="O63" s="193">
        <f>+'[3]3.SZ.TÁBL. SEGÍTŐ SZOLGÁLAT'!$Q64</f>
        <v>324</v>
      </c>
      <c r="P63" s="182"/>
      <c r="Q63" s="188">
        <f t="shared" si="120"/>
        <v>324</v>
      </c>
      <c r="R63" s="193">
        <f>+'[3]3.SZ.TÁBL. SEGÍTŐ SZOLGÁLAT'!$T64</f>
        <v>93</v>
      </c>
      <c r="S63" s="182"/>
      <c r="T63" s="188">
        <f t="shared" si="121"/>
        <v>93</v>
      </c>
      <c r="U63" s="193">
        <f>+'[3]3.SZ.TÁBL. SEGÍTŐ SZOLGÁLAT'!$W64</f>
        <v>417</v>
      </c>
      <c r="V63" s="182"/>
      <c r="W63" s="188">
        <f t="shared" si="122"/>
        <v>417</v>
      </c>
      <c r="X63" s="193">
        <f>+'[3]3.SZ.TÁBL. SEGÍTŐ SZOLGÁLAT'!$Z64</f>
        <v>0</v>
      </c>
      <c r="Y63" s="182"/>
      <c r="Z63" s="186">
        <f t="shared" si="123"/>
        <v>0</v>
      </c>
      <c r="AA63" s="189">
        <f t="shared" si="124"/>
        <v>2682</v>
      </c>
      <c r="AB63" s="182">
        <f t="shared" si="125"/>
        <v>0</v>
      </c>
      <c r="AC63" s="183">
        <f t="shared" si="126"/>
        <v>2682</v>
      </c>
    </row>
    <row r="64" spans="1:29" ht="13.5" customHeight="1" x14ac:dyDescent="0.25">
      <c r="A64" s="179" t="s">
        <v>126</v>
      </c>
      <c r="B64" s="185" t="s">
        <v>229</v>
      </c>
      <c r="C64" s="193">
        <f>+'[3]3.SZ.TÁBL. SEGÍTŐ SZOLGÁLAT'!$E65</f>
        <v>0</v>
      </c>
      <c r="D64" s="182"/>
      <c r="E64" s="188">
        <f t="shared" si="116"/>
        <v>0</v>
      </c>
      <c r="F64" s="193">
        <f>+'[3]3.SZ.TÁBL. SEGÍTŐ SZOLGÁLAT'!$H65</f>
        <v>2</v>
      </c>
      <c r="G64" s="182"/>
      <c r="H64" s="188">
        <f t="shared" si="117"/>
        <v>2</v>
      </c>
      <c r="I64" s="193">
        <f>+'[3]3.SZ.TÁBL. SEGÍTŐ SZOLGÁLAT'!$K65</f>
        <v>4</v>
      </c>
      <c r="J64" s="182"/>
      <c r="K64" s="188">
        <f t="shared" si="118"/>
        <v>4</v>
      </c>
      <c r="L64" s="193">
        <f>+'[3]3.SZ.TÁBL. SEGÍTŐ SZOLGÁLAT'!$N65</f>
        <v>6</v>
      </c>
      <c r="M64" s="182"/>
      <c r="N64" s="188">
        <f t="shared" si="119"/>
        <v>6</v>
      </c>
      <c r="O64" s="193">
        <f>+'[3]3.SZ.TÁBL. SEGÍTŐ SZOLGÁLAT'!$Q65</f>
        <v>3</v>
      </c>
      <c r="P64" s="182"/>
      <c r="Q64" s="188">
        <f t="shared" si="120"/>
        <v>3</v>
      </c>
      <c r="R64" s="193">
        <f>+'[3]3.SZ.TÁBL. SEGÍTŐ SZOLGÁLAT'!$T65</f>
        <v>0</v>
      </c>
      <c r="S64" s="182"/>
      <c r="T64" s="188">
        <f t="shared" si="121"/>
        <v>0</v>
      </c>
      <c r="U64" s="193">
        <f>+'[3]3.SZ.TÁBL. SEGÍTŐ SZOLGÁLAT'!$W65</f>
        <v>0</v>
      </c>
      <c r="V64" s="182"/>
      <c r="W64" s="188">
        <f t="shared" si="122"/>
        <v>0</v>
      </c>
      <c r="X64" s="193">
        <f>+'[3]3.SZ.TÁBL. SEGÍTŐ SZOLGÁLAT'!$Z65</f>
        <v>0</v>
      </c>
      <c r="Y64" s="182"/>
      <c r="Z64" s="186">
        <f t="shared" si="123"/>
        <v>0</v>
      </c>
      <c r="AA64" s="189">
        <f t="shared" si="124"/>
        <v>15</v>
      </c>
      <c r="AB64" s="182">
        <f t="shared" si="125"/>
        <v>0</v>
      </c>
      <c r="AC64" s="183">
        <f t="shared" si="126"/>
        <v>15</v>
      </c>
    </row>
    <row r="65" spans="1:29" ht="13.5" customHeight="1" x14ac:dyDescent="0.25">
      <c r="A65" s="179" t="s">
        <v>126</v>
      </c>
      <c r="B65" s="185" t="s">
        <v>293</v>
      </c>
      <c r="C65" s="193">
        <f>+'[3]3.SZ.TÁBL. SEGÍTŐ SZOLGÁLAT'!$E66</f>
        <v>0</v>
      </c>
      <c r="D65" s="182"/>
      <c r="E65" s="188">
        <f t="shared" si="116"/>
        <v>0</v>
      </c>
      <c r="F65" s="193">
        <f>+'[3]3.SZ.TÁBL. SEGÍTŐ SZOLGÁLAT'!$H66</f>
        <v>0</v>
      </c>
      <c r="G65" s="182"/>
      <c r="H65" s="188">
        <f t="shared" si="117"/>
        <v>0</v>
      </c>
      <c r="I65" s="193">
        <f>+'[3]3.SZ.TÁBL. SEGÍTŐ SZOLGÁLAT'!$K66</f>
        <v>0</v>
      </c>
      <c r="J65" s="182"/>
      <c r="K65" s="188">
        <f t="shared" si="118"/>
        <v>0</v>
      </c>
      <c r="L65" s="193">
        <f>+'[3]3.SZ.TÁBL. SEGÍTŐ SZOLGÁLAT'!$N66</f>
        <v>0</v>
      </c>
      <c r="M65" s="182"/>
      <c r="N65" s="188">
        <f t="shared" si="119"/>
        <v>0</v>
      </c>
      <c r="O65" s="193">
        <f>+'[3]3.SZ.TÁBL. SEGÍTŐ SZOLGÁLAT'!$Q66</f>
        <v>0</v>
      </c>
      <c r="P65" s="182"/>
      <c r="Q65" s="188">
        <f t="shared" si="120"/>
        <v>0</v>
      </c>
      <c r="R65" s="193">
        <f>+'[3]3.SZ.TÁBL. SEGÍTŐ SZOLGÁLAT'!$T66</f>
        <v>0</v>
      </c>
      <c r="S65" s="182"/>
      <c r="T65" s="188">
        <f t="shared" si="121"/>
        <v>0</v>
      </c>
      <c r="U65" s="193">
        <f>+'[3]3.SZ.TÁBL. SEGÍTŐ SZOLGÁLAT'!$W66</f>
        <v>0</v>
      </c>
      <c r="V65" s="182"/>
      <c r="W65" s="188">
        <f t="shared" si="122"/>
        <v>0</v>
      </c>
      <c r="X65" s="193">
        <f>+'[3]3.SZ.TÁBL. SEGÍTŐ SZOLGÁLAT'!$Z66</f>
        <v>0</v>
      </c>
      <c r="Y65" s="182"/>
      <c r="Z65" s="186">
        <f t="shared" si="123"/>
        <v>0</v>
      </c>
      <c r="AA65" s="189">
        <f t="shared" si="124"/>
        <v>0</v>
      </c>
      <c r="AB65" s="182">
        <f t="shared" si="125"/>
        <v>0</v>
      </c>
      <c r="AC65" s="183">
        <f t="shared" si="126"/>
        <v>0</v>
      </c>
    </row>
    <row r="66" spans="1:29" ht="13.5" customHeight="1" x14ac:dyDescent="0.25">
      <c r="A66" s="179" t="s">
        <v>126</v>
      </c>
      <c r="B66" s="185" t="s">
        <v>230</v>
      </c>
      <c r="C66" s="193">
        <f>+'[3]3.SZ.TÁBL. SEGÍTŐ SZOLGÁLAT'!$E67</f>
        <v>4</v>
      </c>
      <c r="D66" s="182"/>
      <c r="E66" s="188">
        <f t="shared" si="116"/>
        <v>4</v>
      </c>
      <c r="F66" s="193">
        <f>+'[3]3.SZ.TÁBL. SEGÍTŐ SZOLGÁLAT'!$H67</f>
        <v>66</v>
      </c>
      <c r="G66" s="182"/>
      <c r="H66" s="188">
        <f t="shared" si="117"/>
        <v>66</v>
      </c>
      <c r="I66" s="193">
        <f>+'[3]3.SZ.TÁBL. SEGÍTŐ SZOLGÁLAT'!$K67</f>
        <v>88</v>
      </c>
      <c r="J66" s="182"/>
      <c r="K66" s="188">
        <f t="shared" si="118"/>
        <v>88</v>
      </c>
      <c r="L66" s="193">
        <f>+'[3]3.SZ.TÁBL. SEGÍTŐ SZOLGÁLAT'!$N67</f>
        <v>59</v>
      </c>
      <c r="M66" s="182"/>
      <c r="N66" s="188">
        <f t="shared" si="119"/>
        <v>59</v>
      </c>
      <c r="O66" s="193">
        <f>+'[3]3.SZ.TÁBL. SEGÍTŐ SZOLGÁLAT'!$Q67</f>
        <v>38</v>
      </c>
      <c r="P66" s="182"/>
      <c r="Q66" s="188">
        <f t="shared" si="120"/>
        <v>38</v>
      </c>
      <c r="R66" s="193">
        <f>+'[3]3.SZ.TÁBL. SEGÍTŐ SZOLGÁLAT'!$T67</f>
        <v>9</v>
      </c>
      <c r="S66" s="182"/>
      <c r="T66" s="188">
        <f t="shared" si="121"/>
        <v>9</v>
      </c>
      <c r="U66" s="193">
        <f>+'[3]3.SZ.TÁBL. SEGÍTŐ SZOLGÁLAT'!$W67</f>
        <v>45</v>
      </c>
      <c r="V66" s="182"/>
      <c r="W66" s="188">
        <f t="shared" si="122"/>
        <v>45</v>
      </c>
      <c r="X66" s="193">
        <f>+'[3]3.SZ.TÁBL. SEGÍTŐ SZOLGÁLAT'!$Z67</f>
        <v>0</v>
      </c>
      <c r="Y66" s="182"/>
      <c r="Z66" s="186">
        <f t="shared" si="123"/>
        <v>0</v>
      </c>
      <c r="AA66" s="189">
        <f t="shared" si="124"/>
        <v>309</v>
      </c>
      <c r="AB66" s="182">
        <f t="shared" si="125"/>
        <v>0</v>
      </c>
      <c r="AC66" s="183">
        <f t="shared" si="126"/>
        <v>309</v>
      </c>
    </row>
    <row r="67" spans="1:29" ht="13.5" customHeight="1" x14ac:dyDescent="0.25">
      <c r="A67" s="174" t="s">
        <v>170</v>
      </c>
      <c r="B67" s="219" t="s">
        <v>171</v>
      </c>
      <c r="C67" s="193">
        <f>+'[3]3.SZ.TÁBL. SEGÍTŐ SZOLGÁLAT'!$E68</f>
        <v>25</v>
      </c>
      <c r="D67" s="191"/>
      <c r="E67" s="188">
        <f t="shared" si="116"/>
        <v>25</v>
      </c>
      <c r="F67" s="193">
        <f>+'[3]3.SZ.TÁBL. SEGÍTŐ SZOLGÁLAT'!$H68</f>
        <v>25</v>
      </c>
      <c r="G67" s="191">
        <f>+[4]Seg.Szolgálat!$G$5+[4]Seg.Szolgálat!$G$31</f>
        <v>7</v>
      </c>
      <c r="H67" s="194">
        <f t="shared" si="117"/>
        <v>32</v>
      </c>
      <c r="I67" s="193">
        <f>+'[3]3.SZ.TÁBL. SEGÍTŐ SZOLGÁLAT'!$K68</f>
        <v>24</v>
      </c>
      <c r="J67" s="191">
        <f>+[4]Seg.Szolgálat!$G$35+[4]Seg.Szolgálat!$G$108</f>
        <v>8</v>
      </c>
      <c r="K67" s="194">
        <f t="shared" si="118"/>
        <v>32</v>
      </c>
      <c r="L67" s="193">
        <f>+'[3]3.SZ.TÁBL. SEGÍTŐ SZOLGÁLAT'!$N68</f>
        <v>11</v>
      </c>
      <c r="M67" s="191"/>
      <c r="N67" s="194">
        <f t="shared" si="119"/>
        <v>11</v>
      </c>
      <c r="O67" s="193">
        <f>+'[3]3.SZ.TÁBL. SEGÍTŐ SZOLGÁLAT'!$Q68</f>
        <v>11</v>
      </c>
      <c r="P67" s="191"/>
      <c r="Q67" s="194">
        <f t="shared" si="120"/>
        <v>11</v>
      </c>
      <c r="R67" s="193">
        <f>+'[3]3.SZ.TÁBL. SEGÍTŐ SZOLGÁLAT'!$T68</f>
        <v>0</v>
      </c>
      <c r="S67" s="191"/>
      <c r="T67" s="194">
        <f t="shared" si="121"/>
        <v>0</v>
      </c>
      <c r="U67" s="193">
        <f>+'[3]3.SZ.TÁBL. SEGÍTŐ SZOLGÁLAT'!$W68</f>
        <v>50</v>
      </c>
      <c r="V67" s="191"/>
      <c r="W67" s="194">
        <f t="shared" si="122"/>
        <v>50</v>
      </c>
      <c r="X67" s="193">
        <f>+'[3]3.SZ.TÁBL. SEGÍTŐ SZOLGÁLAT'!$Z68</f>
        <v>0</v>
      </c>
      <c r="Y67" s="191"/>
      <c r="Z67" s="192">
        <f t="shared" si="123"/>
        <v>0</v>
      </c>
      <c r="AA67" s="195">
        <f t="shared" si="124"/>
        <v>146</v>
      </c>
      <c r="AB67" s="191">
        <f t="shared" si="125"/>
        <v>15</v>
      </c>
      <c r="AC67" s="196">
        <f t="shared" si="126"/>
        <v>161</v>
      </c>
    </row>
    <row r="68" spans="1:29" ht="24" customHeight="1" x14ac:dyDescent="0.25">
      <c r="A68" s="175" t="s">
        <v>172</v>
      </c>
      <c r="B68" s="184" t="s">
        <v>281</v>
      </c>
      <c r="C68" s="193">
        <f>+'[3]3.SZ.TÁBL. SEGÍTŐ SZOLGÁLAT'!$E69</f>
        <v>25</v>
      </c>
      <c r="D68" s="182">
        <f>+[4]Seg.Szolgálat!$G$75</f>
        <v>58</v>
      </c>
      <c r="E68" s="188">
        <f t="shared" si="116"/>
        <v>83</v>
      </c>
      <c r="F68" s="193">
        <f>+'[3]3.SZ.TÁBL. SEGÍTŐ SZOLGÁLAT'!$H69</f>
        <v>360</v>
      </c>
      <c r="G68" s="182">
        <f>+[4]Seg.Szolgálat!$G$7+[4]Seg.Szolgálat!$G$32</f>
        <v>32</v>
      </c>
      <c r="H68" s="188">
        <f t="shared" si="117"/>
        <v>392</v>
      </c>
      <c r="I68" s="193">
        <f>+'[3]3.SZ.TÁBL. SEGÍTŐ SZOLGÁLAT'!$K69</f>
        <v>552</v>
      </c>
      <c r="J68" s="182">
        <f>+[4]Seg.Szolgálat!$G$36+[4]Seg.Szolgálat!$G$109</f>
        <v>-8</v>
      </c>
      <c r="K68" s="188">
        <f t="shared" si="118"/>
        <v>544</v>
      </c>
      <c r="L68" s="193">
        <f>+'[3]3.SZ.TÁBL. SEGÍTŐ SZOLGÁLAT'!$N69</f>
        <v>87</v>
      </c>
      <c r="M68" s="182"/>
      <c r="N68" s="188">
        <f t="shared" si="119"/>
        <v>87</v>
      </c>
      <c r="O68" s="193">
        <f>+'[3]3.SZ.TÁBL. SEGÍTŐ SZOLGÁLAT'!$Q69</f>
        <v>1677</v>
      </c>
      <c r="P68" s="182"/>
      <c r="Q68" s="188">
        <f t="shared" si="120"/>
        <v>1677</v>
      </c>
      <c r="R68" s="193">
        <f>+'[3]3.SZ.TÁBL. SEGÍTŐ SZOLGÁLAT'!$T69</f>
        <v>1005</v>
      </c>
      <c r="S68" s="182"/>
      <c r="T68" s="188">
        <f t="shared" si="121"/>
        <v>1005</v>
      </c>
      <c r="U68" s="193">
        <f>+'[3]3.SZ.TÁBL. SEGÍTŐ SZOLGÁLAT'!$W69</f>
        <v>95</v>
      </c>
      <c r="V68" s="182"/>
      <c r="W68" s="188">
        <f t="shared" si="122"/>
        <v>95</v>
      </c>
      <c r="X68" s="193">
        <f>+'[3]3.SZ.TÁBL. SEGÍTŐ SZOLGÁLAT'!$Z69</f>
        <v>0</v>
      </c>
      <c r="Y68" s="182"/>
      <c r="Z68" s="186">
        <f t="shared" si="123"/>
        <v>0</v>
      </c>
      <c r="AA68" s="189">
        <f t="shared" si="124"/>
        <v>3801</v>
      </c>
      <c r="AB68" s="182">
        <f t="shared" si="125"/>
        <v>82</v>
      </c>
      <c r="AC68" s="183">
        <f t="shared" si="126"/>
        <v>3883</v>
      </c>
    </row>
    <row r="69" spans="1:29" ht="13.5" customHeight="1" x14ac:dyDescent="0.25">
      <c r="A69" s="176" t="s">
        <v>174</v>
      </c>
      <c r="B69" s="220" t="s">
        <v>175</v>
      </c>
      <c r="C69" s="193">
        <f>+'[3]3.SZ.TÁBL. SEGÍTŐ SZOLGÁLAT'!$E70</f>
        <v>0</v>
      </c>
      <c r="D69" s="204"/>
      <c r="E69" s="188">
        <f t="shared" si="116"/>
        <v>0</v>
      </c>
      <c r="F69" s="193">
        <f>+'[3]3.SZ.TÁBL. SEGÍTŐ SZOLGÁLAT'!$H70</f>
        <v>0</v>
      </c>
      <c r="G69" s="204"/>
      <c r="H69" s="206">
        <f t="shared" si="117"/>
        <v>0</v>
      </c>
      <c r="I69" s="193">
        <f>+'[3]3.SZ.TÁBL. SEGÍTŐ SZOLGÁLAT'!$K70</f>
        <v>0</v>
      </c>
      <c r="J69" s="204"/>
      <c r="K69" s="206">
        <f t="shared" si="118"/>
        <v>0</v>
      </c>
      <c r="L69" s="193">
        <f>+'[3]3.SZ.TÁBL. SEGÍTŐ SZOLGÁLAT'!$N70</f>
        <v>0</v>
      </c>
      <c r="M69" s="204"/>
      <c r="N69" s="206">
        <f t="shared" si="119"/>
        <v>0</v>
      </c>
      <c r="O69" s="193">
        <f>+'[3]3.SZ.TÁBL. SEGÍTŐ SZOLGÁLAT'!$Q70</f>
        <v>0</v>
      </c>
      <c r="P69" s="204"/>
      <c r="Q69" s="206">
        <f t="shared" si="120"/>
        <v>0</v>
      </c>
      <c r="R69" s="193">
        <f>+'[3]3.SZ.TÁBL. SEGÍTŐ SZOLGÁLAT'!$T70</f>
        <v>0</v>
      </c>
      <c r="S69" s="204"/>
      <c r="T69" s="206">
        <f t="shared" si="121"/>
        <v>0</v>
      </c>
      <c r="U69" s="193">
        <f>+'[3]3.SZ.TÁBL. SEGÍTŐ SZOLGÁLAT'!$W70</f>
        <v>0</v>
      </c>
      <c r="V69" s="204"/>
      <c r="W69" s="206">
        <f t="shared" si="122"/>
        <v>0</v>
      </c>
      <c r="X69" s="193">
        <f>+'[3]3.SZ.TÁBL. SEGÍTŐ SZOLGÁLAT'!$Z70</f>
        <v>0</v>
      </c>
      <c r="Y69" s="204"/>
      <c r="Z69" s="205">
        <f t="shared" si="123"/>
        <v>0</v>
      </c>
      <c r="AA69" s="207">
        <f t="shared" si="124"/>
        <v>0</v>
      </c>
      <c r="AB69" s="204">
        <f t="shared" si="125"/>
        <v>0</v>
      </c>
      <c r="AC69" s="208">
        <f t="shared" si="126"/>
        <v>0</v>
      </c>
    </row>
    <row r="70" spans="1:29" s="273" customFormat="1" ht="13.5" customHeight="1" x14ac:dyDescent="0.25">
      <c r="A70" s="177" t="s">
        <v>127</v>
      </c>
      <c r="B70" s="221" t="s">
        <v>88</v>
      </c>
      <c r="C70" s="271">
        <f t="shared" ref="C70:AC70" si="127">SUM(C67:C69)</f>
        <v>50</v>
      </c>
      <c r="D70" s="256">
        <f t="shared" si="127"/>
        <v>58</v>
      </c>
      <c r="E70" s="272">
        <f t="shared" si="127"/>
        <v>108</v>
      </c>
      <c r="F70" s="271">
        <f t="shared" ref="F70" si="128">SUM(F67:F69)</f>
        <v>385</v>
      </c>
      <c r="G70" s="256">
        <f t="shared" si="127"/>
        <v>39</v>
      </c>
      <c r="H70" s="272">
        <f t="shared" si="127"/>
        <v>424</v>
      </c>
      <c r="I70" s="271">
        <f t="shared" si="127"/>
        <v>576</v>
      </c>
      <c r="J70" s="256">
        <f t="shared" si="127"/>
        <v>0</v>
      </c>
      <c r="K70" s="272">
        <f t="shared" si="127"/>
        <v>576</v>
      </c>
      <c r="L70" s="271">
        <f t="shared" ref="L70" si="129">SUM(L67:L69)</f>
        <v>98</v>
      </c>
      <c r="M70" s="256">
        <f t="shared" si="127"/>
        <v>0</v>
      </c>
      <c r="N70" s="272">
        <f t="shared" si="127"/>
        <v>98</v>
      </c>
      <c r="O70" s="271">
        <f t="shared" si="127"/>
        <v>1688</v>
      </c>
      <c r="P70" s="256">
        <f t="shared" si="127"/>
        <v>0</v>
      </c>
      <c r="Q70" s="272">
        <f t="shared" si="127"/>
        <v>1688</v>
      </c>
      <c r="R70" s="271">
        <f t="shared" ref="R70" si="130">SUM(R67:R69)</f>
        <v>1005</v>
      </c>
      <c r="S70" s="256">
        <f t="shared" si="127"/>
        <v>0</v>
      </c>
      <c r="T70" s="272">
        <f t="shared" si="127"/>
        <v>1005</v>
      </c>
      <c r="U70" s="271">
        <f t="shared" si="127"/>
        <v>145</v>
      </c>
      <c r="V70" s="256">
        <f t="shared" si="127"/>
        <v>0</v>
      </c>
      <c r="W70" s="272">
        <f t="shared" si="127"/>
        <v>145</v>
      </c>
      <c r="X70" s="271">
        <f t="shared" ref="X70" si="131">SUM(X67:X69)</f>
        <v>0</v>
      </c>
      <c r="Y70" s="256">
        <f t="shared" ref="Y70:Z70" si="132">SUM(Y67:Y69)</f>
        <v>0</v>
      </c>
      <c r="Z70" s="259">
        <f t="shared" si="132"/>
        <v>0</v>
      </c>
      <c r="AA70" s="254">
        <f t="shared" si="127"/>
        <v>3947</v>
      </c>
      <c r="AB70" s="256">
        <f t="shared" si="127"/>
        <v>97</v>
      </c>
      <c r="AC70" s="257">
        <f t="shared" si="127"/>
        <v>4044</v>
      </c>
    </row>
    <row r="71" spans="1:29" ht="13.5" customHeight="1" x14ac:dyDescent="0.25">
      <c r="A71" s="174" t="s">
        <v>176</v>
      </c>
      <c r="B71" s="219" t="s">
        <v>177</v>
      </c>
      <c r="C71" s="193">
        <f>+'[3]3.SZ.TÁBL. SEGÍTŐ SZOLGÁLAT'!$E72</f>
        <v>20</v>
      </c>
      <c r="D71" s="191"/>
      <c r="E71" s="188">
        <f t="shared" ref="E71:E72" si="133">SUM(C71:D71)</f>
        <v>20</v>
      </c>
      <c r="F71" s="193">
        <f>+'[3]3.SZ.TÁBL. SEGÍTŐ SZOLGÁLAT'!$H72</f>
        <v>30</v>
      </c>
      <c r="G71" s="191">
        <f>+[4]Seg.Szolgálat!$H$110</f>
        <v>2</v>
      </c>
      <c r="H71" s="194">
        <f t="shared" ref="H71:H72" si="134">SUM(F71:G71)</f>
        <v>32</v>
      </c>
      <c r="I71" s="193">
        <f>+'[3]3.SZ.TÁBL. SEGÍTŐ SZOLGÁLAT'!$K72</f>
        <v>19</v>
      </c>
      <c r="J71" s="191"/>
      <c r="K71" s="194">
        <f t="shared" ref="K71:K72" si="135">SUM(I71:J71)</f>
        <v>19</v>
      </c>
      <c r="L71" s="193">
        <f>+'[3]3.SZ.TÁBL. SEGÍTŐ SZOLGÁLAT'!$N72</f>
        <v>630</v>
      </c>
      <c r="M71" s="191"/>
      <c r="N71" s="194">
        <f t="shared" ref="N71:N72" si="136">SUM(L71:M71)</f>
        <v>630</v>
      </c>
      <c r="O71" s="193">
        <f>+'[3]3.SZ.TÁBL. SEGÍTŐ SZOLGÁLAT'!$Q72</f>
        <v>30</v>
      </c>
      <c r="P71" s="191"/>
      <c r="Q71" s="194">
        <f t="shared" ref="Q71:Q72" si="137">SUM(O71:P71)</f>
        <v>30</v>
      </c>
      <c r="R71" s="193">
        <f>+'[3]3.SZ.TÁBL. SEGÍTŐ SZOLGÁLAT'!$T72</f>
        <v>1</v>
      </c>
      <c r="S71" s="191"/>
      <c r="T71" s="194">
        <f t="shared" ref="T71:T72" si="138">SUM(R71:S71)</f>
        <v>1</v>
      </c>
      <c r="U71" s="193">
        <f>+'[3]3.SZ.TÁBL. SEGÍTŐ SZOLGÁLAT'!$W72</f>
        <v>20</v>
      </c>
      <c r="V71" s="191"/>
      <c r="W71" s="194">
        <f t="shared" ref="W71:W72" si="139">SUM(U71:V71)</f>
        <v>20</v>
      </c>
      <c r="X71" s="193">
        <f>+'[3]3.SZ.TÁBL. SEGÍTŐ SZOLGÁLAT'!$Z72</f>
        <v>0</v>
      </c>
      <c r="Y71" s="191"/>
      <c r="Z71" s="192">
        <f t="shared" ref="Z71:Z72" si="140">SUM(X71:Y71)</f>
        <v>0</v>
      </c>
      <c r="AA71" s="195">
        <f t="shared" ref="AA71:AA72" si="141">+C71+F71+I71+L71+O71+R71+U71+X71</f>
        <v>750</v>
      </c>
      <c r="AB71" s="191">
        <f t="shared" ref="AB71:AB72" si="142">+D71+G71+J71+M71+P71+S71+V71+Y71</f>
        <v>2</v>
      </c>
      <c r="AC71" s="196">
        <f t="shared" ref="AC71:AC72" si="143">+E71+H71+K71+N71+Q71+T71+W71+Z71</f>
        <v>752</v>
      </c>
    </row>
    <row r="72" spans="1:29" ht="13.5" customHeight="1" x14ac:dyDescent="0.25">
      <c r="A72" s="176" t="s">
        <v>178</v>
      </c>
      <c r="B72" s="220" t="s">
        <v>179</v>
      </c>
      <c r="C72" s="193">
        <f>+'[3]3.SZ.TÁBL. SEGÍTŐ SZOLGÁLAT'!$E73</f>
        <v>28</v>
      </c>
      <c r="D72" s="204"/>
      <c r="E72" s="188">
        <f t="shared" si="133"/>
        <v>28</v>
      </c>
      <c r="F72" s="193">
        <f>+'[3]3.SZ.TÁBL. SEGÍTŐ SZOLGÁLAT'!$H73</f>
        <v>90</v>
      </c>
      <c r="G72" s="204">
        <f>+[4]Seg.Szolgálat!$H$111</f>
        <v>-2</v>
      </c>
      <c r="H72" s="206">
        <f t="shared" si="134"/>
        <v>88</v>
      </c>
      <c r="I72" s="193">
        <f>+'[3]3.SZ.TÁBL. SEGÍTŐ SZOLGÁLAT'!$K73</f>
        <v>70</v>
      </c>
      <c r="J72" s="204"/>
      <c r="K72" s="206">
        <f t="shared" si="135"/>
        <v>70</v>
      </c>
      <c r="L72" s="193">
        <f>+'[3]3.SZ.TÁBL. SEGÍTŐ SZOLGÁLAT'!$N73</f>
        <v>158</v>
      </c>
      <c r="M72" s="204"/>
      <c r="N72" s="206">
        <f t="shared" si="136"/>
        <v>158</v>
      </c>
      <c r="O72" s="193">
        <f>+'[3]3.SZ.TÁBL. SEGÍTŐ SZOLGÁLAT'!$Q73</f>
        <v>90</v>
      </c>
      <c r="P72" s="204"/>
      <c r="Q72" s="206">
        <f t="shared" si="137"/>
        <v>90</v>
      </c>
      <c r="R72" s="193">
        <f>+'[3]3.SZ.TÁBL. SEGÍTŐ SZOLGÁLAT'!$T73</f>
        <v>39</v>
      </c>
      <c r="S72" s="204"/>
      <c r="T72" s="206">
        <f t="shared" si="138"/>
        <v>39</v>
      </c>
      <c r="U72" s="193">
        <f>+'[3]3.SZ.TÁBL. SEGÍTŐ SZOLGÁLAT'!$W73</f>
        <v>40</v>
      </c>
      <c r="V72" s="204">
        <f>+[4]Seg.Szolgálat!$H$116</f>
        <v>-29</v>
      </c>
      <c r="W72" s="206">
        <f t="shared" si="139"/>
        <v>11</v>
      </c>
      <c r="X72" s="193">
        <f>+'[3]3.SZ.TÁBL. SEGÍTŐ SZOLGÁLAT'!$Z73</f>
        <v>20</v>
      </c>
      <c r="Y72" s="204"/>
      <c r="Z72" s="205">
        <f t="shared" si="140"/>
        <v>20</v>
      </c>
      <c r="AA72" s="207">
        <f t="shared" si="141"/>
        <v>535</v>
      </c>
      <c r="AB72" s="204">
        <f t="shared" si="142"/>
        <v>-31</v>
      </c>
      <c r="AC72" s="208">
        <f t="shared" si="143"/>
        <v>504</v>
      </c>
    </row>
    <row r="73" spans="1:29" s="273" customFormat="1" ht="13.5" customHeight="1" x14ac:dyDescent="0.25">
      <c r="A73" s="177" t="s">
        <v>128</v>
      </c>
      <c r="B73" s="221" t="s">
        <v>89</v>
      </c>
      <c r="C73" s="271">
        <f t="shared" ref="C73:AC73" si="144">SUM(C71:C72)</f>
        <v>48</v>
      </c>
      <c r="D73" s="256">
        <f t="shared" si="144"/>
        <v>0</v>
      </c>
      <c r="E73" s="272">
        <f t="shared" si="144"/>
        <v>48</v>
      </c>
      <c r="F73" s="271">
        <f t="shared" ref="F73" si="145">SUM(F71:F72)</f>
        <v>120</v>
      </c>
      <c r="G73" s="256">
        <f t="shared" si="144"/>
        <v>0</v>
      </c>
      <c r="H73" s="272">
        <f t="shared" si="144"/>
        <v>120</v>
      </c>
      <c r="I73" s="271">
        <f t="shared" si="144"/>
        <v>89</v>
      </c>
      <c r="J73" s="256">
        <f t="shared" si="144"/>
        <v>0</v>
      </c>
      <c r="K73" s="272">
        <f t="shared" si="144"/>
        <v>89</v>
      </c>
      <c r="L73" s="271">
        <f t="shared" ref="L73" si="146">SUM(L71:L72)</f>
        <v>788</v>
      </c>
      <c r="M73" s="256">
        <f t="shared" si="144"/>
        <v>0</v>
      </c>
      <c r="N73" s="272">
        <f t="shared" si="144"/>
        <v>788</v>
      </c>
      <c r="O73" s="271">
        <f t="shared" si="144"/>
        <v>120</v>
      </c>
      <c r="P73" s="256">
        <f t="shared" si="144"/>
        <v>0</v>
      </c>
      <c r="Q73" s="272">
        <f t="shared" si="144"/>
        <v>120</v>
      </c>
      <c r="R73" s="271">
        <f t="shared" ref="R73" si="147">SUM(R71:R72)</f>
        <v>40</v>
      </c>
      <c r="S73" s="256">
        <f t="shared" si="144"/>
        <v>0</v>
      </c>
      <c r="T73" s="272">
        <f t="shared" si="144"/>
        <v>40</v>
      </c>
      <c r="U73" s="271">
        <f t="shared" si="144"/>
        <v>60</v>
      </c>
      <c r="V73" s="256">
        <f t="shared" si="144"/>
        <v>-29</v>
      </c>
      <c r="W73" s="272">
        <f t="shared" si="144"/>
        <v>31</v>
      </c>
      <c r="X73" s="271">
        <f t="shared" ref="X73" si="148">SUM(X71:X72)</f>
        <v>20</v>
      </c>
      <c r="Y73" s="256">
        <f t="shared" ref="Y73:Z73" si="149">SUM(Y71:Y72)</f>
        <v>0</v>
      </c>
      <c r="Z73" s="259">
        <f t="shared" si="149"/>
        <v>20</v>
      </c>
      <c r="AA73" s="254">
        <f t="shared" si="144"/>
        <v>1285</v>
      </c>
      <c r="AB73" s="256">
        <f t="shared" si="144"/>
        <v>-29</v>
      </c>
      <c r="AC73" s="257">
        <f t="shared" si="144"/>
        <v>1256</v>
      </c>
    </row>
    <row r="74" spans="1:29" ht="13.5" customHeight="1" x14ac:dyDescent="0.25">
      <c r="A74" s="174" t="s">
        <v>180</v>
      </c>
      <c r="B74" s="219" t="s">
        <v>181</v>
      </c>
      <c r="C74" s="193">
        <f>+'[3]3.SZ.TÁBL. SEGÍTŐ SZOLGÁLAT'!$E75</f>
        <v>273</v>
      </c>
      <c r="D74" s="191"/>
      <c r="E74" s="188">
        <f t="shared" ref="E74:E82" si="150">SUM(C74:D74)</f>
        <v>273</v>
      </c>
      <c r="F74" s="193">
        <f>+'[3]3.SZ.TÁBL. SEGÍTŐ SZOLGÁLAT'!$H75</f>
        <v>451</v>
      </c>
      <c r="G74" s="191"/>
      <c r="H74" s="194">
        <f t="shared" ref="H74:H82" si="151">SUM(F74:G74)</f>
        <v>451</v>
      </c>
      <c r="I74" s="193">
        <f>+'[3]3.SZ.TÁBL. SEGÍTŐ SZOLGÁLAT'!$K75</f>
        <v>573</v>
      </c>
      <c r="J74" s="191"/>
      <c r="K74" s="194">
        <f t="shared" ref="K74:K82" si="152">SUM(I74:J74)</f>
        <v>573</v>
      </c>
      <c r="L74" s="193">
        <f>+'[3]3.SZ.TÁBL. SEGÍTŐ SZOLGÁLAT'!$N75</f>
        <v>445</v>
      </c>
      <c r="M74" s="191"/>
      <c r="N74" s="194">
        <f t="shared" ref="N74:N82" si="153">SUM(L74:M74)</f>
        <v>445</v>
      </c>
      <c r="O74" s="193">
        <f>+'[3]3.SZ.TÁBL. SEGÍTŐ SZOLGÁLAT'!$Q75</f>
        <v>565</v>
      </c>
      <c r="P74" s="191"/>
      <c r="Q74" s="194">
        <f t="shared" ref="Q74:Q82" si="154">SUM(O74:P74)</f>
        <v>565</v>
      </c>
      <c r="R74" s="193">
        <f>+'[3]3.SZ.TÁBL. SEGÍTŐ SZOLGÁLAT'!$T75</f>
        <v>0</v>
      </c>
      <c r="S74" s="191"/>
      <c r="T74" s="194">
        <f t="shared" ref="T74:T82" si="155">SUM(R74:S74)</f>
        <v>0</v>
      </c>
      <c r="U74" s="193">
        <f>+'[3]3.SZ.TÁBL. SEGÍTŐ SZOLGÁLAT'!$W75</f>
        <v>231</v>
      </c>
      <c r="V74" s="191"/>
      <c r="W74" s="194">
        <f t="shared" ref="W74:W82" si="156">SUM(U74:V74)</f>
        <v>231</v>
      </c>
      <c r="X74" s="193">
        <f>+'[3]3.SZ.TÁBL. SEGÍTŐ SZOLGÁLAT'!$Z75</f>
        <v>0</v>
      </c>
      <c r="Y74" s="191"/>
      <c r="Z74" s="192">
        <f t="shared" ref="Z74:Z82" si="157">SUM(X74:Y74)</f>
        <v>0</v>
      </c>
      <c r="AA74" s="195">
        <f t="shared" ref="AA74:AA77" si="158">+C74+F74+I74+L74+O74+R74+U74+X74</f>
        <v>2538</v>
      </c>
      <c r="AB74" s="191">
        <f t="shared" ref="AB74:AB77" si="159">+D74+G74+J74+M74+P74+S74+V74+Y74</f>
        <v>0</v>
      </c>
      <c r="AC74" s="196">
        <f t="shared" ref="AC74:AC77" si="160">+E74+H74+K74+N74+Q74+T74+W74+Z74</f>
        <v>2538</v>
      </c>
    </row>
    <row r="75" spans="1:29" ht="13.5" customHeight="1" x14ac:dyDescent="0.25">
      <c r="A75" s="175" t="s">
        <v>182</v>
      </c>
      <c r="B75" s="184" t="s">
        <v>3</v>
      </c>
      <c r="C75" s="193">
        <f>+'[3]3.SZ.TÁBL. SEGÍTŐ SZOLGÁLAT'!$E76</f>
        <v>60</v>
      </c>
      <c r="D75" s="182"/>
      <c r="E75" s="188">
        <f t="shared" si="150"/>
        <v>60</v>
      </c>
      <c r="F75" s="193">
        <f>+'[3]3.SZ.TÁBL. SEGÍTŐ SZOLGÁLAT'!$H76</f>
        <v>0</v>
      </c>
      <c r="G75" s="182">
        <f>+[4]Seg.Szolgálat!$I$9</f>
        <v>118</v>
      </c>
      <c r="H75" s="188">
        <f t="shared" si="151"/>
        <v>118</v>
      </c>
      <c r="I75" s="193">
        <f>+'[3]3.SZ.TÁBL. SEGÍTŐ SZOLGÁLAT'!$K76</f>
        <v>0</v>
      </c>
      <c r="J75" s="182"/>
      <c r="K75" s="188">
        <f t="shared" si="152"/>
        <v>0</v>
      </c>
      <c r="L75" s="193">
        <f>+'[3]3.SZ.TÁBL. SEGÍTŐ SZOLGÁLAT'!$N76</f>
        <v>0</v>
      </c>
      <c r="M75" s="182"/>
      <c r="N75" s="188">
        <f t="shared" si="153"/>
        <v>0</v>
      </c>
      <c r="O75" s="193">
        <f>+'[3]3.SZ.TÁBL. SEGÍTŐ SZOLGÁLAT'!$Q76</f>
        <v>0</v>
      </c>
      <c r="P75" s="182"/>
      <c r="Q75" s="188">
        <f t="shared" si="154"/>
        <v>0</v>
      </c>
      <c r="R75" s="193">
        <f>+'[3]3.SZ.TÁBL. SEGÍTŐ SZOLGÁLAT'!$T76</f>
        <v>0</v>
      </c>
      <c r="S75" s="182"/>
      <c r="T75" s="188">
        <f t="shared" si="155"/>
        <v>0</v>
      </c>
      <c r="U75" s="193">
        <f>+'[3]3.SZ.TÁBL. SEGÍTŐ SZOLGÁLAT'!$W76</f>
        <v>11</v>
      </c>
      <c r="V75" s="182"/>
      <c r="W75" s="188">
        <f t="shared" si="156"/>
        <v>11</v>
      </c>
      <c r="X75" s="193">
        <f>+'[3]3.SZ.TÁBL. SEGÍTŐ SZOLGÁLAT'!$Z76</f>
        <v>1200</v>
      </c>
      <c r="Y75" s="182"/>
      <c r="Z75" s="186">
        <f t="shared" si="157"/>
        <v>1200</v>
      </c>
      <c r="AA75" s="189">
        <f t="shared" si="158"/>
        <v>1271</v>
      </c>
      <c r="AB75" s="182">
        <f t="shared" si="159"/>
        <v>118</v>
      </c>
      <c r="AC75" s="183">
        <f t="shared" si="160"/>
        <v>1389</v>
      </c>
    </row>
    <row r="76" spans="1:29" ht="13.5" customHeight="1" x14ac:dyDescent="0.25">
      <c r="A76" s="175" t="s">
        <v>183</v>
      </c>
      <c r="B76" s="184" t="s">
        <v>184</v>
      </c>
      <c r="C76" s="193">
        <f>+'[3]3.SZ.TÁBL. SEGÍTŐ SZOLGÁLAT'!$E77</f>
        <v>0</v>
      </c>
      <c r="D76" s="182"/>
      <c r="E76" s="188">
        <f t="shared" si="150"/>
        <v>0</v>
      </c>
      <c r="F76" s="193">
        <f>+'[3]3.SZ.TÁBL. SEGÍTŐ SZOLGÁLAT'!$H77</f>
        <v>0</v>
      </c>
      <c r="G76" s="182"/>
      <c r="H76" s="188">
        <f t="shared" si="151"/>
        <v>0</v>
      </c>
      <c r="I76" s="193">
        <f>+'[3]3.SZ.TÁBL. SEGÍTŐ SZOLGÁLAT'!$K77</f>
        <v>0</v>
      </c>
      <c r="J76" s="182"/>
      <c r="K76" s="188">
        <f t="shared" si="152"/>
        <v>0</v>
      </c>
      <c r="L76" s="193">
        <f>+'[3]3.SZ.TÁBL. SEGÍTŐ SZOLGÁLAT'!$N77</f>
        <v>0</v>
      </c>
      <c r="M76" s="182"/>
      <c r="N76" s="188">
        <f t="shared" si="153"/>
        <v>0</v>
      </c>
      <c r="O76" s="193">
        <f>+'[3]3.SZ.TÁBL. SEGÍTŐ SZOLGÁLAT'!$Q77</f>
        <v>0</v>
      </c>
      <c r="P76" s="182"/>
      <c r="Q76" s="188">
        <f t="shared" si="154"/>
        <v>0</v>
      </c>
      <c r="R76" s="193">
        <f>+'[3]3.SZ.TÁBL. SEGÍTŐ SZOLGÁLAT'!$T77</f>
        <v>0</v>
      </c>
      <c r="S76" s="182"/>
      <c r="T76" s="188">
        <f t="shared" si="155"/>
        <v>0</v>
      </c>
      <c r="U76" s="193">
        <f>+'[3]3.SZ.TÁBL. SEGÍTŐ SZOLGÁLAT'!$W77</f>
        <v>0</v>
      </c>
      <c r="V76" s="182"/>
      <c r="W76" s="188">
        <f t="shared" si="156"/>
        <v>0</v>
      </c>
      <c r="X76" s="193">
        <f>+'[3]3.SZ.TÁBL. SEGÍTŐ SZOLGÁLAT'!$Z77</f>
        <v>0</v>
      </c>
      <c r="Y76" s="182"/>
      <c r="Z76" s="186">
        <f t="shared" si="157"/>
        <v>0</v>
      </c>
      <c r="AA76" s="189">
        <f t="shared" si="158"/>
        <v>0</v>
      </c>
      <c r="AB76" s="182">
        <f t="shared" si="159"/>
        <v>0</v>
      </c>
      <c r="AC76" s="183">
        <f t="shared" si="160"/>
        <v>0</v>
      </c>
    </row>
    <row r="77" spans="1:29" ht="13.5" customHeight="1" x14ac:dyDescent="0.25">
      <c r="A77" s="175" t="s">
        <v>185</v>
      </c>
      <c r="B77" s="184" t="s">
        <v>186</v>
      </c>
      <c r="C77" s="193">
        <f>+'[3]3.SZ.TÁBL. SEGÍTŐ SZOLGÁLAT'!$E78</f>
        <v>0</v>
      </c>
      <c r="D77" s="182"/>
      <c r="E77" s="188">
        <f t="shared" si="150"/>
        <v>0</v>
      </c>
      <c r="F77" s="193">
        <f>+'[3]3.SZ.TÁBL. SEGÍTŐ SZOLGÁLAT'!$H78</f>
        <v>320</v>
      </c>
      <c r="G77" s="182"/>
      <c r="H77" s="188">
        <f t="shared" si="151"/>
        <v>320</v>
      </c>
      <c r="I77" s="193">
        <f>+'[3]3.SZ.TÁBL. SEGÍTŐ SZOLGÁLAT'!$K78</f>
        <v>665</v>
      </c>
      <c r="J77" s="182"/>
      <c r="K77" s="188">
        <f t="shared" si="152"/>
        <v>665</v>
      </c>
      <c r="L77" s="193">
        <f>+'[3]3.SZ.TÁBL. SEGÍTŐ SZOLGÁLAT'!$N78</f>
        <v>0</v>
      </c>
      <c r="M77" s="182"/>
      <c r="N77" s="188">
        <f t="shared" si="153"/>
        <v>0</v>
      </c>
      <c r="O77" s="193">
        <f>+'[3]3.SZ.TÁBL. SEGÍTŐ SZOLGÁLAT'!$Q78</f>
        <v>1000</v>
      </c>
      <c r="P77" s="182"/>
      <c r="Q77" s="188">
        <f t="shared" si="154"/>
        <v>1000</v>
      </c>
      <c r="R77" s="193">
        <f>+'[3]3.SZ.TÁBL. SEGÍTŐ SZOLGÁLAT'!$T78</f>
        <v>1000</v>
      </c>
      <c r="S77" s="182"/>
      <c r="T77" s="188">
        <f t="shared" si="155"/>
        <v>1000</v>
      </c>
      <c r="U77" s="193">
        <f>+'[3]3.SZ.TÁBL. SEGÍTŐ SZOLGÁLAT'!$W78</f>
        <v>0</v>
      </c>
      <c r="V77" s="182"/>
      <c r="W77" s="188">
        <f t="shared" si="156"/>
        <v>0</v>
      </c>
      <c r="X77" s="193">
        <f>+'[3]3.SZ.TÁBL. SEGÍTŐ SZOLGÁLAT'!$Z78</f>
        <v>0</v>
      </c>
      <c r="Y77" s="182"/>
      <c r="Z77" s="186">
        <f t="shared" si="157"/>
        <v>0</v>
      </c>
      <c r="AA77" s="189">
        <f t="shared" si="158"/>
        <v>2985</v>
      </c>
      <c r="AB77" s="182">
        <f t="shared" si="159"/>
        <v>0</v>
      </c>
      <c r="AC77" s="183">
        <f t="shared" si="160"/>
        <v>2985</v>
      </c>
    </row>
    <row r="78" spans="1:29" ht="13.5" customHeight="1" x14ac:dyDescent="0.25">
      <c r="A78" s="175" t="s">
        <v>187</v>
      </c>
      <c r="B78" s="184" t="s">
        <v>188</v>
      </c>
      <c r="C78" s="193">
        <f>+'[3]3.SZ.TÁBL. SEGÍTŐ SZOLGÁLAT'!$E79</f>
        <v>0</v>
      </c>
      <c r="D78" s="182">
        <f>SUM(D79:D80)</f>
        <v>0</v>
      </c>
      <c r="E78" s="188">
        <f t="shared" si="150"/>
        <v>0</v>
      </c>
      <c r="F78" s="193">
        <f>+'[3]3.SZ.TÁBL. SEGÍTŐ SZOLGÁLAT'!$H79</f>
        <v>0</v>
      </c>
      <c r="G78" s="182">
        <f>SUM(G79:G80)</f>
        <v>0</v>
      </c>
      <c r="H78" s="188">
        <f>SUM(H79:H80)</f>
        <v>0</v>
      </c>
      <c r="I78" s="193">
        <f>+'[3]3.SZ.TÁBL. SEGÍTŐ SZOLGÁLAT'!$K79</f>
        <v>0</v>
      </c>
      <c r="J78" s="182">
        <f>SUM(J79:J80)</f>
        <v>0</v>
      </c>
      <c r="K78" s="188">
        <f>SUM(I78:J78)</f>
        <v>0</v>
      </c>
      <c r="L78" s="193">
        <f>+'[3]3.SZ.TÁBL. SEGÍTŐ SZOLGÁLAT'!$N79</f>
        <v>0</v>
      </c>
      <c r="M78" s="182">
        <f>SUM(M79:M80)</f>
        <v>0</v>
      </c>
      <c r="N78" s="188">
        <f t="shared" si="153"/>
        <v>0</v>
      </c>
      <c r="O78" s="193">
        <f>+'[3]3.SZ.TÁBL. SEGÍTŐ SZOLGÁLAT'!$Q79</f>
        <v>0</v>
      </c>
      <c r="P78" s="182">
        <f>SUM(P79:P80)</f>
        <v>0</v>
      </c>
      <c r="Q78" s="188">
        <f t="shared" si="154"/>
        <v>0</v>
      </c>
      <c r="R78" s="193">
        <f>+'[3]3.SZ.TÁBL. SEGÍTŐ SZOLGÁLAT'!$T79</f>
        <v>0</v>
      </c>
      <c r="S78" s="182">
        <f>SUM(S79:S80)</f>
        <v>0</v>
      </c>
      <c r="T78" s="188">
        <f t="shared" si="155"/>
        <v>0</v>
      </c>
      <c r="U78" s="193">
        <f>+'[3]3.SZ.TÁBL. SEGÍTŐ SZOLGÁLAT'!$W79</f>
        <v>0</v>
      </c>
      <c r="V78" s="182">
        <f>SUM(V79:V80)</f>
        <v>0</v>
      </c>
      <c r="W78" s="188">
        <f t="shared" si="156"/>
        <v>0</v>
      </c>
      <c r="X78" s="193">
        <f>+'[3]3.SZ.TÁBL. SEGÍTŐ SZOLGÁLAT'!$Z79</f>
        <v>0</v>
      </c>
      <c r="Y78" s="182">
        <f>SUM(Y79:Y80)</f>
        <v>0</v>
      </c>
      <c r="Z78" s="186">
        <f t="shared" si="157"/>
        <v>0</v>
      </c>
      <c r="AA78" s="189">
        <f>+SUM(AA79:AA80)</f>
        <v>0</v>
      </c>
      <c r="AB78" s="182">
        <f>+SUM(AB79:AB80)</f>
        <v>0</v>
      </c>
      <c r="AC78" s="183">
        <f>+SUM(AC79:AC80)</f>
        <v>0</v>
      </c>
    </row>
    <row r="79" spans="1:29" ht="13.5" customHeight="1" x14ac:dyDescent="0.25">
      <c r="A79" s="179" t="s">
        <v>187</v>
      </c>
      <c r="B79" s="185" t="s">
        <v>231</v>
      </c>
      <c r="C79" s="193">
        <f>+'[3]3.SZ.TÁBL. SEGÍTŐ SZOLGÁLAT'!$E80</f>
        <v>0</v>
      </c>
      <c r="D79" s="182"/>
      <c r="E79" s="188">
        <f t="shared" si="150"/>
        <v>0</v>
      </c>
      <c r="F79" s="193">
        <f>+'[3]3.SZ.TÁBL. SEGÍTŐ SZOLGÁLAT'!$H80</f>
        <v>0</v>
      </c>
      <c r="G79" s="182"/>
      <c r="H79" s="188">
        <f t="shared" si="151"/>
        <v>0</v>
      </c>
      <c r="I79" s="193">
        <f>+'[3]3.SZ.TÁBL. SEGÍTŐ SZOLGÁLAT'!$K80</f>
        <v>0</v>
      </c>
      <c r="J79" s="182"/>
      <c r="K79" s="188">
        <f t="shared" si="152"/>
        <v>0</v>
      </c>
      <c r="L79" s="193">
        <f>+'[3]3.SZ.TÁBL. SEGÍTŐ SZOLGÁLAT'!$N80</f>
        <v>0</v>
      </c>
      <c r="M79" s="182"/>
      <c r="N79" s="188">
        <f t="shared" si="153"/>
        <v>0</v>
      </c>
      <c r="O79" s="193">
        <f>+'[3]3.SZ.TÁBL. SEGÍTŐ SZOLGÁLAT'!$Q80</f>
        <v>0</v>
      </c>
      <c r="P79" s="182"/>
      <c r="Q79" s="188">
        <f t="shared" si="154"/>
        <v>0</v>
      </c>
      <c r="R79" s="193">
        <f>+'[3]3.SZ.TÁBL. SEGÍTŐ SZOLGÁLAT'!$T80</f>
        <v>0</v>
      </c>
      <c r="S79" s="182"/>
      <c r="T79" s="188">
        <f t="shared" si="155"/>
        <v>0</v>
      </c>
      <c r="U79" s="193">
        <f>+'[3]3.SZ.TÁBL. SEGÍTŐ SZOLGÁLAT'!$W80</f>
        <v>0</v>
      </c>
      <c r="V79" s="182"/>
      <c r="W79" s="188">
        <f t="shared" si="156"/>
        <v>0</v>
      </c>
      <c r="X79" s="193">
        <f>+'[3]3.SZ.TÁBL. SEGÍTŐ SZOLGÁLAT'!$Z80</f>
        <v>0</v>
      </c>
      <c r="Y79" s="182"/>
      <c r="Z79" s="186">
        <f t="shared" si="157"/>
        <v>0</v>
      </c>
      <c r="AA79" s="189">
        <f t="shared" ref="AA79:AA82" si="161">+C79+F79+I79+L79+O79+R79+U79+X79</f>
        <v>0</v>
      </c>
      <c r="AB79" s="182">
        <f t="shared" ref="AB79:AB82" si="162">+D79+G79+J79+M79+P79+S79+V79+Y79</f>
        <v>0</v>
      </c>
      <c r="AC79" s="183">
        <f t="shared" ref="AC79:AC82" si="163">+E79+H79+K79+N79+Q79+T79+W79+Z79</f>
        <v>0</v>
      </c>
    </row>
    <row r="80" spans="1:29" ht="13.5" customHeight="1" x14ac:dyDescent="0.25">
      <c r="A80" s="179" t="s">
        <v>187</v>
      </c>
      <c r="B80" s="185" t="s">
        <v>232</v>
      </c>
      <c r="C80" s="193">
        <f>+'[3]3.SZ.TÁBL. SEGÍTŐ SZOLGÁLAT'!$E81</f>
        <v>0</v>
      </c>
      <c r="D80" s="182"/>
      <c r="E80" s="188">
        <f t="shared" si="150"/>
        <v>0</v>
      </c>
      <c r="F80" s="193">
        <f>+'[3]3.SZ.TÁBL. SEGÍTŐ SZOLGÁLAT'!$H81</f>
        <v>0</v>
      </c>
      <c r="G80" s="182"/>
      <c r="H80" s="188">
        <f t="shared" si="151"/>
        <v>0</v>
      </c>
      <c r="I80" s="193">
        <f>+'[3]3.SZ.TÁBL. SEGÍTŐ SZOLGÁLAT'!$K81</f>
        <v>0</v>
      </c>
      <c r="J80" s="182"/>
      <c r="K80" s="188">
        <f t="shared" si="152"/>
        <v>0</v>
      </c>
      <c r="L80" s="193">
        <f>+'[3]3.SZ.TÁBL. SEGÍTŐ SZOLGÁLAT'!$N81</f>
        <v>0</v>
      </c>
      <c r="M80" s="182"/>
      <c r="N80" s="188">
        <f t="shared" si="153"/>
        <v>0</v>
      </c>
      <c r="O80" s="193">
        <f>+'[3]3.SZ.TÁBL. SEGÍTŐ SZOLGÁLAT'!$Q81</f>
        <v>0</v>
      </c>
      <c r="P80" s="182"/>
      <c r="Q80" s="188">
        <f t="shared" si="154"/>
        <v>0</v>
      </c>
      <c r="R80" s="193">
        <f>+'[3]3.SZ.TÁBL. SEGÍTŐ SZOLGÁLAT'!$T81</f>
        <v>0</v>
      </c>
      <c r="S80" s="182"/>
      <c r="T80" s="188">
        <f t="shared" si="155"/>
        <v>0</v>
      </c>
      <c r="U80" s="193">
        <f>+'[3]3.SZ.TÁBL. SEGÍTŐ SZOLGÁLAT'!$W81</f>
        <v>0</v>
      </c>
      <c r="V80" s="182"/>
      <c r="W80" s="188">
        <f t="shared" si="156"/>
        <v>0</v>
      </c>
      <c r="X80" s="193">
        <f>+'[3]3.SZ.TÁBL. SEGÍTŐ SZOLGÁLAT'!$Z81</f>
        <v>0</v>
      </c>
      <c r="Y80" s="182"/>
      <c r="Z80" s="186">
        <f t="shared" si="157"/>
        <v>0</v>
      </c>
      <c r="AA80" s="189">
        <f t="shared" si="161"/>
        <v>0</v>
      </c>
      <c r="AB80" s="182">
        <f t="shared" si="162"/>
        <v>0</v>
      </c>
      <c r="AC80" s="183">
        <f t="shared" si="163"/>
        <v>0</v>
      </c>
    </row>
    <row r="81" spans="1:29" ht="13.5" customHeight="1" x14ac:dyDescent="0.25">
      <c r="A81" s="175" t="s">
        <v>189</v>
      </c>
      <c r="B81" s="184" t="s">
        <v>190</v>
      </c>
      <c r="C81" s="193">
        <f>+'[3]3.SZ.TÁBL. SEGÍTŐ SZOLGÁLAT'!$E82</f>
        <v>0</v>
      </c>
      <c r="D81" s="182"/>
      <c r="E81" s="188">
        <f t="shared" si="150"/>
        <v>0</v>
      </c>
      <c r="F81" s="193">
        <f>+'[3]3.SZ.TÁBL. SEGÍTŐ SZOLGÁLAT'!$H82</f>
        <v>900</v>
      </c>
      <c r="G81" s="182"/>
      <c r="H81" s="188">
        <f t="shared" si="151"/>
        <v>900</v>
      </c>
      <c r="I81" s="193">
        <f>+'[3]3.SZ.TÁBL. SEGÍTŐ SZOLGÁLAT'!$K82</f>
        <v>17</v>
      </c>
      <c r="J81" s="182"/>
      <c r="K81" s="188">
        <f t="shared" si="152"/>
        <v>17</v>
      </c>
      <c r="L81" s="193">
        <f>+'[3]3.SZ.TÁBL. SEGÍTŐ SZOLGÁLAT'!$N82</f>
        <v>1150</v>
      </c>
      <c r="M81" s="182"/>
      <c r="N81" s="188">
        <f t="shared" si="153"/>
        <v>1150</v>
      </c>
      <c r="O81" s="193">
        <f>+'[3]3.SZ.TÁBL. SEGÍTŐ SZOLGÁLAT'!$Q82</f>
        <v>65</v>
      </c>
      <c r="P81" s="182"/>
      <c r="Q81" s="188">
        <f t="shared" si="154"/>
        <v>65</v>
      </c>
      <c r="R81" s="193">
        <f>+'[3]3.SZ.TÁBL. SEGÍTŐ SZOLGÁLAT'!$T82</f>
        <v>0</v>
      </c>
      <c r="S81" s="182"/>
      <c r="T81" s="188">
        <f t="shared" si="155"/>
        <v>0</v>
      </c>
      <c r="U81" s="193">
        <f>+'[3]3.SZ.TÁBL. SEGÍTŐ SZOLGÁLAT'!$W82</f>
        <v>60</v>
      </c>
      <c r="V81" s="182"/>
      <c r="W81" s="188">
        <f t="shared" si="156"/>
        <v>60</v>
      </c>
      <c r="X81" s="193">
        <f>+'[3]3.SZ.TÁBL. SEGÍTŐ SZOLGÁLAT'!$Z82</f>
        <v>0</v>
      </c>
      <c r="Y81" s="182"/>
      <c r="Z81" s="186">
        <f t="shared" si="157"/>
        <v>0</v>
      </c>
      <c r="AA81" s="189">
        <f t="shared" si="161"/>
        <v>2192</v>
      </c>
      <c r="AB81" s="182">
        <f t="shared" si="162"/>
        <v>0</v>
      </c>
      <c r="AC81" s="183">
        <f t="shared" si="163"/>
        <v>2192</v>
      </c>
    </row>
    <row r="82" spans="1:29" ht="13.5" customHeight="1" x14ac:dyDescent="0.25">
      <c r="A82" s="176" t="s">
        <v>191</v>
      </c>
      <c r="B82" s="220" t="s">
        <v>279</v>
      </c>
      <c r="C82" s="193">
        <f>+'[3]3.SZ.TÁBL. SEGÍTŐ SZOLGÁLAT'!$E83</f>
        <v>380</v>
      </c>
      <c r="D82" s="204"/>
      <c r="E82" s="188">
        <f t="shared" si="150"/>
        <v>380</v>
      </c>
      <c r="F82" s="193">
        <f>+'[3]3.SZ.TÁBL. SEGÍTŐ SZOLGÁLAT'!$H83</f>
        <v>1722</v>
      </c>
      <c r="G82" s="204">
        <f>+[4]Seg.Szolgálat!$I$8+[4]Seg.Szolgálat!$I$57+[4]Seg.Szolgálat!$I$60+[4]Seg.Szolgálat!$I$113</f>
        <v>29</v>
      </c>
      <c r="H82" s="206">
        <f t="shared" si="151"/>
        <v>1751</v>
      </c>
      <c r="I82" s="193">
        <f>+'[3]3.SZ.TÁBL. SEGÍTŐ SZOLGÁLAT'!$K83</f>
        <v>788</v>
      </c>
      <c r="J82" s="204"/>
      <c r="K82" s="206">
        <f t="shared" si="152"/>
        <v>788</v>
      </c>
      <c r="L82" s="193">
        <f>+'[3]3.SZ.TÁBL. SEGÍTŐ SZOLGÁLAT'!$N83</f>
        <v>647</v>
      </c>
      <c r="M82" s="204"/>
      <c r="N82" s="206">
        <f t="shared" si="153"/>
        <v>647</v>
      </c>
      <c r="O82" s="193">
        <f>+'[3]3.SZ.TÁBL. SEGÍTŐ SZOLGÁLAT'!$Q83</f>
        <v>1013</v>
      </c>
      <c r="P82" s="204"/>
      <c r="Q82" s="206">
        <f t="shared" si="154"/>
        <v>1013</v>
      </c>
      <c r="R82" s="193">
        <f>+'[3]3.SZ.TÁBL. SEGÍTŐ SZOLGÁLAT'!$T83</f>
        <v>330</v>
      </c>
      <c r="S82" s="204"/>
      <c r="T82" s="206">
        <f t="shared" si="155"/>
        <v>330</v>
      </c>
      <c r="U82" s="193">
        <f>+'[3]3.SZ.TÁBL. SEGÍTŐ SZOLGÁLAT'!$W83</f>
        <v>210</v>
      </c>
      <c r="V82" s="204"/>
      <c r="W82" s="206">
        <f t="shared" si="156"/>
        <v>210</v>
      </c>
      <c r="X82" s="193">
        <f>+'[3]3.SZ.TÁBL. SEGÍTŐ SZOLGÁLAT'!$Z83</f>
        <v>0</v>
      </c>
      <c r="Y82" s="204"/>
      <c r="Z82" s="205">
        <f t="shared" si="157"/>
        <v>0</v>
      </c>
      <c r="AA82" s="207">
        <f t="shared" si="161"/>
        <v>5090</v>
      </c>
      <c r="AB82" s="204">
        <f t="shared" si="162"/>
        <v>29</v>
      </c>
      <c r="AC82" s="208">
        <f t="shared" si="163"/>
        <v>5119</v>
      </c>
    </row>
    <row r="83" spans="1:29" s="273" customFormat="1" ht="13.5" customHeight="1" x14ac:dyDescent="0.25">
      <c r="A83" s="177" t="s">
        <v>129</v>
      </c>
      <c r="B83" s="221" t="s">
        <v>90</v>
      </c>
      <c r="C83" s="271">
        <f t="shared" ref="C83:AC83" si="164">+SUM(C74:C78,C81:C82)</f>
        <v>713</v>
      </c>
      <c r="D83" s="256">
        <f t="shared" si="164"/>
        <v>0</v>
      </c>
      <c r="E83" s="272">
        <f t="shared" si="164"/>
        <v>713</v>
      </c>
      <c r="F83" s="271">
        <f t="shared" ref="F83" si="165">+SUM(F74:F78,F81:F82)</f>
        <v>3393</v>
      </c>
      <c r="G83" s="256">
        <f t="shared" si="164"/>
        <v>147</v>
      </c>
      <c r="H83" s="272">
        <f t="shared" si="164"/>
        <v>3540</v>
      </c>
      <c r="I83" s="271">
        <f t="shared" si="164"/>
        <v>2043</v>
      </c>
      <c r="J83" s="256">
        <f t="shared" si="164"/>
        <v>0</v>
      </c>
      <c r="K83" s="272">
        <f t="shared" si="164"/>
        <v>2043</v>
      </c>
      <c r="L83" s="271">
        <f t="shared" ref="L83" si="166">+SUM(L74:L78,L81:L82)</f>
        <v>2242</v>
      </c>
      <c r="M83" s="256">
        <f t="shared" si="164"/>
        <v>0</v>
      </c>
      <c r="N83" s="272">
        <f t="shared" si="164"/>
        <v>2242</v>
      </c>
      <c r="O83" s="271">
        <f t="shared" si="164"/>
        <v>2643</v>
      </c>
      <c r="P83" s="256">
        <f t="shared" si="164"/>
        <v>0</v>
      </c>
      <c r="Q83" s="272">
        <f t="shared" si="164"/>
        <v>2643</v>
      </c>
      <c r="R83" s="271">
        <f t="shared" ref="R83" si="167">+SUM(R74:R78,R81:R82)</f>
        <v>1330</v>
      </c>
      <c r="S83" s="256">
        <f t="shared" si="164"/>
        <v>0</v>
      </c>
      <c r="T83" s="272">
        <f t="shared" si="164"/>
        <v>1330</v>
      </c>
      <c r="U83" s="271">
        <f t="shared" si="164"/>
        <v>512</v>
      </c>
      <c r="V83" s="256">
        <f t="shared" si="164"/>
        <v>0</v>
      </c>
      <c r="W83" s="272">
        <f t="shared" si="164"/>
        <v>512</v>
      </c>
      <c r="X83" s="271">
        <f t="shared" ref="X83" si="168">+SUM(X74:X78,X81:X82)</f>
        <v>1200</v>
      </c>
      <c r="Y83" s="256">
        <f t="shared" ref="Y83:Z83" si="169">+SUM(Y74:Y78,Y81:Y82)</f>
        <v>0</v>
      </c>
      <c r="Z83" s="259">
        <f t="shared" si="169"/>
        <v>1200</v>
      </c>
      <c r="AA83" s="254">
        <f t="shared" si="164"/>
        <v>14076</v>
      </c>
      <c r="AB83" s="256">
        <f t="shared" si="164"/>
        <v>147</v>
      </c>
      <c r="AC83" s="257">
        <f t="shared" si="164"/>
        <v>14223</v>
      </c>
    </row>
    <row r="84" spans="1:29" ht="13.5" customHeight="1" x14ac:dyDescent="0.25">
      <c r="A84" s="174" t="s">
        <v>192</v>
      </c>
      <c r="B84" s="219" t="s">
        <v>193</v>
      </c>
      <c r="C84" s="193">
        <f>+'[3]3.SZ.TÁBL. SEGÍTŐ SZOLGÁLAT'!$E85</f>
        <v>0</v>
      </c>
      <c r="D84" s="191"/>
      <c r="E84" s="188">
        <f t="shared" ref="E84:E85" si="170">SUM(C84:D84)</f>
        <v>0</v>
      </c>
      <c r="F84" s="193">
        <f>+'[3]3.SZ.TÁBL. SEGÍTŐ SZOLGÁLAT'!$H85</f>
        <v>250</v>
      </c>
      <c r="G84" s="191">
        <f>+[4]Seg.Szolgálat!$K$33+[4]Seg.Szolgálat!$K$56+[4]Seg.Szolgálat!$K$112</f>
        <v>61</v>
      </c>
      <c r="H84" s="194">
        <f t="shared" ref="H84:H85" si="171">SUM(F84:G84)</f>
        <v>311</v>
      </c>
      <c r="I84" s="193">
        <f>+'[3]3.SZ.TÁBL. SEGÍTŐ SZOLGÁLAT'!$K85</f>
        <v>60</v>
      </c>
      <c r="J84" s="191"/>
      <c r="K84" s="194">
        <f t="shared" ref="K84:K85" si="172">SUM(I84:J84)</f>
        <v>60</v>
      </c>
      <c r="L84" s="193">
        <f>+'[3]3.SZ.TÁBL. SEGÍTŐ SZOLGÁLAT'!$N85</f>
        <v>410</v>
      </c>
      <c r="M84" s="191"/>
      <c r="N84" s="194">
        <f t="shared" ref="N84:N85" si="173">SUM(L84:M84)</f>
        <v>410</v>
      </c>
      <c r="O84" s="193">
        <f>+'[3]3.SZ.TÁBL. SEGÍTŐ SZOLGÁLAT'!$Q85</f>
        <v>80</v>
      </c>
      <c r="P84" s="191"/>
      <c r="Q84" s="194">
        <f t="shared" ref="Q84:Q85" si="174">SUM(O84:P84)</f>
        <v>80</v>
      </c>
      <c r="R84" s="193">
        <f>+'[3]3.SZ.TÁBL. SEGÍTŐ SZOLGÁLAT'!$T85</f>
        <v>0</v>
      </c>
      <c r="S84" s="191"/>
      <c r="T84" s="194">
        <f t="shared" ref="T84:T85" si="175">SUM(R84:S84)</f>
        <v>0</v>
      </c>
      <c r="U84" s="193">
        <f>+'[3]3.SZ.TÁBL. SEGÍTŐ SZOLGÁLAT'!$W85</f>
        <v>0</v>
      </c>
      <c r="V84" s="191"/>
      <c r="W84" s="194">
        <f t="shared" ref="W84:W85" si="176">SUM(U84:V84)</f>
        <v>0</v>
      </c>
      <c r="X84" s="193">
        <f>+'[3]3.SZ.TÁBL. SEGÍTŐ SZOLGÁLAT'!$Z85</f>
        <v>0</v>
      </c>
      <c r="Y84" s="191"/>
      <c r="Z84" s="192">
        <f t="shared" ref="Z84:Z85" si="177">SUM(X84:Y84)</f>
        <v>0</v>
      </c>
      <c r="AA84" s="195">
        <f t="shared" ref="AA84:AA85" si="178">+C84+F84+I84+L84+O84+R84+U84+X84</f>
        <v>800</v>
      </c>
      <c r="AB84" s="191">
        <f t="shared" ref="AB84:AB85" si="179">+D84+G84+J84+M84+P84+S84+V84+Y84</f>
        <v>61</v>
      </c>
      <c r="AC84" s="196">
        <f t="shared" ref="AC84:AC85" si="180">+E84+H84+K84+N84+Q84+T84+W84+Z84</f>
        <v>861</v>
      </c>
    </row>
    <row r="85" spans="1:29" ht="13.5" customHeight="1" x14ac:dyDescent="0.25">
      <c r="A85" s="176" t="s">
        <v>194</v>
      </c>
      <c r="B85" s="220" t="s">
        <v>195</v>
      </c>
      <c r="C85" s="193">
        <f>+'[3]3.SZ.TÁBL. SEGÍTŐ SZOLGÁLAT'!$E86</f>
        <v>0</v>
      </c>
      <c r="D85" s="204"/>
      <c r="E85" s="188">
        <f t="shared" si="170"/>
        <v>0</v>
      </c>
      <c r="F85" s="193">
        <f>+'[3]3.SZ.TÁBL. SEGÍTŐ SZOLGÁLAT'!$H86</f>
        <v>0</v>
      </c>
      <c r="G85" s="204"/>
      <c r="H85" s="206">
        <f t="shared" si="171"/>
        <v>0</v>
      </c>
      <c r="I85" s="193">
        <f>+'[3]3.SZ.TÁBL. SEGÍTŐ SZOLGÁLAT'!$K86</f>
        <v>0</v>
      </c>
      <c r="J85" s="204"/>
      <c r="K85" s="206">
        <f t="shared" si="172"/>
        <v>0</v>
      </c>
      <c r="L85" s="193">
        <f>+'[3]3.SZ.TÁBL. SEGÍTŐ SZOLGÁLAT'!$N86</f>
        <v>0</v>
      </c>
      <c r="M85" s="204"/>
      <c r="N85" s="206">
        <f t="shared" si="173"/>
        <v>0</v>
      </c>
      <c r="O85" s="193">
        <f>+'[3]3.SZ.TÁBL. SEGÍTŐ SZOLGÁLAT'!$Q86</f>
        <v>0</v>
      </c>
      <c r="P85" s="204"/>
      <c r="Q85" s="206">
        <f t="shared" si="174"/>
        <v>0</v>
      </c>
      <c r="R85" s="193">
        <f>+'[3]3.SZ.TÁBL. SEGÍTŐ SZOLGÁLAT'!$T86</f>
        <v>0</v>
      </c>
      <c r="S85" s="204"/>
      <c r="T85" s="206">
        <f t="shared" si="175"/>
        <v>0</v>
      </c>
      <c r="U85" s="193">
        <f>+'[3]3.SZ.TÁBL. SEGÍTŐ SZOLGÁLAT'!$W86</f>
        <v>0</v>
      </c>
      <c r="V85" s="204"/>
      <c r="W85" s="206">
        <f t="shared" si="176"/>
        <v>0</v>
      </c>
      <c r="X85" s="193">
        <f>+'[3]3.SZ.TÁBL. SEGÍTŐ SZOLGÁLAT'!$Z86</f>
        <v>0</v>
      </c>
      <c r="Y85" s="204"/>
      <c r="Z85" s="205">
        <f t="shared" si="177"/>
        <v>0</v>
      </c>
      <c r="AA85" s="207">
        <f t="shared" si="178"/>
        <v>0</v>
      </c>
      <c r="AB85" s="204">
        <f t="shared" si="179"/>
        <v>0</v>
      </c>
      <c r="AC85" s="208">
        <f t="shared" si="180"/>
        <v>0</v>
      </c>
    </row>
    <row r="86" spans="1:29" s="273" customFormat="1" ht="13.5" customHeight="1" x14ac:dyDescent="0.25">
      <c r="A86" s="177" t="s">
        <v>130</v>
      </c>
      <c r="B86" s="221" t="s">
        <v>91</v>
      </c>
      <c r="C86" s="271">
        <f t="shared" ref="C86:AC86" si="181">+SUM(C84:C85)</f>
        <v>0</v>
      </c>
      <c r="D86" s="256">
        <f t="shared" si="181"/>
        <v>0</v>
      </c>
      <c r="E86" s="272">
        <f t="shared" si="181"/>
        <v>0</v>
      </c>
      <c r="F86" s="271">
        <f t="shared" ref="F86" si="182">+SUM(F84:F85)</f>
        <v>250</v>
      </c>
      <c r="G86" s="256">
        <f t="shared" si="181"/>
        <v>61</v>
      </c>
      <c r="H86" s="272">
        <f t="shared" si="181"/>
        <v>311</v>
      </c>
      <c r="I86" s="271">
        <f t="shared" si="181"/>
        <v>60</v>
      </c>
      <c r="J86" s="256">
        <f t="shared" si="181"/>
        <v>0</v>
      </c>
      <c r="K86" s="272">
        <f t="shared" si="181"/>
        <v>60</v>
      </c>
      <c r="L86" s="271">
        <f t="shared" ref="L86" si="183">+SUM(L84:L85)</f>
        <v>410</v>
      </c>
      <c r="M86" s="256">
        <f t="shared" si="181"/>
        <v>0</v>
      </c>
      <c r="N86" s="272">
        <f t="shared" si="181"/>
        <v>410</v>
      </c>
      <c r="O86" s="271">
        <f t="shared" si="181"/>
        <v>80</v>
      </c>
      <c r="P86" s="256">
        <f t="shared" si="181"/>
        <v>0</v>
      </c>
      <c r="Q86" s="272">
        <f t="shared" si="181"/>
        <v>80</v>
      </c>
      <c r="R86" s="271">
        <f t="shared" ref="R86" si="184">+SUM(R84:R85)</f>
        <v>0</v>
      </c>
      <c r="S86" s="256">
        <f t="shared" si="181"/>
        <v>0</v>
      </c>
      <c r="T86" s="272">
        <f t="shared" si="181"/>
        <v>0</v>
      </c>
      <c r="U86" s="271">
        <f t="shared" si="181"/>
        <v>0</v>
      </c>
      <c r="V86" s="256">
        <f t="shared" si="181"/>
        <v>0</v>
      </c>
      <c r="W86" s="272">
        <f t="shared" si="181"/>
        <v>0</v>
      </c>
      <c r="X86" s="271">
        <f t="shared" ref="X86" si="185">+SUM(X84:X85)</f>
        <v>0</v>
      </c>
      <c r="Y86" s="256">
        <f t="shared" ref="Y86:Z86" si="186">+SUM(Y84:Y85)</f>
        <v>0</v>
      </c>
      <c r="Z86" s="259">
        <f t="shared" si="186"/>
        <v>0</v>
      </c>
      <c r="AA86" s="254">
        <f t="shared" si="181"/>
        <v>800</v>
      </c>
      <c r="AB86" s="256">
        <f t="shared" si="181"/>
        <v>61</v>
      </c>
      <c r="AC86" s="257">
        <f t="shared" si="181"/>
        <v>861</v>
      </c>
    </row>
    <row r="87" spans="1:29" ht="13.5" customHeight="1" x14ac:dyDescent="0.25">
      <c r="A87" s="174" t="s">
        <v>196</v>
      </c>
      <c r="B87" s="219" t="s">
        <v>197</v>
      </c>
      <c r="C87" s="193">
        <f>+'[3]3.SZ.TÁBL. SEGÍTŐ SZOLGÁLAT'!$E88</f>
        <v>219</v>
      </c>
      <c r="D87" s="191">
        <f>+[4]Seg.Szolgálat!$J$76</f>
        <v>12</v>
      </c>
      <c r="E87" s="188">
        <f t="shared" ref="E87:E91" si="187">SUM(C87:D87)</f>
        <v>231</v>
      </c>
      <c r="F87" s="193">
        <f>+'[3]3.SZ.TÁBL. SEGÍTŐ SZOLGÁLAT'!$H88</f>
        <v>811</v>
      </c>
      <c r="G87" s="191">
        <f>+[4]Seg.Szolgálat!$J$6</f>
        <v>50</v>
      </c>
      <c r="H87" s="194">
        <f t="shared" ref="H87:H91" si="188">SUM(F87:G87)</f>
        <v>861</v>
      </c>
      <c r="I87" s="193">
        <f>+'[3]3.SZ.TÁBL. SEGÍTŐ SZOLGÁLAT'!$K88</f>
        <v>731</v>
      </c>
      <c r="J87" s="191"/>
      <c r="K87" s="194">
        <f t="shared" ref="K87:K91" si="189">SUM(I87:J87)</f>
        <v>731</v>
      </c>
      <c r="L87" s="193">
        <f>+'[3]3.SZ.TÁBL. SEGÍTŐ SZOLGÁLAT'!$N88</f>
        <v>537</v>
      </c>
      <c r="M87" s="191"/>
      <c r="N87" s="194">
        <f t="shared" ref="N87:N91" si="190">SUM(L87:M87)</f>
        <v>537</v>
      </c>
      <c r="O87" s="193">
        <f>+'[3]3.SZ.TÁBL. SEGÍTŐ SZOLGÁLAT'!$Q88</f>
        <v>1184</v>
      </c>
      <c r="P87" s="191"/>
      <c r="Q87" s="194">
        <f t="shared" ref="Q87:Q91" si="191">SUM(O87:P87)</f>
        <v>1184</v>
      </c>
      <c r="R87" s="193">
        <f>+'[3]3.SZ.TÁBL. SEGÍTŐ SZOLGÁLAT'!$T88</f>
        <v>641</v>
      </c>
      <c r="S87" s="191"/>
      <c r="T87" s="194">
        <f t="shared" ref="T87:T91" si="192">SUM(R87:S87)</f>
        <v>641</v>
      </c>
      <c r="U87" s="193">
        <f>+'[3]3.SZ.TÁBL. SEGÍTŐ SZOLGÁLAT'!$W88</f>
        <v>180</v>
      </c>
      <c r="V87" s="191"/>
      <c r="W87" s="194">
        <f t="shared" ref="W87:W91" si="193">SUM(U87:V87)</f>
        <v>180</v>
      </c>
      <c r="X87" s="193">
        <f>+'[3]3.SZ.TÁBL. SEGÍTŐ SZOLGÁLAT'!$Z88</f>
        <v>329</v>
      </c>
      <c r="Y87" s="191"/>
      <c r="Z87" s="192">
        <f t="shared" ref="Z87:Z91" si="194">SUM(X87:Y87)</f>
        <v>329</v>
      </c>
      <c r="AA87" s="195">
        <f t="shared" ref="AA87:AA91" si="195">+C87+F87+I87+L87+O87+R87+U87+X87</f>
        <v>4632</v>
      </c>
      <c r="AB87" s="191">
        <f t="shared" ref="AB87:AB91" si="196">+D87+G87+J87+M87+P87+S87+V87+Y87</f>
        <v>62</v>
      </c>
      <c r="AC87" s="196">
        <f t="shared" ref="AC87:AC91" si="197">+E87+H87+K87+N87+Q87+T87+W87+Z87</f>
        <v>4694</v>
      </c>
    </row>
    <row r="88" spans="1:29" ht="13.5" customHeight="1" x14ac:dyDescent="0.25">
      <c r="A88" s="175" t="s">
        <v>198</v>
      </c>
      <c r="B88" s="184" t="s">
        <v>199</v>
      </c>
      <c r="C88" s="193">
        <f>+'[3]3.SZ.TÁBL. SEGÍTŐ SZOLGÁLAT'!$E89</f>
        <v>0</v>
      </c>
      <c r="D88" s="182"/>
      <c r="E88" s="188">
        <f t="shared" si="187"/>
        <v>0</v>
      </c>
      <c r="F88" s="193">
        <f>+'[3]3.SZ.TÁBL. SEGÍTŐ SZOLGÁLAT'!$H89</f>
        <v>0</v>
      </c>
      <c r="G88" s="182"/>
      <c r="H88" s="188">
        <f t="shared" si="188"/>
        <v>0</v>
      </c>
      <c r="I88" s="193">
        <f>+'[3]3.SZ.TÁBL. SEGÍTŐ SZOLGÁLAT'!$K89</f>
        <v>0</v>
      </c>
      <c r="J88" s="182"/>
      <c r="K88" s="188">
        <f t="shared" si="189"/>
        <v>0</v>
      </c>
      <c r="L88" s="193">
        <f>+'[3]3.SZ.TÁBL. SEGÍTŐ SZOLGÁLAT'!$N89</f>
        <v>0</v>
      </c>
      <c r="M88" s="182"/>
      <c r="N88" s="188">
        <f t="shared" si="190"/>
        <v>0</v>
      </c>
      <c r="O88" s="193">
        <f>+'[3]3.SZ.TÁBL. SEGÍTŐ SZOLGÁLAT'!$Q89</f>
        <v>0</v>
      </c>
      <c r="P88" s="182"/>
      <c r="Q88" s="188">
        <f t="shared" si="191"/>
        <v>0</v>
      </c>
      <c r="R88" s="193">
        <f>+'[3]3.SZ.TÁBL. SEGÍTŐ SZOLGÁLAT'!$T89</f>
        <v>0</v>
      </c>
      <c r="S88" s="182"/>
      <c r="T88" s="188">
        <f t="shared" si="192"/>
        <v>0</v>
      </c>
      <c r="U88" s="193">
        <f>+'[3]3.SZ.TÁBL. SEGÍTŐ SZOLGÁLAT'!$W89</f>
        <v>0</v>
      </c>
      <c r="V88" s="182"/>
      <c r="W88" s="188">
        <f t="shared" si="193"/>
        <v>0</v>
      </c>
      <c r="X88" s="193">
        <f>+'[3]3.SZ.TÁBL. SEGÍTŐ SZOLGÁLAT'!$Z89</f>
        <v>0</v>
      </c>
      <c r="Y88" s="182"/>
      <c r="Z88" s="186">
        <f t="shared" si="194"/>
        <v>0</v>
      </c>
      <c r="AA88" s="189">
        <f t="shared" si="195"/>
        <v>0</v>
      </c>
      <c r="AB88" s="182">
        <f t="shared" si="196"/>
        <v>0</v>
      </c>
      <c r="AC88" s="183">
        <f t="shared" si="197"/>
        <v>0</v>
      </c>
    </row>
    <row r="89" spans="1:29" ht="13.5" customHeight="1" x14ac:dyDescent="0.25">
      <c r="A89" s="175" t="s">
        <v>200</v>
      </c>
      <c r="B89" s="184" t="s">
        <v>201</v>
      </c>
      <c r="C89" s="193">
        <f>+'[3]3.SZ.TÁBL. SEGÍTŐ SZOLGÁLAT'!$E90</f>
        <v>0</v>
      </c>
      <c r="D89" s="182"/>
      <c r="E89" s="188">
        <f t="shared" si="187"/>
        <v>0</v>
      </c>
      <c r="F89" s="193">
        <f>+'[3]3.SZ.TÁBL. SEGÍTŐ SZOLGÁLAT'!$H90</f>
        <v>0</v>
      </c>
      <c r="G89" s="182"/>
      <c r="H89" s="188">
        <f t="shared" si="188"/>
        <v>0</v>
      </c>
      <c r="I89" s="193">
        <f>+'[3]3.SZ.TÁBL. SEGÍTŐ SZOLGÁLAT'!$K90</f>
        <v>0</v>
      </c>
      <c r="J89" s="182"/>
      <c r="K89" s="188">
        <f t="shared" si="189"/>
        <v>0</v>
      </c>
      <c r="L89" s="193">
        <f>+'[3]3.SZ.TÁBL. SEGÍTŐ SZOLGÁLAT'!$N90</f>
        <v>0</v>
      </c>
      <c r="M89" s="182"/>
      <c r="N89" s="188">
        <f t="shared" si="190"/>
        <v>0</v>
      </c>
      <c r="O89" s="193">
        <f>+'[3]3.SZ.TÁBL. SEGÍTŐ SZOLGÁLAT'!$Q90</f>
        <v>0</v>
      </c>
      <c r="P89" s="182"/>
      <c r="Q89" s="188">
        <f t="shared" si="191"/>
        <v>0</v>
      </c>
      <c r="R89" s="193">
        <f>+'[3]3.SZ.TÁBL. SEGÍTŐ SZOLGÁLAT'!$T90</f>
        <v>0</v>
      </c>
      <c r="S89" s="182"/>
      <c r="T89" s="188">
        <f t="shared" si="192"/>
        <v>0</v>
      </c>
      <c r="U89" s="193">
        <f>+'[3]3.SZ.TÁBL. SEGÍTŐ SZOLGÁLAT'!$W90</f>
        <v>0</v>
      </c>
      <c r="V89" s="182"/>
      <c r="W89" s="188">
        <f t="shared" si="193"/>
        <v>0</v>
      </c>
      <c r="X89" s="193">
        <f>+'[3]3.SZ.TÁBL. SEGÍTŐ SZOLGÁLAT'!$Z90</f>
        <v>0</v>
      </c>
      <c r="Y89" s="182"/>
      <c r="Z89" s="186">
        <f t="shared" si="194"/>
        <v>0</v>
      </c>
      <c r="AA89" s="189">
        <f t="shared" si="195"/>
        <v>0</v>
      </c>
      <c r="AB89" s="182">
        <f t="shared" si="196"/>
        <v>0</v>
      </c>
      <c r="AC89" s="183">
        <f t="shared" si="197"/>
        <v>0</v>
      </c>
    </row>
    <row r="90" spans="1:29" ht="13.5" customHeight="1" x14ac:dyDescent="0.25">
      <c r="A90" s="175" t="s">
        <v>202</v>
      </c>
      <c r="B90" s="184" t="s">
        <v>203</v>
      </c>
      <c r="C90" s="193">
        <f>+'[3]3.SZ.TÁBL. SEGÍTŐ SZOLGÁLAT'!$E91</f>
        <v>0</v>
      </c>
      <c r="D90" s="182"/>
      <c r="E90" s="188">
        <f t="shared" si="187"/>
        <v>0</v>
      </c>
      <c r="F90" s="193">
        <f>+'[3]3.SZ.TÁBL. SEGÍTŐ SZOLGÁLAT'!$H91</f>
        <v>0</v>
      </c>
      <c r="G90" s="182"/>
      <c r="H90" s="188">
        <f t="shared" si="188"/>
        <v>0</v>
      </c>
      <c r="I90" s="193">
        <f>+'[3]3.SZ.TÁBL. SEGÍTŐ SZOLGÁLAT'!$K91</f>
        <v>0</v>
      </c>
      <c r="J90" s="182"/>
      <c r="K90" s="188">
        <f t="shared" si="189"/>
        <v>0</v>
      </c>
      <c r="L90" s="193">
        <f>+'[3]3.SZ.TÁBL. SEGÍTŐ SZOLGÁLAT'!$N91</f>
        <v>0</v>
      </c>
      <c r="M90" s="182"/>
      <c r="N90" s="188">
        <f t="shared" si="190"/>
        <v>0</v>
      </c>
      <c r="O90" s="193">
        <f>+'[3]3.SZ.TÁBL. SEGÍTŐ SZOLGÁLAT'!$Q91</f>
        <v>0</v>
      </c>
      <c r="P90" s="182"/>
      <c r="Q90" s="188">
        <f t="shared" si="191"/>
        <v>0</v>
      </c>
      <c r="R90" s="193">
        <f>+'[3]3.SZ.TÁBL. SEGÍTŐ SZOLGÁLAT'!$T91</f>
        <v>0</v>
      </c>
      <c r="S90" s="182"/>
      <c r="T90" s="188">
        <f t="shared" si="192"/>
        <v>0</v>
      </c>
      <c r="U90" s="193">
        <f>+'[3]3.SZ.TÁBL. SEGÍTŐ SZOLGÁLAT'!$W91</f>
        <v>0</v>
      </c>
      <c r="V90" s="182"/>
      <c r="W90" s="188">
        <f t="shared" si="193"/>
        <v>0</v>
      </c>
      <c r="X90" s="193">
        <f>+'[3]3.SZ.TÁBL. SEGÍTŐ SZOLGÁLAT'!$Z91</f>
        <v>0</v>
      </c>
      <c r="Y90" s="182"/>
      <c r="Z90" s="186">
        <f t="shared" si="194"/>
        <v>0</v>
      </c>
      <c r="AA90" s="189">
        <f t="shared" si="195"/>
        <v>0</v>
      </c>
      <c r="AB90" s="182">
        <f t="shared" si="196"/>
        <v>0</v>
      </c>
      <c r="AC90" s="183">
        <f t="shared" si="197"/>
        <v>0</v>
      </c>
    </row>
    <row r="91" spans="1:29" ht="13.5" customHeight="1" x14ac:dyDescent="0.25">
      <c r="A91" s="176" t="s">
        <v>204</v>
      </c>
      <c r="B91" s="220" t="s">
        <v>280</v>
      </c>
      <c r="C91" s="193">
        <f>+'[3]3.SZ.TÁBL. SEGÍTŐ SZOLGÁLAT'!$E92</f>
        <v>0</v>
      </c>
      <c r="D91" s="204"/>
      <c r="E91" s="188">
        <f t="shared" si="187"/>
        <v>0</v>
      </c>
      <c r="F91" s="193">
        <f>+'[3]3.SZ.TÁBL. SEGÍTŐ SZOLGÁLAT'!$H92</f>
        <v>15</v>
      </c>
      <c r="G91" s="204"/>
      <c r="H91" s="206">
        <f t="shared" si="188"/>
        <v>15</v>
      </c>
      <c r="I91" s="193">
        <f>+'[3]3.SZ.TÁBL. SEGÍTŐ SZOLGÁLAT'!$K92</f>
        <v>5</v>
      </c>
      <c r="J91" s="204"/>
      <c r="K91" s="206">
        <f t="shared" si="189"/>
        <v>5</v>
      </c>
      <c r="L91" s="193">
        <f>+'[3]3.SZ.TÁBL. SEGÍTŐ SZOLGÁLAT'!$N92</f>
        <v>0</v>
      </c>
      <c r="M91" s="204"/>
      <c r="N91" s="206">
        <f t="shared" si="190"/>
        <v>0</v>
      </c>
      <c r="O91" s="193">
        <f>+'[3]3.SZ.TÁBL. SEGÍTŐ SZOLGÁLAT'!$Q92</f>
        <v>75</v>
      </c>
      <c r="P91" s="204"/>
      <c r="Q91" s="206">
        <f t="shared" si="191"/>
        <v>75</v>
      </c>
      <c r="R91" s="193">
        <f>+'[3]3.SZ.TÁBL. SEGÍTŐ SZOLGÁLAT'!$T92</f>
        <v>70</v>
      </c>
      <c r="S91" s="204"/>
      <c r="T91" s="206">
        <f t="shared" si="192"/>
        <v>70</v>
      </c>
      <c r="U91" s="193">
        <f>+'[3]3.SZ.TÁBL. SEGÍTŐ SZOLGÁLAT'!$W92</f>
        <v>0</v>
      </c>
      <c r="V91" s="204"/>
      <c r="W91" s="206">
        <f t="shared" si="193"/>
        <v>0</v>
      </c>
      <c r="X91" s="193">
        <f>+'[3]3.SZ.TÁBL. SEGÍTŐ SZOLGÁLAT'!$Z92</f>
        <v>0</v>
      </c>
      <c r="Y91" s="204"/>
      <c r="Z91" s="205">
        <f t="shared" si="194"/>
        <v>0</v>
      </c>
      <c r="AA91" s="207">
        <f t="shared" si="195"/>
        <v>165</v>
      </c>
      <c r="AB91" s="204">
        <f t="shared" si="196"/>
        <v>0</v>
      </c>
      <c r="AC91" s="208">
        <f t="shared" si="197"/>
        <v>165</v>
      </c>
    </row>
    <row r="92" spans="1:29" s="273" customFormat="1" ht="13.5" customHeight="1" x14ac:dyDescent="0.25">
      <c r="A92" s="177" t="s">
        <v>131</v>
      </c>
      <c r="B92" s="221" t="s">
        <v>92</v>
      </c>
      <c r="C92" s="271">
        <f t="shared" ref="C92:AC92" si="198">SUM(C87:C91)</f>
        <v>219</v>
      </c>
      <c r="D92" s="256">
        <f t="shared" si="198"/>
        <v>12</v>
      </c>
      <c r="E92" s="272">
        <f t="shared" si="198"/>
        <v>231</v>
      </c>
      <c r="F92" s="271">
        <f t="shared" ref="F92" si="199">SUM(F87:F91)</f>
        <v>826</v>
      </c>
      <c r="G92" s="256">
        <f t="shared" si="198"/>
        <v>50</v>
      </c>
      <c r="H92" s="272">
        <f t="shared" si="198"/>
        <v>876</v>
      </c>
      <c r="I92" s="271">
        <f t="shared" si="198"/>
        <v>736</v>
      </c>
      <c r="J92" s="256">
        <f t="shared" si="198"/>
        <v>0</v>
      </c>
      <c r="K92" s="272">
        <f t="shared" si="198"/>
        <v>736</v>
      </c>
      <c r="L92" s="271">
        <f t="shared" ref="L92" si="200">SUM(L87:L91)</f>
        <v>537</v>
      </c>
      <c r="M92" s="256">
        <f t="shared" si="198"/>
        <v>0</v>
      </c>
      <c r="N92" s="272">
        <f t="shared" si="198"/>
        <v>537</v>
      </c>
      <c r="O92" s="271">
        <f t="shared" si="198"/>
        <v>1259</v>
      </c>
      <c r="P92" s="256">
        <f t="shared" si="198"/>
        <v>0</v>
      </c>
      <c r="Q92" s="272">
        <f t="shared" si="198"/>
        <v>1259</v>
      </c>
      <c r="R92" s="271">
        <f t="shared" ref="R92" si="201">SUM(R87:R91)</f>
        <v>711</v>
      </c>
      <c r="S92" s="256">
        <f t="shared" si="198"/>
        <v>0</v>
      </c>
      <c r="T92" s="272">
        <f t="shared" si="198"/>
        <v>711</v>
      </c>
      <c r="U92" s="271">
        <f t="shared" si="198"/>
        <v>180</v>
      </c>
      <c r="V92" s="256">
        <f t="shared" si="198"/>
        <v>0</v>
      </c>
      <c r="W92" s="272">
        <f t="shared" si="198"/>
        <v>180</v>
      </c>
      <c r="X92" s="271">
        <f t="shared" ref="X92" si="202">SUM(X87:X91)</f>
        <v>329</v>
      </c>
      <c r="Y92" s="256">
        <f t="shared" ref="Y92:Z92" si="203">SUM(Y87:Y91)</f>
        <v>0</v>
      </c>
      <c r="Z92" s="259">
        <f t="shared" si="203"/>
        <v>329</v>
      </c>
      <c r="AA92" s="254">
        <f t="shared" si="198"/>
        <v>4797</v>
      </c>
      <c r="AB92" s="256">
        <f t="shared" si="198"/>
        <v>62</v>
      </c>
      <c r="AC92" s="257">
        <f t="shared" si="198"/>
        <v>4859</v>
      </c>
    </row>
    <row r="93" spans="1:29" s="273" customFormat="1" ht="13.5" customHeight="1" x14ac:dyDescent="0.25">
      <c r="A93" s="177" t="s">
        <v>132</v>
      </c>
      <c r="B93" s="221" t="s">
        <v>93</v>
      </c>
      <c r="C93" s="271">
        <f t="shared" ref="C93:AC93" si="204">+C70+C73+C83+C86+C92</f>
        <v>1030</v>
      </c>
      <c r="D93" s="256">
        <f t="shared" si="204"/>
        <v>70</v>
      </c>
      <c r="E93" s="272">
        <f t="shared" si="204"/>
        <v>1100</v>
      </c>
      <c r="F93" s="271">
        <f t="shared" ref="F93" si="205">+F70+F73+F83+F86+F92</f>
        <v>4974</v>
      </c>
      <c r="G93" s="256">
        <f t="shared" si="204"/>
        <v>297</v>
      </c>
      <c r="H93" s="272">
        <f t="shared" si="204"/>
        <v>5271</v>
      </c>
      <c r="I93" s="271">
        <f t="shared" si="204"/>
        <v>3504</v>
      </c>
      <c r="J93" s="256">
        <f t="shared" si="204"/>
        <v>0</v>
      </c>
      <c r="K93" s="272">
        <f t="shared" si="204"/>
        <v>3504</v>
      </c>
      <c r="L93" s="271">
        <f t="shared" ref="L93" si="206">+L70+L73+L83+L86+L92</f>
        <v>4075</v>
      </c>
      <c r="M93" s="256">
        <f t="shared" si="204"/>
        <v>0</v>
      </c>
      <c r="N93" s="272">
        <f t="shared" si="204"/>
        <v>4075</v>
      </c>
      <c r="O93" s="271">
        <f t="shared" si="204"/>
        <v>5790</v>
      </c>
      <c r="P93" s="256">
        <f t="shared" si="204"/>
        <v>0</v>
      </c>
      <c r="Q93" s="272">
        <f t="shared" si="204"/>
        <v>5790</v>
      </c>
      <c r="R93" s="271">
        <f t="shared" ref="R93" si="207">+R70+R73+R83+R86+R92</f>
        <v>3086</v>
      </c>
      <c r="S93" s="256">
        <f t="shared" si="204"/>
        <v>0</v>
      </c>
      <c r="T93" s="272">
        <f t="shared" si="204"/>
        <v>3086</v>
      </c>
      <c r="U93" s="271">
        <f t="shared" si="204"/>
        <v>897</v>
      </c>
      <c r="V93" s="256">
        <f t="shared" si="204"/>
        <v>-29</v>
      </c>
      <c r="W93" s="272">
        <f t="shared" si="204"/>
        <v>868</v>
      </c>
      <c r="X93" s="271">
        <f t="shared" ref="X93" si="208">+X70+X73+X83+X86+X92</f>
        <v>1549</v>
      </c>
      <c r="Y93" s="256">
        <f t="shared" ref="Y93:Z93" si="209">+Y70+Y73+Y83+Y86+Y92</f>
        <v>0</v>
      </c>
      <c r="Z93" s="259">
        <f t="shared" si="209"/>
        <v>1549</v>
      </c>
      <c r="AA93" s="254">
        <f t="shared" si="204"/>
        <v>24905</v>
      </c>
      <c r="AB93" s="256">
        <f t="shared" si="204"/>
        <v>338</v>
      </c>
      <c r="AC93" s="257">
        <f t="shared" si="204"/>
        <v>25243</v>
      </c>
    </row>
    <row r="94" spans="1:29" ht="13.5" customHeight="1" x14ac:dyDescent="0.25">
      <c r="A94" s="174" t="s">
        <v>241</v>
      </c>
      <c r="B94" s="516" t="s">
        <v>242</v>
      </c>
      <c r="C94" s="193">
        <f>+'[3]3.SZ.TÁBL. SEGÍTŐ SZOLGÁLAT'!$E95</f>
        <v>164</v>
      </c>
      <c r="D94" s="191">
        <f t="shared" ref="D94:Z94" si="210">+D95</f>
        <v>0</v>
      </c>
      <c r="E94" s="194">
        <f t="shared" si="210"/>
        <v>164</v>
      </c>
      <c r="F94" s="193">
        <f>+'[3]3.SZ.TÁBL. SEGÍTŐ SZOLGÁLAT'!$H95</f>
        <v>5767</v>
      </c>
      <c r="G94" s="191">
        <f t="shared" si="210"/>
        <v>0</v>
      </c>
      <c r="H94" s="194">
        <f t="shared" si="210"/>
        <v>5767</v>
      </c>
      <c r="I94" s="193">
        <f>+'[3]3.SZ.TÁBL. SEGÍTŐ SZOLGÁLAT'!$K95</f>
        <v>858</v>
      </c>
      <c r="J94" s="191">
        <f t="shared" si="210"/>
        <v>0</v>
      </c>
      <c r="K94" s="194">
        <f t="shared" si="210"/>
        <v>858</v>
      </c>
      <c r="L94" s="193">
        <f>+'[3]3.SZ.TÁBL. SEGÍTŐ SZOLGÁLAT'!$N95</f>
        <v>0</v>
      </c>
      <c r="M94" s="191">
        <f t="shared" si="210"/>
        <v>0</v>
      </c>
      <c r="N94" s="194">
        <f t="shared" si="210"/>
        <v>0</v>
      </c>
      <c r="O94" s="193">
        <f>+'[3]3.SZ.TÁBL. SEGÍTŐ SZOLGÁLAT'!$Q95</f>
        <v>0</v>
      </c>
      <c r="P94" s="191">
        <f t="shared" si="210"/>
        <v>0</v>
      </c>
      <c r="Q94" s="194">
        <f t="shared" si="210"/>
        <v>0</v>
      </c>
      <c r="R94" s="193">
        <f>+'[3]3.SZ.TÁBL. SEGÍTŐ SZOLGÁLAT'!$T95</f>
        <v>0</v>
      </c>
      <c r="S94" s="191">
        <f t="shared" si="210"/>
        <v>0</v>
      </c>
      <c r="T94" s="194">
        <f t="shared" si="210"/>
        <v>0</v>
      </c>
      <c r="U94" s="193">
        <f>+'[3]3.SZ.TÁBL. SEGÍTŐ SZOLGÁLAT'!$W95</f>
        <v>0</v>
      </c>
      <c r="V94" s="191">
        <f t="shared" si="210"/>
        <v>0</v>
      </c>
      <c r="W94" s="194">
        <f t="shared" si="210"/>
        <v>0</v>
      </c>
      <c r="X94" s="193">
        <f>+'[3]3.SZ.TÁBL. SEGÍTŐ SZOLGÁLAT'!$Z95</f>
        <v>0</v>
      </c>
      <c r="Y94" s="191">
        <f t="shared" si="210"/>
        <v>0</v>
      </c>
      <c r="Z94" s="192">
        <f t="shared" si="210"/>
        <v>0</v>
      </c>
      <c r="AA94" s="195">
        <f t="shared" ref="AA94:AA96" si="211">+C94+F94+I94+L94+O94+R94+U94+X94</f>
        <v>6789</v>
      </c>
      <c r="AB94" s="191">
        <f t="shared" ref="AB94:AB96" si="212">+D94+G94+J94+M94+P94+S94+V94+Y94</f>
        <v>0</v>
      </c>
      <c r="AC94" s="196">
        <f t="shared" ref="AC94:AC96" si="213">+E94+H94+K94+N94+Q94+T94+W94+Z94</f>
        <v>6789</v>
      </c>
    </row>
    <row r="95" spans="1:29" ht="13.5" customHeight="1" x14ac:dyDescent="0.25">
      <c r="A95" s="180" t="s">
        <v>241</v>
      </c>
      <c r="B95" s="223" t="s">
        <v>65</v>
      </c>
      <c r="C95" s="193">
        <f>+'[3]3.SZ.TÁBL. SEGÍTŐ SZOLGÁLAT'!$E96</f>
        <v>164</v>
      </c>
      <c r="D95" s="204"/>
      <c r="E95" s="188">
        <f t="shared" ref="E95:E96" si="214">SUM(C95:D95)</f>
        <v>164</v>
      </c>
      <c r="F95" s="193">
        <f>+'[3]3.SZ.TÁBL. SEGÍTŐ SZOLGÁLAT'!$H96</f>
        <v>5767</v>
      </c>
      <c r="G95" s="204"/>
      <c r="H95" s="206">
        <f t="shared" ref="H95:H96" si="215">SUM(F95:G95)</f>
        <v>5767</v>
      </c>
      <c r="I95" s="193">
        <f>+'[3]3.SZ.TÁBL. SEGÍTŐ SZOLGÁLAT'!$K96</f>
        <v>858</v>
      </c>
      <c r="J95" s="204"/>
      <c r="K95" s="206">
        <f t="shared" ref="K95:K96" si="216">SUM(I95:J95)</f>
        <v>858</v>
      </c>
      <c r="L95" s="193">
        <f>+'[3]3.SZ.TÁBL. SEGÍTŐ SZOLGÁLAT'!$N96</f>
        <v>0</v>
      </c>
      <c r="M95" s="204"/>
      <c r="N95" s="206">
        <f t="shared" ref="N95:N96" si="217">SUM(L95:M95)</f>
        <v>0</v>
      </c>
      <c r="O95" s="193">
        <f>+'[3]3.SZ.TÁBL. SEGÍTŐ SZOLGÁLAT'!$Q96</f>
        <v>0</v>
      </c>
      <c r="P95" s="204"/>
      <c r="Q95" s="206">
        <f t="shared" ref="Q95:Q96" si="218">SUM(O95:P95)</f>
        <v>0</v>
      </c>
      <c r="R95" s="193">
        <f>+'[3]3.SZ.TÁBL. SEGÍTŐ SZOLGÁLAT'!$T96</f>
        <v>0</v>
      </c>
      <c r="S95" s="204"/>
      <c r="T95" s="206">
        <f t="shared" ref="T95:T96" si="219">SUM(R95:S95)</f>
        <v>0</v>
      </c>
      <c r="U95" s="193">
        <f>+'[3]3.SZ.TÁBL. SEGÍTŐ SZOLGÁLAT'!$W96</f>
        <v>0</v>
      </c>
      <c r="V95" s="204">
        <f>+[6]Seg.Szolgálat!$K$25</f>
        <v>0</v>
      </c>
      <c r="W95" s="206">
        <f t="shared" ref="W95:W96" si="220">SUM(U95:V95)</f>
        <v>0</v>
      </c>
      <c r="X95" s="193">
        <f>+'[3]3.SZ.TÁBL. SEGÍTŐ SZOLGÁLAT'!$Z96</f>
        <v>0</v>
      </c>
      <c r="Y95" s="204"/>
      <c r="Z95" s="205">
        <f t="shared" ref="Z95:Z96" si="221">SUM(X95:Y95)</f>
        <v>0</v>
      </c>
      <c r="AA95" s="207">
        <f t="shared" si="211"/>
        <v>6789</v>
      </c>
      <c r="AB95" s="204">
        <f t="shared" si="212"/>
        <v>0</v>
      </c>
      <c r="AC95" s="208">
        <f t="shared" si="213"/>
        <v>6789</v>
      </c>
    </row>
    <row r="96" spans="1:29" ht="13.5" customHeight="1" x14ac:dyDescent="0.25">
      <c r="A96" s="269" t="s">
        <v>284</v>
      </c>
      <c r="B96" s="270" t="s">
        <v>244</v>
      </c>
      <c r="C96" s="193">
        <f>+'[3]3.SZ.TÁBL. SEGÍTŐ SZOLGÁLAT'!$E97</f>
        <v>0</v>
      </c>
      <c r="D96" s="227"/>
      <c r="E96" s="188">
        <f t="shared" si="214"/>
        <v>0</v>
      </c>
      <c r="F96" s="193">
        <f>+'[3]3.SZ.TÁBL. SEGÍTŐ SZOLGÁLAT'!$H97</f>
        <v>0</v>
      </c>
      <c r="G96" s="227"/>
      <c r="H96" s="230">
        <f t="shared" si="215"/>
        <v>0</v>
      </c>
      <c r="I96" s="193">
        <f>+'[3]3.SZ.TÁBL. SEGÍTŐ SZOLGÁLAT'!$K97</f>
        <v>0</v>
      </c>
      <c r="J96" s="227"/>
      <c r="K96" s="230">
        <f t="shared" si="216"/>
        <v>0</v>
      </c>
      <c r="L96" s="193">
        <f>+'[3]3.SZ.TÁBL. SEGÍTŐ SZOLGÁLAT'!$N97</f>
        <v>0</v>
      </c>
      <c r="M96" s="227"/>
      <c r="N96" s="230">
        <f t="shared" si="217"/>
        <v>0</v>
      </c>
      <c r="O96" s="193">
        <f>+'[3]3.SZ.TÁBL. SEGÍTŐ SZOLGÁLAT'!$Q97</f>
        <v>0</v>
      </c>
      <c r="P96" s="227"/>
      <c r="Q96" s="230">
        <f t="shared" si="218"/>
        <v>0</v>
      </c>
      <c r="R96" s="193">
        <f>+'[3]3.SZ.TÁBL. SEGÍTŐ SZOLGÁLAT'!$T97</f>
        <v>0</v>
      </c>
      <c r="S96" s="227"/>
      <c r="T96" s="230">
        <f t="shared" si="219"/>
        <v>0</v>
      </c>
      <c r="U96" s="193">
        <f>+'[3]3.SZ.TÁBL. SEGÍTŐ SZOLGÁLAT'!$W97</f>
        <v>0</v>
      </c>
      <c r="V96" s="227"/>
      <c r="W96" s="230">
        <f t="shared" si="220"/>
        <v>0</v>
      </c>
      <c r="X96" s="193">
        <f>+'[3]3.SZ.TÁBL. SEGÍTŐ SZOLGÁLAT'!$Z97</f>
        <v>0</v>
      </c>
      <c r="Y96" s="227"/>
      <c r="Z96" s="229">
        <f t="shared" si="221"/>
        <v>0</v>
      </c>
      <c r="AA96" s="226">
        <f t="shared" si="211"/>
        <v>0</v>
      </c>
      <c r="AB96" s="227">
        <f t="shared" si="212"/>
        <v>0</v>
      </c>
      <c r="AC96" s="228">
        <f t="shared" si="213"/>
        <v>0</v>
      </c>
    </row>
    <row r="97" spans="1:29" s="273" customFormat="1" ht="13.5" customHeight="1" x14ac:dyDescent="0.25">
      <c r="A97" s="177" t="s">
        <v>133</v>
      </c>
      <c r="B97" s="221" t="s">
        <v>94</v>
      </c>
      <c r="C97" s="271">
        <f t="shared" ref="C97:AC97" si="222">+C94+C96</f>
        <v>164</v>
      </c>
      <c r="D97" s="256">
        <f t="shared" si="222"/>
        <v>0</v>
      </c>
      <c r="E97" s="272">
        <f t="shared" si="222"/>
        <v>164</v>
      </c>
      <c r="F97" s="271">
        <f t="shared" ref="F97" si="223">+F94+F96</f>
        <v>5767</v>
      </c>
      <c r="G97" s="256">
        <f t="shared" si="222"/>
        <v>0</v>
      </c>
      <c r="H97" s="272">
        <f t="shared" si="222"/>
        <v>5767</v>
      </c>
      <c r="I97" s="271">
        <f t="shared" si="222"/>
        <v>858</v>
      </c>
      <c r="J97" s="256">
        <f t="shared" si="222"/>
        <v>0</v>
      </c>
      <c r="K97" s="272">
        <f t="shared" si="222"/>
        <v>858</v>
      </c>
      <c r="L97" s="271">
        <f t="shared" ref="L97" si="224">+L94+L96</f>
        <v>0</v>
      </c>
      <c r="M97" s="256">
        <f t="shared" si="222"/>
        <v>0</v>
      </c>
      <c r="N97" s="272">
        <f t="shared" si="222"/>
        <v>0</v>
      </c>
      <c r="O97" s="271">
        <f t="shared" si="222"/>
        <v>0</v>
      </c>
      <c r="P97" s="256">
        <f t="shared" si="222"/>
        <v>0</v>
      </c>
      <c r="Q97" s="272">
        <f t="shared" si="222"/>
        <v>0</v>
      </c>
      <c r="R97" s="271">
        <f t="shared" ref="R97" si="225">+R94+R96</f>
        <v>0</v>
      </c>
      <c r="S97" s="256">
        <f t="shared" si="222"/>
        <v>0</v>
      </c>
      <c r="T97" s="272">
        <f t="shared" si="222"/>
        <v>0</v>
      </c>
      <c r="U97" s="271">
        <f t="shared" si="222"/>
        <v>0</v>
      </c>
      <c r="V97" s="256">
        <f t="shared" si="222"/>
        <v>0</v>
      </c>
      <c r="W97" s="272">
        <f t="shared" si="222"/>
        <v>0</v>
      </c>
      <c r="X97" s="271">
        <f t="shared" ref="X97" si="226">+X94+X96</f>
        <v>0</v>
      </c>
      <c r="Y97" s="256">
        <f t="shared" si="222"/>
        <v>0</v>
      </c>
      <c r="Z97" s="259">
        <f t="shared" si="222"/>
        <v>0</v>
      </c>
      <c r="AA97" s="254">
        <f t="shared" si="222"/>
        <v>6789</v>
      </c>
      <c r="AB97" s="256">
        <f t="shared" si="222"/>
        <v>0</v>
      </c>
      <c r="AC97" s="257">
        <f t="shared" si="222"/>
        <v>6789</v>
      </c>
    </row>
    <row r="98" spans="1:29" ht="13.5" customHeight="1" x14ac:dyDescent="0.25">
      <c r="A98" s="174" t="s">
        <v>205</v>
      </c>
      <c r="B98" s="219" t="s">
        <v>206</v>
      </c>
      <c r="C98" s="193">
        <f>+'[3]3.SZ.TÁBL. SEGÍTŐ SZOLGÁLAT'!$E99</f>
        <v>0</v>
      </c>
      <c r="D98" s="191"/>
      <c r="E98" s="188">
        <f t="shared" ref="E98:E104" si="227">SUM(C98:D98)</f>
        <v>0</v>
      </c>
      <c r="F98" s="193">
        <f>+'[3]3.SZ.TÁBL. SEGÍTŐ SZOLGÁLAT'!$H99</f>
        <v>0</v>
      </c>
      <c r="G98" s="191"/>
      <c r="H98" s="194">
        <f t="shared" ref="H98:H104" si="228">SUM(F98:G98)</f>
        <v>0</v>
      </c>
      <c r="I98" s="193">
        <f>+'[3]3.SZ.TÁBL. SEGÍTŐ SZOLGÁLAT'!$K99</f>
        <v>0</v>
      </c>
      <c r="J98" s="191"/>
      <c r="K98" s="194">
        <f t="shared" ref="K98:K104" si="229">SUM(I98:J98)</f>
        <v>0</v>
      </c>
      <c r="L98" s="193">
        <f>+'[3]3.SZ.TÁBL. SEGÍTŐ SZOLGÁLAT'!$N99</f>
        <v>0</v>
      </c>
      <c r="M98" s="191"/>
      <c r="N98" s="194">
        <f t="shared" ref="N98:N104" si="230">SUM(L98:M98)</f>
        <v>0</v>
      </c>
      <c r="O98" s="193">
        <f>+'[3]3.SZ.TÁBL. SEGÍTŐ SZOLGÁLAT'!$Q99</f>
        <v>0</v>
      </c>
      <c r="P98" s="191"/>
      <c r="Q98" s="194">
        <f t="shared" ref="Q98:Q104" si="231">SUM(O98:P98)</f>
        <v>0</v>
      </c>
      <c r="R98" s="193">
        <f>+'[3]3.SZ.TÁBL. SEGÍTŐ SZOLGÁLAT'!$T99</f>
        <v>0</v>
      </c>
      <c r="S98" s="191"/>
      <c r="T98" s="194">
        <f t="shared" ref="T98:T104" si="232">SUM(R98:S98)</f>
        <v>0</v>
      </c>
      <c r="U98" s="193">
        <f>+'[3]3.SZ.TÁBL. SEGÍTŐ SZOLGÁLAT'!$W99</f>
        <v>0</v>
      </c>
      <c r="V98" s="191"/>
      <c r="W98" s="194">
        <f t="shared" ref="W98:W104" si="233">SUM(U98:V98)</f>
        <v>0</v>
      </c>
      <c r="X98" s="193">
        <f>+'[3]3.SZ.TÁBL. SEGÍTŐ SZOLGÁLAT'!$Z99</f>
        <v>0</v>
      </c>
      <c r="Y98" s="191"/>
      <c r="Z98" s="192">
        <f t="shared" ref="Z98:Z104" si="234">SUM(X98:Y98)</f>
        <v>0</v>
      </c>
      <c r="AA98" s="195">
        <f t="shared" ref="AA98:AA104" si="235">+C98+F98+I98+L98+O98+R98+U98+X98</f>
        <v>0</v>
      </c>
      <c r="AB98" s="191">
        <f t="shared" ref="AB98:AB104" si="236">+D98+G98+J98+M98+P98+S98+V98+Y98</f>
        <v>0</v>
      </c>
      <c r="AC98" s="196">
        <f t="shared" ref="AC98:AC104" si="237">+E98+H98+K98+N98+Q98+T98+W98+Z98</f>
        <v>0</v>
      </c>
    </row>
    <row r="99" spans="1:29" ht="13.5" customHeight="1" x14ac:dyDescent="0.25">
      <c r="A99" s="175" t="s">
        <v>207</v>
      </c>
      <c r="B99" s="184" t="s">
        <v>208</v>
      </c>
      <c r="C99" s="193">
        <f>+'[3]3.SZ.TÁBL. SEGÍTŐ SZOLGÁLAT'!$E100</f>
        <v>0</v>
      </c>
      <c r="D99" s="182"/>
      <c r="E99" s="188">
        <f t="shared" si="227"/>
        <v>0</v>
      </c>
      <c r="F99" s="193">
        <f>+'[3]3.SZ.TÁBL. SEGÍTŐ SZOLGÁLAT'!$H100</f>
        <v>0</v>
      </c>
      <c r="G99" s="182"/>
      <c r="H99" s="188">
        <f t="shared" si="228"/>
        <v>0</v>
      </c>
      <c r="I99" s="193">
        <f>+'[3]3.SZ.TÁBL. SEGÍTŐ SZOLGÁLAT'!$K100</f>
        <v>0</v>
      </c>
      <c r="J99" s="182"/>
      <c r="K99" s="188">
        <f t="shared" si="229"/>
        <v>0</v>
      </c>
      <c r="L99" s="193">
        <f>+'[3]3.SZ.TÁBL. SEGÍTŐ SZOLGÁLAT'!$N100</f>
        <v>0</v>
      </c>
      <c r="M99" s="182"/>
      <c r="N99" s="188">
        <f t="shared" si="230"/>
        <v>0</v>
      </c>
      <c r="O99" s="193">
        <f>+'[3]3.SZ.TÁBL. SEGÍTŐ SZOLGÁLAT'!$Q100</f>
        <v>0</v>
      </c>
      <c r="P99" s="182"/>
      <c r="Q99" s="188">
        <f t="shared" si="231"/>
        <v>0</v>
      </c>
      <c r="R99" s="193">
        <f>+'[3]3.SZ.TÁBL. SEGÍTŐ SZOLGÁLAT'!$T100</f>
        <v>0</v>
      </c>
      <c r="S99" s="182"/>
      <c r="T99" s="188">
        <f t="shared" si="232"/>
        <v>0</v>
      </c>
      <c r="U99" s="193">
        <f>+'[3]3.SZ.TÁBL. SEGÍTŐ SZOLGÁLAT'!$W100</f>
        <v>0</v>
      </c>
      <c r="V99" s="182"/>
      <c r="W99" s="188">
        <f t="shared" si="233"/>
        <v>0</v>
      </c>
      <c r="X99" s="193">
        <f>+'[3]3.SZ.TÁBL. SEGÍTŐ SZOLGÁLAT'!$Z100</f>
        <v>0</v>
      </c>
      <c r="Y99" s="182"/>
      <c r="Z99" s="186">
        <f t="shared" si="234"/>
        <v>0</v>
      </c>
      <c r="AA99" s="189">
        <f t="shared" si="235"/>
        <v>0</v>
      </c>
      <c r="AB99" s="182">
        <f t="shared" si="236"/>
        <v>0</v>
      </c>
      <c r="AC99" s="183">
        <f t="shared" si="237"/>
        <v>0</v>
      </c>
    </row>
    <row r="100" spans="1:29" ht="13.5" customHeight="1" x14ac:dyDescent="0.25">
      <c r="A100" s="175" t="s">
        <v>209</v>
      </c>
      <c r="B100" s="184" t="s">
        <v>210</v>
      </c>
      <c r="C100" s="193">
        <f>+'[3]3.SZ.TÁBL. SEGÍTŐ SZOLGÁLAT'!$E101</f>
        <v>0</v>
      </c>
      <c r="D100" s="182"/>
      <c r="E100" s="188">
        <f t="shared" si="227"/>
        <v>0</v>
      </c>
      <c r="F100" s="193">
        <f>+'[3]3.SZ.TÁBL. SEGÍTŐ SZOLGÁLAT'!$H101</f>
        <v>0</v>
      </c>
      <c r="G100" s="182"/>
      <c r="H100" s="188">
        <f t="shared" si="228"/>
        <v>0</v>
      </c>
      <c r="I100" s="193">
        <f>+'[3]3.SZ.TÁBL. SEGÍTŐ SZOLGÁLAT'!$K101</f>
        <v>0</v>
      </c>
      <c r="J100" s="182"/>
      <c r="K100" s="188">
        <f t="shared" si="229"/>
        <v>0</v>
      </c>
      <c r="L100" s="193">
        <f>+'[3]3.SZ.TÁBL. SEGÍTŐ SZOLGÁLAT'!$N101</f>
        <v>0</v>
      </c>
      <c r="M100" s="182"/>
      <c r="N100" s="188">
        <f t="shared" si="230"/>
        <v>0</v>
      </c>
      <c r="O100" s="193">
        <f>+'[3]3.SZ.TÁBL. SEGÍTŐ SZOLGÁLAT'!$Q101</f>
        <v>0</v>
      </c>
      <c r="P100" s="182"/>
      <c r="Q100" s="188">
        <f t="shared" si="231"/>
        <v>0</v>
      </c>
      <c r="R100" s="193">
        <f>+'[3]3.SZ.TÁBL. SEGÍTŐ SZOLGÁLAT'!$T101</f>
        <v>0</v>
      </c>
      <c r="S100" s="182"/>
      <c r="T100" s="188">
        <f t="shared" si="232"/>
        <v>0</v>
      </c>
      <c r="U100" s="193">
        <f>+'[3]3.SZ.TÁBL. SEGÍTŐ SZOLGÁLAT'!$W101</f>
        <v>0</v>
      </c>
      <c r="V100" s="182"/>
      <c r="W100" s="188">
        <f t="shared" si="233"/>
        <v>0</v>
      </c>
      <c r="X100" s="193">
        <f>+'[3]3.SZ.TÁBL. SEGÍTŐ SZOLGÁLAT'!$Z101</f>
        <v>0</v>
      </c>
      <c r="Y100" s="182"/>
      <c r="Z100" s="186">
        <f t="shared" si="234"/>
        <v>0</v>
      </c>
      <c r="AA100" s="189">
        <f t="shared" si="235"/>
        <v>0</v>
      </c>
      <c r="AB100" s="182">
        <f t="shared" si="236"/>
        <v>0</v>
      </c>
      <c r="AC100" s="183">
        <f t="shared" si="237"/>
        <v>0</v>
      </c>
    </row>
    <row r="101" spans="1:29" ht="13.5" customHeight="1" x14ac:dyDescent="0.25">
      <c r="A101" s="175" t="s">
        <v>211</v>
      </c>
      <c r="B101" s="184" t="s">
        <v>212</v>
      </c>
      <c r="C101" s="193">
        <f>+'[3]3.SZ.TÁBL. SEGÍTŐ SZOLGÁLAT'!$E102</f>
        <v>0</v>
      </c>
      <c r="D101" s="182"/>
      <c r="E101" s="188">
        <f t="shared" si="227"/>
        <v>0</v>
      </c>
      <c r="F101" s="193">
        <f>+'[3]3.SZ.TÁBL. SEGÍTŐ SZOLGÁLAT'!$H102</f>
        <v>0</v>
      </c>
      <c r="G101" s="182">
        <f>+[4]Seg.Szolgálat!$Q$58</f>
        <v>6</v>
      </c>
      <c r="H101" s="188">
        <f t="shared" si="228"/>
        <v>6</v>
      </c>
      <c r="I101" s="193">
        <f>+'[3]3.SZ.TÁBL. SEGÍTŐ SZOLGÁLAT'!$K102</f>
        <v>0</v>
      </c>
      <c r="J101" s="182"/>
      <c r="K101" s="188">
        <f t="shared" si="229"/>
        <v>0</v>
      </c>
      <c r="L101" s="193">
        <f>+'[3]3.SZ.TÁBL. SEGÍTŐ SZOLGÁLAT'!$N102</f>
        <v>9</v>
      </c>
      <c r="M101" s="182"/>
      <c r="N101" s="188">
        <f t="shared" si="230"/>
        <v>9</v>
      </c>
      <c r="O101" s="193">
        <f>+'[3]3.SZ.TÁBL. SEGÍTŐ SZOLGÁLAT'!$Q102</f>
        <v>0</v>
      </c>
      <c r="P101" s="182"/>
      <c r="Q101" s="188">
        <f t="shared" si="231"/>
        <v>0</v>
      </c>
      <c r="R101" s="193">
        <f>+'[3]3.SZ.TÁBL. SEGÍTŐ SZOLGÁLAT'!$T102</f>
        <v>0</v>
      </c>
      <c r="S101" s="182"/>
      <c r="T101" s="188">
        <f t="shared" si="232"/>
        <v>0</v>
      </c>
      <c r="U101" s="193">
        <f>+'[3]3.SZ.TÁBL. SEGÍTŐ SZOLGÁLAT'!$W102</f>
        <v>7</v>
      </c>
      <c r="V101" s="182">
        <f>+[4]Seg.Szolgálat!$Q$40+[4]Seg.Szolgálat!$Q$114</f>
        <v>661</v>
      </c>
      <c r="W101" s="188">
        <f t="shared" si="233"/>
        <v>668</v>
      </c>
      <c r="X101" s="193">
        <f>+'[3]3.SZ.TÁBL. SEGÍTŐ SZOLGÁLAT'!$Z102</f>
        <v>0</v>
      </c>
      <c r="Y101" s="182"/>
      <c r="Z101" s="186">
        <f t="shared" si="234"/>
        <v>0</v>
      </c>
      <c r="AA101" s="189">
        <f t="shared" si="235"/>
        <v>16</v>
      </c>
      <c r="AB101" s="182">
        <f t="shared" si="236"/>
        <v>667</v>
      </c>
      <c r="AC101" s="183">
        <f t="shared" si="237"/>
        <v>683</v>
      </c>
    </row>
    <row r="102" spans="1:29" ht="13.5" customHeight="1" x14ac:dyDescent="0.25">
      <c r="A102" s="175" t="s">
        <v>213</v>
      </c>
      <c r="B102" s="184" t="s">
        <v>214</v>
      </c>
      <c r="C102" s="193">
        <f>+'[3]3.SZ.TÁBL. SEGÍTŐ SZOLGÁLAT'!$E103</f>
        <v>0</v>
      </c>
      <c r="D102" s="182"/>
      <c r="E102" s="188">
        <f t="shared" si="227"/>
        <v>0</v>
      </c>
      <c r="F102" s="193">
        <f>+'[3]3.SZ.TÁBL. SEGÍTŐ SZOLGÁLAT'!$H103</f>
        <v>0</v>
      </c>
      <c r="G102" s="182"/>
      <c r="H102" s="188">
        <f t="shared" si="228"/>
        <v>0</v>
      </c>
      <c r="I102" s="193">
        <f>+'[3]3.SZ.TÁBL. SEGÍTŐ SZOLGÁLAT'!$K103</f>
        <v>0</v>
      </c>
      <c r="J102" s="182"/>
      <c r="K102" s="188">
        <f t="shared" si="229"/>
        <v>0</v>
      </c>
      <c r="L102" s="193">
        <f>+'[3]3.SZ.TÁBL. SEGÍTŐ SZOLGÁLAT'!$N103</f>
        <v>0</v>
      </c>
      <c r="M102" s="182"/>
      <c r="N102" s="188">
        <f t="shared" si="230"/>
        <v>0</v>
      </c>
      <c r="O102" s="193">
        <f>+'[3]3.SZ.TÁBL. SEGÍTŐ SZOLGÁLAT'!$Q103</f>
        <v>0</v>
      </c>
      <c r="P102" s="182"/>
      <c r="Q102" s="188">
        <f t="shared" si="231"/>
        <v>0</v>
      </c>
      <c r="R102" s="193">
        <f>+'[3]3.SZ.TÁBL. SEGÍTŐ SZOLGÁLAT'!$T103</f>
        <v>0</v>
      </c>
      <c r="S102" s="182"/>
      <c r="T102" s="188">
        <f t="shared" si="232"/>
        <v>0</v>
      </c>
      <c r="U102" s="193">
        <f>+'[3]3.SZ.TÁBL. SEGÍTŐ SZOLGÁLAT'!$W103</f>
        <v>0</v>
      </c>
      <c r="V102" s="182"/>
      <c r="W102" s="188">
        <f t="shared" si="233"/>
        <v>0</v>
      </c>
      <c r="X102" s="193">
        <f>+'[3]3.SZ.TÁBL. SEGÍTŐ SZOLGÁLAT'!$Z103</f>
        <v>0</v>
      </c>
      <c r="Y102" s="182"/>
      <c r="Z102" s="186">
        <f t="shared" si="234"/>
        <v>0</v>
      </c>
      <c r="AA102" s="189">
        <f t="shared" si="235"/>
        <v>0</v>
      </c>
      <c r="AB102" s="182">
        <f t="shared" si="236"/>
        <v>0</v>
      </c>
      <c r="AC102" s="183">
        <f t="shared" si="237"/>
        <v>0</v>
      </c>
    </row>
    <row r="103" spans="1:29" ht="13.5" customHeight="1" x14ac:dyDescent="0.25">
      <c r="A103" s="175" t="s">
        <v>215</v>
      </c>
      <c r="B103" s="184" t="s">
        <v>216</v>
      </c>
      <c r="C103" s="193">
        <f>+'[3]3.SZ.TÁBL. SEGÍTŐ SZOLGÁLAT'!$E104</f>
        <v>0</v>
      </c>
      <c r="D103" s="182"/>
      <c r="E103" s="188">
        <f t="shared" si="227"/>
        <v>0</v>
      </c>
      <c r="F103" s="193">
        <f>+'[3]3.SZ.TÁBL. SEGÍTŐ SZOLGÁLAT'!$H104</f>
        <v>0</v>
      </c>
      <c r="G103" s="182"/>
      <c r="H103" s="188">
        <f t="shared" si="228"/>
        <v>0</v>
      </c>
      <c r="I103" s="193">
        <f>+'[3]3.SZ.TÁBL. SEGÍTŐ SZOLGÁLAT'!$K104</f>
        <v>0</v>
      </c>
      <c r="J103" s="182"/>
      <c r="K103" s="188">
        <f t="shared" si="229"/>
        <v>0</v>
      </c>
      <c r="L103" s="193">
        <f>+'[3]3.SZ.TÁBL. SEGÍTŐ SZOLGÁLAT'!$N104</f>
        <v>0</v>
      </c>
      <c r="M103" s="182"/>
      <c r="N103" s="188">
        <f t="shared" si="230"/>
        <v>0</v>
      </c>
      <c r="O103" s="193">
        <f>+'[3]3.SZ.TÁBL. SEGÍTŐ SZOLGÁLAT'!$Q104</f>
        <v>0</v>
      </c>
      <c r="P103" s="182"/>
      <c r="Q103" s="188">
        <f t="shared" si="231"/>
        <v>0</v>
      </c>
      <c r="R103" s="193">
        <f>+'[3]3.SZ.TÁBL. SEGÍTŐ SZOLGÁLAT'!$T104</f>
        <v>0</v>
      </c>
      <c r="S103" s="182"/>
      <c r="T103" s="188">
        <f t="shared" si="232"/>
        <v>0</v>
      </c>
      <c r="U103" s="193">
        <f>+'[3]3.SZ.TÁBL. SEGÍTŐ SZOLGÁLAT'!$W104</f>
        <v>0</v>
      </c>
      <c r="V103" s="182"/>
      <c r="W103" s="188">
        <f t="shared" si="233"/>
        <v>0</v>
      </c>
      <c r="X103" s="193">
        <f>+'[3]3.SZ.TÁBL. SEGÍTŐ SZOLGÁLAT'!$Z104</f>
        <v>0</v>
      </c>
      <c r="Y103" s="182"/>
      <c r="Z103" s="186">
        <f t="shared" si="234"/>
        <v>0</v>
      </c>
      <c r="AA103" s="189">
        <f t="shared" si="235"/>
        <v>0</v>
      </c>
      <c r="AB103" s="182">
        <f t="shared" si="236"/>
        <v>0</v>
      </c>
      <c r="AC103" s="183">
        <f t="shared" si="237"/>
        <v>0</v>
      </c>
    </row>
    <row r="104" spans="1:29" ht="13.5" customHeight="1" x14ac:dyDescent="0.25">
      <c r="A104" s="176" t="s">
        <v>217</v>
      </c>
      <c r="B104" s="220" t="s">
        <v>218</v>
      </c>
      <c r="C104" s="193">
        <f>+'[3]3.SZ.TÁBL. SEGÍTŐ SZOLGÁLAT'!$E105</f>
        <v>0</v>
      </c>
      <c r="D104" s="204"/>
      <c r="E104" s="188">
        <f t="shared" si="227"/>
        <v>0</v>
      </c>
      <c r="F104" s="193">
        <f>+'[3]3.SZ.TÁBL. SEGÍTŐ SZOLGÁLAT'!$H105</f>
        <v>0</v>
      </c>
      <c r="G104" s="204">
        <f>+[4]Seg.Szolgálat!$Q$59</f>
        <v>1</v>
      </c>
      <c r="H104" s="206">
        <f t="shared" si="228"/>
        <v>1</v>
      </c>
      <c r="I104" s="193">
        <f>+'[3]3.SZ.TÁBL. SEGÍTŐ SZOLGÁLAT'!$K105</f>
        <v>0</v>
      </c>
      <c r="J104" s="204"/>
      <c r="K104" s="206">
        <f t="shared" si="229"/>
        <v>0</v>
      </c>
      <c r="L104" s="193">
        <f>+'[3]3.SZ.TÁBL. SEGÍTŐ SZOLGÁLAT'!$N105</f>
        <v>3</v>
      </c>
      <c r="M104" s="204"/>
      <c r="N104" s="206">
        <f t="shared" si="230"/>
        <v>3</v>
      </c>
      <c r="O104" s="193">
        <f>+'[3]3.SZ.TÁBL. SEGÍTŐ SZOLGÁLAT'!$Q105</f>
        <v>0</v>
      </c>
      <c r="P104" s="204"/>
      <c r="Q104" s="206">
        <f t="shared" si="231"/>
        <v>0</v>
      </c>
      <c r="R104" s="193">
        <f>+'[3]3.SZ.TÁBL. SEGÍTŐ SZOLGÁLAT'!$T105</f>
        <v>0</v>
      </c>
      <c r="S104" s="204"/>
      <c r="T104" s="206">
        <f t="shared" si="232"/>
        <v>0</v>
      </c>
      <c r="U104" s="193">
        <f>+'[3]3.SZ.TÁBL. SEGÍTŐ SZOLGÁLAT'!$W105</f>
        <v>2</v>
      </c>
      <c r="V104" s="204">
        <f>+[4]Seg.Szolgálat!$Q$41+[4]Seg.Szolgálat!$Q$115</f>
        <v>178</v>
      </c>
      <c r="W104" s="206">
        <f t="shared" si="233"/>
        <v>180</v>
      </c>
      <c r="X104" s="193">
        <f>+'[3]3.SZ.TÁBL. SEGÍTŐ SZOLGÁLAT'!$Z105</f>
        <v>0</v>
      </c>
      <c r="Y104" s="204"/>
      <c r="Z104" s="205">
        <f t="shared" si="234"/>
        <v>0</v>
      </c>
      <c r="AA104" s="207">
        <f t="shared" si="235"/>
        <v>5</v>
      </c>
      <c r="AB104" s="204">
        <f t="shared" si="236"/>
        <v>179</v>
      </c>
      <c r="AC104" s="208">
        <f t="shared" si="237"/>
        <v>184</v>
      </c>
    </row>
    <row r="105" spans="1:29" s="273" customFormat="1" ht="13.5" customHeight="1" x14ac:dyDescent="0.25">
      <c r="A105" s="177" t="s">
        <v>134</v>
      </c>
      <c r="B105" s="221" t="s">
        <v>56</v>
      </c>
      <c r="C105" s="271">
        <f t="shared" ref="C105:AC105" si="238">SUM(C98:C104)</f>
        <v>0</v>
      </c>
      <c r="D105" s="256">
        <f t="shared" si="238"/>
        <v>0</v>
      </c>
      <c r="E105" s="272">
        <f t="shared" si="238"/>
        <v>0</v>
      </c>
      <c r="F105" s="271">
        <f t="shared" ref="F105" si="239">SUM(F98:F104)</f>
        <v>0</v>
      </c>
      <c r="G105" s="256">
        <f t="shared" si="238"/>
        <v>7</v>
      </c>
      <c r="H105" s="272">
        <f t="shared" si="238"/>
        <v>7</v>
      </c>
      <c r="I105" s="271">
        <f t="shared" si="238"/>
        <v>0</v>
      </c>
      <c r="J105" s="256">
        <f t="shared" si="238"/>
        <v>0</v>
      </c>
      <c r="K105" s="272">
        <f t="shared" si="238"/>
        <v>0</v>
      </c>
      <c r="L105" s="271">
        <f t="shared" ref="L105" si="240">SUM(L98:L104)</f>
        <v>12</v>
      </c>
      <c r="M105" s="256">
        <f t="shared" si="238"/>
        <v>0</v>
      </c>
      <c r="N105" s="272">
        <f t="shared" si="238"/>
        <v>12</v>
      </c>
      <c r="O105" s="271">
        <f t="shared" si="238"/>
        <v>0</v>
      </c>
      <c r="P105" s="256">
        <f t="shared" si="238"/>
        <v>0</v>
      </c>
      <c r="Q105" s="272">
        <f t="shared" si="238"/>
        <v>0</v>
      </c>
      <c r="R105" s="271">
        <f t="shared" ref="R105" si="241">SUM(R98:R104)</f>
        <v>0</v>
      </c>
      <c r="S105" s="256">
        <f t="shared" si="238"/>
        <v>0</v>
      </c>
      <c r="T105" s="272">
        <f t="shared" si="238"/>
        <v>0</v>
      </c>
      <c r="U105" s="271">
        <f t="shared" si="238"/>
        <v>9</v>
      </c>
      <c r="V105" s="256">
        <f t="shared" si="238"/>
        <v>839</v>
      </c>
      <c r="W105" s="272">
        <f t="shared" si="238"/>
        <v>848</v>
      </c>
      <c r="X105" s="271">
        <f t="shared" ref="X105" si="242">SUM(X98:X104)</f>
        <v>0</v>
      </c>
      <c r="Y105" s="256">
        <f t="shared" ref="Y105:Z105" si="243">SUM(Y98:Y104)</f>
        <v>0</v>
      </c>
      <c r="Z105" s="259">
        <f t="shared" si="243"/>
        <v>0</v>
      </c>
      <c r="AA105" s="254">
        <f t="shared" si="238"/>
        <v>21</v>
      </c>
      <c r="AB105" s="256">
        <f t="shared" si="238"/>
        <v>846</v>
      </c>
      <c r="AC105" s="257">
        <f t="shared" si="238"/>
        <v>867</v>
      </c>
    </row>
    <row r="106" spans="1:29" ht="13.5" customHeight="1" x14ac:dyDescent="0.25">
      <c r="A106" s="174" t="s">
        <v>219</v>
      </c>
      <c r="B106" s="219" t="s">
        <v>220</v>
      </c>
      <c r="C106" s="193">
        <f>+'[3]3.SZ.TÁBL. SEGÍTŐ SZOLGÁLAT'!$E107</f>
        <v>0</v>
      </c>
      <c r="D106" s="191"/>
      <c r="E106" s="188">
        <f t="shared" ref="E106:E109" si="244">SUM(C106:D106)</f>
        <v>0</v>
      </c>
      <c r="F106" s="193">
        <f>+'[3]3.SZ.TÁBL. SEGÍTŐ SZOLGÁLAT'!$H107</f>
        <v>0</v>
      </c>
      <c r="G106" s="191"/>
      <c r="H106" s="194">
        <f t="shared" ref="H106:H109" si="245">SUM(F106:G106)</f>
        <v>0</v>
      </c>
      <c r="I106" s="193">
        <f>+'[3]3.SZ.TÁBL. SEGÍTŐ SZOLGÁLAT'!$K107</f>
        <v>0</v>
      </c>
      <c r="J106" s="191"/>
      <c r="K106" s="194">
        <f t="shared" ref="K106:K109" si="246">SUM(I106:J106)</f>
        <v>0</v>
      </c>
      <c r="L106" s="193">
        <f>+'[3]3.SZ.TÁBL. SEGÍTŐ SZOLGÁLAT'!$N107</f>
        <v>0</v>
      </c>
      <c r="M106" s="191"/>
      <c r="N106" s="194">
        <f t="shared" ref="N106:N109" si="247">SUM(L106:M106)</f>
        <v>0</v>
      </c>
      <c r="O106" s="193">
        <f>+'[3]3.SZ.TÁBL. SEGÍTŐ SZOLGÁLAT'!$Q107</f>
        <v>0</v>
      </c>
      <c r="P106" s="191"/>
      <c r="Q106" s="194">
        <f t="shared" ref="Q106:Q109" si="248">SUM(O106:P106)</f>
        <v>0</v>
      </c>
      <c r="R106" s="193">
        <f>+'[3]3.SZ.TÁBL. SEGÍTŐ SZOLGÁLAT'!$T107</f>
        <v>0</v>
      </c>
      <c r="S106" s="191"/>
      <c r="T106" s="194">
        <f t="shared" ref="T106:T109" si="249">SUM(R106:S106)</f>
        <v>0</v>
      </c>
      <c r="U106" s="193">
        <f>+'[3]3.SZ.TÁBL. SEGÍTŐ SZOLGÁLAT'!$W107</f>
        <v>0</v>
      </c>
      <c r="V106" s="191"/>
      <c r="W106" s="194">
        <f t="shared" ref="W106:W109" si="250">SUM(U106:V106)</f>
        <v>0</v>
      </c>
      <c r="X106" s="193">
        <f>+'[3]3.SZ.TÁBL. SEGÍTŐ SZOLGÁLAT'!$Z107</f>
        <v>0</v>
      </c>
      <c r="Y106" s="191"/>
      <c r="Z106" s="192">
        <f t="shared" ref="Z106:Z109" si="251">SUM(X106:Y106)</f>
        <v>0</v>
      </c>
      <c r="AA106" s="195">
        <f t="shared" ref="AA106:AA109" si="252">+C106+F106+I106+L106+O106+R106+U106+X106</f>
        <v>0</v>
      </c>
      <c r="AB106" s="191">
        <f t="shared" ref="AB106:AB109" si="253">+D106+G106+J106+M106+P106+S106+V106+Y106</f>
        <v>0</v>
      </c>
      <c r="AC106" s="196">
        <f t="shared" ref="AC106:AC109" si="254">+E106+H106+K106+N106+Q106+T106+W106+Z106</f>
        <v>0</v>
      </c>
    </row>
    <row r="107" spans="1:29" ht="13.5" customHeight="1" x14ac:dyDescent="0.25">
      <c r="A107" s="175" t="s">
        <v>221</v>
      </c>
      <c r="B107" s="184" t="s">
        <v>222</v>
      </c>
      <c r="C107" s="193">
        <f>+'[3]3.SZ.TÁBL. SEGÍTŐ SZOLGÁLAT'!$E108</f>
        <v>0</v>
      </c>
      <c r="D107" s="182"/>
      <c r="E107" s="188">
        <f t="shared" si="244"/>
        <v>0</v>
      </c>
      <c r="F107" s="193">
        <f>+'[3]3.SZ.TÁBL. SEGÍTŐ SZOLGÁLAT'!$H108</f>
        <v>0</v>
      </c>
      <c r="G107" s="182"/>
      <c r="H107" s="188">
        <f t="shared" si="245"/>
        <v>0</v>
      </c>
      <c r="I107" s="193">
        <f>+'[3]3.SZ.TÁBL. SEGÍTŐ SZOLGÁLAT'!$K108</f>
        <v>0</v>
      </c>
      <c r="J107" s="182"/>
      <c r="K107" s="188">
        <f t="shared" si="246"/>
        <v>0</v>
      </c>
      <c r="L107" s="193">
        <f>+'[3]3.SZ.TÁBL. SEGÍTŐ SZOLGÁLAT'!$N108</f>
        <v>0</v>
      </c>
      <c r="M107" s="182"/>
      <c r="N107" s="188">
        <f t="shared" si="247"/>
        <v>0</v>
      </c>
      <c r="O107" s="193">
        <f>+'[3]3.SZ.TÁBL. SEGÍTŐ SZOLGÁLAT'!$Q108</f>
        <v>0</v>
      </c>
      <c r="P107" s="182"/>
      <c r="Q107" s="188">
        <f t="shared" si="248"/>
        <v>0</v>
      </c>
      <c r="R107" s="193">
        <f>+'[3]3.SZ.TÁBL. SEGÍTŐ SZOLGÁLAT'!$T108</f>
        <v>0</v>
      </c>
      <c r="S107" s="182"/>
      <c r="T107" s="188">
        <f t="shared" si="249"/>
        <v>0</v>
      </c>
      <c r="U107" s="193">
        <f>+'[3]3.SZ.TÁBL. SEGÍTŐ SZOLGÁLAT'!$W108</f>
        <v>0</v>
      </c>
      <c r="V107" s="182"/>
      <c r="W107" s="188">
        <f t="shared" si="250"/>
        <v>0</v>
      </c>
      <c r="X107" s="193">
        <f>+'[3]3.SZ.TÁBL. SEGÍTŐ SZOLGÁLAT'!$Z108</f>
        <v>0</v>
      </c>
      <c r="Y107" s="182"/>
      <c r="Z107" s="186">
        <f t="shared" si="251"/>
        <v>0</v>
      </c>
      <c r="AA107" s="189">
        <f t="shared" si="252"/>
        <v>0</v>
      </c>
      <c r="AB107" s="182">
        <f t="shared" si="253"/>
        <v>0</v>
      </c>
      <c r="AC107" s="183">
        <f t="shared" si="254"/>
        <v>0</v>
      </c>
    </row>
    <row r="108" spans="1:29" ht="13.5" customHeight="1" x14ac:dyDescent="0.25">
      <c r="A108" s="175" t="s">
        <v>223</v>
      </c>
      <c r="B108" s="184" t="s">
        <v>224</v>
      </c>
      <c r="C108" s="193">
        <f>+'[3]3.SZ.TÁBL. SEGÍTŐ SZOLGÁLAT'!$E109</f>
        <v>0</v>
      </c>
      <c r="D108" s="182"/>
      <c r="E108" s="188">
        <f t="shared" si="244"/>
        <v>0</v>
      </c>
      <c r="F108" s="193">
        <f>+'[3]3.SZ.TÁBL. SEGÍTŐ SZOLGÁLAT'!$H109</f>
        <v>0</v>
      </c>
      <c r="G108" s="182"/>
      <c r="H108" s="188">
        <f t="shared" si="245"/>
        <v>0</v>
      </c>
      <c r="I108" s="193">
        <f>+'[3]3.SZ.TÁBL. SEGÍTŐ SZOLGÁLAT'!$K109</f>
        <v>0</v>
      </c>
      <c r="J108" s="182"/>
      <c r="K108" s="188">
        <f t="shared" si="246"/>
        <v>0</v>
      </c>
      <c r="L108" s="193">
        <f>+'[3]3.SZ.TÁBL. SEGÍTŐ SZOLGÁLAT'!$N109</f>
        <v>0</v>
      </c>
      <c r="M108" s="182"/>
      <c r="N108" s="188">
        <f t="shared" si="247"/>
        <v>0</v>
      </c>
      <c r="O108" s="193">
        <f>+'[3]3.SZ.TÁBL. SEGÍTŐ SZOLGÁLAT'!$Q109</f>
        <v>0</v>
      </c>
      <c r="P108" s="182"/>
      <c r="Q108" s="188">
        <f t="shared" si="248"/>
        <v>0</v>
      </c>
      <c r="R108" s="193">
        <f>+'[3]3.SZ.TÁBL. SEGÍTŐ SZOLGÁLAT'!$T109</f>
        <v>0</v>
      </c>
      <c r="S108" s="182"/>
      <c r="T108" s="188">
        <f t="shared" si="249"/>
        <v>0</v>
      </c>
      <c r="U108" s="193">
        <f>+'[3]3.SZ.TÁBL. SEGÍTŐ SZOLGÁLAT'!$W109</f>
        <v>0</v>
      </c>
      <c r="V108" s="182"/>
      <c r="W108" s="188">
        <f t="shared" si="250"/>
        <v>0</v>
      </c>
      <c r="X108" s="193">
        <f>+'[3]3.SZ.TÁBL. SEGÍTŐ SZOLGÁLAT'!$Z109</f>
        <v>0</v>
      </c>
      <c r="Y108" s="182"/>
      <c r="Z108" s="186">
        <f t="shared" si="251"/>
        <v>0</v>
      </c>
      <c r="AA108" s="189">
        <f t="shared" si="252"/>
        <v>0</v>
      </c>
      <c r="AB108" s="182">
        <f t="shared" si="253"/>
        <v>0</v>
      </c>
      <c r="AC108" s="183">
        <f t="shared" si="254"/>
        <v>0</v>
      </c>
    </row>
    <row r="109" spans="1:29" ht="13.5" customHeight="1" x14ac:dyDescent="0.25">
      <c r="A109" s="176" t="s">
        <v>225</v>
      </c>
      <c r="B109" s="220" t="s">
        <v>226</v>
      </c>
      <c r="C109" s="193">
        <f>+'[3]3.SZ.TÁBL. SEGÍTŐ SZOLGÁLAT'!$E110</f>
        <v>0</v>
      </c>
      <c r="D109" s="204"/>
      <c r="E109" s="188">
        <f t="shared" si="244"/>
        <v>0</v>
      </c>
      <c r="F109" s="193">
        <f>+'[3]3.SZ.TÁBL. SEGÍTŐ SZOLGÁLAT'!$H110</f>
        <v>0</v>
      </c>
      <c r="G109" s="204"/>
      <c r="H109" s="206">
        <f t="shared" si="245"/>
        <v>0</v>
      </c>
      <c r="I109" s="193">
        <f>+'[3]3.SZ.TÁBL. SEGÍTŐ SZOLGÁLAT'!$K110</f>
        <v>0</v>
      </c>
      <c r="J109" s="204"/>
      <c r="K109" s="206">
        <f t="shared" si="246"/>
        <v>0</v>
      </c>
      <c r="L109" s="193">
        <f>+'[3]3.SZ.TÁBL. SEGÍTŐ SZOLGÁLAT'!$N110</f>
        <v>0</v>
      </c>
      <c r="M109" s="204"/>
      <c r="N109" s="206">
        <f t="shared" si="247"/>
        <v>0</v>
      </c>
      <c r="O109" s="193">
        <f>+'[3]3.SZ.TÁBL. SEGÍTŐ SZOLGÁLAT'!$Q110</f>
        <v>0</v>
      </c>
      <c r="P109" s="204"/>
      <c r="Q109" s="206">
        <f t="shared" si="248"/>
        <v>0</v>
      </c>
      <c r="R109" s="193">
        <f>+'[3]3.SZ.TÁBL. SEGÍTŐ SZOLGÁLAT'!$T110</f>
        <v>0</v>
      </c>
      <c r="S109" s="204"/>
      <c r="T109" s="206">
        <f t="shared" si="249"/>
        <v>0</v>
      </c>
      <c r="U109" s="193">
        <f>+'[3]3.SZ.TÁBL. SEGÍTŐ SZOLGÁLAT'!$W110</f>
        <v>0</v>
      </c>
      <c r="V109" s="204"/>
      <c r="W109" s="206">
        <f t="shared" si="250"/>
        <v>0</v>
      </c>
      <c r="X109" s="193">
        <f>+'[3]3.SZ.TÁBL. SEGÍTŐ SZOLGÁLAT'!$Z110</f>
        <v>0</v>
      </c>
      <c r="Y109" s="204"/>
      <c r="Z109" s="205">
        <f t="shared" si="251"/>
        <v>0</v>
      </c>
      <c r="AA109" s="207">
        <f t="shared" si="252"/>
        <v>0</v>
      </c>
      <c r="AB109" s="204">
        <f t="shared" si="253"/>
        <v>0</v>
      </c>
      <c r="AC109" s="208">
        <f t="shared" si="254"/>
        <v>0</v>
      </c>
    </row>
    <row r="110" spans="1:29" s="273" customFormat="1" ht="13.5" customHeight="1" x14ac:dyDescent="0.25">
      <c r="A110" s="177" t="s">
        <v>135</v>
      </c>
      <c r="B110" s="221" t="s">
        <v>95</v>
      </c>
      <c r="C110" s="271">
        <f t="shared" ref="C110:AC110" si="255">SUM(C106:C109)</f>
        <v>0</v>
      </c>
      <c r="D110" s="256">
        <f t="shared" si="255"/>
        <v>0</v>
      </c>
      <c r="E110" s="272">
        <f t="shared" si="255"/>
        <v>0</v>
      </c>
      <c r="F110" s="271">
        <f t="shared" ref="F110" si="256">SUM(F106:F109)</f>
        <v>0</v>
      </c>
      <c r="G110" s="256">
        <f t="shared" si="255"/>
        <v>0</v>
      </c>
      <c r="H110" s="272">
        <f t="shared" si="255"/>
        <v>0</v>
      </c>
      <c r="I110" s="271">
        <f t="shared" si="255"/>
        <v>0</v>
      </c>
      <c r="J110" s="256">
        <f t="shared" si="255"/>
        <v>0</v>
      </c>
      <c r="K110" s="272">
        <f t="shared" si="255"/>
        <v>0</v>
      </c>
      <c r="L110" s="271">
        <f t="shared" ref="L110" si="257">SUM(L106:L109)</f>
        <v>0</v>
      </c>
      <c r="M110" s="256">
        <f t="shared" si="255"/>
        <v>0</v>
      </c>
      <c r="N110" s="272">
        <f t="shared" si="255"/>
        <v>0</v>
      </c>
      <c r="O110" s="271">
        <f t="shared" si="255"/>
        <v>0</v>
      </c>
      <c r="P110" s="256">
        <f t="shared" si="255"/>
        <v>0</v>
      </c>
      <c r="Q110" s="272">
        <f t="shared" si="255"/>
        <v>0</v>
      </c>
      <c r="R110" s="271">
        <f t="shared" ref="R110" si="258">SUM(R106:R109)</f>
        <v>0</v>
      </c>
      <c r="S110" s="256">
        <f t="shared" si="255"/>
        <v>0</v>
      </c>
      <c r="T110" s="272">
        <f t="shared" si="255"/>
        <v>0</v>
      </c>
      <c r="U110" s="271">
        <f t="shared" si="255"/>
        <v>0</v>
      </c>
      <c r="V110" s="256">
        <f t="shared" si="255"/>
        <v>0</v>
      </c>
      <c r="W110" s="272">
        <f t="shared" si="255"/>
        <v>0</v>
      </c>
      <c r="X110" s="271">
        <f t="shared" ref="X110" si="259">SUM(X106:X109)</f>
        <v>0</v>
      </c>
      <c r="Y110" s="256">
        <f t="shared" ref="Y110:Z110" si="260">SUM(Y106:Y109)</f>
        <v>0</v>
      </c>
      <c r="Z110" s="259">
        <f t="shared" si="260"/>
        <v>0</v>
      </c>
      <c r="AA110" s="254">
        <f t="shared" si="255"/>
        <v>0</v>
      </c>
      <c r="AB110" s="256">
        <f t="shared" si="255"/>
        <v>0</v>
      </c>
      <c r="AC110" s="257">
        <f t="shared" si="255"/>
        <v>0</v>
      </c>
    </row>
    <row r="111" spans="1:29" s="273" customFormat="1" ht="13.5" customHeight="1" x14ac:dyDescent="0.25">
      <c r="A111" s="177" t="s">
        <v>136</v>
      </c>
      <c r="B111" s="221" t="s">
        <v>96</v>
      </c>
      <c r="C111" s="271"/>
      <c r="D111" s="256"/>
      <c r="E111" s="272"/>
      <c r="F111" s="271"/>
      <c r="G111" s="256"/>
      <c r="H111" s="272"/>
      <c r="I111" s="271"/>
      <c r="J111" s="256"/>
      <c r="K111" s="272"/>
      <c r="L111" s="271"/>
      <c r="M111" s="256"/>
      <c r="N111" s="272"/>
      <c r="O111" s="271"/>
      <c r="P111" s="256"/>
      <c r="Q111" s="272"/>
      <c r="R111" s="271"/>
      <c r="S111" s="256"/>
      <c r="T111" s="272"/>
      <c r="U111" s="271"/>
      <c r="V111" s="256"/>
      <c r="W111" s="272"/>
      <c r="X111" s="271"/>
      <c r="Y111" s="256"/>
      <c r="Z111" s="259"/>
      <c r="AA111" s="254">
        <f t="shared" ref="AA111" si="261">+C111+F111+I111+L111+O111+R111+U111+X111</f>
        <v>0</v>
      </c>
      <c r="AB111" s="256">
        <f t="shared" ref="AB111" si="262">+D111+G111+J111+M111+P111+S111+V111+Y111</f>
        <v>0</v>
      </c>
      <c r="AC111" s="257">
        <f t="shared" ref="AC111" si="263">+E111+H111+K111+N111+Q111+T111+W111+Z111</f>
        <v>0</v>
      </c>
    </row>
    <row r="112" spans="1:29" s="273" customFormat="1" ht="13.5" customHeight="1" x14ac:dyDescent="0.25">
      <c r="A112" s="181" t="s">
        <v>137</v>
      </c>
      <c r="B112" s="221" t="s">
        <v>97</v>
      </c>
      <c r="C112" s="271">
        <f t="shared" ref="C112:AC112" si="264">+C60+C61+C93+C97+C105+C110+C111</f>
        <v>2772</v>
      </c>
      <c r="D112" s="256">
        <f t="shared" si="264"/>
        <v>96</v>
      </c>
      <c r="E112" s="272">
        <f t="shared" si="264"/>
        <v>2868</v>
      </c>
      <c r="F112" s="271">
        <f t="shared" ref="F112" si="265">+F60+F61+F93+F97+F105+F110+F111</f>
        <v>41977</v>
      </c>
      <c r="G112" s="256">
        <f t="shared" si="264"/>
        <v>2454</v>
      </c>
      <c r="H112" s="272">
        <f t="shared" si="264"/>
        <v>44431</v>
      </c>
      <c r="I112" s="271">
        <f t="shared" si="264"/>
        <v>33238</v>
      </c>
      <c r="J112" s="256">
        <f t="shared" si="264"/>
        <v>695</v>
      </c>
      <c r="K112" s="272">
        <f t="shared" si="264"/>
        <v>33933</v>
      </c>
      <c r="L112" s="271">
        <f t="shared" ref="L112" si="266">+L60+L61+L93+L97+L105+L110+L111</f>
        <v>28327</v>
      </c>
      <c r="M112" s="256">
        <f t="shared" si="264"/>
        <v>1700</v>
      </c>
      <c r="N112" s="272">
        <f t="shared" si="264"/>
        <v>30027</v>
      </c>
      <c r="O112" s="271">
        <f t="shared" si="264"/>
        <v>18434</v>
      </c>
      <c r="P112" s="256">
        <f t="shared" si="264"/>
        <v>615</v>
      </c>
      <c r="Q112" s="272">
        <f t="shared" si="264"/>
        <v>19049</v>
      </c>
      <c r="R112" s="271">
        <f t="shared" ref="R112" si="267">+R60+R61+R93+R97+R105+R110+R111</f>
        <v>6979</v>
      </c>
      <c r="S112" s="256">
        <f t="shared" si="264"/>
        <v>1269</v>
      </c>
      <c r="T112" s="272">
        <f t="shared" si="264"/>
        <v>8248</v>
      </c>
      <c r="U112" s="271">
        <f t="shared" si="264"/>
        <v>17314</v>
      </c>
      <c r="V112" s="256">
        <f t="shared" si="264"/>
        <v>1595</v>
      </c>
      <c r="W112" s="272">
        <f t="shared" si="264"/>
        <v>18909</v>
      </c>
      <c r="X112" s="271">
        <f t="shared" ref="X112" si="268">+X60+X61+X93+X97+X105+X110+X111</f>
        <v>1549</v>
      </c>
      <c r="Y112" s="256">
        <f t="shared" si="264"/>
        <v>0</v>
      </c>
      <c r="Z112" s="259">
        <f t="shared" si="264"/>
        <v>1549</v>
      </c>
      <c r="AA112" s="254">
        <f t="shared" si="264"/>
        <v>150590</v>
      </c>
      <c r="AB112" s="256">
        <f t="shared" si="264"/>
        <v>8424</v>
      </c>
      <c r="AC112" s="257">
        <f t="shared" si="264"/>
        <v>159014</v>
      </c>
    </row>
    <row r="113" spans="1:29" s="273" customFormat="1" ht="13.5" customHeight="1" thickBot="1" x14ac:dyDescent="0.3">
      <c r="A113" s="224" t="s">
        <v>138</v>
      </c>
      <c r="B113" s="225" t="s">
        <v>98</v>
      </c>
      <c r="C113" s="274"/>
      <c r="D113" s="266"/>
      <c r="E113" s="275"/>
      <c r="F113" s="274"/>
      <c r="G113" s="266"/>
      <c r="H113" s="275"/>
      <c r="I113" s="274"/>
      <c r="J113" s="266"/>
      <c r="K113" s="275"/>
      <c r="L113" s="274"/>
      <c r="M113" s="266"/>
      <c r="N113" s="275"/>
      <c r="O113" s="274"/>
      <c r="P113" s="266"/>
      <c r="Q113" s="275"/>
      <c r="R113" s="274"/>
      <c r="S113" s="266"/>
      <c r="T113" s="275"/>
      <c r="U113" s="274"/>
      <c r="V113" s="266"/>
      <c r="W113" s="275"/>
      <c r="X113" s="274"/>
      <c r="Y113" s="266"/>
      <c r="Z113" s="268"/>
      <c r="AA113" s="265">
        <f t="shared" ref="AA113" si="269">+C113+F113+I113+L113+O113+R113+U113+X113</f>
        <v>0</v>
      </c>
      <c r="AB113" s="266">
        <f t="shared" ref="AB113" si="270">+D113+G113+J113+M113+P113+S113+V113+Y113</f>
        <v>0</v>
      </c>
      <c r="AC113" s="267">
        <f t="shared" ref="AC113" si="271">+E113+H113+K113+N113+Q113+T113+W113+Z113</f>
        <v>0</v>
      </c>
    </row>
    <row r="114" spans="1:29" s="273" customFormat="1" ht="13.5" customHeight="1" thickBot="1" x14ac:dyDescent="0.3">
      <c r="A114" s="780" t="s">
        <v>235</v>
      </c>
      <c r="B114" s="801"/>
      <c r="C114" s="276">
        <f t="shared" ref="C114:AC114" si="272">+SUM(C112:C113)</f>
        <v>2772</v>
      </c>
      <c r="D114" s="261">
        <f t="shared" si="272"/>
        <v>96</v>
      </c>
      <c r="E114" s="277">
        <f t="shared" si="272"/>
        <v>2868</v>
      </c>
      <c r="F114" s="276">
        <f t="shared" ref="F114" si="273">+SUM(F112:F113)</f>
        <v>41977</v>
      </c>
      <c r="G114" s="261">
        <f t="shared" si="272"/>
        <v>2454</v>
      </c>
      <c r="H114" s="277">
        <f t="shared" si="272"/>
        <v>44431</v>
      </c>
      <c r="I114" s="276">
        <f t="shared" si="272"/>
        <v>33238</v>
      </c>
      <c r="J114" s="261">
        <f t="shared" si="272"/>
        <v>695</v>
      </c>
      <c r="K114" s="277">
        <f t="shared" si="272"/>
        <v>33933</v>
      </c>
      <c r="L114" s="276">
        <f t="shared" ref="L114" si="274">+SUM(L112:L113)</f>
        <v>28327</v>
      </c>
      <c r="M114" s="261">
        <f t="shared" si="272"/>
        <v>1700</v>
      </c>
      <c r="N114" s="277">
        <f t="shared" si="272"/>
        <v>30027</v>
      </c>
      <c r="O114" s="276">
        <f t="shared" si="272"/>
        <v>18434</v>
      </c>
      <c r="P114" s="261">
        <f t="shared" si="272"/>
        <v>615</v>
      </c>
      <c r="Q114" s="277">
        <f t="shared" si="272"/>
        <v>19049</v>
      </c>
      <c r="R114" s="276">
        <f t="shared" ref="R114" si="275">+SUM(R112:R113)</f>
        <v>6979</v>
      </c>
      <c r="S114" s="261">
        <f t="shared" si="272"/>
        <v>1269</v>
      </c>
      <c r="T114" s="277">
        <f t="shared" si="272"/>
        <v>8248</v>
      </c>
      <c r="U114" s="276">
        <f t="shared" si="272"/>
        <v>17314</v>
      </c>
      <c r="V114" s="261">
        <f t="shared" si="272"/>
        <v>1595</v>
      </c>
      <c r="W114" s="277">
        <f t="shared" si="272"/>
        <v>18909</v>
      </c>
      <c r="X114" s="276">
        <f t="shared" ref="X114" si="276">+SUM(X112:X113)</f>
        <v>1549</v>
      </c>
      <c r="Y114" s="261">
        <f t="shared" ref="Y114:Z114" si="277">+SUM(Y112:Y113)</f>
        <v>0</v>
      </c>
      <c r="Z114" s="263">
        <f t="shared" si="277"/>
        <v>1549</v>
      </c>
      <c r="AA114" s="260">
        <f t="shared" si="272"/>
        <v>150590</v>
      </c>
      <c r="AB114" s="261">
        <f t="shared" si="272"/>
        <v>8424</v>
      </c>
      <c r="AC114" s="262">
        <f t="shared" si="272"/>
        <v>159014</v>
      </c>
    </row>
    <row r="115" spans="1:29" ht="13.5" customHeight="1" thickBot="1" x14ac:dyDescent="0.3">
      <c r="N115" s="46"/>
      <c r="T115" s="46"/>
      <c r="W115" s="46"/>
      <c r="Z115" s="46"/>
    </row>
    <row r="116" spans="1:29" s="273" customFormat="1" ht="13.5" customHeight="1" thickBot="1" x14ac:dyDescent="0.3">
      <c r="A116" s="778" t="s">
        <v>245</v>
      </c>
      <c r="B116" s="779"/>
      <c r="C116" s="276">
        <f t="shared" ref="C116:AC116" si="278">+C40-C114</f>
        <v>0</v>
      </c>
      <c r="D116" s="261">
        <f t="shared" si="278"/>
        <v>0</v>
      </c>
      <c r="E116" s="277">
        <f t="shared" si="278"/>
        <v>0</v>
      </c>
      <c r="F116" s="276">
        <f t="shared" si="278"/>
        <v>0</v>
      </c>
      <c r="G116" s="261">
        <f t="shared" si="278"/>
        <v>0</v>
      </c>
      <c r="H116" s="277">
        <f t="shared" si="278"/>
        <v>0</v>
      </c>
      <c r="I116" s="276">
        <f t="shared" si="278"/>
        <v>0</v>
      </c>
      <c r="J116" s="261">
        <f t="shared" si="278"/>
        <v>0</v>
      </c>
      <c r="K116" s="277">
        <f t="shared" si="278"/>
        <v>0</v>
      </c>
      <c r="L116" s="276">
        <f t="shared" si="278"/>
        <v>0</v>
      </c>
      <c r="M116" s="261">
        <f t="shared" si="278"/>
        <v>0</v>
      </c>
      <c r="N116" s="277">
        <f t="shared" si="278"/>
        <v>0</v>
      </c>
      <c r="O116" s="276">
        <f t="shared" si="278"/>
        <v>0</v>
      </c>
      <c r="P116" s="261">
        <f t="shared" si="278"/>
        <v>0</v>
      </c>
      <c r="Q116" s="277">
        <f t="shared" si="278"/>
        <v>0</v>
      </c>
      <c r="R116" s="276">
        <f t="shared" si="278"/>
        <v>0</v>
      </c>
      <c r="S116" s="261">
        <f t="shared" si="278"/>
        <v>0</v>
      </c>
      <c r="T116" s="277">
        <f t="shared" si="278"/>
        <v>0</v>
      </c>
      <c r="U116" s="276">
        <f t="shared" si="278"/>
        <v>0</v>
      </c>
      <c r="V116" s="261">
        <f t="shared" si="278"/>
        <v>0</v>
      </c>
      <c r="W116" s="277">
        <f t="shared" si="278"/>
        <v>0</v>
      </c>
      <c r="X116" s="276">
        <f t="shared" si="278"/>
        <v>0</v>
      </c>
      <c r="Y116" s="261">
        <f t="shared" si="278"/>
        <v>0</v>
      </c>
      <c r="Z116" s="277">
        <f t="shared" si="278"/>
        <v>0</v>
      </c>
      <c r="AA116" s="276">
        <f t="shared" si="278"/>
        <v>0</v>
      </c>
      <c r="AB116" s="261">
        <f t="shared" si="278"/>
        <v>0</v>
      </c>
      <c r="AC116" s="277">
        <f t="shared" si="278"/>
        <v>0</v>
      </c>
    </row>
    <row r="117" spans="1:29" ht="13.5" customHeight="1" x14ac:dyDescent="0.25"/>
    <row r="118" spans="1:29" ht="13.5" customHeight="1" x14ac:dyDescent="0.25"/>
    <row r="119" spans="1:29" ht="13.5" customHeight="1" x14ac:dyDescent="0.25">
      <c r="B119" s="45" t="s">
        <v>240</v>
      </c>
      <c r="C119" s="281">
        <f>+(C70+C73+C83)*0.27</f>
        <v>218.97000000000003</v>
      </c>
      <c r="F119" s="281">
        <f>+(F70+F73+F83)*0.27</f>
        <v>1052.46</v>
      </c>
      <c r="I119" s="281">
        <f>+(I70+I73+I83)*0.27</f>
        <v>731.16000000000008</v>
      </c>
      <c r="J119" s="47"/>
      <c r="K119" s="47"/>
      <c r="L119" s="281">
        <f>+(L70+L73+L83)*0.27</f>
        <v>844.56000000000006</v>
      </c>
      <c r="M119" s="47"/>
      <c r="O119" s="281">
        <f>+(O70+O73+O83)*0.27</f>
        <v>1201.77</v>
      </c>
      <c r="R119" s="281">
        <f>+(R70+R73+R83)*0.27</f>
        <v>641.25</v>
      </c>
      <c r="S119" s="47"/>
      <c r="U119" s="281">
        <f>+(U70+U73+U83)*0.27</f>
        <v>193.59</v>
      </c>
      <c r="V119" s="9"/>
      <c r="W119" s="9"/>
      <c r="X119" s="281">
        <f>+(X70+X73+X83)*0.27</f>
        <v>329.40000000000003</v>
      </c>
      <c r="Y119" s="9"/>
      <c r="Z119" s="9"/>
      <c r="AA119" s="9"/>
      <c r="AB119" s="9"/>
      <c r="AC119" s="9"/>
    </row>
    <row r="120" spans="1:29" ht="13.5" customHeight="1" x14ac:dyDescent="0.25">
      <c r="B120" s="45" t="s">
        <v>239</v>
      </c>
      <c r="C120" s="278">
        <v>543</v>
      </c>
      <c r="D120" s="278"/>
      <c r="E120" s="278"/>
      <c r="F120" s="278">
        <v>566</v>
      </c>
      <c r="G120" s="278"/>
      <c r="H120" s="278"/>
      <c r="I120" s="278">
        <v>436</v>
      </c>
      <c r="J120" s="278"/>
      <c r="K120" s="278"/>
      <c r="L120" s="278">
        <v>824</v>
      </c>
      <c r="M120" s="278"/>
      <c r="N120" s="278"/>
      <c r="O120" s="278">
        <v>678</v>
      </c>
      <c r="P120" s="278"/>
      <c r="Q120" s="278"/>
      <c r="R120" s="278">
        <v>476</v>
      </c>
      <c r="S120" s="278"/>
      <c r="T120" s="278"/>
      <c r="U120" s="380">
        <v>66</v>
      </c>
      <c r="V120" s="380"/>
      <c r="W120" s="380"/>
      <c r="X120" s="380">
        <v>66</v>
      </c>
      <c r="Y120" s="380"/>
      <c r="Z120" s="380"/>
      <c r="AA120" s="380"/>
      <c r="AB120" s="380"/>
      <c r="AC120" s="380"/>
    </row>
    <row r="121" spans="1:29" ht="15" customHeight="1" x14ac:dyDescent="0.25">
      <c r="C121" s="278"/>
      <c r="D121" s="278"/>
      <c r="E121" s="278"/>
      <c r="F121" s="278"/>
      <c r="G121" s="278"/>
      <c r="H121" s="278"/>
      <c r="I121" s="278"/>
      <c r="J121" s="278"/>
      <c r="K121" s="278"/>
      <c r="L121" s="278"/>
      <c r="M121" s="278"/>
      <c r="N121" s="278"/>
      <c r="O121" s="278"/>
      <c r="P121" s="278"/>
      <c r="Q121" s="278"/>
      <c r="R121" s="278"/>
      <c r="S121" s="278"/>
      <c r="T121" s="278"/>
      <c r="U121" s="278"/>
      <c r="V121" s="278"/>
      <c r="W121" s="278"/>
      <c r="X121" s="278"/>
      <c r="Y121" s="278"/>
      <c r="Z121" s="278"/>
      <c r="AA121" s="278"/>
      <c r="AB121" s="278"/>
      <c r="AC121" s="278"/>
    </row>
    <row r="124" spans="1:29" ht="15" customHeight="1" x14ac:dyDescent="0.25">
      <c r="B124" s="45" t="s">
        <v>262</v>
      </c>
      <c r="C124" s="46">
        <v>2602</v>
      </c>
      <c r="E124" s="279"/>
      <c r="W124" s="279"/>
      <c r="Z124" s="279"/>
    </row>
    <row r="125" spans="1:29" ht="15" customHeight="1" x14ac:dyDescent="0.25">
      <c r="B125" s="45" t="s">
        <v>4</v>
      </c>
      <c r="C125" s="46">
        <v>1</v>
      </c>
      <c r="D125" s="280">
        <f>+C125/$C$132</f>
        <v>0.1</v>
      </c>
      <c r="E125" s="281">
        <f>+$C$124*$D125</f>
        <v>260.2</v>
      </c>
      <c r="F125" s="46">
        <v>260</v>
      </c>
      <c r="U125" s="46">
        <v>0</v>
      </c>
      <c r="V125" s="280">
        <f>+U125/$U$132</f>
        <v>0</v>
      </c>
      <c r="W125" s="281">
        <f>+$V$124*$V125</f>
        <v>0</v>
      </c>
      <c r="X125" s="46">
        <v>0</v>
      </c>
      <c r="Y125" s="280">
        <f>+X125/$U$132</f>
        <v>0</v>
      </c>
      <c r="Z125" s="281">
        <f>+$V$124*$V125</f>
        <v>0</v>
      </c>
    </row>
    <row r="126" spans="1:29" ht="15" customHeight="1" x14ac:dyDescent="0.25">
      <c r="B126" s="45" t="s">
        <v>6</v>
      </c>
      <c r="C126" s="46">
        <v>0</v>
      </c>
      <c r="D126" s="280">
        <f t="shared" ref="D126:D130" si="279">+C126/$C$132</f>
        <v>0</v>
      </c>
      <c r="E126" s="281">
        <f t="shared" ref="E126:E130" si="280">+$C$124*$D126</f>
        <v>0</v>
      </c>
      <c r="U126" s="46">
        <v>0</v>
      </c>
      <c r="V126" s="280">
        <f t="shared" ref="V126:V131" si="281">+U126/$U$132</f>
        <v>0</v>
      </c>
      <c r="W126" s="281">
        <f t="shared" ref="W126:W131" si="282">+$V$124*$V126</f>
        <v>0</v>
      </c>
      <c r="X126" s="46">
        <v>0</v>
      </c>
      <c r="Y126" s="280">
        <f t="shared" ref="Y126:Y131" si="283">+X126/$U$132</f>
        <v>0</v>
      </c>
      <c r="Z126" s="281">
        <f t="shared" ref="Z126:Z131" si="284">+$V$124*$V126</f>
        <v>0</v>
      </c>
    </row>
    <row r="127" spans="1:29" ht="15" customHeight="1" x14ac:dyDescent="0.25">
      <c r="B127" s="45" t="s">
        <v>7</v>
      </c>
      <c r="C127" s="46">
        <v>1</v>
      </c>
      <c r="D127" s="280">
        <f t="shared" si="279"/>
        <v>0.1</v>
      </c>
      <c r="E127" s="281">
        <f t="shared" si="280"/>
        <v>260.2</v>
      </c>
      <c r="F127" s="46">
        <v>260</v>
      </c>
      <c r="U127" s="46">
        <v>0</v>
      </c>
      <c r="V127" s="280">
        <f t="shared" si="281"/>
        <v>0</v>
      </c>
      <c r="W127" s="281">
        <f t="shared" si="282"/>
        <v>0</v>
      </c>
      <c r="X127" s="46">
        <v>0</v>
      </c>
      <c r="Y127" s="280">
        <f t="shared" si="283"/>
        <v>0</v>
      </c>
      <c r="Z127" s="281">
        <f t="shared" si="284"/>
        <v>0</v>
      </c>
    </row>
    <row r="128" spans="1:29" ht="15" customHeight="1" x14ac:dyDescent="0.25">
      <c r="B128" s="45" t="s">
        <v>8</v>
      </c>
      <c r="C128" s="46">
        <v>7</v>
      </c>
      <c r="D128" s="280">
        <f t="shared" si="279"/>
        <v>0.7</v>
      </c>
      <c r="E128" s="281">
        <f t="shared" si="280"/>
        <v>1821.3999999999999</v>
      </c>
      <c r="F128" s="46">
        <v>1822</v>
      </c>
      <c r="U128" s="46">
        <v>3</v>
      </c>
      <c r="V128" s="280">
        <f t="shared" si="281"/>
        <v>0.42857142857142855</v>
      </c>
      <c r="W128" s="281">
        <f t="shared" si="282"/>
        <v>0</v>
      </c>
      <c r="X128" s="46">
        <v>3</v>
      </c>
      <c r="Y128" s="280">
        <f t="shared" si="283"/>
        <v>0.42857142857142855</v>
      </c>
      <c r="Z128" s="281">
        <f t="shared" si="284"/>
        <v>0</v>
      </c>
    </row>
    <row r="129" spans="2:27" ht="15" customHeight="1" x14ac:dyDescent="0.25">
      <c r="B129" s="45" t="s">
        <v>9</v>
      </c>
      <c r="C129" s="46">
        <v>1</v>
      </c>
      <c r="D129" s="280">
        <f t="shared" si="279"/>
        <v>0.1</v>
      </c>
      <c r="E129" s="281">
        <f t="shared" si="280"/>
        <v>260.2</v>
      </c>
      <c r="F129" s="46">
        <v>260</v>
      </c>
      <c r="U129" s="46">
        <v>0</v>
      </c>
      <c r="V129" s="280">
        <f t="shared" si="281"/>
        <v>0</v>
      </c>
      <c r="W129" s="281">
        <f t="shared" si="282"/>
        <v>0</v>
      </c>
      <c r="X129" s="46">
        <v>0</v>
      </c>
      <c r="Y129" s="280">
        <f t="shared" si="283"/>
        <v>0</v>
      </c>
      <c r="Z129" s="281">
        <f t="shared" si="284"/>
        <v>0</v>
      </c>
    </row>
    <row r="130" spans="2:27" ht="15" customHeight="1" x14ac:dyDescent="0.25">
      <c r="B130" s="45" t="s">
        <v>10</v>
      </c>
      <c r="C130" s="46">
        <v>0</v>
      </c>
      <c r="D130" s="280">
        <f t="shared" si="279"/>
        <v>0</v>
      </c>
      <c r="E130" s="281">
        <f t="shared" si="280"/>
        <v>0</v>
      </c>
      <c r="U130" s="46">
        <v>4</v>
      </c>
      <c r="V130" s="280">
        <f t="shared" si="281"/>
        <v>0.5714285714285714</v>
      </c>
      <c r="W130" s="281">
        <f t="shared" si="282"/>
        <v>0</v>
      </c>
      <c r="X130" s="46">
        <v>4</v>
      </c>
      <c r="Y130" s="280">
        <f t="shared" si="283"/>
        <v>0.5714285714285714</v>
      </c>
      <c r="Z130" s="281">
        <f t="shared" si="284"/>
        <v>0</v>
      </c>
    </row>
    <row r="131" spans="2:27" ht="15" customHeight="1" x14ac:dyDescent="0.25">
      <c r="B131" s="45" t="s">
        <v>238</v>
      </c>
      <c r="D131" s="280"/>
      <c r="E131" s="281"/>
      <c r="U131" s="46">
        <v>0</v>
      </c>
      <c r="V131" s="280">
        <f t="shared" si="281"/>
        <v>0</v>
      </c>
      <c r="W131" s="281">
        <f t="shared" si="282"/>
        <v>0</v>
      </c>
      <c r="X131" s="46">
        <v>0</v>
      </c>
      <c r="Y131" s="280">
        <f t="shared" si="283"/>
        <v>0</v>
      </c>
      <c r="Z131" s="281">
        <f t="shared" si="284"/>
        <v>0</v>
      </c>
    </row>
    <row r="132" spans="2:27" ht="15" customHeight="1" x14ac:dyDescent="0.25">
      <c r="C132" s="46">
        <f>SUM(C125:C131)</f>
        <v>10</v>
      </c>
      <c r="D132" s="284">
        <f>SUM(D125:D131)</f>
        <v>0.99999999999999989</v>
      </c>
      <c r="E132" s="281">
        <f>SUM(E125:E131)</f>
        <v>2601.9999999999995</v>
      </c>
      <c r="F132" s="281">
        <f>SUM(F125:F131)</f>
        <v>2602</v>
      </c>
      <c r="U132" s="46">
        <f t="shared" ref="U132:AA132" si="285">SUM(U125:U131)</f>
        <v>7</v>
      </c>
      <c r="V132" s="386">
        <f t="shared" si="285"/>
        <v>1</v>
      </c>
      <c r="W132" s="281">
        <f t="shared" si="285"/>
        <v>0</v>
      </c>
      <c r="X132" s="46">
        <f t="shared" si="285"/>
        <v>7</v>
      </c>
      <c r="Y132" s="386">
        <f t="shared" si="285"/>
        <v>1</v>
      </c>
      <c r="Z132" s="281">
        <f t="shared" si="285"/>
        <v>0</v>
      </c>
      <c r="AA132" s="281">
        <f t="shared" si="285"/>
        <v>0</v>
      </c>
    </row>
    <row r="133" spans="2:27" ht="15" customHeight="1" x14ac:dyDescent="0.25">
      <c r="E133" s="282"/>
    </row>
    <row r="134" spans="2:27" ht="15" customHeight="1" x14ac:dyDescent="0.25">
      <c r="B134" s="45" t="s">
        <v>246</v>
      </c>
      <c r="F134" s="46">
        <v>7894</v>
      </c>
      <c r="I134" s="46">
        <v>5534</v>
      </c>
      <c r="L134" s="46">
        <v>818</v>
      </c>
      <c r="O134" s="46">
        <v>2867</v>
      </c>
    </row>
    <row r="135" spans="2:27" ht="15" customHeight="1" x14ac:dyDescent="0.25">
      <c r="B135" s="48" t="s">
        <v>4</v>
      </c>
      <c r="C135" s="283">
        <v>2744</v>
      </c>
      <c r="D135" s="280">
        <f>+C135/$C$142</f>
        <v>0.14691867002195214</v>
      </c>
      <c r="F135" s="281">
        <f>+$F$134*D135</f>
        <v>1159.7759811532901</v>
      </c>
      <c r="G135" s="46">
        <v>1160</v>
      </c>
      <c r="I135" s="281">
        <f>+$I$134*D135</f>
        <v>813.04791990148317</v>
      </c>
      <c r="J135" s="46">
        <v>813</v>
      </c>
      <c r="L135" s="281">
        <f>+$L$134*D135</f>
        <v>120.17947207795685</v>
      </c>
      <c r="M135" s="46">
        <v>120</v>
      </c>
      <c r="O135" s="281">
        <f>+$O$134*D145</f>
        <v>486.88253496719892</v>
      </c>
      <c r="P135" s="46">
        <v>487</v>
      </c>
      <c r="R135" s="46">
        <v>1732</v>
      </c>
    </row>
    <row r="136" spans="2:27" ht="15" customHeight="1" x14ac:dyDescent="0.25">
      <c r="B136" s="48" t="s">
        <v>6</v>
      </c>
      <c r="C136" s="283">
        <v>1246</v>
      </c>
      <c r="D136" s="280">
        <f t="shared" ref="D136:D141" si="286">+C136/$C$142</f>
        <v>6.671306955078439E-2</v>
      </c>
      <c r="F136" s="281">
        <f t="shared" ref="F136:F141" si="287">+$F$134*D136</f>
        <v>526.63297103389198</v>
      </c>
      <c r="G136" s="46">
        <v>527</v>
      </c>
      <c r="I136" s="281">
        <f t="shared" ref="I136:I141" si="288">+$I$134*D136</f>
        <v>369.19012689404082</v>
      </c>
      <c r="J136" s="46">
        <v>369</v>
      </c>
      <c r="L136" s="281">
        <f t="shared" ref="L136:L141" si="289">+$L$134*D136</f>
        <v>54.571290892541633</v>
      </c>
      <c r="M136" s="46">
        <v>55</v>
      </c>
      <c r="O136" s="281">
        <f t="shared" ref="O136:O140" si="290">+$O$134*D146</f>
        <v>221.08441638816686</v>
      </c>
      <c r="P136" s="46">
        <v>221</v>
      </c>
    </row>
    <row r="137" spans="2:27" ht="15" customHeight="1" x14ac:dyDescent="0.25">
      <c r="B137" s="48" t="s">
        <v>7</v>
      </c>
      <c r="C137" s="283">
        <v>1075</v>
      </c>
      <c r="D137" s="280">
        <f t="shared" si="286"/>
        <v>5.7557423569095677E-2</v>
      </c>
      <c r="F137" s="281">
        <f t="shared" si="287"/>
        <v>454.35830165444128</v>
      </c>
      <c r="G137" s="46">
        <v>454</v>
      </c>
      <c r="I137" s="281">
        <f t="shared" si="288"/>
        <v>318.52278203137547</v>
      </c>
      <c r="J137" s="46">
        <v>319</v>
      </c>
      <c r="L137" s="281">
        <f t="shared" si="289"/>
        <v>47.08197247952026</v>
      </c>
      <c r="M137" s="46">
        <v>47</v>
      </c>
      <c r="O137" s="281">
        <f t="shared" si="290"/>
        <v>190.74297561579402</v>
      </c>
      <c r="P137" s="46">
        <v>191</v>
      </c>
    </row>
    <row r="138" spans="2:27" ht="15" customHeight="1" x14ac:dyDescent="0.25">
      <c r="B138" s="48" t="s">
        <v>8</v>
      </c>
      <c r="C138" s="283">
        <v>5668</v>
      </c>
      <c r="D138" s="280">
        <f t="shared" si="286"/>
        <v>0.30347486212989239</v>
      </c>
      <c r="F138" s="281">
        <f t="shared" si="287"/>
        <v>2395.6305616533705</v>
      </c>
      <c r="G138" s="46">
        <v>2395</v>
      </c>
      <c r="I138" s="281">
        <f t="shared" si="288"/>
        <v>1679.4298870268244</v>
      </c>
      <c r="J138" s="46">
        <v>1679</v>
      </c>
      <c r="L138" s="281">
        <f t="shared" si="289"/>
        <v>248.24243722225197</v>
      </c>
      <c r="M138" s="46">
        <v>248</v>
      </c>
      <c r="O138" s="281">
        <f t="shared" si="290"/>
        <v>1005.7034286421588</v>
      </c>
      <c r="P138" s="46">
        <v>1005</v>
      </c>
    </row>
    <row r="139" spans="2:27" ht="15" customHeight="1" x14ac:dyDescent="0.25">
      <c r="B139" s="48" t="s">
        <v>9</v>
      </c>
      <c r="C139" s="283">
        <v>3398</v>
      </c>
      <c r="D139" s="280">
        <f t="shared" si="286"/>
        <v>0.18193500026770895</v>
      </c>
      <c r="F139" s="281">
        <f t="shared" si="287"/>
        <v>1436.1948921132944</v>
      </c>
      <c r="G139" s="46">
        <v>1436</v>
      </c>
      <c r="I139" s="281">
        <f t="shared" si="288"/>
        <v>1006.8282914815013</v>
      </c>
      <c r="J139" s="46">
        <v>1007</v>
      </c>
      <c r="L139" s="281">
        <f t="shared" si="289"/>
        <v>148.82283021898593</v>
      </c>
      <c r="M139" s="46">
        <v>149</v>
      </c>
      <c r="O139" s="281">
        <f t="shared" si="290"/>
        <v>602.92523827206332</v>
      </c>
      <c r="P139" s="46">
        <v>603</v>
      </c>
    </row>
    <row r="140" spans="2:27" ht="15" customHeight="1" x14ac:dyDescent="0.25">
      <c r="B140" s="48" t="s">
        <v>10</v>
      </c>
      <c r="C140" s="283">
        <v>2027</v>
      </c>
      <c r="D140" s="280">
        <f t="shared" si="286"/>
        <v>0.10852920704609947</v>
      </c>
      <c r="E140" s="9"/>
      <c r="F140" s="281">
        <f t="shared" si="287"/>
        <v>856.72956042190924</v>
      </c>
      <c r="G140" s="46">
        <v>857</v>
      </c>
      <c r="I140" s="281">
        <f t="shared" si="288"/>
        <v>600.60063179311453</v>
      </c>
      <c r="J140" s="46">
        <v>601</v>
      </c>
      <c r="L140" s="281">
        <f t="shared" si="289"/>
        <v>88.776891363709368</v>
      </c>
      <c r="M140" s="46">
        <v>89</v>
      </c>
      <c r="O140" s="281">
        <f t="shared" si="290"/>
        <v>359.66140611461816</v>
      </c>
      <c r="P140" s="46">
        <v>360</v>
      </c>
    </row>
    <row r="141" spans="2:27" ht="15" customHeight="1" x14ac:dyDescent="0.25">
      <c r="B141" s="48" t="s">
        <v>238</v>
      </c>
      <c r="C141" s="283">
        <v>2519</v>
      </c>
      <c r="D141" s="280">
        <f t="shared" si="286"/>
        <v>0.13487176741446699</v>
      </c>
      <c r="E141" s="9"/>
      <c r="F141" s="281">
        <f t="shared" si="287"/>
        <v>1064.6777319698024</v>
      </c>
      <c r="G141" s="46">
        <v>1065</v>
      </c>
      <c r="I141" s="281">
        <f t="shared" si="288"/>
        <v>746.38036087166029</v>
      </c>
      <c r="J141" s="46">
        <v>746</v>
      </c>
      <c r="L141" s="281">
        <f t="shared" si="289"/>
        <v>110.32510574503399</v>
      </c>
      <c r="M141" s="46">
        <v>110</v>
      </c>
      <c r="O141" s="281"/>
    </row>
    <row r="142" spans="2:27" ht="15" customHeight="1" x14ac:dyDescent="0.25">
      <c r="B142" s="48"/>
      <c r="C142" s="36">
        <f>SUM(C135:C141)</f>
        <v>18677</v>
      </c>
      <c r="D142" s="284">
        <f>SUM(D135:D141)</f>
        <v>1</v>
      </c>
      <c r="E142" s="9"/>
      <c r="F142" s="281">
        <f>SUM(F135:F141)</f>
        <v>7893.9999999999991</v>
      </c>
      <c r="G142" s="281">
        <f>SUM(G135:G141)</f>
        <v>7894</v>
      </c>
      <c r="I142" s="281">
        <f>SUM(I135:I141)</f>
        <v>5534</v>
      </c>
      <c r="J142" s="281">
        <f>SUM(J135:J141)</f>
        <v>5534</v>
      </c>
      <c r="L142" s="281">
        <f>SUM(L135:L141)</f>
        <v>818</v>
      </c>
      <c r="M142" s="281">
        <f>SUM(M135:M141)</f>
        <v>818</v>
      </c>
      <c r="O142" s="281">
        <f>SUM(O135:O141)</f>
        <v>2867</v>
      </c>
      <c r="P142" s="281">
        <f>SUM(P135:P141)</f>
        <v>2867</v>
      </c>
    </row>
    <row r="144" spans="2:27" ht="15" customHeight="1" x14ac:dyDescent="0.25">
      <c r="B144" s="45" t="s">
        <v>246</v>
      </c>
    </row>
    <row r="145" spans="2:7" ht="15" customHeight="1" x14ac:dyDescent="0.25">
      <c r="B145" s="48" t="s">
        <v>4</v>
      </c>
      <c r="C145" s="283">
        <v>2744</v>
      </c>
      <c r="D145" s="280">
        <f>+C145/$C$151</f>
        <v>0.16982299789577918</v>
      </c>
    </row>
    <row r="146" spans="2:7" ht="15" customHeight="1" x14ac:dyDescent="0.25">
      <c r="B146" s="48" t="s">
        <v>6</v>
      </c>
      <c r="C146" s="283">
        <v>1246</v>
      </c>
      <c r="D146" s="280">
        <f t="shared" ref="D146:D150" si="291">+C146/$C$151</f>
        <v>7.7113504146552797E-2</v>
      </c>
      <c r="F146" s="381"/>
      <c r="G146" s="381"/>
    </row>
    <row r="147" spans="2:7" ht="15" customHeight="1" x14ac:dyDescent="0.25">
      <c r="B147" s="48" t="s">
        <v>7</v>
      </c>
      <c r="C147" s="283">
        <v>1075</v>
      </c>
      <c r="D147" s="280">
        <f t="shared" si="291"/>
        <v>6.6530511201881415E-2</v>
      </c>
      <c r="F147" s="382"/>
      <c r="G147" s="382"/>
    </row>
    <row r="148" spans="2:7" ht="15" customHeight="1" x14ac:dyDescent="0.25">
      <c r="B148" s="48" t="s">
        <v>8</v>
      </c>
      <c r="C148" s="283">
        <v>5668</v>
      </c>
      <c r="D148" s="280">
        <f t="shared" si="291"/>
        <v>0.35078598836489666</v>
      </c>
      <c r="F148" s="381"/>
      <c r="G148" s="381"/>
    </row>
    <row r="149" spans="2:7" ht="15" customHeight="1" x14ac:dyDescent="0.25">
      <c r="B149" s="48" t="s">
        <v>9</v>
      </c>
      <c r="C149" s="283">
        <v>3398</v>
      </c>
      <c r="D149" s="280">
        <f t="shared" si="291"/>
        <v>0.21029830424557494</v>
      </c>
      <c r="F149" s="382"/>
      <c r="G149" s="382"/>
    </row>
    <row r="150" spans="2:7" ht="15" customHeight="1" x14ac:dyDescent="0.25">
      <c r="B150" s="48" t="s">
        <v>10</v>
      </c>
      <c r="C150" s="283">
        <v>2027</v>
      </c>
      <c r="D150" s="280">
        <f t="shared" si="291"/>
        <v>0.12544869414531501</v>
      </c>
      <c r="F150" s="381"/>
      <c r="G150" s="381"/>
    </row>
    <row r="151" spans="2:7" ht="15" customHeight="1" x14ac:dyDescent="0.25">
      <c r="B151" s="48"/>
      <c r="C151" s="36">
        <f>SUM(C145:C150)</f>
        <v>16158</v>
      </c>
      <c r="D151" s="284">
        <f>SUM(D145:D150)</f>
        <v>1</v>
      </c>
      <c r="F151" s="382"/>
      <c r="G151" s="382"/>
    </row>
    <row r="152" spans="2:7" ht="15" customHeight="1" x14ac:dyDescent="0.25">
      <c r="F152" s="381"/>
      <c r="G152" s="381"/>
    </row>
    <row r="153" spans="2:7" ht="15" customHeight="1" x14ac:dyDescent="0.25">
      <c r="F153" s="382"/>
      <c r="G153" s="382"/>
    </row>
    <row r="154" spans="2:7" ht="15" customHeight="1" x14ac:dyDescent="0.25">
      <c r="F154" s="381"/>
      <c r="G154" s="381"/>
    </row>
    <row r="155" spans="2:7" ht="15" customHeight="1" x14ac:dyDescent="0.25">
      <c r="F155" s="382"/>
      <c r="G155" s="382"/>
    </row>
    <row r="156" spans="2:7" ht="15" customHeight="1" x14ac:dyDescent="0.25">
      <c r="F156" s="381"/>
      <c r="G156" s="381"/>
    </row>
    <row r="157" spans="2:7" ht="15" customHeight="1" x14ac:dyDescent="0.25">
      <c r="F157" s="382"/>
      <c r="G157" s="382"/>
    </row>
    <row r="158" spans="2:7" ht="15" customHeight="1" x14ac:dyDescent="0.25">
      <c r="F158" s="381"/>
      <c r="G158" s="381"/>
    </row>
    <row r="159" spans="2:7" ht="15" customHeight="1" x14ac:dyDescent="0.25">
      <c r="F159" s="382"/>
      <c r="G159" s="382"/>
    </row>
    <row r="160" spans="2:7" ht="15" customHeight="1" x14ac:dyDescent="0.25">
      <c r="F160" s="381"/>
      <c r="G160" s="381"/>
    </row>
  </sheetData>
  <mergeCells count="14">
    <mergeCell ref="A116:B116"/>
    <mergeCell ref="A114:B114"/>
    <mergeCell ref="O1:Q1"/>
    <mergeCell ref="I1:K1"/>
    <mergeCell ref="AA1:AC1"/>
    <mergeCell ref="R1:T1"/>
    <mergeCell ref="U1:W1"/>
    <mergeCell ref="L1:N1"/>
    <mergeCell ref="A1:A2"/>
    <mergeCell ref="B1:B2"/>
    <mergeCell ref="A40:B40"/>
    <mergeCell ref="F1:H1"/>
    <mergeCell ref="C1:E1"/>
    <mergeCell ref="X1:Z1"/>
  </mergeCells>
  <phoneticPr fontId="25" type="noConversion"/>
  <printOptions horizontalCentered="1"/>
  <pageMargins left="0.15748031496062992" right="0.15748031496062992" top="1.3385826771653544" bottom="0.51181102362204722" header="0.35433070866141736" footer="0.15748031496062992"/>
  <pageSetup paperSize="8" scale="54" orientation="landscape" r:id="rId1"/>
  <headerFooter alignWithMargins="0">
    <oddHeader>&amp;L&amp;"Times New Roman,Félkövér"&amp;13Szent László Völgye TKT&amp;C&amp;"Times New Roman,Félkövér"&amp;16 2019. ÉVI III. KÖLTSÉGVETÉS MÓDOSÍTÁS&amp;R3. sz. táblázat
SEGÍTŐ SZOLGÁLAT
Adatok: eFt</oddHeader>
    <oddFooter>&amp;L&amp;F&amp;R&amp;P</oddFooter>
  </headerFooter>
  <rowBreaks count="1" manualBreakCount="1">
    <brk id="4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08"/>
  <sheetViews>
    <sheetView topLeftCell="A10" zoomScale="90" zoomScaleNormal="90" zoomScaleSheetLayoutView="85" workbookViewId="0">
      <selection activeCell="G30" sqref="G30"/>
    </sheetView>
  </sheetViews>
  <sheetFormatPr defaultColWidth="8.88671875" defaultRowHeight="13.8" x14ac:dyDescent="0.25"/>
  <cols>
    <col min="1" max="1" width="64.6640625" style="83" customWidth="1"/>
    <col min="2" max="2" width="12.33203125" style="84" customWidth="1"/>
    <col min="3" max="3" width="12.33203125" style="85" customWidth="1"/>
    <col min="4" max="4" width="12.33203125" style="66" customWidth="1"/>
    <col min="5" max="5" width="13.109375" style="66" customWidth="1"/>
    <col min="6" max="6" width="11" style="66" customWidth="1"/>
    <col min="7" max="7" width="14" style="66" customWidth="1"/>
    <col min="8" max="9" width="15.6640625" style="66" customWidth="1"/>
    <col min="10" max="10" width="12.5546875" style="66" customWidth="1"/>
    <col min="11" max="11" width="13.88671875" style="101" bestFit="1" customWidth="1"/>
    <col min="12" max="12" width="11.6640625" style="67" customWidth="1"/>
    <col min="13" max="13" width="12.88671875" style="67" customWidth="1"/>
    <col min="14" max="16384" width="8.88671875" style="66"/>
  </cols>
  <sheetData>
    <row r="1" spans="1:13" ht="35.25" customHeight="1" x14ac:dyDescent="0.25">
      <c r="A1" s="140"/>
      <c r="B1" s="141" t="s">
        <v>337</v>
      </c>
      <c r="C1" s="500" t="s">
        <v>283</v>
      </c>
      <c r="D1" s="503" t="s">
        <v>340</v>
      </c>
      <c r="E1" s="65"/>
      <c r="F1" s="65"/>
      <c r="G1" s="509"/>
      <c r="H1" s="509"/>
      <c r="I1" s="725"/>
    </row>
    <row r="2" spans="1:13" ht="28.5" customHeight="1" x14ac:dyDescent="0.25">
      <c r="A2" s="139" t="s">
        <v>48</v>
      </c>
      <c r="B2" s="512"/>
      <c r="C2" s="502"/>
      <c r="D2" s="531"/>
      <c r="E2" s="68"/>
      <c r="F2" s="68" t="s">
        <v>289</v>
      </c>
      <c r="G2" s="68" t="s">
        <v>291</v>
      </c>
      <c r="H2" s="68" t="s">
        <v>290</v>
      </c>
      <c r="I2" s="68"/>
    </row>
    <row r="3" spans="1:13" x14ac:dyDescent="0.25">
      <c r="A3" s="583" t="s">
        <v>298</v>
      </c>
      <c r="B3" s="73">
        <f>+'[3]4.SZ.TÁBL. SZOCIÁLIS NORMATÍVA'!$D3</f>
        <v>17000000</v>
      </c>
      <c r="C3" s="88">
        <v>1900000</v>
      </c>
      <c r="D3" s="504">
        <f>SUM(B3:C3)</f>
        <v>18900000</v>
      </c>
      <c r="E3" s="70"/>
      <c r="F3" s="70">
        <v>17000</v>
      </c>
      <c r="G3" s="70">
        <v>1900</v>
      </c>
      <c r="H3" s="70">
        <f>F3+G3</f>
        <v>18900</v>
      </c>
      <c r="I3" s="70"/>
    </row>
    <row r="4" spans="1:13" x14ac:dyDescent="0.25">
      <c r="A4" s="74" t="s">
        <v>299</v>
      </c>
      <c r="B4" s="73">
        <f>+'[3]4.SZ.TÁBL. SZOCIÁLIS NORMATÍVA'!$D4</f>
        <v>14190000</v>
      </c>
      <c r="C4" s="88"/>
      <c r="D4" s="504">
        <f t="shared" ref="D4:D12" si="0">SUM(B4:C4)</f>
        <v>14190000</v>
      </c>
      <c r="E4" s="70"/>
      <c r="F4" s="70">
        <v>14190</v>
      </c>
      <c r="G4" s="70"/>
      <c r="H4" s="70">
        <f t="shared" ref="H4:H12" si="1">F4+G4</f>
        <v>14190</v>
      </c>
      <c r="I4" s="70"/>
    </row>
    <row r="5" spans="1:13" x14ac:dyDescent="0.25">
      <c r="A5" s="74" t="s">
        <v>326</v>
      </c>
      <c r="B5" s="73">
        <f>+'[3]4.SZ.TÁBL. SZOCIÁLIS NORMATÍVA'!$D5</f>
        <v>11525040</v>
      </c>
      <c r="C5" s="88"/>
      <c r="D5" s="504">
        <f t="shared" si="0"/>
        <v>11525040</v>
      </c>
      <c r="E5" s="70"/>
      <c r="F5" s="70">
        <v>11525</v>
      </c>
      <c r="G5" s="70"/>
      <c r="H5" s="70">
        <f t="shared" si="1"/>
        <v>11525</v>
      </c>
      <c r="I5" s="70"/>
    </row>
    <row r="6" spans="1:13" x14ac:dyDescent="0.25">
      <c r="A6" s="74" t="s">
        <v>300</v>
      </c>
      <c r="B6" s="73">
        <f>+'[3]4.SZ.TÁBL. SZOCIÁLIS NORMATÍVA'!$D6</f>
        <v>548064</v>
      </c>
      <c r="C6" s="88">
        <v>99000</v>
      </c>
      <c r="D6" s="504">
        <f t="shared" si="0"/>
        <v>647064</v>
      </c>
      <c r="E6" s="70"/>
      <c r="F6" s="70">
        <v>548</v>
      </c>
      <c r="G6" s="70">
        <v>99</v>
      </c>
      <c r="H6" s="70">
        <f t="shared" si="1"/>
        <v>647</v>
      </c>
      <c r="I6" s="70"/>
    </row>
    <row r="7" spans="1:13" x14ac:dyDescent="0.25">
      <c r="A7" s="72" t="s">
        <v>306</v>
      </c>
      <c r="B7" s="73">
        <f>+'[3]4.SZ.TÁBL. SZOCIÁLIS NORMATÍVA'!$D7</f>
        <v>50000</v>
      </c>
      <c r="C7" s="88">
        <v>-25000</v>
      </c>
      <c r="D7" s="504">
        <f t="shared" si="0"/>
        <v>25000</v>
      </c>
      <c r="E7" s="70"/>
      <c r="F7" s="70">
        <v>50</v>
      </c>
      <c r="G7" s="70">
        <v>-25</v>
      </c>
      <c r="H7" s="70">
        <f t="shared" si="1"/>
        <v>25</v>
      </c>
      <c r="I7" s="70"/>
    </row>
    <row r="8" spans="1:13" x14ac:dyDescent="0.25">
      <c r="A8" s="72" t="s">
        <v>307</v>
      </c>
      <c r="B8" s="73">
        <f>+'[3]4.SZ.TÁBL. SZOCIÁLIS NORMATÍVA'!$D8</f>
        <v>24882000</v>
      </c>
      <c r="C8" s="88"/>
      <c r="D8" s="504">
        <f t="shared" si="0"/>
        <v>24882000</v>
      </c>
      <c r="E8" s="70"/>
      <c r="F8" s="70">
        <v>24882</v>
      </c>
      <c r="G8" s="70"/>
      <c r="H8" s="70">
        <f t="shared" si="1"/>
        <v>24882</v>
      </c>
      <c r="I8" s="70"/>
    </row>
    <row r="9" spans="1:13" x14ac:dyDescent="0.25">
      <c r="A9" s="74" t="s">
        <v>308</v>
      </c>
      <c r="B9" s="73">
        <f>+'[3]4.SZ.TÁBL. SZOCIÁLIS NORMATÍVA'!$D9</f>
        <v>163500</v>
      </c>
      <c r="C9" s="88">
        <v>122000</v>
      </c>
      <c r="D9" s="504">
        <f t="shared" si="0"/>
        <v>285500</v>
      </c>
      <c r="E9" s="70"/>
      <c r="F9" s="70">
        <v>164</v>
      </c>
      <c r="G9" s="70">
        <v>122</v>
      </c>
      <c r="H9" s="70">
        <f t="shared" si="1"/>
        <v>286</v>
      </c>
      <c r="I9" s="70"/>
    </row>
    <row r="10" spans="1:13" x14ac:dyDescent="0.25">
      <c r="A10" s="74" t="s">
        <v>309</v>
      </c>
      <c r="B10" s="73">
        <f>+'[3]4.SZ.TÁBL. SZOCIÁLIS NORMATÍVA'!$D10</f>
        <v>3100000</v>
      </c>
      <c r="C10" s="88">
        <v>1150000</v>
      </c>
      <c r="D10" s="504">
        <f t="shared" si="0"/>
        <v>4250000</v>
      </c>
      <c r="E10" s="70"/>
      <c r="F10" s="70">
        <v>3100</v>
      </c>
      <c r="G10" s="70">
        <v>1150</v>
      </c>
      <c r="H10" s="70">
        <f t="shared" si="1"/>
        <v>4250</v>
      </c>
      <c r="I10" s="70"/>
    </row>
    <row r="11" spans="1:13" x14ac:dyDescent="0.25">
      <c r="A11" s="584" t="s">
        <v>310</v>
      </c>
      <c r="B11" s="73">
        <f>+'[3]4.SZ.TÁBL. SZOCIÁLIS NORMATÍVA'!$D11</f>
        <v>6552000</v>
      </c>
      <c r="C11" s="88">
        <f>468000+3094000</f>
        <v>3562000</v>
      </c>
      <c r="D11" s="504">
        <f t="shared" si="0"/>
        <v>10114000</v>
      </c>
      <c r="E11" s="70"/>
      <c r="F11" s="70">
        <v>6552</v>
      </c>
      <c r="G11" s="70">
        <v>3562</v>
      </c>
      <c r="H11" s="70">
        <f t="shared" si="1"/>
        <v>10114</v>
      </c>
      <c r="I11" s="70"/>
    </row>
    <row r="12" spans="1:13" x14ac:dyDescent="0.25">
      <c r="A12" s="585" t="s">
        <v>301</v>
      </c>
      <c r="B12" s="73">
        <f>+'[3]4.SZ.TÁBL. SZOCIÁLIS NORMATÍVA'!$D12</f>
        <v>10040000</v>
      </c>
      <c r="C12" s="88">
        <v>1210000</v>
      </c>
      <c r="D12" s="504">
        <f t="shared" si="0"/>
        <v>11250000</v>
      </c>
      <c r="E12" s="70"/>
      <c r="F12" s="70">
        <v>10040</v>
      </c>
      <c r="G12" s="70">
        <v>1210</v>
      </c>
      <c r="H12" s="70">
        <f t="shared" si="1"/>
        <v>11250</v>
      </c>
      <c r="I12" s="70"/>
    </row>
    <row r="13" spans="1:13" x14ac:dyDescent="0.25">
      <c r="A13" s="77" t="s">
        <v>49</v>
      </c>
      <c r="B13" s="142">
        <f>SUM(B3:B12)</f>
        <v>88050604</v>
      </c>
      <c r="C13" s="501">
        <f>SUM(C3:C12)</f>
        <v>8018000</v>
      </c>
      <c r="D13" s="532">
        <f>SUM(D3:D12)</f>
        <v>96068604</v>
      </c>
      <c r="E13" s="78"/>
      <c r="F13" s="78">
        <f>SUM(F3:F12)</f>
        <v>88051</v>
      </c>
      <c r="G13" s="78">
        <f t="shared" ref="G13:H13" si="2">SUM(G3:G12)</f>
        <v>8018</v>
      </c>
      <c r="H13" s="78">
        <f t="shared" si="2"/>
        <v>96069</v>
      </c>
      <c r="I13" s="78"/>
    </row>
    <row r="14" spans="1:13" x14ac:dyDescent="0.25">
      <c r="A14" s="139"/>
      <c r="B14" s="587"/>
      <c r="C14" s="588"/>
      <c r="D14" s="589"/>
      <c r="E14" s="78"/>
      <c r="F14" s="78"/>
      <c r="G14" s="78"/>
      <c r="H14" s="78"/>
      <c r="I14" s="78"/>
      <c r="J14" s="79"/>
      <c r="K14" s="79"/>
      <c r="M14" s="66"/>
    </row>
    <row r="15" spans="1:13" x14ac:dyDescent="0.25">
      <c r="A15" s="72" t="s">
        <v>311</v>
      </c>
      <c r="B15" s="73">
        <f>+'[3]4.SZ.TÁBL. SZOCIÁLIS NORMATÍVA'!$D15</f>
        <v>11472</v>
      </c>
      <c r="C15" s="93">
        <v>0</v>
      </c>
      <c r="D15" s="533">
        <f t="shared" ref="D15:D20" si="3">SUM(B15:C15)</f>
        <v>11472</v>
      </c>
      <c r="E15" s="70"/>
      <c r="F15" s="70">
        <v>12</v>
      </c>
      <c r="G15" s="70">
        <v>0</v>
      </c>
      <c r="H15" s="70">
        <f>F15+G15</f>
        <v>12</v>
      </c>
      <c r="I15" s="70"/>
      <c r="J15" s="70"/>
      <c r="K15" s="80"/>
      <c r="M15" s="66"/>
    </row>
    <row r="16" spans="1:13" x14ac:dyDescent="0.25">
      <c r="A16" s="72" t="s">
        <v>305</v>
      </c>
      <c r="B16" s="73">
        <f>+'[3]4.SZ.TÁBL. SZOCIÁLIS NORMATÍVA'!$D16</f>
        <v>79110</v>
      </c>
      <c r="C16" s="93">
        <v>38640</v>
      </c>
      <c r="D16" s="504">
        <f t="shared" si="3"/>
        <v>117750</v>
      </c>
      <c r="E16" s="70"/>
      <c r="F16" s="70">
        <v>79</v>
      </c>
      <c r="G16" s="70">
        <v>39</v>
      </c>
      <c r="H16" s="70">
        <f t="shared" ref="H16:H21" si="4">F16+G16</f>
        <v>118</v>
      </c>
      <c r="I16" s="70"/>
      <c r="J16" s="70"/>
      <c r="K16" s="80"/>
      <c r="M16" s="66"/>
    </row>
    <row r="17" spans="1:13" x14ac:dyDescent="0.25">
      <c r="A17" s="72" t="s">
        <v>286</v>
      </c>
      <c r="B17" s="73">
        <f>+'[3]4.SZ.TÁBL. SZOCIÁLIS NORMATÍVA'!$D17</f>
        <v>106957</v>
      </c>
      <c r="C17" s="93">
        <v>48391</v>
      </c>
      <c r="D17" s="504">
        <f t="shared" si="3"/>
        <v>155348</v>
      </c>
      <c r="E17" s="70"/>
      <c r="F17" s="70">
        <v>107</v>
      </c>
      <c r="G17" s="70">
        <v>48</v>
      </c>
      <c r="H17" s="70">
        <f t="shared" si="4"/>
        <v>155</v>
      </c>
      <c r="I17" s="70"/>
      <c r="J17" s="70"/>
      <c r="K17" s="80"/>
      <c r="M17" s="66"/>
    </row>
    <row r="18" spans="1:13" x14ac:dyDescent="0.25">
      <c r="A18" s="72" t="s">
        <v>304</v>
      </c>
      <c r="B18" s="73">
        <f>+'[3]4.SZ.TÁBL. SZOCIÁLIS NORMATÍVA'!$D18</f>
        <v>76002</v>
      </c>
      <c r="C18" s="93">
        <v>30841</v>
      </c>
      <c r="D18" s="504">
        <f t="shared" si="3"/>
        <v>106843</v>
      </c>
      <c r="E18" s="70"/>
      <c r="F18" s="70">
        <v>76</v>
      </c>
      <c r="G18" s="70">
        <v>31</v>
      </c>
      <c r="H18" s="70">
        <f t="shared" si="4"/>
        <v>107</v>
      </c>
      <c r="I18" s="70"/>
      <c r="J18" s="70"/>
      <c r="K18" s="80"/>
      <c r="M18" s="66"/>
    </row>
    <row r="19" spans="1:13" x14ac:dyDescent="0.25">
      <c r="A19" s="72" t="s">
        <v>377</v>
      </c>
      <c r="B19" s="73">
        <f>+'[3]4.SZ.TÁBL. SZOCIÁLIS NORMATÍVA'!$D19</f>
        <v>83172</v>
      </c>
      <c r="C19" s="93">
        <v>37577</v>
      </c>
      <c r="D19" s="504">
        <f t="shared" si="3"/>
        <v>120749</v>
      </c>
      <c r="E19" s="70"/>
      <c r="F19" s="70">
        <v>83</v>
      </c>
      <c r="G19" s="70">
        <v>38</v>
      </c>
      <c r="H19" s="70">
        <f t="shared" si="4"/>
        <v>121</v>
      </c>
      <c r="I19" s="70"/>
      <c r="J19" s="70"/>
      <c r="K19" s="80"/>
      <c r="M19" s="66"/>
    </row>
    <row r="20" spans="1:13" x14ac:dyDescent="0.25">
      <c r="A20" s="514" t="s">
        <v>378</v>
      </c>
      <c r="B20" s="73">
        <f>+'[3]4.SZ.TÁBL. SZOCIÁLIS NORMATÍVA'!$D20</f>
        <v>31309</v>
      </c>
      <c r="C20" s="98">
        <v>14180</v>
      </c>
      <c r="D20" s="534">
        <f t="shared" si="3"/>
        <v>45489</v>
      </c>
      <c r="E20" s="70"/>
      <c r="F20" s="70">
        <v>31</v>
      </c>
      <c r="G20" s="70">
        <v>14</v>
      </c>
      <c r="H20" s="70">
        <f t="shared" si="4"/>
        <v>45</v>
      </c>
      <c r="I20" s="70"/>
      <c r="J20" s="70"/>
      <c r="K20" s="80"/>
      <c r="M20" s="66"/>
    </row>
    <row r="21" spans="1:13" x14ac:dyDescent="0.25">
      <c r="A21" s="72" t="s">
        <v>379</v>
      </c>
      <c r="B21" s="73">
        <f>+'[3]4.SZ.TÁBL. SZOCIÁLIS NORMATÍVA'!$D21</f>
        <v>21388</v>
      </c>
      <c r="C21" s="648">
        <v>9393</v>
      </c>
      <c r="D21" s="649">
        <f>+B21+C21</f>
        <v>30781</v>
      </c>
      <c r="E21" s="70"/>
      <c r="F21" s="70">
        <v>21</v>
      </c>
      <c r="G21" s="70">
        <v>9</v>
      </c>
      <c r="H21" s="70">
        <f t="shared" si="4"/>
        <v>30</v>
      </c>
      <c r="I21" s="70"/>
      <c r="J21" s="70"/>
      <c r="K21" s="80"/>
      <c r="M21" s="66"/>
    </row>
    <row r="22" spans="1:13" x14ac:dyDescent="0.25">
      <c r="A22" s="77" t="s">
        <v>287</v>
      </c>
      <c r="B22" s="142">
        <f>SUM(B15:B21)</f>
        <v>409410</v>
      </c>
      <c r="C22" s="142">
        <f>SUM(C15:C21)</f>
        <v>179022</v>
      </c>
      <c r="D22" s="532">
        <f>SUM(D15:D21)</f>
        <v>588432</v>
      </c>
      <c r="E22" s="70"/>
      <c r="F22" s="78">
        <f>SUM(F15:F21)</f>
        <v>409</v>
      </c>
      <c r="G22" s="78">
        <f>SUM(G15:G21)</f>
        <v>179</v>
      </c>
      <c r="H22" s="78">
        <f>SUM(H15:H21)</f>
        <v>588</v>
      </c>
      <c r="I22" s="78"/>
      <c r="J22" s="70"/>
      <c r="K22" s="80"/>
      <c r="M22" s="66"/>
    </row>
    <row r="23" spans="1:13" x14ac:dyDescent="0.25">
      <c r="A23" s="69"/>
      <c r="B23" s="71"/>
      <c r="C23" s="88"/>
      <c r="D23" s="504"/>
      <c r="E23" s="70"/>
      <c r="F23" s="70"/>
      <c r="G23" s="70"/>
      <c r="H23" s="70"/>
      <c r="I23" s="70"/>
      <c r="J23" s="70"/>
      <c r="K23" s="80"/>
      <c r="M23" s="66"/>
    </row>
    <row r="24" spans="1:13" x14ac:dyDescent="0.25">
      <c r="A24" s="72" t="s">
        <v>379</v>
      </c>
      <c r="B24" s="73">
        <f>+'[3]4.SZ.TÁBL. SZOCIÁLIS NORMATÍVA'!$D24</f>
        <v>34066</v>
      </c>
      <c r="C24" s="93">
        <v>16841</v>
      </c>
      <c r="D24" s="504">
        <f t="shared" ref="D24:D30" si="5">SUM(B24:C24)</f>
        <v>50907</v>
      </c>
      <c r="E24" s="70"/>
      <c r="F24" s="70">
        <v>34</v>
      </c>
      <c r="G24" s="70">
        <v>17</v>
      </c>
      <c r="H24" s="70">
        <f>F24+G24</f>
        <v>51</v>
      </c>
      <c r="I24" s="70"/>
      <c r="J24" s="70"/>
      <c r="K24" s="80"/>
      <c r="M24" s="66"/>
    </row>
    <row r="25" spans="1:13" x14ac:dyDescent="0.25">
      <c r="A25" s="72" t="s">
        <v>311</v>
      </c>
      <c r="B25" s="73">
        <f>+'[3]4.SZ.TÁBL. SZOCIÁLIS NORMATÍVA'!$D25</f>
        <v>507616</v>
      </c>
      <c r="C25" s="93">
        <v>317081</v>
      </c>
      <c r="D25" s="504">
        <f t="shared" si="5"/>
        <v>824697</v>
      </c>
      <c r="E25" s="70"/>
      <c r="F25" s="70">
        <v>508</v>
      </c>
      <c r="G25" s="70">
        <v>317</v>
      </c>
      <c r="H25" s="70">
        <f t="shared" ref="H25:H30" si="6">F25+G25</f>
        <v>825</v>
      </c>
      <c r="I25" s="70"/>
      <c r="J25" s="70"/>
      <c r="K25" s="80"/>
      <c r="M25" s="66"/>
    </row>
    <row r="26" spans="1:13" x14ac:dyDescent="0.25">
      <c r="A26" s="72" t="s">
        <v>305</v>
      </c>
      <c r="B26" s="73">
        <f>+'[3]4.SZ.TÁBL. SZOCIÁLIS NORMATÍVA'!$D26</f>
        <v>4506597</v>
      </c>
      <c r="C26" s="93">
        <v>2134622</v>
      </c>
      <c r="D26" s="504">
        <f t="shared" si="5"/>
        <v>6641219</v>
      </c>
      <c r="E26" s="70"/>
      <c r="F26" s="70">
        <v>4507</v>
      </c>
      <c r="G26" s="70">
        <v>2135</v>
      </c>
      <c r="H26" s="70">
        <f t="shared" si="6"/>
        <v>6642</v>
      </c>
      <c r="I26" s="70"/>
      <c r="J26" s="70"/>
      <c r="K26" s="80"/>
      <c r="M26" s="66"/>
    </row>
    <row r="27" spans="1:13" x14ac:dyDescent="0.25">
      <c r="A27" s="72" t="s">
        <v>286</v>
      </c>
      <c r="B27" s="73">
        <f>+'[3]4.SZ.TÁBL. SZOCIÁLIS NORMATÍVA'!$D27</f>
        <v>1328310</v>
      </c>
      <c r="C27" s="93">
        <v>671586</v>
      </c>
      <c r="D27" s="504">
        <f t="shared" si="5"/>
        <v>1999896</v>
      </c>
      <c r="E27" s="70"/>
      <c r="F27" s="70">
        <v>1328</v>
      </c>
      <c r="G27" s="70">
        <v>672</v>
      </c>
      <c r="H27" s="70">
        <f t="shared" si="6"/>
        <v>2000</v>
      </c>
      <c r="I27" s="70"/>
      <c r="J27" s="70"/>
      <c r="K27" s="80"/>
      <c r="M27" s="66"/>
    </row>
    <row r="28" spans="1:13" x14ac:dyDescent="0.25">
      <c r="A28" s="72" t="s">
        <v>304</v>
      </c>
      <c r="B28" s="73">
        <f>+'[3]4.SZ.TÁBL. SZOCIÁLIS NORMATÍVA'!$D28</f>
        <v>3323808</v>
      </c>
      <c r="C28" s="93">
        <v>1668829</v>
      </c>
      <c r="D28" s="504">
        <f t="shared" si="5"/>
        <v>4992637</v>
      </c>
      <c r="E28" s="70"/>
      <c r="F28" s="70">
        <v>3324</v>
      </c>
      <c r="G28" s="70">
        <v>1669</v>
      </c>
      <c r="H28" s="70">
        <f t="shared" si="6"/>
        <v>4993</v>
      </c>
      <c r="I28" s="70"/>
      <c r="J28" s="70"/>
      <c r="K28" s="80"/>
      <c r="M28" s="66"/>
    </row>
    <row r="29" spans="1:13" x14ac:dyDescent="0.25">
      <c r="A29" s="72" t="s">
        <v>377</v>
      </c>
      <c r="B29" s="73">
        <f>+'[3]4.SZ.TÁBL. SZOCIÁLIS NORMATÍVA'!$D29</f>
        <v>1199870</v>
      </c>
      <c r="C29" s="93">
        <v>577696</v>
      </c>
      <c r="D29" s="504">
        <f t="shared" si="5"/>
        <v>1777566</v>
      </c>
      <c r="E29" s="70"/>
      <c r="F29" s="70">
        <v>1200</v>
      </c>
      <c r="G29" s="70">
        <v>577</v>
      </c>
      <c r="H29" s="70">
        <f t="shared" si="6"/>
        <v>1777</v>
      </c>
      <c r="I29" s="70"/>
      <c r="J29" s="70"/>
      <c r="K29" s="80"/>
      <c r="M29" s="66"/>
    </row>
    <row r="30" spans="1:13" x14ac:dyDescent="0.25">
      <c r="A30" s="514" t="s">
        <v>378</v>
      </c>
      <c r="B30" s="73">
        <f>+'[3]4.SZ.TÁBL. SZOCIÁLIS NORMATÍVA'!$D30</f>
        <v>106372</v>
      </c>
      <c r="C30" s="98">
        <v>105183</v>
      </c>
      <c r="D30" s="504">
        <f t="shared" si="5"/>
        <v>211555</v>
      </c>
      <c r="E30" s="70"/>
      <c r="F30" s="70">
        <v>106</v>
      </c>
      <c r="G30" s="70">
        <v>105</v>
      </c>
      <c r="H30" s="70">
        <f t="shared" si="6"/>
        <v>211</v>
      </c>
      <c r="I30" s="70"/>
      <c r="J30" s="70"/>
      <c r="K30" s="80"/>
      <c r="M30" s="66"/>
    </row>
    <row r="31" spans="1:13" x14ac:dyDescent="0.25">
      <c r="A31" s="77" t="s">
        <v>288</v>
      </c>
      <c r="B31" s="142">
        <f>SUM(B24:B30)</f>
        <v>11006639</v>
      </c>
      <c r="C31" s="142">
        <f t="shared" ref="C31:D31" si="7">SUM(C24:C30)</f>
        <v>5491838</v>
      </c>
      <c r="D31" s="532">
        <f t="shared" si="7"/>
        <v>16498477</v>
      </c>
      <c r="E31" s="70"/>
      <c r="F31" s="78">
        <f>SUM(F24:F30)</f>
        <v>11007</v>
      </c>
      <c r="G31" s="78">
        <f t="shared" ref="G31:H31" si="8">SUM(G24:G30)</f>
        <v>5492</v>
      </c>
      <c r="H31" s="78">
        <f t="shared" si="8"/>
        <v>16499</v>
      </c>
      <c r="I31" s="78"/>
      <c r="J31" s="70"/>
      <c r="K31" s="80"/>
      <c r="M31" s="66"/>
    </row>
    <row r="32" spans="1:13" ht="14.4" thickBot="1" x14ac:dyDescent="0.3">
      <c r="A32" s="75"/>
      <c r="B32" s="76"/>
      <c r="C32" s="62"/>
      <c r="D32" s="534"/>
      <c r="E32" s="70"/>
      <c r="F32" s="70"/>
      <c r="G32" s="70"/>
      <c r="H32" s="70"/>
      <c r="I32" s="70"/>
      <c r="J32" s="70"/>
      <c r="K32" s="80"/>
      <c r="M32" s="66"/>
    </row>
    <row r="33" spans="1:12" s="81" customFormat="1" ht="14.4" thickBot="1" x14ac:dyDescent="0.3">
      <c r="A33" s="82" t="s">
        <v>22</v>
      </c>
      <c r="B33" s="513">
        <f>SUM(B13,B22,B31,)</f>
        <v>99466653</v>
      </c>
      <c r="C33" s="513">
        <f>SUM(C13,C22,C31,)</f>
        <v>13688860</v>
      </c>
      <c r="D33" s="535">
        <f>SUM(D13,D22,D31,)</f>
        <v>113155513</v>
      </c>
      <c r="E33" s="78"/>
      <c r="F33" s="586">
        <f>SUM(F13,F22,F31,)</f>
        <v>99467</v>
      </c>
      <c r="G33" s="586">
        <f>SUM(G13,G22,G31,)</f>
        <v>13689</v>
      </c>
      <c r="H33" s="586">
        <f>SUM(H13,H22,H31,)</f>
        <v>113156</v>
      </c>
      <c r="I33" s="586"/>
      <c r="J33" s="70"/>
      <c r="K33" s="80"/>
      <c r="L33" s="67"/>
    </row>
    <row r="34" spans="1:12" x14ac:dyDescent="0.25">
      <c r="G34" s="70"/>
      <c r="H34" s="70"/>
      <c r="I34" s="70"/>
      <c r="J34" s="70"/>
      <c r="K34" s="80"/>
    </row>
    <row r="35" spans="1:12" x14ac:dyDescent="0.25">
      <c r="K35" s="80"/>
    </row>
    <row r="36" spans="1:12" ht="14.4" thickBot="1" x14ac:dyDescent="0.3">
      <c r="K36" s="80"/>
    </row>
    <row r="37" spans="1:12" ht="41.4" customHeight="1" x14ac:dyDescent="0.25">
      <c r="A37" s="742" t="s">
        <v>48</v>
      </c>
      <c r="B37" s="748" t="s">
        <v>21</v>
      </c>
      <c r="C37" s="750" t="s">
        <v>355</v>
      </c>
      <c r="D37" s="749" t="s">
        <v>361</v>
      </c>
      <c r="E37" s="752" t="s">
        <v>360</v>
      </c>
    </row>
    <row r="38" spans="1:12" x14ac:dyDescent="0.25">
      <c r="A38" s="74" t="s">
        <v>298</v>
      </c>
      <c r="B38" s="743">
        <v>5</v>
      </c>
      <c r="C38" s="751" t="s">
        <v>356</v>
      </c>
      <c r="D38" s="744">
        <v>3400000</v>
      </c>
      <c r="E38" s="745">
        <f>+B38*D38</f>
        <v>17000000</v>
      </c>
    </row>
    <row r="39" spans="1:12" x14ac:dyDescent="0.25">
      <c r="A39" s="74" t="s">
        <v>299</v>
      </c>
      <c r="B39" s="743">
        <v>4.3</v>
      </c>
      <c r="C39" s="751" t="s">
        <v>356</v>
      </c>
      <c r="D39" s="744">
        <v>3300000</v>
      </c>
      <c r="E39" s="745">
        <f>+B39*D39</f>
        <v>14190000</v>
      </c>
    </row>
    <row r="40" spans="1:12" x14ac:dyDescent="0.25">
      <c r="A40" s="74" t="s">
        <v>326</v>
      </c>
      <c r="B40" s="817" t="s">
        <v>362</v>
      </c>
      <c r="C40" s="817"/>
      <c r="D40" s="817"/>
      <c r="E40" s="745">
        <v>11525040</v>
      </c>
    </row>
    <row r="41" spans="1:12" x14ac:dyDescent="0.25">
      <c r="A41" s="74" t="s">
        <v>300</v>
      </c>
      <c r="B41" s="746">
        <v>9</v>
      </c>
      <c r="C41" s="746" t="s">
        <v>357</v>
      </c>
      <c r="D41" s="744">
        <v>60896</v>
      </c>
      <c r="E41" s="745">
        <f t="shared" ref="E41:E48" si="9">+B41*D41</f>
        <v>548064</v>
      </c>
    </row>
    <row r="42" spans="1:12" x14ac:dyDescent="0.25">
      <c r="A42" s="74" t="s">
        <v>306</v>
      </c>
      <c r="B42" s="746">
        <v>2</v>
      </c>
      <c r="C42" s="746" t="s">
        <v>357</v>
      </c>
      <c r="D42" s="73">
        <v>25000</v>
      </c>
      <c r="E42" s="745">
        <f t="shared" si="9"/>
        <v>50000</v>
      </c>
    </row>
    <row r="43" spans="1:12" x14ac:dyDescent="0.25">
      <c r="A43" s="74" t="s">
        <v>307</v>
      </c>
      <c r="B43" s="746">
        <v>58</v>
      </c>
      <c r="C43" s="746" t="s">
        <v>357</v>
      </c>
      <c r="D43" s="73">
        <v>429000</v>
      </c>
      <c r="E43" s="745">
        <f t="shared" si="9"/>
        <v>24882000</v>
      </c>
    </row>
    <row r="44" spans="1:12" x14ac:dyDescent="0.25">
      <c r="A44" s="74" t="s">
        <v>308</v>
      </c>
      <c r="B44" s="746">
        <v>1</v>
      </c>
      <c r="C44" s="746" t="s">
        <v>357</v>
      </c>
      <c r="D44" s="73">
        <f>109000*1.5</f>
        <v>163500</v>
      </c>
      <c r="E44" s="745">
        <f t="shared" si="9"/>
        <v>163500</v>
      </c>
    </row>
    <row r="45" spans="1:12" x14ac:dyDescent="0.25">
      <c r="A45" s="74" t="s">
        <v>309</v>
      </c>
      <c r="B45" s="747">
        <v>1</v>
      </c>
      <c r="C45" s="753" t="s">
        <v>358</v>
      </c>
      <c r="D45" s="73">
        <v>3100000</v>
      </c>
      <c r="E45" s="745">
        <f t="shared" si="9"/>
        <v>3100000</v>
      </c>
    </row>
    <row r="46" spans="1:12" x14ac:dyDescent="0.25">
      <c r="A46" s="74" t="s">
        <v>310</v>
      </c>
      <c r="B46" s="746">
        <v>14</v>
      </c>
      <c r="C46" s="746" t="s">
        <v>357</v>
      </c>
      <c r="D46" s="73">
        <v>468000</v>
      </c>
      <c r="E46" s="745">
        <f t="shared" si="9"/>
        <v>6552000</v>
      </c>
    </row>
    <row r="47" spans="1:12" x14ac:dyDescent="0.25">
      <c r="A47" s="818" t="s">
        <v>301</v>
      </c>
      <c r="B47" s="746">
        <v>1</v>
      </c>
      <c r="C47" s="753" t="s">
        <v>358</v>
      </c>
      <c r="D47" s="73">
        <v>4100000</v>
      </c>
      <c r="E47" s="745">
        <f t="shared" si="9"/>
        <v>4100000</v>
      </c>
    </row>
    <row r="48" spans="1:12" x14ac:dyDescent="0.25">
      <c r="A48" s="819"/>
      <c r="B48" s="754">
        <v>3300</v>
      </c>
      <c r="C48" s="754" t="s">
        <v>359</v>
      </c>
      <c r="D48" s="755">
        <v>1800</v>
      </c>
      <c r="E48" s="756">
        <f t="shared" si="9"/>
        <v>5940000</v>
      </c>
    </row>
    <row r="49" spans="1:5" ht="14.4" thickBot="1" x14ac:dyDescent="0.3">
      <c r="A49" s="757" t="s">
        <v>49</v>
      </c>
      <c r="B49" s="758"/>
      <c r="C49" s="759"/>
      <c r="D49" s="760"/>
      <c r="E49" s="761">
        <f>SUM(E38:E48)</f>
        <v>88050604</v>
      </c>
    </row>
    <row r="90" spans="1:13" x14ac:dyDescent="0.25">
      <c r="C90" s="66"/>
    </row>
    <row r="91" spans="1:13" x14ac:dyDescent="0.25">
      <c r="A91" s="64"/>
      <c r="K91" s="66"/>
      <c r="L91" s="66"/>
      <c r="M91" s="66"/>
    </row>
    <row r="103" spans="1:13" x14ac:dyDescent="0.25">
      <c r="B103" s="87"/>
      <c r="C103" s="88"/>
      <c r="D103" s="89"/>
      <c r="E103" s="89"/>
    </row>
    <row r="104" spans="1:13" x14ac:dyDescent="0.25">
      <c r="A104" s="86"/>
      <c r="B104" s="92"/>
      <c r="C104" s="93"/>
      <c r="D104" s="94"/>
      <c r="E104" s="94"/>
      <c r="F104" s="89"/>
      <c r="G104" s="89"/>
      <c r="H104" s="89"/>
      <c r="I104" s="89"/>
      <c r="J104" s="89"/>
      <c r="K104" s="90"/>
      <c r="L104" s="66"/>
      <c r="M104" s="66"/>
    </row>
    <row r="105" spans="1:13" x14ac:dyDescent="0.25">
      <c r="A105" s="91"/>
      <c r="B105" s="92"/>
      <c r="C105" s="93"/>
      <c r="D105" s="94"/>
      <c r="E105" s="94"/>
      <c r="F105" s="94"/>
      <c r="G105" s="94"/>
      <c r="H105" s="94"/>
      <c r="I105" s="94"/>
      <c r="J105" s="94"/>
      <c r="K105" s="95"/>
      <c r="L105" s="66"/>
      <c r="M105" s="66"/>
    </row>
    <row r="106" spans="1:13" x14ac:dyDescent="0.25">
      <c r="A106" s="91"/>
      <c r="B106" s="92"/>
      <c r="C106" s="93"/>
      <c r="D106" s="94"/>
      <c r="E106" s="94"/>
      <c r="F106" s="94"/>
      <c r="G106" s="94"/>
      <c r="H106" s="94"/>
      <c r="I106" s="94"/>
      <c r="J106" s="94"/>
      <c r="K106" s="95"/>
      <c r="L106" s="66"/>
      <c r="M106" s="66"/>
    </row>
    <row r="107" spans="1:13" x14ac:dyDescent="0.25">
      <c r="A107" s="91"/>
      <c r="B107" s="97"/>
      <c r="C107" s="98"/>
      <c r="D107" s="99"/>
      <c r="E107" s="99"/>
      <c r="F107" s="94"/>
      <c r="G107" s="94"/>
      <c r="H107" s="94"/>
      <c r="I107" s="94"/>
      <c r="J107" s="94"/>
      <c r="K107" s="95"/>
      <c r="L107" s="66"/>
      <c r="M107" s="66"/>
    </row>
    <row r="108" spans="1:13" x14ac:dyDescent="0.25">
      <c r="A108" s="96"/>
      <c r="F108" s="99"/>
      <c r="G108" s="99"/>
      <c r="H108" s="99"/>
      <c r="I108" s="99"/>
      <c r="J108" s="99"/>
      <c r="K108" s="100"/>
      <c r="L108" s="66"/>
      <c r="M108" s="66"/>
    </row>
  </sheetData>
  <mergeCells count="2">
    <mergeCell ref="B40:D40"/>
    <mergeCell ref="A47:A48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68" orientation="portrait" r:id="rId1"/>
  <headerFooter alignWithMargins="0">
    <oddHeader>&amp;L&amp;"Times New Roman,Félkövér"&amp;13Szent László Völgye TKT&amp;C&amp;"Times New Roman,Félkövér"&amp;16 2019. ÉVI III. KÖLTSÉGVETÉS MÓDOSÍTÁS&amp;R
4. sz. táblázat
SZOCIÁLIS NORMATÍVA
 Adatok: eFt</oddHeader>
    <oddFooter>&amp;L&amp;F&amp;R&amp;P</oddFooter>
  </headerFooter>
  <colBreaks count="1" manualBreakCount="1">
    <brk id="4" max="3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113"/>
  <sheetViews>
    <sheetView topLeftCell="A22" zoomScaleNormal="100" workbookViewId="0">
      <selection activeCell="S16" sqref="S16"/>
    </sheetView>
  </sheetViews>
  <sheetFormatPr defaultColWidth="8.88671875" defaultRowHeight="12" x14ac:dyDescent="0.25"/>
  <cols>
    <col min="1" max="1" width="31" style="553" customWidth="1"/>
    <col min="2" max="2" width="9.6640625" style="553" customWidth="1"/>
    <col min="3" max="10" width="7.44140625" style="553" customWidth="1"/>
    <col min="11" max="11" width="8.33203125" style="553" customWidth="1"/>
    <col min="12" max="14" width="7.44140625" style="553" customWidth="1"/>
    <col min="15" max="15" width="9.44140625" style="553" customWidth="1"/>
    <col min="16" max="21" width="8.88671875" style="553"/>
    <col min="22" max="22" width="9.33203125" style="553" customWidth="1"/>
    <col min="23" max="16384" width="8.88671875" style="553"/>
  </cols>
  <sheetData>
    <row r="1" spans="1:21" s="542" customFormat="1" ht="27.6" customHeight="1" thickBot="1" x14ac:dyDescent="0.3">
      <c r="A1" s="536"/>
      <c r="B1" s="537" t="s">
        <v>341</v>
      </c>
      <c r="C1" s="538" t="s">
        <v>24</v>
      </c>
      <c r="D1" s="539" t="s">
        <v>25</v>
      </c>
      <c r="E1" s="539" t="s">
        <v>26</v>
      </c>
      <c r="F1" s="540" t="s">
        <v>27</v>
      </c>
      <c r="G1" s="539" t="s">
        <v>28</v>
      </c>
      <c r="H1" s="539" t="s">
        <v>29</v>
      </c>
      <c r="I1" s="539" t="s">
        <v>30</v>
      </c>
      <c r="J1" s="539" t="s">
        <v>31</v>
      </c>
      <c r="K1" s="539" t="s">
        <v>32</v>
      </c>
      <c r="L1" s="539" t="s">
        <v>33</v>
      </c>
      <c r="M1" s="539" t="s">
        <v>34</v>
      </c>
      <c r="N1" s="541" t="s">
        <v>35</v>
      </c>
      <c r="O1" s="537" t="s">
        <v>342</v>
      </c>
    </row>
    <row r="2" spans="1:21" s="542" customFormat="1" ht="34.950000000000003" customHeight="1" x14ac:dyDescent="0.25">
      <c r="A2" s="543" t="s">
        <v>294</v>
      </c>
      <c r="B2" s="543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  <c r="N2" s="55"/>
      <c r="O2" s="56"/>
      <c r="Q2" s="544"/>
      <c r="R2" s="545"/>
      <c r="S2" s="545"/>
      <c r="T2" s="545"/>
      <c r="U2" s="545"/>
    </row>
    <row r="3" spans="1:21" ht="13.2" x14ac:dyDescent="0.25">
      <c r="A3" s="546" t="s">
        <v>4</v>
      </c>
      <c r="B3" s="547">
        <f>+'[3]5.SZ.TÁBL. PÉNZE. ÁTAD - ÁTVÉT'!$O3</f>
        <v>10500</v>
      </c>
      <c r="C3" s="548">
        <v>966</v>
      </c>
      <c r="D3" s="549">
        <v>966</v>
      </c>
      <c r="E3" s="549">
        <v>744</v>
      </c>
      <c r="F3" s="549">
        <v>902</v>
      </c>
      <c r="G3" s="549">
        <v>902</v>
      </c>
      <c r="H3" s="549">
        <v>902</v>
      </c>
      <c r="I3" s="549">
        <v>860</v>
      </c>
      <c r="J3" s="549">
        <v>860</v>
      </c>
      <c r="K3" s="549">
        <v>860</v>
      </c>
      <c r="L3" s="549">
        <v>860</v>
      </c>
      <c r="M3" s="549">
        <v>860</v>
      </c>
      <c r="N3" s="550">
        <v>818</v>
      </c>
      <c r="O3" s="547">
        <f>SUM(C3:N3)</f>
        <v>10500</v>
      </c>
      <c r="P3" s="551"/>
      <c r="Q3" s="15">
        <f>+'2.SZ.TÁBL. BEVÉTELEK'!E5+'2.SZ.TÁBL. BEVÉTELEK'!E14+'2.SZ.TÁBL. BEVÉTELEK'!E22+'2.SZ.TÁBL. BEVÉTELEK'!E31+'2.SZ.TÁBL. BEVÉTELEK'!E55+'2.SZ.TÁBL. BEVÉTELEK'!E64+'2.SZ.TÁBL. BEVÉTELEK'!E41+'2.SZ.TÁBL. BEVÉTELEK'!E48</f>
        <v>10500</v>
      </c>
      <c r="R3" s="17">
        <f t="shared" ref="R3:R10" si="0">+Q3/12</f>
        <v>875</v>
      </c>
      <c r="S3" s="35">
        <v>875</v>
      </c>
      <c r="T3" s="16"/>
      <c r="U3" s="15">
        <f t="shared" ref="U3:U20" si="1">+Q3-SUM(C3:M3)</f>
        <v>818</v>
      </c>
    </row>
    <row r="4" spans="1:21" ht="13.2" x14ac:dyDescent="0.25">
      <c r="A4" s="554" t="s">
        <v>6</v>
      </c>
      <c r="B4" s="547">
        <f>+'[3]5.SZ.TÁBL. PÉNZE. ÁTAD - ÁTVÉT'!$O4</f>
        <v>3160</v>
      </c>
      <c r="C4" s="548"/>
      <c r="D4" s="549"/>
      <c r="E4" s="549"/>
      <c r="F4" s="549"/>
      <c r="G4" s="549"/>
      <c r="H4" s="549"/>
      <c r="I4" s="549">
        <v>527</v>
      </c>
      <c r="J4" s="549">
        <v>527</v>
      </c>
      <c r="K4" s="549">
        <v>527</v>
      </c>
      <c r="L4" s="549">
        <v>527</v>
      </c>
      <c r="M4" s="549">
        <v>527</v>
      </c>
      <c r="N4" s="550">
        <v>525</v>
      </c>
      <c r="O4" s="547">
        <f t="shared" ref="O4:O9" si="2">SUM(C4:N4)</f>
        <v>3160</v>
      </c>
      <c r="P4" s="552"/>
      <c r="Q4" s="15">
        <f>+'2.SZ.TÁBL. BEVÉTELEK'!E7+'2.SZ.TÁBL. BEVÉTELEK'!E15+'2.SZ.TÁBL. BEVÉTELEK'!E23+'2.SZ.TÁBL. BEVÉTELEK'!E33+'2.SZ.TÁBL. BEVÉTELEK'!E56+'2.SZ.TÁBL. BEVÉTELEK'!E66+'2.SZ.TÁBL. BEVÉTELEK'!E42+'2.SZ.TÁBL. BEVÉTELEK'!E49</f>
        <v>3160</v>
      </c>
      <c r="R4" s="17">
        <f t="shared" si="0"/>
        <v>263.33333333333331</v>
      </c>
      <c r="S4" s="35">
        <v>263</v>
      </c>
      <c r="T4" s="16"/>
      <c r="U4" s="15">
        <f t="shared" si="1"/>
        <v>525</v>
      </c>
    </row>
    <row r="5" spans="1:21" ht="13.2" x14ac:dyDescent="0.25">
      <c r="A5" s="554" t="s">
        <v>5</v>
      </c>
      <c r="B5" s="547">
        <f>+'[3]5.SZ.TÁBL. PÉNZE. ÁTAD - ÁTVÉT'!$O5</f>
        <v>7486</v>
      </c>
      <c r="C5" s="548"/>
      <c r="D5" s="549"/>
      <c r="E5" s="549"/>
      <c r="F5" s="549"/>
      <c r="G5" s="549"/>
      <c r="H5" s="549">
        <v>3743</v>
      </c>
      <c r="I5" s="549">
        <v>624</v>
      </c>
      <c r="J5" s="549">
        <v>624</v>
      </c>
      <c r="K5" s="549">
        <v>624</v>
      </c>
      <c r="L5" s="549">
        <v>624</v>
      </c>
      <c r="M5" s="549">
        <v>624</v>
      </c>
      <c r="N5" s="550">
        <v>623</v>
      </c>
      <c r="O5" s="547">
        <f t="shared" si="2"/>
        <v>7486</v>
      </c>
      <c r="Q5" s="15">
        <f>+'2.SZ.TÁBL. BEVÉTELEK'!E6+'2.SZ.TÁBL. BEVÉTELEK'!E32+'2.SZ.TÁBL. BEVÉTELEK'!E65</f>
        <v>7486</v>
      </c>
      <c r="R5" s="17">
        <f t="shared" si="0"/>
        <v>623.83333333333337</v>
      </c>
      <c r="S5" s="35">
        <v>624</v>
      </c>
      <c r="T5" s="16"/>
      <c r="U5" s="15">
        <f t="shared" si="1"/>
        <v>623</v>
      </c>
    </row>
    <row r="6" spans="1:21" ht="13.2" x14ac:dyDescent="0.25">
      <c r="A6" s="554" t="s">
        <v>7</v>
      </c>
      <c r="B6" s="547">
        <f>+'[3]5.SZ.TÁBL. PÉNZE. ÁTAD - ÁTVÉT'!$O6</f>
        <v>2773</v>
      </c>
      <c r="C6" s="548"/>
      <c r="D6" s="549">
        <v>693</v>
      </c>
      <c r="E6" s="549"/>
      <c r="F6" s="549">
        <v>231</v>
      </c>
      <c r="G6" s="549">
        <f t="shared" ref="G6:M6" si="3">+$S$6</f>
        <v>231</v>
      </c>
      <c r="H6" s="549">
        <f t="shared" si="3"/>
        <v>231</v>
      </c>
      <c r="I6" s="549">
        <f t="shared" si="3"/>
        <v>231</v>
      </c>
      <c r="J6" s="549">
        <f t="shared" si="3"/>
        <v>231</v>
      </c>
      <c r="K6" s="549">
        <f t="shared" si="3"/>
        <v>231</v>
      </c>
      <c r="L6" s="549">
        <f t="shared" si="3"/>
        <v>231</v>
      </c>
      <c r="M6" s="549">
        <f t="shared" si="3"/>
        <v>231</v>
      </c>
      <c r="N6" s="550">
        <f t="shared" ref="N6:N7" si="4">+U6</f>
        <v>232</v>
      </c>
      <c r="O6" s="547">
        <f t="shared" si="2"/>
        <v>2773</v>
      </c>
      <c r="Q6" s="15">
        <f>+'2.SZ.TÁBL. BEVÉTELEK'!E8+'2.SZ.TÁBL. BEVÉTELEK'!E16+'2.SZ.TÁBL. BEVÉTELEK'!E24+'2.SZ.TÁBL. BEVÉTELEK'!E34+'2.SZ.TÁBL. BEVÉTELEK'!E57+'2.SZ.TÁBL. BEVÉTELEK'!E67+'2.SZ.TÁBL. BEVÉTELEK'!E50</f>
        <v>2773</v>
      </c>
      <c r="R6" s="17">
        <f t="shared" si="0"/>
        <v>231.08333333333334</v>
      </c>
      <c r="S6" s="35">
        <v>231</v>
      </c>
      <c r="T6" s="16"/>
      <c r="U6" s="15">
        <f t="shared" si="1"/>
        <v>232</v>
      </c>
    </row>
    <row r="7" spans="1:21" ht="13.2" x14ac:dyDescent="0.25">
      <c r="A7" s="554" t="s">
        <v>8</v>
      </c>
      <c r="B7" s="547">
        <f>+'[3]5.SZ.TÁBL. PÉNZE. ÁTAD - ÁTVÉT'!$O7</f>
        <v>16481</v>
      </c>
      <c r="C7" s="548"/>
      <c r="D7" s="549"/>
      <c r="E7" s="549">
        <v>4300</v>
      </c>
      <c r="F7" s="549">
        <v>1433</v>
      </c>
      <c r="G7" s="549">
        <v>1344</v>
      </c>
      <c r="H7" s="549">
        <v>1344</v>
      </c>
      <c r="I7" s="549">
        <v>1344</v>
      </c>
      <c r="J7" s="549">
        <v>1344</v>
      </c>
      <c r="K7" s="549">
        <v>1344</v>
      </c>
      <c r="L7" s="549">
        <v>1344</v>
      </c>
      <c r="M7" s="549">
        <v>1344</v>
      </c>
      <c r="N7" s="550">
        <f t="shared" si="4"/>
        <v>1410</v>
      </c>
      <c r="O7" s="547">
        <f t="shared" si="2"/>
        <v>16551</v>
      </c>
      <c r="P7" s="552"/>
      <c r="Q7" s="15">
        <f>+'2.SZ.TÁBL. BEVÉTELEK'!E9+'2.SZ.TÁBL. BEVÉTELEK'!E17+'2.SZ.TÁBL. BEVÉTELEK'!E25+'2.SZ.TÁBL. BEVÉTELEK'!E35+'2.SZ.TÁBL. BEVÉTELEK'!E58+'2.SZ.TÁBL. BEVÉTELEK'!E43</f>
        <v>16551</v>
      </c>
      <c r="R7" s="17">
        <f t="shared" si="0"/>
        <v>1379.25</v>
      </c>
      <c r="S7" s="35">
        <v>1373</v>
      </c>
      <c r="T7" s="16"/>
      <c r="U7" s="15">
        <f t="shared" si="1"/>
        <v>1410</v>
      </c>
    </row>
    <row r="8" spans="1:21" ht="13.2" x14ac:dyDescent="0.25">
      <c r="A8" s="554" t="s">
        <v>9</v>
      </c>
      <c r="B8" s="547">
        <f>+'[3]5.SZ.TÁBL. PÉNZE. ÁTAD - ÁTVÉT'!$O8</f>
        <v>8007</v>
      </c>
      <c r="C8" s="548"/>
      <c r="D8" s="549"/>
      <c r="E8" s="549">
        <v>2002</v>
      </c>
      <c r="F8" s="549"/>
      <c r="G8" s="549"/>
      <c r="H8" s="549">
        <v>2002</v>
      </c>
      <c r="I8" s="549">
        <v>667</v>
      </c>
      <c r="J8" s="549">
        <v>667</v>
      </c>
      <c r="K8" s="549">
        <v>667</v>
      </c>
      <c r="L8" s="549">
        <v>667</v>
      </c>
      <c r="M8" s="549">
        <v>667</v>
      </c>
      <c r="N8" s="550">
        <v>668</v>
      </c>
      <c r="O8" s="547">
        <f t="shared" si="2"/>
        <v>8007</v>
      </c>
      <c r="P8" s="552"/>
      <c r="Q8" s="15">
        <f>+'2.SZ.TÁBL. BEVÉTELEK'!E10+'2.SZ.TÁBL. BEVÉTELEK'!E26+'2.SZ.TÁBL. BEVÉTELEK'!E36+'2.SZ.TÁBL. BEVÉTELEK'!E59+'2.SZ.TÁBL. BEVÉTELEK'!E68+'2.SZ.TÁBL. BEVÉTELEK'!E44</f>
        <v>8007</v>
      </c>
      <c r="R8" s="17">
        <f t="shared" si="0"/>
        <v>667.25</v>
      </c>
      <c r="S8" s="35">
        <v>667</v>
      </c>
      <c r="T8" s="16"/>
      <c r="U8" s="15">
        <f t="shared" si="1"/>
        <v>668</v>
      </c>
    </row>
    <row r="9" spans="1:21" ht="13.2" x14ac:dyDescent="0.25">
      <c r="A9" s="555" t="s">
        <v>10</v>
      </c>
      <c r="B9" s="547">
        <f>+'[3]5.SZ.TÁBL. PÉNZE. ÁTAD - ÁTVÉT'!$O9</f>
        <v>5232</v>
      </c>
      <c r="C9" s="557"/>
      <c r="D9" s="558">
        <v>952</v>
      </c>
      <c r="E9" s="558">
        <v>476</v>
      </c>
      <c r="F9" s="558">
        <v>476</v>
      </c>
      <c r="G9" s="558">
        <v>476</v>
      </c>
      <c r="H9" s="558">
        <v>476</v>
      </c>
      <c r="I9" s="558">
        <v>476</v>
      </c>
      <c r="J9" s="558">
        <v>380</v>
      </c>
      <c r="K9" s="558">
        <v>380</v>
      </c>
      <c r="L9" s="558">
        <v>380</v>
      </c>
      <c r="M9" s="558">
        <v>380</v>
      </c>
      <c r="N9" s="559">
        <v>380</v>
      </c>
      <c r="O9" s="560">
        <f t="shared" si="2"/>
        <v>5232</v>
      </c>
      <c r="P9" s="552"/>
      <c r="Q9" s="15">
        <f>+'2.SZ.TÁBL. BEVÉTELEK'!E11+'2.SZ.TÁBL. BEVÉTELEK'!E18+'2.SZ.TÁBL. BEVÉTELEK'!E27+'2.SZ.TÁBL. BEVÉTELEK'!E37+'2.SZ.TÁBL. BEVÉTELEK'!E60+'2.SZ.TÁBL. BEVÉTELEK'!E69+'2.SZ.TÁBL. BEVÉTELEK'!E45+'2.SZ.TÁBL. BEVÉTELEK'!E51</f>
        <v>5232</v>
      </c>
      <c r="R9" s="17">
        <f t="shared" si="0"/>
        <v>436</v>
      </c>
      <c r="S9" s="35">
        <v>436</v>
      </c>
      <c r="T9" s="16"/>
      <c r="U9" s="15">
        <f t="shared" si="1"/>
        <v>380</v>
      </c>
    </row>
    <row r="10" spans="1:21" ht="13.8" thickBot="1" x14ac:dyDescent="0.3">
      <c r="A10" s="561" t="s">
        <v>238</v>
      </c>
      <c r="B10" s="547">
        <f>+'[3]5.SZ.TÁBL. PÉNZE. ÁTAD - ÁTVÉT'!$O10</f>
        <v>4038</v>
      </c>
      <c r="C10" s="557"/>
      <c r="D10" s="558">
        <v>774</v>
      </c>
      <c r="E10" s="558">
        <v>387</v>
      </c>
      <c r="F10" s="558">
        <v>387</v>
      </c>
      <c r="G10" s="558">
        <v>387</v>
      </c>
      <c r="H10" s="558">
        <v>387</v>
      </c>
      <c r="I10" s="558">
        <v>387</v>
      </c>
      <c r="J10" s="558">
        <v>266</v>
      </c>
      <c r="K10" s="558">
        <v>266</v>
      </c>
      <c r="L10" s="558">
        <v>266</v>
      </c>
      <c r="M10" s="558">
        <v>266</v>
      </c>
      <c r="N10" s="559">
        <v>265</v>
      </c>
      <c r="O10" s="556">
        <f t="shared" ref="O10" si="5">SUM(C10:N10)</f>
        <v>4038</v>
      </c>
      <c r="P10" s="552"/>
      <c r="Q10" s="15">
        <f>+'2.SZ.TÁBL. BEVÉTELEK'!E19+'2.SZ.TÁBL. BEVÉTELEK'!E28+'2.SZ.TÁBL. BEVÉTELEK'!E38+'2.SZ.TÁBL. BEVÉTELEK'!E61+'2.SZ.TÁBL. BEVÉTELEK'!E70+'2.SZ.TÁBL. BEVÉTELEK'!E52</f>
        <v>4038</v>
      </c>
      <c r="R10" s="17">
        <f t="shared" si="0"/>
        <v>336.5</v>
      </c>
      <c r="S10" s="35">
        <v>337</v>
      </c>
      <c r="T10" s="16"/>
      <c r="U10" s="15">
        <f t="shared" si="1"/>
        <v>265</v>
      </c>
    </row>
    <row r="11" spans="1:21" ht="13.8" thickBot="1" x14ac:dyDescent="0.3">
      <c r="A11" s="562" t="s">
        <v>17</v>
      </c>
      <c r="B11" s="563">
        <f>SUM(B3:B10)</f>
        <v>57677</v>
      </c>
      <c r="C11" s="564">
        <f>SUM(C3:C10)</f>
        <v>966</v>
      </c>
      <c r="D11" s="565">
        <f t="shared" ref="D11:N11" si="6">SUM(D3:D10)</f>
        <v>3385</v>
      </c>
      <c r="E11" s="565">
        <f t="shared" si="6"/>
        <v>7909</v>
      </c>
      <c r="F11" s="565">
        <f t="shared" si="6"/>
        <v>3429</v>
      </c>
      <c r="G11" s="565">
        <f t="shared" si="6"/>
        <v>3340</v>
      </c>
      <c r="H11" s="565">
        <f t="shared" si="6"/>
        <v>9085</v>
      </c>
      <c r="I11" s="565">
        <f t="shared" si="6"/>
        <v>5116</v>
      </c>
      <c r="J11" s="565">
        <f t="shared" si="6"/>
        <v>4899</v>
      </c>
      <c r="K11" s="565">
        <f t="shared" si="6"/>
        <v>4899</v>
      </c>
      <c r="L11" s="565">
        <f t="shared" si="6"/>
        <v>4899</v>
      </c>
      <c r="M11" s="565">
        <f t="shared" si="6"/>
        <v>4899</v>
      </c>
      <c r="N11" s="565">
        <f t="shared" si="6"/>
        <v>4921</v>
      </c>
      <c r="O11" s="563">
        <f>SUM(O3:O10)</f>
        <v>57747</v>
      </c>
      <c r="Q11" s="17"/>
      <c r="R11" s="17"/>
      <c r="S11" s="17"/>
      <c r="T11" s="17"/>
      <c r="U11" s="17"/>
    </row>
    <row r="12" spans="1:21" ht="13.2" x14ac:dyDescent="0.25">
      <c r="A12" s="671"/>
      <c r="B12" s="672"/>
      <c r="C12" s="673"/>
      <c r="D12" s="674"/>
      <c r="E12" s="674"/>
      <c r="F12" s="674"/>
      <c r="G12" s="674"/>
      <c r="H12" s="674"/>
      <c r="I12" s="674"/>
      <c r="J12" s="674"/>
      <c r="K12" s="674"/>
      <c r="L12" s="674"/>
      <c r="M12" s="674"/>
      <c r="N12" s="675"/>
      <c r="O12" s="672"/>
      <c r="Q12" s="17"/>
      <c r="R12" s="17"/>
      <c r="S12" s="17"/>
      <c r="T12" s="17"/>
      <c r="U12" s="17"/>
    </row>
    <row r="13" spans="1:21" ht="24" x14ac:dyDescent="0.25">
      <c r="A13" s="685" t="s">
        <v>329</v>
      </c>
      <c r="B13" s="547">
        <f>+'[3]5.SZ.TÁBL. PÉNZE. ÁTAD - ÁTVÉT'!$O13</f>
        <v>186</v>
      </c>
      <c r="C13" s="687"/>
      <c r="D13" s="549">
        <v>186</v>
      </c>
      <c r="E13" s="682"/>
      <c r="F13" s="682"/>
      <c r="G13" s="682"/>
      <c r="H13" s="682"/>
      <c r="I13" s="682"/>
      <c r="J13" s="682"/>
      <c r="K13" s="682"/>
      <c r="L13" s="682"/>
      <c r="M13" s="682"/>
      <c r="N13" s="689"/>
      <c r="O13" s="560">
        <f t="shared" ref="O13:O14" si="7">SUM(C13:N13)</f>
        <v>186</v>
      </c>
      <c r="Q13" s="17"/>
      <c r="R13" s="17"/>
      <c r="S13" s="17"/>
      <c r="T13" s="17"/>
      <c r="U13" s="17"/>
    </row>
    <row r="14" spans="1:21" ht="24.6" thickBot="1" x14ac:dyDescent="0.3">
      <c r="A14" s="686" t="s">
        <v>330</v>
      </c>
      <c r="B14" s="547">
        <f>+'[3]5.SZ.TÁBL. PÉNZE. ÁTAD - ÁTVÉT'!$O14</f>
        <v>93</v>
      </c>
      <c r="C14" s="688"/>
      <c r="D14" s="684">
        <v>93</v>
      </c>
      <c r="E14" s="683"/>
      <c r="F14" s="683"/>
      <c r="G14" s="683"/>
      <c r="H14" s="683"/>
      <c r="I14" s="683"/>
      <c r="J14" s="683"/>
      <c r="K14" s="683"/>
      <c r="L14" s="683"/>
      <c r="M14" s="683"/>
      <c r="N14" s="690"/>
      <c r="O14" s="691">
        <f t="shared" si="7"/>
        <v>93</v>
      </c>
      <c r="Q14" s="17"/>
      <c r="R14" s="17"/>
      <c r="S14" s="17"/>
      <c r="T14" s="17"/>
      <c r="U14" s="17"/>
    </row>
    <row r="15" spans="1:21" ht="13.8" thickBot="1" x14ac:dyDescent="0.3">
      <c r="A15" s="676" t="s">
        <v>17</v>
      </c>
      <c r="B15" s="563">
        <f>B13+B14</f>
        <v>279</v>
      </c>
      <c r="C15" s="677"/>
      <c r="D15" s="565">
        <f>D13+D14</f>
        <v>279</v>
      </c>
      <c r="E15" s="565"/>
      <c r="F15" s="565"/>
      <c r="G15" s="565"/>
      <c r="H15" s="565"/>
      <c r="I15" s="565"/>
      <c r="J15" s="565"/>
      <c r="K15" s="565"/>
      <c r="L15" s="565"/>
      <c r="M15" s="565"/>
      <c r="N15" s="678"/>
      <c r="O15" s="563">
        <f>O13+O14</f>
        <v>279</v>
      </c>
      <c r="Q15" s="17"/>
      <c r="R15" s="17"/>
      <c r="S15" s="17"/>
      <c r="T15" s="17"/>
      <c r="U15" s="17"/>
    </row>
    <row r="16" spans="1:21" ht="13.2" x14ac:dyDescent="0.25">
      <c r="A16" s="671"/>
      <c r="B16" s="672"/>
      <c r="C16" s="673"/>
      <c r="D16" s="674"/>
      <c r="E16" s="674"/>
      <c r="F16" s="674"/>
      <c r="G16" s="674"/>
      <c r="H16" s="674"/>
      <c r="I16" s="674"/>
      <c r="J16" s="674"/>
      <c r="K16" s="674"/>
      <c r="L16" s="674"/>
      <c r="M16" s="674"/>
      <c r="N16" s="675"/>
      <c r="O16" s="672"/>
      <c r="Q16" s="17"/>
      <c r="R16" s="17"/>
      <c r="S16" s="17"/>
      <c r="T16" s="17"/>
      <c r="U16" s="17"/>
    </row>
    <row r="17" spans="1:23" ht="36.6" thickBot="1" x14ac:dyDescent="0.3">
      <c r="A17" s="686" t="s">
        <v>331</v>
      </c>
      <c r="B17" s="547">
        <f>+'[3]5.SZ.TÁBL. PÉNZE. ÁTAD - ÁTVÉT'!$O17</f>
        <v>468</v>
      </c>
      <c r="C17" s="688"/>
      <c r="D17" s="683"/>
      <c r="E17" s="683"/>
      <c r="F17" s="684">
        <v>468</v>
      </c>
      <c r="G17" s="683"/>
      <c r="H17" s="683"/>
      <c r="I17" s="683"/>
      <c r="J17" s="683"/>
      <c r="K17" s="683"/>
      <c r="L17" s="683"/>
      <c r="M17" s="683"/>
      <c r="N17" s="690"/>
      <c r="O17" s="691">
        <f t="shared" ref="O17" si="8">SUM(C17:N17)</f>
        <v>468</v>
      </c>
      <c r="Q17" s="17"/>
      <c r="R17" s="17"/>
      <c r="S17" s="17"/>
      <c r="T17" s="17"/>
      <c r="U17" s="17"/>
    </row>
    <row r="18" spans="1:23" ht="13.8" thickBot="1" x14ac:dyDescent="0.3">
      <c r="A18" s="676" t="s">
        <v>17</v>
      </c>
      <c r="B18" s="563">
        <f>+B17</f>
        <v>468</v>
      </c>
      <c r="C18" s="677"/>
      <c r="D18" s="565"/>
      <c r="E18" s="565"/>
      <c r="F18" s="565">
        <f>+F17</f>
        <v>468</v>
      </c>
      <c r="G18" s="565"/>
      <c r="H18" s="565"/>
      <c r="I18" s="565"/>
      <c r="J18" s="565"/>
      <c r="K18" s="565"/>
      <c r="L18" s="565"/>
      <c r="M18" s="565"/>
      <c r="N18" s="678"/>
      <c r="O18" s="563">
        <f>+O17</f>
        <v>468</v>
      </c>
      <c r="Q18" s="17"/>
      <c r="R18" s="17"/>
      <c r="S18" s="17"/>
      <c r="T18" s="17"/>
      <c r="U18" s="17"/>
    </row>
    <row r="19" spans="1:23" ht="13.2" x14ac:dyDescent="0.25">
      <c r="A19" s="671"/>
      <c r="B19" s="672"/>
      <c r="C19" s="673"/>
      <c r="D19" s="674"/>
      <c r="E19" s="674"/>
      <c r="F19" s="674"/>
      <c r="G19" s="674"/>
      <c r="H19" s="674"/>
      <c r="I19" s="674"/>
      <c r="J19" s="674"/>
      <c r="K19" s="674"/>
      <c r="L19" s="674"/>
      <c r="M19" s="674"/>
      <c r="N19" s="675"/>
      <c r="O19" s="672"/>
      <c r="Q19" s="17"/>
      <c r="R19" s="17"/>
      <c r="S19" s="17"/>
      <c r="T19" s="17"/>
      <c r="U19" s="17"/>
    </row>
    <row r="20" spans="1:23" s="566" customFormat="1" ht="22.5" customHeight="1" thickBot="1" x14ac:dyDescent="0.3">
      <c r="A20" s="692" t="s">
        <v>263</v>
      </c>
      <c r="B20" s="547">
        <f>+'[3]5.SZ.TÁBL. PÉNZE. ÁTAD - ÁTVÉT'!$O20</f>
        <v>99467</v>
      </c>
      <c r="C20" s="693">
        <v>12433</v>
      </c>
      <c r="D20" s="694">
        <v>8873</v>
      </c>
      <c r="E20" s="694">
        <v>8945</v>
      </c>
      <c r="F20" s="694">
        <v>9017</v>
      </c>
      <c r="G20" s="694">
        <v>8966</v>
      </c>
      <c r="H20" s="694">
        <v>8967</v>
      </c>
      <c r="I20" s="694">
        <v>11607</v>
      </c>
      <c r="J20" s="694">
        <v>11607</v>
      </c>
      <c r="K20" s="694">
        <v>11607</v>
      </c>
      <c r="L20" s="694">
        <v>7044</v>
      </c>
      <c r="M20" s="694">
        <v>7044</v>
      </c>
      <c r="N20" s="695">
        <v>7046</v>
      </c>
      <c r="O20" s="696">
        <f t="shared" ref="O20" si="9">SUM(C20:N20)</f>
        <v>113156</v>
      </c>
      <c r="Q20" s="590">
        <f>+'2.SZ.TÁBL. BEVÉTELEK'!E72</f>
        <v>113156</v>
      </c>
      <c r="R20" s="591">
        <f>+Q20/12</f>
        <v>9429.6666666666661</v>
      </c>
      <c r="S20" s="592">
        <v>7337</v>
      </c>
      <c r="T20" s="592"/>
      <c r="U20" s="37">
        <f t="shared" si="1"/>
        <v>7046</v>
      </c>
      <c r="V20" s="567"/>
    </row>
    <row r="21" spans="1:23" ht="21" customHeight="1" thickBot="1" x14ac:dyDescent="0.3">
      <c r="A21" s="662" t="s">
        <v>264</v>
      </c>
      <c r="B21" s="661">
        <f t="shared" ref="B21:O21" si="10">SUM(B20)</f>
        <v>99467</v>
      </c>
      <c r="C21" s="663">
        <f t="shared" si="10"/>
        <v>12433</v>
      </c>
      <c r="D21" s="663">
        <f t="shared" si="10"/>
        <v>8873</v>
      </c>
      <c r="E21" s="663">
        <f t="shared" si="10"/>
        <v>8945</v>
      </c>
      <c r="F21" s="663">
        <f t="shared" si="10"/>
        <v>9017</v>
      </c>
      <c r="G21" s="663">
        <f t="shared" si="10"/>
        <v>8966</v>
      </c>
      <c r="H21" s="663">
        <f t="shared" si="10"/>
        <v>8967</v>
      </c>
      <c r="I21" s="663">
        <f t="shared" si="10"/>
        <v>11607</v>
      </c>
      <c r="J21" s="663">
        <f t="shared" si="10"/>
        <v>11607</v>
      </c>
      <c r="K21" s="663">
        <f t="shared" si="10"/>
        <v>11607</v>
      </c>
      <c r="L21" s="663">
        <f t="shared" si="10"/>
        <v>7044</v>
      </c>
      <c r="M21" s="663">
        <f t="shared" si="10"/>
        <v>7044</v>
      </c>
      <c r="N21" s="663">
        <f t="shared" si="10"/>
        <v>7046</v>
      </c>
      <c r="O21" s="661">
        <f t="shared" si="10"/>
        <v>113156</v>
      </c>
      <c r="Q21" s="567"/>
      <c r="R21" s="568"/>
      <c r="S21" s="566"/>
      <c r="T21" s="566"/>
      <c r="U21" s="569"/>
      <c r="V21" s="567"/>
      <c r="W21" s="566"/>
    </row>
    <row r="22" spans="1:23" ht="22.5" customHeight="1" thickBot="1" x14ac:dyDescent="0.3">
      <c r="A22" s="570" t="s">
        <v>265</v>
      </c>
      <c r="B22" s="661">
        <f>+B11+B21+B15+B18</f>
        <v>157891</v>
      </c>
      <c r="C22" s="571">
        <f>+C11+C21+C15+C18</f>
        <v>13399</v>
      </c>
      <c r="D22" s="571">
        <f t="shared" ref="D22:N22" si="11">+D11+D21+D15+D18</f>
        <v>12537</v>
      </c>
      <c r="E22" s="571">
        <f t="shared" si="11"/>
        <v>16854</v>
      </c>
      <c r="F22" s="571">
        <f t="shared" si="11"/>
        <v>12914</v>
      </c>
      <c r="G22" s="571">
        <f t="shared" si="11"/>
        <v>12306</v>
      </c>
      <c r="H22" s="571">
        <f t="shared" si="11"/>
        <v>18052</v>
      </c>
      <c r="I22" s="571">
        <f t="shared" si="11"/>
        <v>16723</v>
      </c>
      <c r="J22" s="571">
        <f t="shared" si="11"/>
        <v>16506</v>
      </c>
      <c r="K22" s="571">
        <f t="shared" si="11"/>
        <v>16506</v>
      </c>
      <c r="L22" s="571">
        <f t="shared" si="11"/>
        <v>11943</v>
      </c>
      <c r="M22" s="571">
        <f t="shared" si="11"/>
        <v>11943</v>
      </c>
      <c r="N22" s="571">
        <f t="shared" si="11"/>
        <v>11967</v>
      </c>
      <c r="O22" s="661">
        <f>+O11+O21+O15+O18</f>
        <v>171650</v>
      </c>
      <c r="Q22" s="567"/>
      <c r="R22" s="568"/>
      <c r="S22" s="566"/>
      <c r="T22" s="566"/>
      <c r="U22" s="569"/>
      <c r="V22" s="567"/>
      <c r="W22" s="566"/>
    </row>
    <row r="23" spans="1:23" ht="28.5" customHeight="1" thickBot="1" x14ac:dyDescent="0.3">
      <c r="A23" s="572"/>
      <c r="B23" s="573"/>
      <c r="C23" s="573"/>
      <c r="D23" s="573"/>
      <c r="E23" s="573"/>
      <c r="F23" s="573"/>
      <c r="G23" s="573"/>
      <c r="H23" s="573"/>
      <c r="I23" s="573"/>
      <c r="J23" s="573"/>
      <c r="K23" s="573"/>
      <c r="L23" s="573"/>
      <c r="M23" s="573"/>
      <c r="N23" s="573"/>
      <c r="O23" s="573"/>
      <c r="Q23" s="567"/>
      <c r="R23" s="568"/>
      <c r="S23" s="566"/>
      <c r="T23" s="566"/>
      <c r="U23" s="569"/>
      <c r="V23" s="567"/>
      <c r="W23" s="566"/>
    </row>
    <row r="24" spans="1:23" ht="37.5" customHeight="1" thickBot="1" x14ac:dyDescent="0.3">
      <c r="A24" s="652" t="s">
        <v>295</v>
      </c>
      <c r="B24" s="537" t="s">
        <v>341</v>
      </c>
      <c r="C24" s="538" t="s">
        <v>24</v>
      </c>
      <c r="D24" s="539" t="s">
        <v>25</v>
      </c>
      <c r="E24" s="539" t="s">
        <v>26</v>
      </c>
      <c r="F24" s="540" t="s">
        <v>27</v>
      </c>
      <c r="G24" s="539" t="s">
        <v>28</v>
      </c>
      <c r="H24" s="539" t="s">
        <v>29</v>
      </c>
      <c r="I24" s="539" t="s">
        <v>30</v>
      </c>
      <c r="J24" s="539" t="s">
        <v>31</v>
      </c>
      <c r="K24" s="539" t="s">
        <v>32</v>
      </c>
      <c r="L24" s="539" t="s">
        <v>33</v>
      </c>
      <c r="M24" s="539" t="s">
        <v>34</v>
      </c>
      <c r="N24" s="541" t="s">
        <v>35</v>
      </c>
      <c r="O24" s="537" t="s">
        <v>342</v>
      </c>
    </row>
    <row r="25" spans="1:23" ht="13.2" x14ac:dyDescent="0.25">
      <c r="A25" s="651" t="s">
        <v>51</v>
      </c>
      <c r="B25" s="741">
        <f>+'[3]5.SZ.TÁBL. PÉNZE. ÁTAD - ÁTVÉT'!$O25</f>
        <v>4000</v>
      </c>
      <c r="C25" s="579"/>
      <c r="D25" s="580"/>
      <c r="E25" s="580">
        <v>999</v>
      </c>
      <c r="F25" s="580">
        <v>333</v>
      </c>
      <c r="G25" s="580">
        <v>333</v>
      </c>
      <c r="H25" s="580">
        <v>333</v>
      </c>
      <c r="I25" s="580">
        <f t="shared" ref="I25:M25" si="12">+$S$25</f>
        <v>333</v>
      </c>
      <c r="J25" s="580">
        <f t="shared" si="12"/>
        <v>333</v>
      </c>
      <c r="K25" s="580">
        <f t="shared" si="12"/>
        <v>333</v>
      </c>
      <c r="L25" s="580">
        <f t="shared" si="12"/>
        <v>333</v>
      </c>
      <c r="M25" s="580">
        <f t="shared" si="12"/>
        <v>333</v>
      </c>
      <c r="N25" s="581">
        <f>+U25</f>
        <v>337</v>
      </c>
      <c r="O25" s="578">
        <f>SUM(C25:N25)</f>
        <v>4000</v>
      </c>
      <c r="Q25" s="593">
        <f>+'1.1.SZ.TÁBL. BEV - KIAD'!H86</f>
        <v>4000</v>
      </c>
      <c r="R25" s="17">
        <f>+Q25/12</f>
        <v>333.33333333333331</v>
      </c>
      <c r="S25" s="15">
        <v>333</v>
      </c>
      <c r="T25" s="15"/>
      <c r="U25" s="15">
        <f>+Q25-SUM(C25:M25)</f>
        <v>337</v>
      </c>
    </row>
    <row r="26" spans="1:23" ht="13.2" x14ac:dyDescent="0.25">
      <c r="A26" s="546" t="s">
        <v>4</v>
      </c>
      <c r="B26" s="547">
        <f>+'[3]5.SZ.TÁBL. PÉNZE. ÁTAD - ÁTVÉT'!$O26</f>
        <v>86</v>
      </c>
      <c r="C26" s="700"/>
      <c r="D26" s="701"/>
      <c r="E26" s="701"/>
      <c r="F26" s="701"/>
      <c r="G26" s="701">
        <v>86</v>
      </c>
      <c r="H26" s="701"/>
      <c r="I26" s="701"/>
      <c r="J26" s="701"/>
      <c r="K26" s="701"/>
      <c r="L26" s="701"/>
      <c r="M26" s="701"/>
      <c r="N26" s="702"/>
      <c r="O26" s="547">
        <f t="shared" ref="O26:O32" si="13">SUM(C26:N26)</f>
        <v>86</v>
      </c>
      <c r="Q26" s="593"/>
      <c r="R26" s="17"/>
      <c r="S26" s="15"/>
      <c r="T26" s="15"/>
      <c r="U26" s="15"/>
    </row>
    <row r="27" spans="1:23" ht="13.2" x14ac:dyDescent="0.25">
      <c r="A27" s="554" t="s">
        <v>6</v>
      </c>
      <c r="B27" s="547">
        <f>+'[3]5.SZ.TÁBL. PÉNZE. ÁTAD - ÁTVÉT'!$O27</f>
        <v>124</v>
      </c>
      <c r="C27" s="548"/>
      <c r="D27" s="697"/>
      <c r="E27" s="697"/>
      <c r="F27" s="697"/>
      <c r="G27" s="697">
        <v>124</v>
      </c>
      <c r="H27" s="697"/>
      <c r="I27" s="697"/>
      <c r="J27" s="697"/>
      <c r="K27" s="697"/>
      <c r="L27" s="697"/>
      <c r="M27" s="697"/>
      <c r="N27" s="698"/>
      <c r="O27" s="547">
        <f t="shared" si="13"/>
        <v>124</v>
      </c>
      <c r="Q27" s="593"/>
      <c r="R27" s="17"/>
      <c r="S27" s="15"/>
      <c r="T27" s="15"/>
      <c r="U27" s="15"/>
    </row>
    <row r="28" spans="1:23" ht="13.2" x14ac:dyDescent="0.25">
      <c r="A28" s="554" t="s">
        <v>7</v>
      </c>
      <c r="B28" s="547">
        <f>+'[3]5.SZ.TÁBL. PÉNZE. ÁTAD - ÁTVÉT'!$O28</f>
        <v>90</v>
      </c>
      <c r="C28" s="548"/>
      <c r="D28" s="697"/>
      <c r="E28" s="697"/>
      <c r="F28" s="697"/>
      <c r="G28" s="697">
        <v>90</v>
      </c>
      <c r="H28" s="697"/>
      <c r="I28" s="697"/>
      <c r="J28" s="697"/>
      <c r="K28" s="697"/>
      <c r="L28" s="697"/>
      <c r="M28" s="697"/>
      <c r="N28" s="698"/>
      <c r="O28" s="547">
        <f t="shared" si="13"/>
        <v>90</v>
      </c>
      <c r="Q28" s="593"/>
      <c r="R28" s="17"/>
      <c r="S28" s="15"/>
      <c r="T28" s="15"/>
      <c r="U28" s="15"/>
    </row>
    <row r="29" spans="1:23" ht="13.2" x14ac:dyDescent="0.25">
      <c r="A29" s="554" t="s">
        <v>8</v>
      </c>
      <c r="B29" s="547">
        <f>+'[3]5.SZ.TÁBL. PÉNZE. ÁTAD - ÁTVÉT'!$O29</f>
        <v>183</v>
      </c>
      <c r="C29" s="548"/>
      <c r="D29" s="697"/>
      <c r="E29" s="697"/>
      <c r="F29" s="697"/>
      <c r="G29" s="697">
        <v>183</v>
      </c>
      <c r="H29" s="697"/>
      <c r="I29" s="697"/>
      <c r="J29" s="697"/>
      <c r="K29" s="697"/>
      <c r="L29" s="697"/>
      <c r="M29" s="697"/>
      <c r="N29" s="698"/>
      <c r="O29" s="547">
        <f t="shared" si="13"/>
        <v>183</v>
      </c>
      <c r="Q29" s="593"/>
      <c r="R29" s="17"/>
      <c r="S29" s="15"/>
      <c r="T29" s="15"/>
      <c r="U29" s="15"/>
    </row>
    <row r="30" spans="1:23" ht="13.2" x14ac:dyDescent="0.25">
      <c r="A30" s="554" t="s">
        <v>9</v>
      </c>
      <c r="B30" s="547">
        <f>+'[3]5.SZ.TÁBL. PÉNZE. ÁTAD - ÁTVÉT'!$O30</f>
        <v>86</v>
      </c>
      <c r="C30" s="548"/>
      <c r="D30" s="697"/>
      <c r="E30" s="697"/>
      <c r="F30" s="697"/>
      <c r="G30" s="697">
        <v>86</v>
      </c>
      <c r="H30" s="697"/>
      <c r="I30" s="697"/>
      <c r="J30" s="697"/>
      <c r="K30" s="697"/>
      <c r="L30" s="697"/>
      <c r="M30" s="697"/>
      <c r="N30" s="698"/>
      <c r="O30" s="547">
        <f t="shared" si="13"/>
        <v>86</v>
      </c>
      <c r="Q30" s="593"/>
      <c r="R30" s="17"/>
      <c r="S30" s="15"/>
      <c r="T30" s="15"/>
      <c r="U30" s="15"/>
    </row>
    <row r="31" spans="1:23" ht="13.2" x14ac:dyDescent="0.25">
      <c r="A31" s="555" t="s">
        <v>10</v>
      </c>
      <c r="B31" s="547">
        <f>+'[3]5.SZ.TÁBL. PÉNZE. ÁTAD - ÁTVÉT'!$O31</f>
        <v>86</v>
      </c>
      <c r="C31" s="548"/>
      <c r="D31" s="697"/>
      <c r="E31" s="697"/>
      <c r="F31" s="697"/>
      <c r="G31" s="697">
        <v>86</v>
      </c>
      <c r="H31" s="697"/>
      <c r="I31" s="697"/>
      <c r="J31" s="697"/>
      <c r="K31" s="697"/>
      <c r="L31" s="697"/>
      <c r="M31" s="697"/>
      <c r="N31" s="698"/>
      <c r="O31" s="547">
        <f t="shared" si="13"/>
        <v>86</v>
      </c>
      <c r="Q31" s="593"/>
      <c r="R31" s="17"/>
      <c r="S31" s="15"/>
      <c r="T31" s="15"/>
      <c r="U31" s="15"/>
    </row>
    <row r="32" spans="1:23" ht="13.2" x14ac:dyDescent="0.25">
      <c r="A32" s="555" t="s">
        <v>238</v>
      </c>
      <c r="B32" s="703">
        <f>+'[3]5.SZ.TÁBL. PÉNZE. ÁTAD - ÁTVÉT'!$O32</f>
        <v>115</v>
      </c>
      <c r="C32" s="704"/>
      <c r="D32" s="705"/>
      <c r="E32" s="705"/>
      <c r="F32" s="705"/>
      <c r="G32" s="705">
        <v>115</v>
      </c>
      <c r="H32" s="705"/>
      <c r="I32" s="705"/>
      <c r="J32" s="705"/>
      <c r="K32" s="705"/>
      <c r="L32" s="705"/>
      <c r="M32" s="705"/>
      <c r="N32" s="706"/>
      <c r="O32" s="547">
        <f t="shared" si="13"/>
        <v>115</v>
      </c>
      <c r="Q32" s="593"/>
      <c r="R32" s="17"/>
      <c r="S32" s="15"/>
      <c r="T32" s="15"/>
      <c r="U32" s="15"/>
    </row>
    <row r="33" spans="1:22" ht="24" x14ac:dyDescent="0.25">
      <c r="A33" s="707" t="s">
        <v>334</v>
      </c>
      <c r="B33" s="578">
        <f>SUM(B26:B32)</f>
        <v>770</v>
      </c>
      <c r="C33" s="579"/>
      <c r="D33" s="699"/>
      <c r="E33" s="699"/>
      <c r="F33" s="699"/>
      <c r="G33" s="699">
        <f>SUM(G26:G32)</f>
        <v>770</v>
      </c>
      <c r="H33" s="699"/>
      <c r="I33" s="699"/>
      <c r="J33" s="699"/>
      <c r="K33" s="699"/>
      <c r="L33" s="699"/>
      <c r="M33" s="699"/>
      <c r="N33" s="581"/>
      <c r="O33" s="578">
        <f>SUM(C33:N33)</f>
        <v>770</v>
      </c>
      <c r="Q33" s="593"/>
      <c r="R33" s="17"/>
      <c r="S33" s="15"/>
      <c r="T33" s="15"/>
      <c r="U33" s="15"/>
    </row>
    <row r="34" spans="1:22" ht="24.6" thickBot="1" x14ac:dyDescent="0.3">
      <c r="A34" s="664" t="s">
        <v>335</v>
      </c>
      <c r="B34" s="547">
        <f>+'[3]5.SZ.TÁBL. PÉNZE. ÁTAD - ÁTVÉT'!$O34</f>
        <v>283</v>
      </c>
      <c r="C34" s="576"/>
      <c r="D34" s="665">
        <v>283</v>
      </c>
      <c r="E34" s="665"/>
      <c r="F34" s="665"/>
      <c r="G34" s="665"/>
      <c r="H34" s="665"/>
      <c r="I34" s="665"/>
      <c r="J34" s="665"/>
      <c r="K34" s="665"/>
      <c r="L34" s="665"/>
      <c r="M34" s="665"/>
      <c r="N34" s="577"/>
      <c r="O34" s="547">
        <f>SUM(C34:N34)</f>
        <v>283</v>
      </c>
      <c r="Q34" s="593"/>
      <c r="R34" s="17"/>
      <c r="S34" s="15"/>
      <c r="T34" s="15"/>
      <c r="U34" s="15"/>
    </row>
    <row r="35" spans="1:22" ht="23.4" x14ac:dyDescent="0.25">
      <c r="A35" s="708" t="s">
        <v>324</v>
      </c>
      <c r="B35" s="741"/>
      <c r="C35" s="710"/>
      <c r="D35" s="711"/>
      <c r="E35" s="711"/>
      <c r="F35" s="711"/>
      <c r="G35" s="711"/>
      <c r="H35" s="711"/>
      <c r="I35" s="711"/>
      <c r="J35" s="711"/>
      <c r="K35" s="711"/>
      <c r="L35" s="711"/>
      <c r="M35" s="711"/>
      <c r="N35" s="712"/>
      <c r="O35" s="709"/>
      <c r="Q35" s="574"/>
      <c r="R35" s="552"/>
      <c r="S35" s="552"/>
      <c r="T35" s="552"/>
      <c r="U35" s="552"/>
      <c r="V35" s="552"/>
    </row>
    <row r="36" spans="1:22" x14ac:dyDescent="0.25">
      <c r="A36" s="713" t="s">
        <v>323</v>
      </c>
      <c r="B36" s="578">
        <f>+'[3]5.SZ.TÁBL. PÉNZE. ÁTAD - ÁTVÉT'!$O36</f>
        <v>1022</v>
      </c>
      <c r="C36" s="579"/>
      <c r="D36" s="699"/>
      <c r="E36" s="699"/>
      <c r="F36" s="699"/>
      <c r="G36" s="699">
        <v>1022</v>
      </c>
      <c r="H36" s="699"/>
      <c r="I36" s="699"/>
      <c r="J36" s="699"/>
      <c r="K36" s="699"/>
      <c r="L36" s="699"/>
      <c r="M36" s="699"/>
      <c r="N36" s="581"/>
      <c r="O36" s="578">
        <f t="shared" ref="O36:O43" si="14">SUM(C36:N36)</f>
        <v>1022</v>
      </c>
      <c r="Q36" s="574"/>
      <c r="R36" s="552"/>
      <c r="S36" s="552"/>
      <c r="T36" s="552"/>
      <c r="U36" s="552"/>
      <c r="V36" s="552"/>
    </row>
    <row r="37" spans="1:22" x14ac:dyDescent="0.25">
      <c r="A37" s="546" t="s">
        <v>4</v>
      </c>
      <c r="B37" s="547">
        <f>+'[3]5.SZ.TÁBL. PÉNZE. ÁTAD - ÁTVÉT'!$O37</f>
        <v>805</v>
      </c>
      <c r="C37" s="576"/>
      <c r="D37" s="665"/>
      <c r="E37" s="665"/>
      <c r="F37" s="665"/>
      <c r="G37" s="665">
        <v>805</v>
      </c>
      <c r="H37" s="665"/>
      <c r="I37" s="665"/>
      <c r="J37" s="665"/>
      <c r="K37" s="665"/>
      <c r="L37" s="665"/>
      <c r="M37" s="665"/>
      <c r="N37" s="577"/>
      <c r="O37" s="547">
        <f t="shared" si="14"/>
        <v>805</v>
      </c>
      <c r="Q37" s="574"/>
      <c r="R37" s="552"/>
      <c r="S37" s="552"/>
      <c r="T37" s="552"/>
      <c r="U37" s="552"/>
      <c r="V37" s="552"/>
    </row>
    <row r="38" spans="1:22" x14ac:dyDescent="0.25">
      <c r="A38" s="554" t="s">
        <v>6</v>
      </c>
      <c r="B38" s="547">
        <f>+'[3]5.SZ.TÁBL. PÉNZE. ÁTAD - ÁTVÉT'!$O38</f>
        <v>387</v>
      </c>
      <c r="C38" s="576"/>
      <c r="D38" s="665"/>
      <c r="E38" s="665"/>
      <c r="F38" s="665"/>
      <c r="G38" s="665">
        <v>387</v>
      </c>
      <c r="H38" s="665"/>
      <c r="I38" s="665"/>
      <c r="J38" s="665"/>
      <c r="K38" s="665"/>
      <c r="L38" s="665"/>
      <c r="M38" s="665"/>
      <c r="N38" s="577"/>
      <c r="O38" s="547">
        <f t="shared" si="14"/>
        <v>387</v>
      </c>
      <c r="Q38" s="574"/>
      <c r="R38" s="552"/>
      <c r="S38" s="552"/>
      <c r="T38" s="552"/>
      <c r="U38" s="552"/>
      <c r="V38" s="552"/>
    </row>
    <row r="39" spans="1:22" x14ac:dyDescent="0.25">
      <c r="A39" s="554" t="s">
        <v>7</v>
      </c>
      <c r="B39" s="547">
        <f>+'[3]5.SZ.TÁBL. PÉNZE. ÁTAD - ÁTVÉT'!$O39</f>
        <v>333</v>
      </c>
      <c r="C39" s="576"/>
      <c r="D39" s="665"/>
      <c r="E39" s="665"/>
      <c r="F39" s="665"/>
      <c r="G39" s="665">
        <v>333</v>
      </c>
      <c r="H39" s="665"/>
      <c r="I39" s="665"/>
      <c r="J39" s="665"/>
      <c r="K39" s="665"/>
      <c r="L39" s="665"/>
      <c r="M39" s="665"/>
      <c r="N39" s="577"/>
      <c r="O39" s="547">
        <f t="shared" si="14"/>
        <v>333</v>
      </c>
      <c r="Q39" s="574"/>
      <c r="R39" s="552"/>
      <c r="S39" s="552"/>
      <c r="T39" s="552"/>
      <c r="U39" s="552"/>
      <c r="V39" s="552"/>
    </row>
    <row r="40" spans="1:22" x14ac:dyDescent="0.25">
      <c r="A40" s="554" t="s">
        <v>8</v>
      </c>
      <c r="B40" s="547">
        <f>+'[3]5.SZ.TÁBL. PÉNZE. ÁTAD - ÁTVÉT'!$O40</f>
        <v>2127</v>
      </c>
      <c r="C40" s="576"/>
      <c r="D40" s="665"/>
      <c r="E40" s="665"/>
      <c r="F40" s="665"/>
      <c r="G40" s="665">
        <v>2127</v>
      </c>
      <c r="H40" s="665"/>
      <c r="I40" s="665"/>
      <c r="J40" s="665"/>
      <c r="K40" s="665"/>
      <c r="L40" s="665"/>
      <c r="M40" s="665"/>
      <c r="N40" s="577"/>
      <c r="O40" s="547">
        <f t="shared" si="14"/>
        <v>2127</v>
      </c>
      <c r="Q40" s="574"/>
      <c r="R40" s="552"/>
      <c r="S40" s="552"/>
      <c r="T40" s="552"/>
      <c r="U40" s="552"/>
      <c r="V40" s="552"/>
    </row>
    <row r="41" spans="1:22" x14ac:dyDescent="0.25">
      <c r="A41" s="554" t="s">
        <v>9</v>
      </c>
      <c r="B41" s="547">
        <f>+'[3]5.SZ.TÁBL. PÉNZE. ÁTAD - ÁTVÉT'!$O41</f>
        <v>1036</v>
      </c>
      <c r="C41" s="576"/>
      <c r="D41" s="665"/>
      <c r="E41" s="665"/>
      <c r="F41" s="665"/>
      <c r="G41" s="665">
        <v>1036</v>
      </c>
      <c r="H41" s="665"/>
      <c r="I41" s="665"/>
      <c r="J41" s="665"/>
      <c r="K41" s="665"/>
      <c r="L41" s="665"/>
      <c r="M41" s="665"/>
      <c r="N41" s="577"/>
      <c r="O41" s="547">
        <f t="shared" si="14"/>
        <v>1036</v>
      </c>
      <c r="Q41" s="574"/>
      <c r="R41" s="552"/>
      <c r="S41" s="552"/>
      <c r="T41" s="552"/>
      <c r="U41" s="552"/>
      <c r="V41" s="552"/>
    </row>
    <row r="42" spans="1:22" x14ac:dyDescent="0.25">
      <c r="A42" s="555" t="s">
        <v>10</v>
      </c>
      <c r="B42" s="547">
        <f>+'[3]5.SZ.TÁBL. PÉNZE. ÁTAD - ÁTVÉT'!$O42</f>
        <v>630</v>
      </c>
      <c r="C42" s="576"/>
      <c r="D42" s="665"/>
      <c r="E42" s="665"/>
      <c r="F42" s="665"/>
      <c r="G42" s="665">
        <v>630</v>
      </c>
      <c r="H42" s="665"/>
      <c r="I42" s="665"/>
      <c r="J42" s="665"/>
      <c r="K42" s="665"/>
      <c r="L42" s="665"/>
      <c r="M42" s="665"/>
      <c r="N42" s="577"/>
      <c r="O42" s="547">
        <f t="shared" si="14"/>
        <v>630</v>
      </c>
      <c r="Q42" s="574"/>
      <c r="R42" s="552"/>
      <c r="S42" s="552"/>
      <c r="T42" s="552"/>
      <c r="U42" s="552"/>
      <c r="V42" s="552"/>
    </row>
    <row r="43" spans="1:22" x14ac:dyDescent="0.25">
      <c r="A43" s="555" t="s">
        <v>238</v>
      </c>
      <c r="B43" s="547">
        <f>+'[3]5.SZ.TÁBL. PÉNZE. ÁTAD - ÁTVÉT'!$O43</f>
        <v>449</v>
      </c>
      <c r="C43" s="679"/>
      <c r="D43" s="680"/>
      <c r="E43" s="680"/>
      <c r="F43" s="680"/>
      <c r="G43" s="680">
        <v>449</v>
      </c>
      <c r="H43" s="680"/>
      <c r="I43" s="680"/>
      <c r="J43" s="680"/>
      <c r="K43" s="680"/>
      <c r="L43" s="680"/>
      <c r="M43" s="680"/>
      <c r="N43" s="681"/>
      <c r="O43" s="556">
        <f t="shared" si="14"/>
        <v>449</v>
      </c>
      <c r="Q43" s="574"/>
      <c r="R43" s="552"/>
      <c r="S43" s="552"/>
      <c r="T43" s="552"/>
      <c r="U43" s="552"/>
      <c r="V43" s="552"/>
    </row>
    <row r="44" spans="1:22" ht="24.6" thickBot="1" x14ac:dyDescent="0.3">
      <c r="A44" s="714" t="s">
        <v>334</v>
      </c>
      <c r="B44" s="715">
        <f>SUM(B37:B43)</f>
        <v>5767</v>
      </c>
      <c r="C44" s="716"/>
      <c r="D44" s="717"/>
      <c r="E44" s="717"/>
      <c r="F44" s="717"/>
      <c r="G44" s="699">
        <f>SUM(G37:G43)</f>
        <v>5767</v>
      </c>
      <c r="H44" s="717"/>
      <c r="I44" s="717"/>
      <c r="J44" s="717"/>
      <c r="K44" s="717"/>
      <c r="L44" s="717"/>
      <c r="M44" s="717"/>
      <c r="N44" s="718"/>
      <c r="O44" s="715">
        <f>SUM(C44:N44)</f>
        <v>5767</v>
      </c>
    </row>
    <row r="45" spans="1:22" ht="12.6" thickBot="1" x14ac:dyDescent="0.3">
      <c r="A45" s="562" t="s">
        <v>17</v>
      </c>
      <c r="B45" s="563">
        <f>SUM(B25,B44,B34,B33,B36)</f>
        <v>11842</v>
      </c>
      <c r="C45" s="719">
        <f>SUM(C25,C44,C33,C34,C36)</f>
        <v>0</v>
      </c>
      <c r="D45" s="565">
        <f t="shared" ref="D45:N45" si="15">SUM(D25,D44,D33,D34,D36)</f>
        <v>283</v>
      </c>
      <c r="E45" s="565">
        <f t="shared" si="15"/>
        <v>999</v>
      </c>
      <c r="F45" s="565">
        <f t="shared" si="15"/>
        <v>333</v>
      </c>
      <c r="G45" s="565">
        <f t="shared" si="15"/>
        <v>7892</v>
      </c>
      <c r="H45" s="565">
        <f t="shared" si="15"/>
        <v>333</v>
      </c>
      <c r="I45" s="565">
        <f t="shared" si="15"/>
        <v>333</v>
      </c>
      <c r="J45" s="565">
        <f t="shared" si="15"/>
        <v>333</v>
      </c>
      <c r="K45" s="565">
        <f t="shared" si="15"/>
        <v>333</v>
      </c>
      <c r="L45" s="565">
        <f t="shared" si="15"/>
        <v>333</v>
      </c>
      <c r="M45" s="565">
        <f t="shared" si="15"/>
        <v>333</v>
      </c>
      <c r="N45" s="720">
        <f t="shared" si="15"/>
        <v>337</v>
      </c>
      <c r="O45" s="563">
        <f>SUM(O25,O44,O34,O33,O36)</f>
        <v>11842</v>
      </c>
    </row>
    <row r="113" spans="1:5" x14ac:dyDescent="0.25">
      <c r="A113" s="575"/>
      <c r="B113" s="575"/>
      <c r="C113" s="575"/>
      <c r="D113" s="575"/>
      <c r="E113" s="575"/>
    </row>
  </sheetData>
  <phoneticPr fontId="33" type="noConversion"/>
  <printOptions horizontalCentered="1"/>
  <pageMargins left="0.15748031496062992" right="0.15748031496062992" top="1.2204724409448819" bottom="0.51181102362204722" header="0.35433070866141736" footer="0.15748031496062992"/>
  <pageSetup paperSize="9" scale="64" orientation="landscape" r:id="rId1"/>
  <headerFooter alignWithMargins="0">
    <oddHeader>&amp;L&amp;"Times New Roman,Félkövér"&amp;13Szent László Völgye TKT&amp;C&amp;"Times New Roman,Félkövér"&amp;16 2019. ÉVI III. KÖLTSÉGVETÉS MÓDOSÍTÁS&amp;R5. sz. táblázat
PÉNZESZKÖZ ÁTADÁS - ÁTVÉTEL
Adatok: eFt</oddHeader>
    <oddFooter>&amp;L&amp;F&amp;R&amp;P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90"/>
  <sheetViews>
    <sheetView topLeftCell="A10" zoomScaleNormal="100" workbookViewId="0">
      <selection activeCell="I5" sqref="I5"/>
    </sheetView>
  </sheetViews>
  <sheetFormatPr defaultColWidth="9.109375" defaultRowHeight="13.8" x14ac:dyDescent="0.25"/>
  <cols>
    <col min="1" max="1" width="32.44140625" style="22" customWidth="1"/>
    <col min="2" max="2" width="9.6640625" style="434" customWidth="1"/>
    <col min="3" max="10" width="8" style="434" bestFit="1" customWidth="1"/>
    <col min="11" max="11" width="10.109375" style="434" bestFit="1" customWidth="1"/>
    <col min="12" max="12" width="8" style="434" bestFit="1" customWidth="1"/>
    <col min="13" max="13" width="8.6640625" style="434" customWidth="1"/>
    <col min="14" max="14" width="8.88671875" style="435" bestFit="1" customWidth="1"/>
    <col min="15" max="15" width="9.6640625" style="434" customWidth="1"/>
    <col min="16" max="16" width="11.5546875" style="22" bestFit="1" customWidth="1"/>
    <col min="17" max="16384" width="9.109375" style="22"/>
  </cols>
  <sheetData>
    <row r="1" spans="1:17" ht="24.75" customHeight="1" x14ac:dyDescent="0.25">
      <c r="A1" s="412" t="s">
        <v>122</v>
      </c>
      <c r="B1" s="405" t="s">
        <v>313</v>
      </c>
      <c r="C1" s="425" t="s">
        <v>37</v>
      </c>
      <c r="D1" s="404" t="s">
        <v>38</v>
      </c>
      <c r="E1" s="404" t="s">
        <v>39</v>
      </c>
      <c r="F1" s="404" t="s">
        <v>40</v>
      </c>
      <c r="G1" s="404" t="s">
        <v>41</v>
      </c>
      <c r="H1" s="404" t="s">
        <v>42</v>
      </c>
      <c r="I1" s="404" t="s">
        <v>43</v>
      </c>
      <c r="J1" s="404" t="s">
        <v>266</v>
      </c>
      <c r="K1" s="404" t="s">
        <v>44</v>
      </c>
      <c r="L1" s="404" t="s">
        <v>45</v>
      </c>
      <c r="M1" s="404" t="s">
        <v>46</v>
      </c>
      <c r="N1" s="429" t="s">
        <v>47</v>
      </c>
      <c r="O1" s="406" t="s">
        <v>267</v>
      </c>
    </row>
    <row r="2" spans="1:17" ht="23.25" customHeight="1" x14ac:dyDescent="0.25">
      <c r="A2" s="413" t="s">
        <v>23</v>
      </c>
      <c r="B2" s="428"/>
      <c r="C2" s="426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30"/>
      <c r="O2" s="432"/>
    </row>
    <row r="3" spans="1:17" ht="15" customHeight="1" x14ac:dyDescent="0.25">
      <c r="A3" s="414" t="s">
        <v>273</v>
      </c>
      <c r="B3" s="440">
        <f>+'1.SZ.TÁBL. TÁRSULÁS KON. MÉRLEG'!D2</f>
        <v>171650</v>
      </c>
      <c r="C3" s="441">
        <v>12837</v>
      </c>
      <c r="D3" s="441">
        <v>12837</v>
      </c>
      <c r="E3" s="441">
        <v>12837</v>
      </c>
      <c r="F3" s="441">
        <v>12837</v>
      </c>
      <c r="G3" s="441">
        <v>12837</v>
      </c>
      <c r="H3" s="441">
        <v>12837</v>
      </c>
      <c r="I3" s="441">
        <v>13478</v>
      </c>
      <c r="J3" s="441">
        <v>13478</v>
      </c>
      <c r="K3" s="441">
        <v>13478</v>
      </c>
      <c r="L3" s="441">
        <v>18065</v>
      </c>
      <c r="M3" s="441">
        <v>18065</v>
      </c>
      <c r="N3" s="441">
        <v>18064</v>
      </c>
      <c r="O3" s="442">
        <f>SUM(C3:N3)</f>
        <v>171650</v>
      </c>
      <c r="P3" s="23"/>
    </row>
    <row r="4" spans="1:17" ht="15" customHeight="1" x14ac:dyDescent="0.25">
      <c r="A4" s="414" t="s">
        <v>77</v>
      </c>
      <c r="B4" s="440">
        <f>+'1.SZ.TÁBL. TÁRSULÁS KON. MÉRLEG'!D3</f>
        <v>12689</v>
      </c>
      <c r="C4" s="441">
        <v>1034</v>
      </c>
      <c r="D4" s="441">
        <v>1034</v>
      </c>
      <c r="E4" s="441">
        <v>1034</v>
      </c>
      <c r="F4" s="441">
        <v>1034</v>
      </c>
      <c r="G4" s="441">
        <v>1034</v>
      </c>
      <c r="H4" s="441">
        <v>1034</v>
      </c>
      <c r="I4" s="441">
        <v>1314</v>
      </c>
      <c r="J4" s="441">
        <v>1034</v>
      </c>
      <c r="K4" s="441">
        <v>1034</v>
      </c>
      <c r="L4" s="441">
        <v>1034</v>
      </c>
      <c r="M4" s="441">
        <v>1034</v>
      </c>
      <c r="N4" s="441">
        <v>1035</v>
      </c>
      <c r="O4" s="442">
        <f t="shared" ref="O4:O5" si="0">SUM(C4:N4)</f>
        <v>12689</v>
      </c>
    </row>
    <row r="5" spans="1:17" ht="15" customHeight="1" x14ac:dyDescent="0.25">
      <c r="A5" s="415" t="s">
        <v>376</v>
      </c>
      <c r="B5" s="445"/>
      <c r="C5" s="446"/>
      <c r="D5" s="447"/>
      <c r="E5" s="447"/>
      <c r="F5" s="447"/>
      <c r="G5" s="447"/>
      <c r="H5" s="447"/>
      <c r="I5" s="447"/>
      <c r="J5" s="447"/>
      <c r="K5" s="447"/>
      <c r="L5" s="447"/>
      <c r="M5" s="447"/>
      <c r="N5" s="448"/>
      <c r="O5" s="449">
        <f t="shared" si="0"/>
        <v>0</v>
      </c>
    </row>
    <row r="6" spans="1:17" ht="15" customHeight="1" x14ac:dyDescent="0.25">
      <c r="A6" s="416" t="s">
        <v>381</v>
      </c>
      <c r="B6" s="450">
        <f>+SUM(B3:B5)</f>
        <v>184339</v>
      </c>
      <c r="C6" s="451">
        <f t="shared" ref="C6:O6" si="1">+SUM(C3:C5)</f>
        <v>13871</v>
      </c>
      <c r="D6" s="452">
        <f t="shared" si="1"/>
        <v>13871</v>
      </c>
      <c r="E6" s="452">
        <f t="shared" si="1"/>
        <v>13871</v>
      </c>
      <c r="F6" s="452">
        <f t="shared" si="1"/>
        <v>13871</v>
      </c>
      <c r="G6" s="452">
        <f t="shared" si="1"/>
        <v>13871</v>
      </c>
      <c r="H6" s="452">
        <f t="shared" si="1"/>
        <v>13871</v>
      </c>
      <c r="I6" s="452">
        <f t="shared" si="1"/>
        <v>14792</v>
      </c>
      <c r="J6" s="452">
        <f t="shared" si="1"/>
        <v>14512</v>
      </c>
      <c r="K6" s="452">
        <f t="shared" si="1"/>
        <v>14512</v>
      </c>
      <c r="L6" s="452">
        <f t="shared" si="1"/>
        <v>19099</v>
      </c>
      <c r="M6" s="452">
        <f t="shared" si="1"/>
        <v>19099</v>
      </c>
      <c r="N6" s="453">
        <f t="shared" si="1"/>
        <v>19099</v>
      </c>
      <c r="O6" s="454">
        <f t="shared" si="1"/>
        <v>184339</v>
      </c>
    </row>
    <row r="7" spans="1:17" s="38" customFormat="1" ht="15" customHeight="1" x14ac:dyDescent="0.25">
      <c r="A7" s="417" t="s">
        <v>272</v>
      </c>
      <c r="B7" s="455">
        <f>+'[7]1.SZ.TÁBL. TÁRSULÁS KON. MÉRLEG'!C11</f>
        <v>0</v>
      </c>
      <c r="C7" s="456"/>
      <c r="D7" s="457"/>
      <c r="E7" s="457"/>
      <c r="F7" s="457"/>
      <c r="G7" s="457"/>
      <c r="H7" s="457"/>
      <c r="I7" s="457"/>
      <c r="J7" s="457"/>
      <c r="K7" s="457"/>
      <c r="L7" s="457"/>
      <c r="M7" s="457"/>
      <c r="N7" s="458"/>
      <c r="O7" s="459">
        <f>SUM(C7:N7)</f>
        <v>0</v>
      </c>
    </row>
    <row r="8" spans="1:17" ht="15" customHeight="1" x14ac:dyDescent="0.25">
      <c r="A8" s="414" t="s">
        <v>78</v>
      </c>
      <c r="B8" s="440"/>
      <c r="C8" s="441"/>
      <c r="D8" s="443"/>
      <c r="E8" s="443"/>
      <c r="F8" s="443"/>
      <c r="G8" s="443"/>
      <c r="H8" s="443"/>
      <c r="I8" s="443"/>
      <c r="J8" s="443"/>
      <c r="K8" s="443"/>
      <c r="L8" s="443"/>
      <c r="M8" s="443"/>
      <c r="N8" s="444"/>
      <c r="O8" s="460">
        <f t="shared" ref="O8:O9" si="2">SUM(C8:N8)</f>
        <v>0</v>
      </c>
      <c r="P8" s="23"/>
    </row>
    <row r="9" spans="1:17" ht="25.8" customHeight="1" x14ac:dyDescent="0.25">
      <c r="A9" s="415" t="s">
        <v>387</v>
      </c>
      <c r="B9" s="445"/>
      <c r="C9" s="446"/>
      <c r="D9" s="447"/>
      <c r="E9" s="447"/>
      <c r="F9" s="447"/>
      <c r="G9" s="447"/>
      <c r="H9" s="447"/>
      <c r="I9" s="447"/>
      <c r="J9" s="447"/>
      <c r="K9" s="447"/>
      <c r="L9" s="447"/>
      <c r="M9" s="447"/>
      <c r="N9" s="448"/>
      <c r="O9" s="461">
        <f t="shared" si="2"/>
        <v>0</v>
      </c>
      <c r="P9" s="23"/>
      <c r="Q9" s="23"/>
    </row>
    <row r="10" spans="1:17" ht="15" customHeight="1" x14ac:dyDescent="0.25">
      <c r="A10" s="416" t="s">
        <v>274</v>
      </c>
      <c r="B10" s="450">
        <f>+SUM(B7:B9)</f>
        <v>0</v>
      </c>
      <c r="C10" s="451">
        <f t="shared" ref="C10:N10" si="3">+SUM(C7:C9)</f>
        <v>0</v>
      </c>
      <c r="D10" s="452">
        <f t="shared" si="3"/>
        <v>0</v>
      </c>
      <c r="E10" s="452">
        <f t="shared" si="3"/>
        <v>0</v>
      </c>
      <c r="F10" s="452">
        <f t="shared" si="3"/>
        <v>0</v>
      </c>
      <c r="G10" s="452">
        <f t="shared" si="3"/>
        <v>0</v>
      </c>
      <c r="H10" s="452">
        <f t="shared" si="3"/>
        <v>0</v>
      </c>
      <c r="I10" s="452">
        <f t="shared" si="3"/>
        <v>0</v>
      </c>
      <c r="J10" s="452">
        <f t="shared" si="3"/>
        <v>0</v>
      </c>
      <c r="K10" s="452">
        <f t="shared" si="3"/>
        <v>0</v>
      </c>
      <c r="L10" s="452">
        <f t="shared" si="3"/>
        <v>0</v>
      </c>
      <c r="M10" s="452">
        <f t="shared" si="3"/>
        <v>0</v>
      </c>
      <c r="N10" s="453">
        <f t="shared" si="3"/>
        <v>0</v>
      </c>
      <c r="O10" s="454">
        <f>+SUM(O7:O9)</f>
        <v>0</v>
      </c>
      <c r="Q10" s="23"/>
    </row>
    <row r="11" spans="1:17" ht="24" customHeight="1" x14ac:dyDescent="0.25">
      <c r="A11" s="417" t="s">
        <v>268</v>
      </c>
      <c r="B11" s="455"/>
      <c r="C11" s="456"/>
      <c r="D11" s="457"/>
      <c r="E11" s="457"/>
      <c r="F11" s="457"/>
      <c r="G11" s="457"/>
      <c r="H11" s="457"/>
      <c r="I11" s="457"/>
      <c r="J11" s="457"/>
      <c r="K11" s="457"/>
      <c r="L11" s="457"/>
      <c r="M11" s="457"/>
      <c r="N11" s="458"/>
      <c r="O11" s="459"/>
      <c r="P11" s="23"/>
      <c r="Q11" s="23"/>
    </row>
    <row r="12" spans="1:17" ht="15" customHeight="1" x14ac:dyDescent="0.25">
      <c r="A12" s="414" t="s">
        <v>82</v>
      </c>
      <c r="B12" s="440">
        <f>+'1.SZ.TÁBL. TÁRSULÁS KON. MÉRLEG'!D5</f>
        <v>20904</v>
      </c>
      <c r="C12" s="441"/>
      <c r="D12" s="443"/>
      <c r="E12" s="443"/>
      <c r="F12" s="443">
        <v>20904</v>
      </c>
      <c r="G12" s="443"/>
      <c r="H12" s="443"/>
      <c r="I12" s="443"/>
      <c r="J12" s="443"/>
      <c r="K12" s="443"/>
      <c r="L12" s="443"/>
      <c r="M12" s="443"/>
      <c r="N12" s="444"/>
      <c r="O12" s="460">
        <f>SUM(C12:N12)</f>
        <v>20904</v>
      </c>
      <c r="P12" s="23"/>
    </row>
    <row r="13" spans="1:17" ht="15" customHeight="1" x14ac:dyDescent="0.25">
      <c r="A13" s="415"/>
      <c r="B13" s="445"/>
      <c r="C13" s="446"/>
      <c r="D13" s="447"/>
      <c r="E13" s="447"/>
      <c r="F13" s="447"/>
      <c r="G13" s="447"/>
      <c r="H13" s="447"/>
      <c r="I13" s="447"/>
      <c r="J13" s="447"/>
      <c r="K13" s="447"/>
      <c r="L13" s="447"/>
      <c r="M13" s="447"/>
      <c r="N13" s="448"/>
      <c r="O13" s="461"/>
      <c r="P13" s="23"/>
    </row>
    <row r="14" spans="1:17" ht="15" customHeight="1" x14ac:dyDescent="0.25">
      <c r="A14" s="124" t="s">
        <v>82</v>
      </c>
      <c r="B14" s="450">
        <f t="shared" ref="B14:O14" si="4">+B13+B12</f>
        <v>20904</v>
      </c>
      <c r="C14" s="451">
        <f t="shared" si="4"/>
        <v>0</v>
      </c>
      <c r="D14" s="452">
        <f t="shared" si="4"/>
        <v>0</v>
      </c>
      <c r="E14" s="452">
        <f t="shared" si="4"/>
        <v>0</v>
      </c>
      <c r="F14" s="452">
        <f t="shared" si="4"/>
        <v>20904</v>
      </c>
      <c r="G14" s="452">
        <f t="shared" si="4"/>
        <v>0</v>
      </c>
      <c r="H14" s="452">
        <f t="shared" si="4"/>
        <v>0</v>
      </c>
      <c r="I14" s="452">
        <f t="shared" si="4"/>
        <v>0</v>
      </c>
      <c r="J14" s="452">
        <f t="shared" si="4"/>
        <v>0</v>
      </c>
      <c r="K14" s="452">
        <f t="shared" si="4"/>
        <v>0</v>
      </c>
      <c r="L14" s="452">
        <f t="shared" si="4"/>
        <v>0</v>
      </c>
      <c r="M14" s="452">
        <f t="shared" si="4"/>
        <v>0</v>
      </c>
      <c r="N14" s="453">
        <f t="shared" si="4"/>
        <v>0</v>
      </c>
      <c r="O14" s="454">
        <f t="shared" si="4"/>
        <v>20904</v>
      </c>
    </row>
    <row r="15" spans="1:17" s="38" customFormat="1" ht="15" customHeight="1" x14ac:dyDescent="0.25">
      <c r="A15" s="124" t="s">
        <v>269</v>
      </c>
      <c r="B15" s="450">
        <f t="shared" ref="B15:O15" si="5">+B14</f>
        <v>20904</v>
      </c>
      <c r="C15" s="451">
        <f t="shared" si="5"/>
        <v>0</v>
      </c>
      <c r="D15" s="452">
        <f t="shared" si="5"/>
        <v>0</v>
      </c>
      <c r="E15" s="452">
        <f t="shared" si="5"/>
        <v>0</v>
      </c>
      <c r="F15" s="452">
        <f t="shared" si="5"/>
        <v>20904</v>
      </c>
      <c r="G15" s="452">
        <f t="shared" si="5"/>
        <v>0</v>
      </c>
      <c r="H15" s="452">
        <f t="shared" si="5"/>
        <v>0</v>
      </c>
      <c r="I15" s="452">
        <f t="shared" si="5"/>
        <v>0</v>
      </c>
      <c r="J15" s="452">
        <f t="shared" si="5"/>
        <v>0</v>
      </c>
      <c r="K15" s="452">
        <f t="shared" si="5"/>
        <v>0</v>
      </c>
      <c r="L15" s="452">
        <f t="shared" si="5"/>
        <v>0</v>
      </c>
      <c r="M15" s="452">
        <f t="shared" si="5"/>
        <v>0</v>
      </c>
      <c r="N15" s="453">
        <f t="shared" si="5"/>
        <v>0</v>
      </c>
      <c r="O15" s="454">
        <f t="shared" si="5"/>
        <v>20904</v>
      </c>
    </row>
    <row r="16" spans="1:17" ht="16.5" customHeight="1" x14ac:dyDescent="0.25">
      <c r="A16" s="418" t="s">
        <v>0</v>
      </c>
      <c r="B16" s="462">
        <f t="shared" ref="B16:O16" si="6">+B15+B10+B6</f>
        <v>205243</v>
      </c>
      <c r="C16" s="463">
        <f t="shared" si="6"/>
        <v>13871</v>
      </c>
      <c r="D16" s="464">
        <f t="shared" si="6"/>
        <v>13871</v>
      </c>
      <c r="E16" s="464">
        <f t="shared" si="6"/>
        <v>13871</v>
      </c>
      <c r="F16" s="464">
        <f t="shared" si="6"/>
        <v>34775</v>
      </c>
      <c r="G16" s="464">
        <f t="shared" si="6"/>
        <v>13871</v>
      </c>
      <c r="H16" s="464">
        <f t="shared" si="6"/>
        <v>13871</v>
      </c>
      <c r="I16" s="464">
        <f t="shared" si="6"/>
        <v>14792</v>
      </c>
      <c r="J16" s="464">
        <f t="shared" si="6"/>
        <v>14512</v>
      </c>
      <c r="K16" s="464">
        <f t="shared" si="6"/>
        <v>14512</v>
      </c>
      <c r="L16" s="464">
        <f t="shared" si="6"/>
        <v>19099</v>
      </c>
      <c r="M16" s="464">
        <f t="shared" si="6"/>
        <v>19099</v>
      </c>
      <c r="N16" s="465">
        <f t="shared" si="6"/>
        <v>19099</v>
      </c>
      <c r="O16" s="466">
        <f t="shared" si="6"/>
        <v>205243</v>
      </c>
    </row>
    <row r="17" spans="1:15" ht="23.25" customHeight="1" x14ac:dyDescent="0.25">
      <c r="A17" s="413" t="s">
        <v>50</v>
      </c>
      <c r="B17" s="467"/>
      <c r="C17" s="468"/>
      <c r="D17" s="469"/>
      <c r="E17" s="469"/>
      <c r="F17" s="469"/>
      <c r="G17" s="469"/>
      <c r="H17" s="469"/>
      <c r="I17" s="469"/>
      <c r="J17" s="469"/>
      <c r="K17" s="469"/>
      <c r="L17" s="469"/>
      <c r="M17" s="469"/>
      <c r="N17" s="470"/>
      <c r="O17" s="471"/>
    </row>
    <row r="18" spans="1:15" s="24" customFormat="1" x14ac:dyDescent="0.25">
      <c r="A18" s="419" t="s">
        <v>86</v>
      </c>
      <c r="B18" s="440">
        <f>+'1.SZ.TÁBL. TÁRSULÁS KON. MÉRLEG'!I2</f>
        <v>103387</v>
      </c>
      <c r="C18" s="441">
        <v>7822</v>
      </c>
      <c r="D18" s="441">
        <v>7822</v>
      </c>
      <c r="E18" s="441">
        <v>7822</v>
      </c>
      <c r="F18" s="441">
        <v>7822</v>
      </c>
      <c r="G18" s="441">
        <v>7822</v>
      </c>
      <c r="H18" s="441">
        <v>7822</v>
      </c>
      <c r="I18" s="441">
        <v>8358</v>
      </c>
      <c r="J18" s="441">
        <v>8358</v>
      </c>
      <c r="K18" s="441">
        <v>8358</v>
      </c>
      <c r="L18" s="441">
        <v>10460</v>
      </c>
      <c r="M18" s="441">
        <v>10460</v>
      </c>
      <c r="N18" s="444">
        <v>10461</v>
      </c>
      <c r="O18" s="442">
        <f>SUM(C18:N18)</f>
        <v>103387</v>
      </c>
    </row>
    <row r="19" spans="1:15" s="24" customFormat="1" ht="26.4" x14ac:dyDescent="0.25">
      <c r="A19" s="419" t="s">
        <v>87</v>
      </c>
      <c r="B19" s="440">
        <f>+'1.SZ.TÁBL. TÁRSULÁS KON. MÉRLEG'!I3</f>
        <v>22728</v>
      </c>
      <c r="C19" s="441">
        <v>1764</v>
      </c>
      <c r="D19" s="441">
        <v>1764</v>
      </c>
      <c r="E19" s="441">
        <v>1764</v>
      </c>
      <c r="F19" s="441">
        <v>1764</v>
      </c>
      <c r="G19" s="441">
        <v>1764</v>
      </c>
      <c r="H19" s="441">
        <v>1764</v>
      </c>
      <c r="I19" s="441">
        <v>1868</v>
      </c>
      <c r="J19" s="441">
        <v>1868</v>
      </c>
      <c r="K19" s="441">
        <v>1868</v>
      </c>
      <c r="L19" s="441">
        <v>2180</v>
      </c>
      <c r="M19" s="441">
        <v>2180</v>
      </c>
      <c r="N19" s="443">
        <v>2180</v>
      </c>
      <c r="O19" s="442">
        <f t="shared" ref="O19:O23" si="7">SUM(C19:N19)</f>
        <v>22728</v>
      </c>
    </row>
    <row r="20" spans="1:15" s="24" customFormat="1" x14ac:dyDescent="0.25">
      <c r="A20" s="419" t="s">
        <v>93</v>
      </c>
      <c r="B20" s="440">
        <f>+'1.SZ.TÁBL. TÁRSULÁS KON. MÉRLEG'!I4</f>
        <v>46347</v>
      </c>
      <c r="C20" s="441">
        <v>3836</v>
      </c>
      <c r="D20" s="441">
        <v>3836</v>
      </c>
      <c r="E20" s="441">
        <v>3836</v>
      </c>
      <c r="F20" s="441">
        <v>3836</v>
      </c>
      <c r="G20" s="441">
        <v>3836</v>
      </c>
      <c r="H20" s="441">
        <v>3836</v>
      </c>
      <c r="I20" s="441">
        <v>3832</v>
      </c>
      <c r="J20" s="441">
        <v>3832</v>
      </c>
      <c r="K20" s="441">
        <v>3832</v>
      </c>
      <c r="L20" s="441">
        <v>3945</v>
      </c>
      <c r="M20" s="441">
        <v>3945</v>
      </c>
      <c r="N20" s="443">
        <v>3945</v>
      </c>
      <c r="O20" s="442">
        <f t="shared" si="7"/>
        <v>46347</v>
      </c>
    </row>
    <row r="21" spans="1:15" x14ac:dyDescent="0.25">
      <c r="A21" s="420" t="s">
        <v>270</v>
      </c>
      <c r="B21" s="440"/>
      <c r="C21" s="441"/>
      <c r="D21" s="443"/>
      <c r="E21" s="443"/>
      <c r="F21" s="443"/>
      <c r="G21" s="443"/>
      <c r="H21" s="443"/>
      <c r="I21" s="443"/>
      <c r="J21" s="443"/>
      <c r="K21" s="443"/>
      <c r="L21" s="443"/>
      <c r="M21" s="443"/>
      <c r="N21" s="444"/>
      <c r="O21" s="442">
        <f t="shared" si="7"/>
        <v>0</v>
      </c>
    </row>
    <row r="22" spans="1:15" x14ac:dyDescent="0.25">
      <c r="A22" s="419" t="s">
        <v>94</v>
      </c>
      <c r="B22" s="440">
        <f>+'1.SZ.TÁBL. TÁRSULÁS KON. MÉRLEG'!I6</f>
        <v>14369</v>
      </c>
      <c r="C22" s="441"/>
      <c r="D22" s="441"/>
      <c r="E22" s="441">
        <v>3592</v>
      </c>
      <c r="F22" s="441"/>
      <c r="G22" s="441"/>
      <c r="H22" s="441">
        <v>3592</v>
      </c>
      <c r="I22" s="441"/>
      <c r="J22" s="441"/>
      <c r="K22" s="441">
        <v>3592</v>
      </c>
      <c r="L22" s="441"/>
      <c r="M22" s="441"/>
      <c r="N22" s="443">
        <v>3593</v>
      </c>
      <c r="O22" s="442">
        <f t="shared" si="7"/>
        <v>14369</v>
      </c>
    </row>
    <row r="23" spans="1:15" x14ac:dyDescent="0.25">
      <c r="A23" s="421" t="s">
        <v>244</v>
      </c>
      <c r="B23" s="445">
        <f>+'1.SZ.TÁBL. TÁRSULÁS KON. MÉRLEG'!I7</f>
        <v>17409</v>
      </c>
      <c r="C23" s="446"/>
      <c r="D23" s="447"/>
      <c r="E23" s="447"/>
      <c r="F23" s="447"/>
      <c r="G23" s="447">
        <v>2879</v>
      </c>
      <c r="H23" s="447"/>
      <c r="I23" s="447"/>
      <c r="J23" s="447">
        <v>4458</v>
      </c>
      <c r="K23" s="447"/>
      <c r="L23" s="447">
        <v>5036</v>
      </c>
      <c r="M23" s="447"/>
      <c r="N23" s="448">
        <v>5036</v>
      </c>
      <c r="O23" s="449">
        <f t="shared" si="7"/>
        <v>17409</v>
      </c>
    </row>
    <row r="24" spans="1:15" x14ac:dyDescent="0.25">
      <c r="A24" s="416" t="s">
        <v>382</v>
      </c>
      <c r="B24" s="408">
        <f>SUM(B18:B23)</f>
        <v>204240</v>
      </c>
      <c r="C24" s="427">
        <f>SUM(C18:C23)</f>
        <v>13422</v>
      </c>
      <c r="D24" s="411">
        <f t="shared" ref="D24:N24" si="8">SUM(D18:D23)</f>
        <v>13422</v>
      </c>
      <c r="E24" s="411">
        <f t="shared" si="8"/>
        <v>17014</v>
      </c>
      <c r="F24" s="411">
        <f t="shared" si="8"/>
        <v>13422</v>
      </c>
      <c r="G24" s="411">
        <f t="shared" si="8"/>
        <v>16301</v>
      </c>
      <c r="H24" s="411">
        <f t="shared" si="8"/>
        <v>17014</v>
      </c>
      <c r="I24" s="411">
        <f t="shared" si="8"/>
        <v>14058</v>
      </c>
      <c r="J24" s="411">
        <f t="shared" si="8"/>
        <v>18516</v>
      </c>
      <c r="K24" s="411">
        <f t="shared" si="8"/>
        <v>17650</v>
      </c>
      <c r="L24" s="411">
        <f t="shared" si="8"/>
        <v>21621</v>
      </c>
      <c r="M24" s="411">
        <f t="shared" si="8"/>
        <v>16585</v>
      </c>
      <c r="N24" s="431">
        <f t="shared" si="8"/>
        <v>25215</v>
      </c>
      <c r="O24" s="409">
        <f>SUM(O18:O23)</f>
        <v>204240</v>
      </c>
    </row>
    <row r="25" spans="1:15" x14ac:dyDescent="0.25">
      <c r="A25" s="422" t="s">
        <v>56</v>
      </c>
      <c r="B25" s="455">
        <f>+'1.SZ.TÁBL. TÁRSULÁS KON. MÉRLEG'!I11</f>
        <v>1003</v>
      </c>
      <c r="C25" s="456"/>
      <c r="D25" s="457"/>
      <c r="E25" s="457"/>
      <c r="F25" s="457"/>
      <c r="G25" s="457">
        <v>136</v>
      </c>
      <c r="H25" s="457">
        <v>21</v>
      </c>
      <c r="I25" s="457"/>
      <c r="J25" s="457"/>
      <c r="K25" s="457">
        <v>846</v>
      </c>
      <c r="L25" s="457"/>
      <c r="M25" s="457"/>
      <c r="N25" s="458"/>
      <c r="O25" s="471">
        <f>SUM(C25:N25)</f>
        <v>1003</v>
      </c>
    </row>
    <row r="26" spans="1:15" x14ac:dyDescent="0.25">
      <c r="A26" s="419" t="s">
        <v>95</v>
      </c>
      <c r="B26" s="440"/>
      <c r="C26" s="441"/>
      <c r="D26" s="443"/>
      <c r="E26" s="443"/>
      <c r="F26" s="443"/>
      <c r="G26" s="443"/>
      <c r="H26" s="443"/>
      <c r="I26" s="443"/>
      <c r="J26" s="443"/>
      <c r="K26" s="443"/>
      <c r="L26" s="443"/>
      <c r="M26" s="443"/>
      <c r="N26" s="444"/>
      <c r="O26" s="442">
        <f>SUM(C26:N26)</f>
        <v>0</v>
      </c>
    </row>
    <row r="27" spans="1:15" x14ac:dyDescent="0.25">
      <c r="A27" s="421" t="s">
        <v>96</v>
      </c>
      <c r="B27" s="445"/>
      <c r="C27" s="446"/>
      <c r="D27" s="447"/>
      <c r="E27" s="447"/>
      <c r="F27" s="447"/>
      <c r="G27" s="447"/>
      <c r="H27" s="447"/>
      <c r="I27" s="447"/>
      <c r="J27" s="447"/>
      <c r="K27" s="447"/>
      <c r="L27" s="447"/>
      <c r="M27" s="447"/>
      <c r="N27" s="448"/>
      <c r="O27" s="449">
        <f>SUM(C27:N27)</f>
        <v>0</v>
      </c>
    </row>
    <row r="28" spans="1:15" x14ac:dyDescent="0.25">
      <c r="A28" s="416" t="s">
        <v>275</v>
      </c>
      <c r="B28" s="450">
        <f>SUM(B25:B27)</f>
        <v>1003</v>
      </c>
      <c r="C28" s="451">
        <f t="shared" ref="C28:O28" si="9">SUM(C25:C27)</f>
        <v>0</v>
      </c>
      <c r="D28" s="452">
        <f t="shared" si="9"/>
        <v>0</v>
      </c>
      <c r="E28" s="452">
        <f t="shared" si="9"/>
        <v>0</v>
      </c>
      <c r="F28" s="452">
        <f t="shared" si="9"/>
        <v>0</v>
      </c>
      <c r="G28" s="452">
        <f t="shared" si="9"/>
        <v>136</v>
      </c>
      <c r="H28" s="452">
        <f t="shared" si="9"/>
        <v>21</v>
      </c>
      <c r="I28" s="452">
        <f t="shared" si="9"/>
        <v>0</v>
      </c>
      <c r="J28" s="452">
        <f t="shared" si="9"/>
        <v>0</v>
      </c>
      <c r="K28" s="452">
        <f t="shared" si="9"/>
        <v>846</v>
      </c>
      <c r="L28" s="452">
        <f t="shared" si="9"/>
        <v>0</v>
      </c>
      <c r="M28" s="452">
        <f t="shared" si="9"/>
        <v>0</v>
      </c>
      <c r="N28" s="453">
        <f t="shared" si="9"/>
        <v>0</v>
      </c>
      <c r="O28" s="454">
        <f t="shared" si="9"/>
        <v>1003</v>
      </c>
    </row>
    <row r="29" spans="1:15" x14ac:dyDescent="0.25">
      <c r="A29" s="423" t="s">
        <v>98</v>
      </c>
      <c r="B29" s="450"/>
      <c r="C29" s="472"/>
      <c r="D29" s="473"/>
      <c r="E29" s="473"/>
      <c r="F29" s="473"/>
      <c r="G29" s="473"/>
      <c r="H29" s="473"/>
      <c r="I29" s="473"/>
      <c r="J29" s="473"/>
      <c r="K29" s="473"/>
      <c r="L29" s="473"/>
      <c r="M29" s="473"/>
      <c r="N29" s="474"/>
      <c r="O29" s="466">
        <f>SUM(C29:N29)</f>
        <v>0</v>
      </c>
    </row>
    <row r="30" spans="1:15" ht="14.4" thickBot="1" x14ac:dyDescent="0.3">
      <c r="A30" s="424" t="s">
        <v>235</v>
      </c>
      <c r="B30" s="475">
        <f>+B29+B28+B24</f>
        <v>205243</v>
      </c>
      <c r="C30" s="476">
        <f>+C29+C28+C24</f>
        <v>13422</v>
      </c>
      <c r="D30" s="477">
        <f t="shared" ref="D30:O30" si="10">+D29+D28+D24</f>
        <v>13422</v>
      </c>
      <c r="E30" s="477">
        <f t="shared" si="10"/>
        <v>17014</v>
      </c>
      <c r="F30" s="477">
        <f t="shared" si="10"/>
        <v>13422</v>
      </c>
      <c r="G30" s="477">
        <f t="shared" si="10"/>
        <v>16437</v>
      </c>
      <c r="H30" s="477">
        <f t="shared" si="10"/>
        <v>17035</v>
      </c>
      <c r="I30" s="477">
        <f t="shared" si="10"/>
        <v>14058</v>
      </c>
      <c r="J30" s="477">
        <f t="shared" si="10"/>
        <v>18516</v>
      </c>
      <c r="K30" s="477">
        <f t="shared" si="10"/>
        <v>18496</v>
      </c>
      <c r="L30" s="477">
        <f t="shared" si="10"/>
        <v>21621</v>
      </c>
      <c r="M30" s="477">
        <f t="shared" si="10"/>
        <v>16585</v>
      </c>
      <c r="N30" s="478">
        <f t="shared" si="10"/>
        <v>25215</v>
      </c>
      <c r="O30" s="479">
        <f t="shared" si="10"/>
        <v>205243</v>
      </c>
    </row>
    <row r="31" spans="1:15" x14ac:dyDescent="0.25">
      <c r="A31" s="407"/>
      <c r="B31" s="480"/>
      <c r="C31" s="480"/>
      <c r="D31" s="480"/>
      <c r="E31" s="480"/>
      <c r="F31" s="480"/>
      <c r="G31" s="480"/>
      <c r="H31" s="480"/>
      <c r="I31" s="480"/>
      <c r="J31" s="480"/>
      <c r="K31" s="480"/>
      <c r="L31" s="480"/>
      <c r="M31" s="480"/>
      <c r="N31" s="480"/>
      <c r="O31" s="480"/>
    </row>
    <row r="32" spans="1:15" x14ac:dyDescent="0.25">
      <c r="A32" s="433" t="s">
        <v>271</v>
      </c>
      <c r="B32" s="462">
        <f t="shared" ref="B32:O32" si="11">+B16-B30</f>
        <v>0</v>
      </c>
      <c r="C32" s="462">
        <f t="shared" si="11"/>
        <v>449</v>
      </c>
      <c r="D32" s="462">
        <f t="shared" si="11"/>
        <v>449</v>
      </c>
      <c r="E32" s="462">
        <f t="shared" si="11"/>
        <v>-3143</v>
      </c>
      <c r="F32" s="462">
        <f t="shared" si="11"/>
        <v>21353</v>
      </c>
      <c r="G32" s="462">
        <f t="shared" si="11"/>
        <v>-2566</v>
      </c>
      <c r="H32" s="462">
        <f t="shared" si="11"/>
        <v>-3164</v>
      </c>
      <c r="I32" s="462">
        <f t="shared" si="11"/>
        <v>734</v>
      </c>
      <c r="J32" s="462">
        <f t="shared" si="11"/>
        <v>-4004</v>
      </c>
      <c r="K32" s="462">
        <f t="shared" si="11"/>
        <v>-3984</v>
      </c>
      <c r="L32" s="462">
        <f t="shared" si="11"/>
        <v>-2522</v>
      </c>
      <c r="M32" s="462">
        <f t="shared" si="11"/>
        <v>2514</v>
      </c>
      <c r="N32" s="462">
        <f t="shared" si="11"/>
        <v>-6116</v>
      </c>
      <c r="O32" s="462">
        <f t="shared" si="11"/>
        <v>0</v>
      </c>
    </row>
    <row r="73" spans="1:4" x14ac:dyDescent="0.25">
      <c r="A73" s="24"/>
      <c r="B73" s="436"/>
      <c r="C73" s="436"/>
      <c r="D73" s="436"/>
    </row>
    <row r="86" spans="1:8" x14ac:dyDescent="0.25">
      <c r="A86" s="39"/>
      <c r="B86" s="437"/>
      <c r="C86" s="437"/>
      <c r="D86" s="437"/>
      <c r="E86" s="437"/>
      <c r="F86" s="437"/>
      <c r="G86" s="437"/>
      <c r="H86" s="437"/>
    </row>
    <row r="87" spans="1:8" x14ac:dyDescent="0.25">
      <c r="A87" s="40"/>
      <c r="B87" s="438"/>
      <c r="C87" s="438"/>
      <c r="D87" s="438"/>
      <c r="E87" s="438"/>
      <c r="F87" s="438"/>
      <c r="G87" s="438"/>
      <c r="H87" s="438"/>
    </row>
    <row r="88" spans="1:8" x14ac:dyDescent="0.25">
      <c r="A88" s="40"/>
      <c r="B88" s="438"/>
      <c r="C88" s="438"/>
      <c r="D88" s="438"/>
      <c r="E88" s="438"/>
      <c r="F88" s="438"/>
      <c r="G88" s="438"/>
      <c r="H88" s="438"/>
    </row>
    <row r="89" spans="1:8" x14ac:dyDescent="0.25">
      <c r="A89" s="40"/>
      <c r="B89" s="438"/>
      <c r="C89" s="438"/>
      <c r="D89" s="438"/>
      <c r="E89" s="438"/>
      <c r="F89" s="438"/>
      <c r="G89" s="438"/>
      <c r="H89" s="438"/>
    </row>
    <row r="90" spans="1:8" x14ac:dyDescent="0.25">
      <c r="A90" s="41"/>
      <c r="B90" s="439"/>
      <c r="C90" s="439"/>
      <c r="D90" s="439"/>
      <c r="E90" s="439"/>
      <c r="F90" s="439"/>
      <c r="G90" s="439"/>
      <c r="H90" s="439"/>
    </row>
  </sheetData>
  <phoneticPr fontId="25" type="noConversion"/>
  <printOptions horizontalCentered="1"/>
  <pageMargins left="0.15748031496062992" right="0.15748031496062992" top="1.2598425196850394" bottom="0.51181102362204722" header="0.35433070866141736" footer="0.15748031496062992"/>
  <pageSetup paperSize="9" scale="92" orientation="landscape" r:id="rId1"/>
  <headerFooter alignWithMargins="0">
    <oddHeader>&amp;L&amp;"Times New Roman,Félkövér"&amp;13Szent László Völgye TKT&amp;C&amp;"Times New Roman,Félkövér"&amp;16 2019. ÉVI III. KÖLTSÉGVETÉS MÓDOSÍTÁS
&amp;R
6. sz. táblázat
ELŐIRÁNYZAT FELHASZNÁLÁS
Adatok: eFt</oddHeader>
    <oddFooter>&amp;L&amp;F&amp;R&amp;P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65"/>
  <sheetViews>
    <sheetView zoomScaleNormal="100" workbookViewId="0">
      <selection activeCell="G10" sqref="G10"/>
    </sheetView>
  </sheetViews>
  <sheetFormatPr defaultColWidth="9.109375" defaultRowHeight="13.8" x14ac:dyDescent="0.25"/>
  <cols>
    <col min="1" max="1" width="29" style="21" customWidth="1"/>
    <col min="2" max="6" width="14" style="21" customWidth="1"/>
    <col min="7" max="16384" width="9.109375" style="21"/>
  </cols>
  <sheetData>
    <row r="1" spans="1:4" s="29" customFormat="1" ht="45" customHeight="1" x14ac:dyDescent="0.25">
      <c r="A1" s="641" t="s">
        <v>16</v>
      </c>
      <c r="B1" s="820" t="s">
        <v>282</v>
      </c>
      <c r="C1" s="821"/>
      <c r="D1" s="822"/>
    </row>
    <row r="2" spans="1:4" s="29" customFormat="1" ht="21.6" customHeight="1" x14ac:dyDescent="0.25">
      <c r="A2" s="642" t="s">
        <v>18</v>
      </c>
      <c r="B2" s="506" t="s">
        <v>317</v>
      </c>
      <c r="C2" s="506" t="s">
        <v>283</v>
      </c>
      <c r="D2" s="643" t="s">
        <v>318</v>
      </c>
    </row>
    <row r="3" spans="1:4" s="29" customFormat="1" ht="16.5" customHeight="1" x14ac:dyDescent="0.25">
      <c r="A3" s="644" t="s">
        <v>19</v>
      </c>
      <c r="B3" s="507"/>
      <c r="C3" s="507"/>
      <c r="D3" s="645"/>
    </row>
    <row r="4" spans="1:4" s="29" customFormat="1" ht="16.5" customHeight="1" x14ac:dyDescent="0.25">
      <c r="A4" s="653" t="s">
        <v>379</v>
      </c>
      <c r="B4" s="508">
        <v>0.5</v>
      </c>
      <c r="C4" s="654"/>
      <c r="D4" s="646">
        <f t="shared" ref="D4:D10" si="0">+B4+C4</f>
        <v>0.5</v>
      </c>
    </row>
    <row r="5" spans="1:4" s="29" customFormat="1" ht="16.5" customHeight="1" x14ac:dyDescent="0.25">
      <c r="A5" s="653" t="s">
        <v>319</v>
      </c>
      <c r="B5" s="508">
        <v>7</v>
      </c>
      <c r="C5" s="654"/>
      <c r="D5" s="646">
        <f t="shared" si="0"/>
        <v>7</v>
      </c>
    </row>
    <row r="6" spans="1:4" s="29" customFormat="1" ht="16.5" customHeight="1" x14ac:dyDescent="0.25">
      <c r="A6" s="653" t="s">
        <v>286</v>
      </c>
      <c r="B6" s="508">
        <v>9</v>
      </c>
      <c r="C6" s="654"/>
      <c r="D6" s="646">
        <f t="shared" si="0"/>
        <v>9</v>
      </c>
    </row>
    <row r="7" spans="1:4" s="29" customFormat="1" ht="16.5" customHeight="1" x14ac:dyDescent="0.25">
      <c r="A7" s="653" t="s">
        <v>320</v>
      </c>
      <c r="B7" s="508">
        <v>6</v>
      </c>
      <c r="C7" s="654"/>
      <c r="D7" s="646">
        <f t="shared" si="0"/>
        <v>6</v>
      </c>
    </row>
    <row r="8" spans="1:4" s="29" customFormat="1" ht="16.5" customHeight="1" x14ac:dyDescent="0.25">
      <c r="A8" s="653" t="s">
        <v>380</v>
      </c>
      <c r="B8" s="508">
        <v>3.5</v>
      </c>
      <c r="C8" s="654"/>
      <c r="D8" s="646">
        <f t="shared" si="0"/>
        <v>3.5</v>
      </c>
    </row>
    <row r="9" spans="1:4" s="29" customFormat="1" ht="16.5" customHeight="1" x14ac:dyDescent="0.25">
      <c r="A9" s="653" t="s">
        <v>378</v>
      </c>
      <c r="B9" s="508">
        <v>1</v>
      </c>
      <c r="C9" s="654"/>
      <c r="D9" s="646">
        <f t="shared" si="0"/>
        <v>1</v>
      </c>
    </row>
    <row r="10" spans="1:4" s="29" customFormat="1" ht="16.5" customHeight="1" x14ac:dyDescent="0.25">
      <c r="A10" s="653" t="s">
        <v>321</v>
      </c>
      <c r="B10" s="655">
        <v>5</v>
      </c>
      <c r="C10" s="656"/>
      <c r="D10" s="657">
        <f t="shared" si="0"/>
        <v>5</v>
      </c>
    </row>
    <row r="11" spans="1:4" s="29" customFormat="1" ht="16.5" customHeight="1" thickBot="1" x14ac:dyDescent="0.3">
      <c r="A11" s="658" t="s">
        <v>20</v>
      </c>
      <c r="B11" s="659">
        <f>SUM(B4:B10)</f>
        <v>32</v>
      </c>
      <c r="C11" s="659">
        <f>SUM(C4:C10)</f>
        <v>0</v>
      </c>
      <c r="D11" s="660">
        <f>SUM(D4:D10)</f>
        <v>32</v>
      </c>
    </row>
    <row r="61" spans="1:5" x14ac:dyDescent="0.25">
      <c r="A61" s="30"/>
      <c r="B61" s="30"/>
      <c r="C61" s="30"/>
      <c r="D61" s="640"/>
      <c r="E61" s="640"/>
    </row>
    <row r="62" spans="1:5" x14ac:dyDescent="0.25">
      <c r="A62" s="31"/>
      <c r="B62" s="31"/>
      <c r="C62" s="31"/>
      <c r="D62" s="640"/>
      <c r="E62" s="640"/>
    </row>
    <row r="63" spans="1:5" x14ac:dyDescent="0.25">
      <c r="A63" s="31"/>
      <c r="B63" s="31"/>
      <c r="C63" s="31"/>
      <c r="D63" s="640"/>
      <c r="E63" s="640"/>
    </row>
    <row r="64" spans="1:5" x14ac:dyDescent="0.25">
      <c r="A64" s="31"/>
      <c r="B64" s="31"/>
      <c r="C64" s="31"/>
      <c r="D64" s="640"/>
      <c r="E64" s="640"/>
    </row>
    <row r="65" spans="1:5" x14ac:dyDescent="0.25">
      <c r="A65" s="32"/>
      <c r="B65" s="32"/>
      <c r="C65" s="32"/>
      <c r="D65" s="640"/>
      <c r="E65" s="640"/>
    </row>
  </sheetData>
  <mergeCells count="1">
    <mergeCell ref="B1:D1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91" orientation="portrait" r:id="rId1"/>
  <headerFooter alignWithMargins="0">
    <oddHeader>&amp;L&amp;"Times New Roman,Félkövér"&amp;13Szent László Völgye TKT&amp;C&amp;"Times New Roman,Félkövér"&amp;16
 2019. ÉVI III. KÖLTSÉGVETÉS MÓDOSÍTÁS&amp;R
9. sz. táblázat
LÉTSZÁMADATOK
Adatok: fő</oddHeader>
    <oddFooter>&amp;L&amp;F&amp;R&amp;P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11</vt:i4>
      </vt:variant>
    </vt:vector>
  </HeadingPairs>
  <TitlesOfParts>
    <vt:vector size="19" baseType="lpstr">
      <vt:lpstr>1.SZ.TÁBL. TÁRSULÁS KON. MÉRLEG</vt:lpstr>
      <vt:lpstr>1.1.SZ.TÁBL. BEV - KIAD</vt:lpstr>
      <vt:lpstr>2.SZ.TÁBL. BEVÉTELEK</vt:lpstr>
      <vt:lpstr>3.SZ.TÁBL. SEGÍTŐ SZOLGÁLAT</vt:lpstr>
      <vt:lpstr>4.SZ.TÁBL. SZOCIÁLIS NORMATÍVA</vt:lpstr>
      <vt:lpstr>5.SZ.TÁBL. PÉNZE. ÁTAD - ÁTVÉT</vt:lpstr>
      <vt:lpstr>6.SZ.TÁBL. ELŐIRÁNYZAT FELHASZN</vt:lpstr>
      <vt:lpstr>7.SZ.TÁBL. LÉTSZÁMADATOK</vt:lpstr>
      <vt:lpstr>'1.1.SZ.TÁBL. BEV - KIAD'!Nyomtatási_cím</vt:lpstr>
      <vt:lpstr>'2.SZ.TÁBL. BEVÉTELEK'!Nyomtatási_cím</vt:lpstr>
      <vt:lpstr>'3.SZ.TÁBL. SEGÍTŐ SZOLGÁLAT'!Nyomtatási_cím</vt:lpstr>
      <vt:lpstr>'1.1.SZ.TÁBL. BEV - KIAD'!Nyomtatási_terület</vt:lpstr>
      <vt:lpstr>'1.SZ.TÁBL. TÁRSULÁS KON. MÉRLEG'!Nyomtatási_terület</vt:lpstr>
      <vt:lpstr>'2.SZ.TÁBL. BEVÉTELEK'!Nyomtatási_terület</vt:lpstr>
      <vt:lpstr>'3.SZ.TÁBL. SEGÍTŐ SZOLGÁLAT'!Nyomtatási_terület</vt:lpstr>
      <vt:lpstr>'4.SZ.TÁBL. SZOCIÁLIS NORMATÍVA'!Nyomtatási_terület</vt:lpstr>
      <vt:lpstr>'5.SZ.TÁBL. PÉNZE. ÁTAD - ÁTVÉT'!Nyomtatási_terület</vt:lpstr>
      <vt:lpstr>'6.SZ.TÁBL. ELŐIRÁNYZAT FELHASZN'!Nyomtatási_terület</vt:lpstr>
      <vt:lpstr>'7.SZ.TÁBL. LÉTSZÁMADATOK'!Nyomtatási_terület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Hajnalka</dc:creator>
  <cp:lastModifiedBy>Felhasználó</cp:lastModifiedBy>
  <cp:lastPrinted>2019-10-15T10:30:47Z</cp:lastPrinted>
  <dcterms:created xsi:type="dcterms:W3CDTF">2011-02-23T07:11:55Z</dcterms:created>
  <dcterms:modified xsi:type="dcterms:W3CDTF">2019-10-15T10:32:17Z</dcterms:modified>
</cp:coreProperties>
</file>