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21\Veszélyhelyzet II\TT\202106\"/>
    </mc:Choice>
  </mc:AlternateContent>
  <bookViews>
    <workbookView xWindow="0" yWindow="0" windowWidth="23040" windowHeight="9510" tabRatio="599" firstSheet="2" activeTab="4"/>
  </bookViews>
  <sheets>
    <sheet name="1.SZ.TÁBL. TÁRSULÁS KON. MÉRLEG" sheetId="22" r:id="rId1"/>
    <sheet name="1.1.SZ.TÁBL. BEV - KIAD" sheetId="1" r:id="rId2"/>
    <sheet name="2.SZ.TÁBL. BEVÉTELEK" sheetId="2" r:id="rId3"/>
    <sheet name="3.SZ.TÁBL. SEGÍTŐ SZOLGÁLAT" sheetId="9" r:id="rId4"/>
    <sheet name="4.SZ.TÁBL. SZOCIÁLIS NORMATÍVA" sheetId="18" r:id="rId5"/>
    <sheet name="5.SZ.TÁBL. PÉNZE. ÁTAD - ÁTVÉT" sheetId="21" r:id="rId6"/>
    <sheet name="6.SZ.TÁBL. ELŐIRÁNYZAT FELHASZN" sheetId="20" r:id="rId7"/>
    <sheet name="7.SZ.TÁBL. LÉTSZÁMADATOK" sheetId="13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Print_Titles" localSheetId="1">'1.1.SZ.TÁBL. BEV - KIAD'!$1:$2</definedName>
    <definedName name="_xlnm.Print_Titles" localSheetId="2">'2.SZ.TÁBL. BEVÉTELEK'!$1:$2</definedName>
    <definedName name="_xlnm.Print_Titles" localSheetId="3">'3.SZ.TÁBL. SEGÍTŐ SZOLGÁLAT'!$1:$2</definedName>
    <definedName name="_xlnm.Print_Area" localSheetId="1">'1.1.SZ.TÁBL. BEV - KIAD'!$A$1:$K$113</definedName>
    <definedName name="_xlnm.Print_Area" localSheetId="0">'1.SZ.TÁBL. TÁRSULÁS KON. MÉRLEG'!$A$1:$J$17</definedName>
    <definedName name="_xlnm.Print_Area" localSheetId="2">'2.SZ.TÁBL. BEVÉTELEK'!$A$1:$F$119</definedName>
    <definedName name="_xlnm.Print_Area" localSheetId="3">'3.SZ.TÁBL. SEGÍTŐ SZOLGÁLAT'!$A$1:$AF$117</definedName>
    <definedName name="_xlnm.Print_Area" localSheetId="4">'4.SZ.TÁBL. SZOCIÁLIS NORMATÍVA'!$A$1:$D$33</definedName>
    <definedName name="_xlnm.Print_Area" localSheetId="5">'5.SZ.TÁBL. PÉNZE. ÁTAD - ÁTVÉT'!$A$1:$O$33</definedName>
    <definedName name="_xlnm.Print_Area" localSheetId="6">'6.SZ.TÁBL. ELŐIRÁNYZAT FELHASZN'!$A$1:$O$32</definedName>
    <definedName name="_xlnm.Print_Area" localSheetId="7">'7.SZ.TÁBL. LÉTSZÁMADATOK'!$A$1:$D$11</definedName>
    <definedName name="onev" localSheetId="7">[1]kod!$BT$34:$BT$3184</definedName>
    <definedName name="onev">[2]kod!$BT$34:$BT$3184</definedName>
  </definedNames>
  <calcPr calcId="152511"/>
</workbook>
</file>

<file path=xl/calcChain.xml><?xml version="1.0" encoding="utf-8"?>
<calcChain xmlns="http://schemas.openxmlformats.org/spreadsheetml/2006/main">
  <c r="G90" i="1" l="1"/>
  <c r="G91" i="1"/>
  <c r="G93" i="1"/>
  <c r="F33" i="21" l="1"/>
  <c r="O30" i="21"/>
  <c r="O29" i="21"/>
  <c r="O28" i="21"/>
  <c r="O27" i="21"/>
  <c r="O20" i="21"/>
  <c r="O21" i="21"/>
  <c r="O22" i="21"/>
  <c r="O23" i="21"/>
  <c r="O24" i="21"/>
  <c r="O25" i="21"/>
  <c r="O26" i="21"/>
  <c r="O19" i="21"/>
  <c r="F27" i="21"/>
  <c r="D73" i="2" l="1"/>
  <c r="P30" i="9"/>
  <c r="V30" i="9"/>
  <c r="G13" i="18"/>
  <c r="C6" i="18"/>
  <c r="G29" i="1"/>
  <c r="AB83" i="9"/>
  <c r="Y88" i="9"/>
  <c r="Y76" i="9"/>
  <c r="V85" i="9"/>
  <c r="V83" i="9"/>
  <c r="V68" i="9"/>
  <c r="V63" i="9"/>
  <c r="V54" i="9"/>
  <c r="V42" i="9"/>
  <c r="S73" i="9"/>
  <c r="AE73" i="9" s="1"/>
  <c r="S72" i="9"/>
  <c r="AE72" i="9" s="1"/>
  <c r="S63" i="9"/>
  <c r="S54" i="9"/>
  <c r="S42" i="9"/>
  <c r="P83" i="9"/>
  <c r="P63" i="9"/>
  <c r="P58" i="9"/>
  <c r="P54" i="9"/>
  <c r="P42" i="9"/>
  <c r="M83" i="9"/>
  <c r="M63" i="9"/>
  <c r="M54" i="9"/>
  <c r="M45" i="9"/>
  <c r="M42" i="9"/>
  <c r="J83" i="9"/>
  <c r="J82" i="9"/>
  <c r="AE82" i="9" s="1"/>
  <c r="D73" i="1" s="1"/>
  <c r="J63" i="9"/>
  <c r="J54" i="9"/>
  <c r="J45" i="9"/>
  <c r="J42" i="9"/>
  <c r="G83" i="9"/>
  <c r="G75" i="9"/>
  <c r="AE75" i="9" s="1"/>
  <c r="G78" i="9"/>
  <c r="AE78" i="9" s="1"/>
  <c r="G63" i="9"/>
  <c r="G54" i="9"/>
  <c r="G42" i="9"/>
  <c r="G28" i="9"/>
  <c r="G74" i="1"/>
  <c r="G83" i="1"/>
  <c r="G80" i="1"/>
  <c r="H80" i="1" s="1"/>
  <c r="G87" i="1"/>
  <c r="G86" i="1" s="1"/>
  <c r="G89" i="1"/>
  <c r="G92" i="1"/>
  <c r="H92" i="1" s="1"/>
  <c r="K92" i="1" s="1"/>
  <c r="Y30" i="9"/>
  <c r="G30" i="9"/>
  <c r="AE83" i="9" l="1"/>
  <c r="J92" i="1"/>
  <c r="K82" i="9"/>
  <c r="T72" i="9"/>
  <c r="B5" i="13"/>
  <c r="B6" i="13"/>
  <c r="B7" i="13"/>
  <c r="B8" i="13"/>
  <c r="B9" i="13"/>
  <c r="B10" i="13"/>
  <c r="B4" i="13"/>
  <c r="G33" i="21"/>
  <c r="B18" i="21"/>
  <c r="B12" i="21"/>
  <c r="B4" i="21"/>
  <c r="B5" i="21"/>
  <c r="B6" i="21"/>
  <c r="B7" i="21"/>
  <c r="B8" i="21"/>
  <c r="B9" i="21"/>
  <c r="B10" i="21"/>
  <c r="B3" i="21"/>
  <c r="F93" i="1"/>
  <c r="F89" i="1" s="1"/>
  <c r="F88" i="1"/>
  <c r="H88" i="1" s="1"/>
  <c r="K88" i="1" s="1"/>
  <c r="J88" i="1"/>
  <c r="H90" i="1"/>
  <c r="I90" i="1"/>
  <c r="J90" i="1"/>
  <c r="H91" i="1"/>
  <c r="K91" i="1" s="1"/>
  <c r="I91" i="1"/>
  <c r="J91" i="1"/>
  <c r="J93" i="1"/>
  <c r="F87" i="1"/>
  <c r="F79" i="1"/>
  <c r="F74" i="1"/>
  <c r="F73" i="1"/>
  <c r="J89" i="1" l="1"/>
  <c r="H93" i="1"/>
  <c r="K93" i="1" s="1"/>
  <c r="K90" i="1"/>
  <c r="I88" i="1"/>
  <c r="I93" i="1"/>
  <c r="I89" i="1" s="1"/>
  <c r="H89" i="1" l="1"/>
  <c r="K89" i="1"/>
  <c r="AF90" i="9" l="1"/>
  <c r="AF91" i="9"/>
  <c r="X89" i="9"/>
  <c r="Z89" i="9" s="1"/>
  <c r="X88" i="9"/>
  <c r="X76" i="9"/>
  <c r="X18" i="9"/>
  <c r="Z18" i="9" s="1"/>
  <c r="X17" i="9"/>
  <c r="Z17" i="9" s="1"/>
  <c r="X15" i="9"/>
  <c r="U73" i="9"/>
  <c r="U72" i="9"/>
  <c r="U69" i="9"/>
  <c r="U68" i="9"/>
  <c r="U64" i="9"/>
  <c r="U67" i="9"/>
  <c r="U63" i="9"/>
  <c r="U50" i="9"/>
  <c r="U48" i="9"/>
  <c r="U45" i="9"/>
  <c r="U42" i="9"/>
  <c r="U30" i="9"/>
  <c r="U18" i="9"/>
  <c r="W18" i="9" s="1"/>
  <c r="U17" i="9"/>
  <c r="W17" i="9" s="1"/>
  <c r="U16" i="9"/>
  <c r="AD16" i="9" s="1"/>
  <c r="U15" i="9"/>
  <c r="U89" i="9"/>
  <c r="W89" i="9" s="1"/>
  <c r="U88" i="9"/>
  <c r="U83" i="9"/>
  <c r="U82" i="9"/>
  <c r="U76" i="9"/>
  <c r="W76" i="9" s="1"/>
  <c r="U75" i="9"/>
  <c r="R12" i="9"/>
  <c r="R18" i="9"/>
  <c r="T18" i="9" s="1"/>
  <c r="AF18" i="9" s="1"/>
  <c r="R17" i="9"/>
  <c r="AD17" i="9" s="1"/>
  <c r="R50" i="9"/>
  <c r="T50" i="9" s="1"/>
  <c r="R92" i="9"/>
  <c r="R89" i="9"/>
  <c r="T89" i="9" s="1"/>
  <c r="R88" i="9"/>
  <c r="R83" i="9"/>
  <c r="R78" i="9"/>
  <c r="R73" i="9"/>
  <c r="R69" i="9"/>
  <c r="R64" i="9"/>
  <c r="R67" i="9"/>
  <c r="R63" i="9"/>
  <c r="R58" i="9"/>
  <c r="R46" i="9"/>
  <c r="AD46" i="9" s="1"/>
  <c r="R48" i="9"/>
  <c r="R42" i="9"/>
  <c r="O92" i="9"/>
  <c r="O88" i="9"/>
  <c r="O85" i="9"/>
  <c r="O83" i="9"/>
  <c r="O82" i="9"/>
  <c r="O78" i="9"/>
  <c r="O75" i="9"/>
  <c r="O73" i="9"/>
  <c r="O72" i="9"/>
  <c r="O69" i="9"/>
  <c r="O68" i="9"/>
  <c r="O64" i="9"/>
  <c r="O67" i="9"/>
  <c r="O63" i="9"/>
  <c r="O59" i="9"/>
  <c r="O58" i="9"/>
  <c r="O48" i="9"/>
  <c r="O50" i="9"/>
  <c r="O42" i="9"/>
  <c r="L88" i="9"/>
  <c r="L85" i="9"/>
  <c r="L83" i="9"/>
  <c r="L82" i="9"/>
  <c r="L76" i="9"/>
  <c r="L75" i="9"/>
  <c r="L73" i="9"/>
  <c r="L72" i="9"/>
  <c r="L69" i="9"/>
  <c r="L68" i="9"/>
  <c r="L64" i="9"/>
  <c r="L67" i="9"/>
  <c r="L63" i="9"/>
  <c r="L59" i="9"/>
  <c r="L45" i="9"/>
  <c r="L47" i="9"/>
  <c r="N47" i="9" s="1"/>
  <c r="L48" i="9"/>
  <c r="L50" i="9"/>
  <c r="L42" i="9"/>
  <c r="I92" i="9"/>
  <c r="I88" i="9"/>
  <c r="I85" i="9"/>
  <c r="I83" i="9"/>
  <c r="I78" i="9"/>
  <c r="I75" i="9"/>
  <c r="I73" i="9"/>
  <c r="I72" i="9"/>
  <c r="I69" i="9"/>
  <c r="I68" i="9"/>
  <c r="I64" i="9"/>
  <c r="I67" i="9"/>
  <c r="I63" i="9"/>
  <c r="I59" i="9"/>
  <c r="I45" i="9"/>
  <c r="I48" i="9"/>
  <c r="I42" i="9"/>
  <c r="F105" i="9"/>
  <c r="F102" i="9"/>
  <c r="H102" i="9" s="1"/>
  <c r="F92" i="9"/>
  <c r="F88" i="9"/>
  <c r="F85" i="9"/>
  <c r="F83" i="9"/>
  <c r="F82" i="9"/>
  <c r="F78" i="9"/>
  <c r="F75" i="9"/>
  <c r="F73" i="9"/>
  <c r="F72" i="9"/>
  <c r="F69" i="9"/>
  <c r="F68" i="9"/>
  <c r="F64" i="9"/>
  <c r="F67" i="9"/>
  <c r="F63" i="9"/>
  <c r="F59" i="9"/>
  <c r="F58" i="9"/>
  <c r="F45" i="9"/>
  <c r="F48" i="9"/>
  <c r="F50" i="9"/>
  <c r="F51" i="9"/>
  <c r="F42" i="9"/>
  <c r="X36" i="9"/>
  <c r="X30" i="9"/>
  <c r="R33" i="9"/>
  <c r="R30" i="9"/>
  <c r="O34" i="9"/>
  <c r="O35" i="9"/>
  <c r="O36" i="9"/>
  <c r="O37" i="9"/>
  <c r="O38" i="9"/>
  <c r="O33" i="9"/>
  <c r="O30" i="9"/>
  <c r="L34" i="9"/>
  <c r="L35" i="9"/>
  <c r="L36" i="9"/>
  <c r="L37" i="9"/>
  <c r="L38" i="9"/>
  <c r="L39" i="9"/>
  <c r="L33" i="9"/>
  <c r="L30" i="9"/>
  <c r="I34" i="9"/>
  <c r="I35" i="9"/>
  <c r="I36" i="9"/>
  <c r="I37" i="9"/>
  <c r="I38" i="9"/>
  <c r="I39" i="9"/>
  <c r="I33" i="9"/>
  <c r="I30" i="9"/>
  <c r="F34" i="9"/>
  <c r="F35" i="9"/>
  <c r="F36" i="9"/>
  <c r="F37" i="9"/>
  <c r="F38" i="9"/>
  <c r="F39" i="9"/>
  <c r="F33" i="9"/>
  <c r="F30" i="9"/>
  <c r="E48" i="18"/>
  <c r="E47" i="18"/>
  <c r="E46" i="18"/>
  <c r="E45" i="18"/>
  <c r="E44" i="18"/>
  <c r="E43" i="18"/>
  <c r="E42" i="18"/>
  <c r="E41" i="18"/>
  <c r="E39" i="18"/>
  <c r="E38" i="18"/>
  <c r="F4" i="18"/>
  <c r="F5" i="18"/>
  <c r="F6" i="18"/>
  <c r="F7" i="18"/>
  <c r="F8" i="18"/>
  <c r="F9" i="18"/>
  <c r="F10" i="18"/>
  <c r="F11" i="18"/>
  <c r="F12" i="18"/>
  <c r="F3" i="18"/>
  <c r="B4" i="18"/>
  <c r="B5" i="18"/>
  <c r="B6" i="18"/>
  <c r="B7" i="18"/>
  <c r="B8" i="18"/>
  <c r="B9" i="18"/>
  <c r="B10" i="18"/>
  <c r="B11" i="18"/>
  <c r="B12" i="18"/>
  <c r="B3" i="18"/>
  <c r="C116" i="2"/>
  <c r="C104" i="2"/>
  <c r="E104" i="2" s="1"/>
  <c r="F104" i="2" s="1"/>
  <c r="C103" i="2"/>
  <c r="C102" i="2"/>
  <c r="D103" i="2"/>
  <c r="D102" i="2"/>
  <c r="C101" i="2"/>
  <c r="C98" i="2"/>
  <c r="C79" i="2"/>
  <c r="C80" i="2"/>
  <c r="C81" i="2"/>
  <c r="C82" i="2"/>
  <c r="C83" i="2"/>
  <c r="C84" i="2"/>
  <c r="C85" i="2"/>
  <c r="C78" i="2"/>
  <c r="C73" i="2"/>
  <c r="C65" i="2"/>
  <c r="C66" i="2"/>
  <c r="C67" i="2"/>
  <c r="C68" i="2"/>
  <c r="C69" i="2"/>
  <c r="C70" i="2"/>
  <c r="C64" i="2"/>
  <c r="C56" i="2"/>
  <c r="C57" i="2"/>
  <c r="C58" i="2"/>
  <c r="C59" i="2"/>
  <c r="C60" i="2"/>
  <c r="C61" i="2"/>
  <c r="C55" i="2"/>
  <c r="C49" i="2"/>
  <c r="C50" i="2"/>
  <c r="C51" i="2"/>
  <c r="C52" i="2"/>
  <c r="C48" i="2"/>
  <c r="C42" i="2"/>
  <c r="C43" i="2"/>
  <c r="C44" i="2"/>
  <c r="C45" i="2"/>
  <c r="C41" i="2"/>
  <c r="C32" i="2"/>
  <c r="C33" i="2"/>
  <c r="C34" i="2"/>
  <c r="C35" i="2"/>
  <c r="C36" i="2"/>
  <c r="C37" i="2"/>
  <c r="C38" i="2"/>
  <c r="C31" i="2"/>
  <c r="C15" i="2"/>
  <c r="C16" i="2"/>
  <c r="C17" i="2"/>
  <c r="C18" i="2"/>
  <c r="C19" i="2"/>
  <c r="C14" i="2"/>
  <c r="C6" i="2"/>
  <c r="C7" i="2"/>
  <c r="C8" i="2"/>
  <c r="C9" i="2"/>
  <c r="C10" i="2"/>
  <c r="C11" i="2"/>
  <c r="C5" i="2"/>
  <c r="G11" i="22"/>
  <c r="G7" i="22"/>
  <c r="G6" i="22"/>
  <c r="G4" i="22"/>
  <c r="G3" i="22"/>
  <c r="G2" i="22"/>
  <c r="B3" i="22"/>
  <c r="B2" i="22"/>
  <c r="E102" i="2" l="1"/>
  <c r="F102" i="2" s="1"/>
  <c r="AD88" i="9"/>
  <c r="R93" i="9"/>
  <c r="E103" i="2"/>
  <c r="F103" i="2" s="1"/>
  <c r="C19" i="1"/>
  <c r="E19" i="1"/>
  <c r="AD18" i="9"/>
  <c r="AD89" i="9"/>
  <c r="W16" i="9"/>
  <c r="AF16" i="9" s="1"/>
  <c r="T17" i="9"/>
  <c r="AF17" i="9" s="1"/>
  <c r="T46" i="9"/>
  <c r="AF46" i="9" s="1"/>
  <c r="AF89" i="9"/>
  <c r="E17" i="1" l="1"/>
  <c r="K17" i="1" s="1"/>
  <c r="C17" i="1"/>
  <c r="I17" i="1" s="1"/>
  <c r="E80" i="1"/>
  <c r="C80" i="1"/>
  <c r="E37" i="1"/>
  <c r="C37" i="1"/>
  <c r="E18" i="1"/>
  <c r="C18" i="1"/>
  <c r="O10" i="21"/>
  <c r="O18" i="21"/>
  <c r="B12" i="2" l="1"/>
  <c r="T31" i="9" l="1"/>
  <c r="N31" i="9"/>
  <c r="K31" i="9"/>
  <c r="AE31" i="9"/>
  <c r="H31" i="9" l="1"/>
  <c r="H28" i="9"/>
  <c r="AE28" i="9"/>
  <c r="AE55" i="9" l="1"/>
  <c r="Z83" i="9"/>
  <c r="AE76" i="9"/>
  <c r="D67" i="1" s="1"/>
  <c r="W85" i="9"/>
  <c r="W58" i="9"/>
  <c r="W54" i="9"/>
  <c r="T54" i="9"/>
  <c r="Q54" i="9"/>
  <c r="N54" i="9"/>
  <c r="N45" i="9"/>
  <c r="K54" i="9"/>
  <c r="AE45" i="9" l="1"/>
  <c r="D36" i="1" s="1"/>
  <c r="AE58" i="9"/>
  <c r="D49" i="1" s="1"/>
  <c r="AE85" i="9"/>
  <c r="D76" i="1" s="1"/>
  <c r="J71" i="9"/>
  <c r="AE101" i="9"/>
  <c r="D97" i="1" s="1"/>
  <c r="AE63" i="9"/>
  <c r="D54" i="1" s="1"/>
  <c r="AE42" i="9"/>
  <c r="D33" i="1" s="1"/>
  <c r="AE48" i="9"/>
  <c r="D39" i="1" s="1"/>
  <c r="AA87" i="9"/>
  <c r="AB87" i="9"/>
  <c r="AC87" i="9"/>
  <c r="AA84" i="9"/>
  <c r="AA74" i="9"/>
  <c r="AB74" i="9"/>
  <c r="AC74" i="9"/>
  <c r="AA71" i="9"/>
  <c r="AA98" i="9"/>
  <c r="AB98" i="9"/>
  <c r="AC98" i="9"/>
  <c r="AA94" i="9"/>
  <c r="AA93" i="9"/>
  <c r="AC88" i="9"/>
  <c r="AC93" i="9" s="1"/>
  <c r="AC83" i="9"/>
  <c r="AC84" i="9" s="1"/>
  <c r="AC68" i="9"/>
  <c r="AE69" i="9" l="1"/>
  <c r="D60" i="1" s="1"/>
  <c r="H54" i="9"/>
  <c r="AF54" i="9" s="1"/>
  <c r="E45" i="1" s="1"/>
  <c r="AE54" i="9"/>
  <c r="D45" i="1" s="1"/>
  <c r="AE68" i="9"/>
  <c r="D59" i="1" s="1"/>
  <c r="AE105" i="9"/>
  <c r="D101" i="1" s="1"/>
  <c r="AE88" i="9"/>
  <c r="D79" i="1" s="1"/>
  <c r="AE102" i="9"/>
  <c r="D98" i="1" s="1"/>
  <c r="H50" i="9"/>
  <c r="AE50" i="9"/>
  <c r="D41" i="1" s="1"/>
  <c r="D74" i="1"/>
  <c r="AC105" i="9"/>
  <c r="AB106" i="9"/>
  <c r="AB71" i="9"/>
  <c r="AC69" i="9"/>
  <c r="AB84" i="9"/>
  <c r="AC102" i="9"/>
  <c r="AB93" i="9"/>
  <c r="S30" i="9"/>
  <c r="M30" i="9"/>
  <c r="J30" i="9"/>
  <c r="G29" i="9"/>
  <c r="AC106" i="9" l="1"/>
  <c r="AB94" i="9"/>
  <c r="AB113" i="9" s="1"/>
  <c r="AB115" i="9" s="1"/>
  <c r="AB117" i="9" s="1"/>
  <c r="O3" i="20"/>
  <c r="C33" i="21"/>
  <c r="O33" i="21" s="1"/>
  <c r="D33" i="21"/>
  <c r="E33" i="21"/>
  <c r="H33" i="21"/>
  <c r="I33" i="21"/>
  <c r="J33" i="21"/>
  <c r="K33" i="21"/>
  <c r="L33" i="21"/>
  <c r="M33" i="21"/>
  <c r="N33" i="21"/>
  <c r="B33" i="21"/>
  <c r="O4" i="21"/>
  <c r="O5" i="21"/>
  <c r="O6" i="21"/>
  <c r="O7" i="21"/>
  <c r="O8" i="21"/>
  <c r="O9" i="21"/>
  <c r="O3" i="21"/>
  <c r="D77" i="2"/>
  <c r="E79" i="2"/>
  <c r="F79" i="2" s="1"/>
  <c r="E80" i="2"/>
  <c r="F80" i="2" s="1"/>
  <c r="E81" i="2"/>
  <c r="F81" i="2" s="1"/>
  <c r="E82" i="2"/>
  <c r="F82" i="2" s="1"/>
  <c r="E83" i="2"/>
  <c r="F83" i="2" s="1"/>
  <c r="E84" i="2"/>
  <c r="F84" i="2" s="1"/>
  <c r="E85" i="2"/>
  <c r="F85" i="2" s="1"/>
  <c r="C77" i="2"/>
  <c r="E78" i="2" l="1"/>
  <c r="E77" i="2" l="1"/>
  <c r="F77" i="2" s="1"/>
  <c r="F78" i="2"/>
  <c r="O15" i="9"/>
  <c r="N48" i="9"/>
  <c r="N50" i="9"/>
  <c r="I15" i="9"/>
  <c r="AD83" i="9"/>
  <c r="H82" i="9"/>
  <c r="AD92" i="9" l="1"/>
  <c r="AD50" i="9"/>
  <c r="H15" i="18" l="1"/>
  <c r="D5" i="13" l="1"/>
  <c r="D6" i="13"/>
  <c r="D7" i="13"/>
  <c r="D8" i="13"/>
  <c r="D9" i="13"/>
  <c r="D10" i="13"/>
  <c r="D4" i="13"/>
  <c r="H25" i="18" l="1"/>
  <c r="H26" i="18"/>
  <c r="H27" i="18"/>
  <c r="H28" i="18"/>
  <c r="H29" i="18"/>
  <c r="H30" i="18"/>
  <c r="H24" i="18"/>
  <c r="H16" i="18"/>
  <c r="H17" i="18"/>
  <c r="H18" i="18"/>
  <c r="H19" i="18"/>
  <c r="H20" i="18"/>
  <c r="H21" i="18"/>
  <c r="AE30" i="9" l="1"/>
  <c r="C14" i="20"/>
  <c r="D14" i="20"/>
  <c r="E14" i="20"/>
  <c r="F14" i="20"/>
  <c r="G14" i="20"/>
  <c r="H14" i="20"/>
  <c r="I14" i="20"/>
  <c r="J14" i="20"/>
  <c r="K14" i="20"/>
  <c r="L14" i="20"/>
  <c r="M14" i="20"/>
  <c r="N14" i="20"/>
  <c r="E52" i="2" l="1"/>
  <c r="F52" i="2" s="1"/>
  <c r="E51" i="2"/>
  <c r="F51" i="2" s="1"/>
  <c r="E50" i="2"/>
  <c r="F50" i="2" s="1"/>
  <c r="E49" i="2"/>
  <c r="F49" i="2" s="1"/>
  <c r="E48" i="2"/>
  <c r="D47" i="2"/>
  <c r="C47" i="2"/>
  <c r="E45" i="2"/>
  <c r="F45" i="2" s="1"/>
  <c r="E44" i="2"/>
  <c r="F44" i="2" s="1"/>
  <c r="E43" i="2"/>
  <c r="F43" i="2" s="1"/>
  <c r="E42" i="2"/>
  <c r="F42" i="2" s="1"/>
  <c r="E41" i="2"/>
  <c r="D40" i="2"/>
  <c r="F48" i="2" l="1"/>
  <c r="E47" i="2"/>
  <c r="F47" i="2" s="1"/>
  <c r="C40" i="2"/>
  <c r="F41" i="2"/>
  <c r="E40" i="2"/>
  <c r="Z31" i="9"/>
  <c r="X24" i="9"/>
  <c r="X6" i="9"/>
  <c r="X26" i="9"/>
  <c r="U84" i="9"/>
  <c r="U74" i="9"/>
  <c r="U71" i="9"/>
  <c r="U26" i="9"/>
  <c r="U24" i="9"/>
  <c r="R26" i="9"/>
  <c r="R24" i="9"/>
  <c r="R10" i="9"/>
  <c r="R6" i="9"/>
  <c r="Q31" i="9"/>
  <c r="O26" i="9"/>
  <c r="O24" i="9"/>
  <c r="L26" i="9"/>
  <c r="L24" i="9"/>
  <c r="I26" i="9"/>
  <c r="I24" i="9"/>
  <c r="F26" i="9"/>
  <c r="F24" i="9"/>
  <c r="U106" i="9" l="1"/>
  <c r="U60" i="9"/>
  <c r="I60" i="9"/>
  <c r="L60" i="9"/>
  <c r="L98" i="9"/>
  <c r="R106" i="9"/>
  <c r="O6" i="9"/>
  <c r="U10" i="9"/>
  <c r="X87" i="9"/>
  <c r="F21" i="9"/>
  <c r="F71" i="9"/>
  <c r="I74" i="9"/>
  <c r="L10" i="9"/>
  <c r="O60" i="9"/>
  <c r="O71" i="9"/>
  <c r="O84" i="9"/>
  <c r="O93" i="9"/>
  <c r="O106" i="9"/>
  <c r="X60" i="9"/>
  <c r="X71" i="9"/>
  <c r="X84" i="9"/>
  <c r="X93" i="9"/>
  <c r="X106" i="9"/>
  <c r="F32" i="9"/>
  <c r="F29" i="9" s="1"/>
  <c r="F40" i="9" s="1"/>
  <c r="F56" i="9"/>
  <c r="F74" i="9"/>
  <c r="F84" i="9"/>
  <c r="I10" i="9"/>
  <c r="I84" i="9"/>
  <c r="L74" i="9"/>
  <c r="I6" i="9"/>
  <c r="I106" i="9"/>
  <c r="O10" i="9"/>
  <c r="R84" i="9"/>
  <c r="U6" i="9"/>
  <c r="X74" i="9"/>
  <c r="X98" i="9"/>
  <c r="F98" i="9"/>
  <c r="I98" i="9"/>
  <c r="L84" i="9"/>
  <c r="F6" i="9"/>
  <c r="F60" i="9"/>
  <c r="F106" i="9"/>
  <c r="L6" i="9"/>
  <c r="L71" i="9"/>
  <c r="L106" i="9"/>
  <c r="O87" i="9"/>
  <c r="R60" i="9"/>
  <c r="F87" i="9"/>
  <c r="F93" i="9"/>
  <c r="I71" i="9"/>
  <c r="F62" i="9"/>
  <c r="I21" i="9"/>
  <c r="I87" i="9"/>
  <c r="I111" i="9"/>
  <c r="L56" i="9"/>
  <c r="L87" i="9"/>
  <c r="L111" i="9"/>
  <c r="X56" i="9"/>
  <c r="X62" i="9"/>
  <c r="X111" i="9"/>
  <c r="I32" i="9"/>
  <c r="I29" i="9" s="1"/>
  <c r="I40" i="9" s="1"/>
  <c r="I62" i="9"/>
  <c r="L62" i="9"/>
  <c r="L93" i="9"/>
  <c r="X21" i="9"/>
  <c r="X32" i="9"/>
  <c r="X29" i="9" s="1"/>
  <c r="X40" i="9" s="1"/>
  <c r="R32" i="9"/>
  <c r="R29" i="9" s="1"/>
  <c r="R40" i="9" s="1"/>
  <c r="R56" i="9"/>
  <c r="R62" i="9"/>
  <c r="R74" i="9"/>
  <c r="R87" i="9"/>
  <c r="R98" i="9"/>
  <c r="R111" i="9"/>
  <c r="U21" i="9"/>
  <c r="U29" i="9"/>
  <c r="U40" i="9" s="1"/>
  <c r="U56" i="9"/>
  <c r="U61" i="9" s="1"/>
  <c r="U62" i="9"/>
  <c r="U87" i="9"/>
  <c r="U93" i="9"/>
  <c r="U98" i="9"/>
  <c r="U111" i="9"/>
  <c r="F111" i="9"/>
  <c r="I56" i="9"/>
  <c r="I93" i="9"/>
  <c r="L21" i="9"/>
  <c r="L32" i="9"/>
  <c r="L29" i="9" s="1"/>
  <c r="L40" i="9" s="1"/>
  <c r="F10" i="9"/>
  <c r="O21" i="9"/>
  <c r="O27" i="9" s="1"/>
  <c r="O32" i="9"/>
  <c r="O29" i="9" s="1"/>
  <c r="O40" i="9" s="1"/>
  <c r="O56" i="9"/>
  <c r="O62" i="9"/>
  <c r="O74" i="9"/>
  <c r="O98" i="9"/>
  <c r="O111" i="9"/>
  <c r="R21" i="9"/>
  <c r="R27" i="9" s="1"/>
  <c r="R71" i="9"/>
  <c r="X10" i="9"/>
  <c r="F40" i="2"/>
  <c r="U27" i="9" l="1"/>
  <c r="U41" i="9" s="1"/>
  <c r="R61" i="9"/>
  <c r="I61" i="9"/>
  <c r="F61" i="9"/>
  <c r="L61" i="9"/>
  <c r="X61" i="9"/>
  <c r="L27" i="9"/>
  <c r="L41" i="9" s="1"/>
  <c r="X94" i="9"/>
  <c r="O94" i="9"/>
  <c r="O61" i="9"/>
  <c r="I94" i="9"/>
  <c r="I27" i="9"/>
  <c r="I41" i="9" s="1"/>
  <c r="F94" i="9"/>
  <c r="L94" i="9"/>
  <c r="F27" i="9"/>
  <c r="F41" i="9" s="1"/>
  <c r="X27" i="9"/>
  <c r="X41" i="9" s="1"/>
  <c r="U94" i="9"/>
  <c r="U113" i="9" s="1"/>
  <c r="U115" i="9" s="1"/>
  <c r="R94" i="9"/>
  <c r="O41" i="9"/>
  <c r="R41" i="9"/>
  <c r="I113" i="9" l="1"/>
  <c r="I115" i="9" s="1"/>
  <c r="R113" i="9"/>
  <c r="R115" i="9" s="1"/>
  <c r="L113" i="9"/>
  <c r="L115" i="9" s="1"/>
  <c r="F113" i="9"/>
  <c r="F115" i="9" s="1"/>
  <c r="X113" i="9"/>
  <c r="X115" i="9" s="1"/>
  <c r="O113" i="9"/>
  <c r="O115" i="9" s="1"/>
  <c r="C24" i="9"/>
  <c r="C7" i="1"/>
  <c r="F86" i="1" l="1"/>
  <c r="H86" i="1" s="1"/>
  <c r="H12" i="1" l="1"/>
  <c r="H29" i="1"/>
  <c r="E7" i="1" l="1"/>
  <c r="AE6" i="9"/>
  <c r="D7" i="1"/>
  <c r="H101" i="1" l="1"/>
  <c r="H98" i="1"/>
  <c r="H4" i="18"/>
  <c r="H5" i="18"/>
  <c r="H6" i="18"/>
  <c r="H7" i="18"/>
  <c r="H8" i="18"/>
  <c r="H9" i="18"/>
  <c r="H10" i="18"/>
  <c r="H11" i="18"/>
  <c r="H12" i="18"/>
  <c r="H3" i="18"/>
  <c r="O29" i="20" l="1"/>
  <c r="N28" i="20"/>
  <c r="M28" i="20"/>
  <c r="L28" i="20"/>
  <c r="K28" i="20"/>
  <c r="J28" i="20"/>
  <c r="I28" i="20"/>
  <c r="H28" i="20"/>
  <c r="G28" i="20"/>
  <c r="F28" i="20"/>
  <c r="E28" i="20"/>
  <c r="D28" i="20"/>
  <c r="C28" i="20"/>
  <c r="O27" i="20"/>
  <c r="O26" i="20"/>
  <c r="O25" i="20"/>
  <c r="N24" i="20"/>
  <c r="M24" i="20"/>
  <c r="L24" i="20"/>
  <c r="K24" i="20"/>
  <c r="J24" i="20"/>
  <c r="I24" i="20"/>
  <c r="H24" i="20"/>
  <c r="G24" i="20"/>
  <c r="F24" i="20"/>
  <c r="F30" i="20" s="1"/>
  <c r="E24" i="20"/>
  <c r="D24" i="20"/>
  <c r="C24" i="20"/>
  <c r="O23" i="20"/>
  <c r="O22" i="20"/>
  <c r="O21" i="20"/>
  <c r="O20" i="20"/>
  <c r="O19" i="20"/>
  <c r="O18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O12" i="20"/>
  <c r="O14" i="20" s="1"/>
  <c r="N10" i="20"/>
  <c r="M10" i="20"/>
  <c r="L10" i="20"/>
  <c r="K10" i="20"/>
  <c r="J10" i="20"/>
  <c r="I10" i="20"/>
  <c r="H10" i="20"/>
  <c r="G10" i="20"/>
  <c r="F10" i="20"/>
  <c r="E10" i="20"/>
  <c r="D10" i="20"/>
  <c r="C10" i="20"/>
  <c r="O9" i="20"/>
  <c r="O8" i="20"/>
  <c r="O7" i="20"/>
  <c r="B7" i="20"/>
  <c r="B10" i="20" s="1"/>
  <c r="N6" i="20"/>
  <c r="M6" i="20"/>
  <c r="L6" i="20"/>
  <c r="K6" i="20"/>
  <c r="J6" i="20"/>
  <c r="I6" i="20"/>
  <c r="H6" i="20"/>
  <c r="G6" i="20"/>
  <c r="F6" i="20"/>
  <c r="E6" i="20"/>
  <c r="D6" i="20"/>
  <c r="C6" i="20"/>
  <c r="O5" i="20"/>
  <c r="O4" i="20"/>
  <c r="D5" i="18"/>
  <c r="N30" i="20" l="1"/>
  <c r="J30" i="20"/>
  <c r="C16" i="20"/>
  <c r="K16" i="20"/>
  <c r="D30" i="20"/>
  <c r="L30" i="20"/>
  <c r="O10" i="20"/>
  <c r="O28" i="20"/>
  <c r="H30" i="20"/>
  <c r="B13" i="18"/>
  <c r="C30" i="20"/>
  <c r="G30" i="20"/>
  <c r="K30" i="20"/>
  <c r="O24" i="20"/>
  <c r="E30" i="20"/>
  <c r="I30" i="20"/>
  <c r="M30" i="20"/>
  <c r="O15" i="20"/>
  <c r="O6" i="20"/>
  <c r="D16" i="20"/>
  <c r="L16" i="20"/>
  <c r="E16" i="20"/>
  <c r="I16" i="20"/>
  <c r="M16" i="20"/>
  <c r="G16" i="20"/>
  <c r="F16" i="20"/>
  <c r="F32" i="20" s="1"/>
  <c r="J16" i="20"/>
  <c r="N16" i="20"/>
  <c r="H16" i="20"/>
  <c r="N32" i="20" l="1"/>
  <c r="J32" i="20"/>
  <c r="D32" i="20"/>
  <c r="C32" i="20"/>
  <c r="K32" i="20"/>
  <c r="L32" i="20"/>
  <c r="O30" i="20"/>
  <c r="O16" i="20"/>
  <c r="H32" i="20"/>
  <c r="G32" i="20"/>
  <c r="M32" i="20"/>
  <c r="E32" i="20"/>
  <c r="I32" i="20"/>
  <c r="O32" i="20" l="1"/>
  <c r="C11" i="13" l="1"/>
  <c r="D13" i="2"/>
  <c r="E19" i="2"/>
  <c r="E18" i="2"/>
  <c r="F18" i="2" s="1"/>
  <c r="E17" i="2"/>
  <c r="F17" i="2" s="1"/>
  <c r="E16" i="2"/>
  <c r="E15" i="2"/>
  <c r="E49" i="18" l="1"/>
  <c r="D11" i="13"/>
  <c r="C13" i="2"/>
  <c r="F19" i="2"/>
  <c r="E14" i="2"/>
  <c r="E13" i="2" s="1"/>
  <c r="K24" i="1" l="1"/>
  <c r="K23" i="1"/>
  <c r="K10" i="1"/>
  <c r="K8" i="1"/>
  <c r="K3" i="1"/>
  <c r="J26" i="1"/>
  <c r="J24" i="1"/>
  <c r="J23" i="1"/>
  <c r="J10" i="1"/>
  <c r="J8" i="1"/>
  <c r="J3" i="1"/>
  <c r="I26" i="1"/>
  <c r="I24" i="1"/>
  <c r="I23" i="1"/>
  <c r="I10" i="1"/>
  <c r="I8" i="1"/>
  <c r="I3" i="1"/>
  <c r="H22" i="18" l="1"/>
  <c r="D74" i="2" s="1"/>
  <c r="G22" i="18"/>
  <c r="F22" i="18"/>
  <c r="D21" i="18"/>
  <c r="C22" i="18"/>
  <c r="B22" i="18"/>
  <c r="W31" i="9" l="1"/>
  <c r="AF31" i="9" s="1"/>
  <c r="B11" i="13"/>
  <c r="D7" i="18"/>
  <c r="C56" i="9"/>
  <c r="H60" i="1" l="1"/>
  <c r="H26" i="1" l="1"/>
  <c r="K26" i="1" s="1"/>
  <c r="Z36" i="9" l="1"/>
  <c r="AF114" i="9"/>
  <c r="AF112" i="9"/>
  <c r="D116" i="2"/>
  <c r="AD28" i="9"/>
  <c r="X133" i="9"/>
  <c r="Y111" i="9"/>
  <c r="Y106" i="9"/>
  <c r="Y98" i="9"/>
  <c r="Y93" i="9"/>
  <c r="Y87" i="9"/>
  <c r="Y84" i="9"/>
  <c r="Y74" i="9"/>
  <c r="Y71" i="9"/>
  <c r="Y62" i="9"/>
  <c r="Y60" i="9"/>
  <c r="Y56" i="9"/>
  <c r="Z26" i="9"/>
  <c r="Y26" i="9"/>
  <c r="Z24" i="9"/>
  <c r="Y24" i="9"/>
  <c r="Y21" i="9"/>
  <c r="Z15" i="9"/>
  <c r="Z10" i="9"/>
  <c r="Y10" i="9"/>
  <c r="Z6" i="9"/>
  <c r="Y6" i="9"/>
  <c r="AD72" i="9"/>
  <c r="AD101" i="9"/>
  <c r="AD105" i="9"/>
  <c r="AD102" i="9"/>
  <c r="H83" i="1"/>
  <c r="Y61" i="9" l="1"/>
  <c r="I87" i="1"/>
  <c r="J87" i="1"/>
  <c r="Z98" i="9"/>
  <c r="Y29" i="9"/>
  <c r="Y40" i="9" s="1"/>
  <c r="Y27" i="9"/>
  <c r="Z87" i="9"/>
  <c r="Z106" i="9"/>
  <c r="Z111" i="9"/>
  <c r="AD73" i="9"/>
  <c r="AD42" i="9"/>
  <c r="AD78" i="9"/>
  <c r="AD75" i="9"/>
  <c r="AD12" i="9"/>
  <c r="C13" i="1" s="1"/>
  <c r="AD33" i="9"/>
  <c r="AD37" i="9"/>
  <c r="AD82" i="9"/>
  <c r="AD65" i="9"/>
  <c r="Z21" i="9"/>
  <c r="Z27" i="9" s="1"/>
  <c r="AD35" i="9"/>
  <c r="AD39" i="9"/>
  <c r="AD64" i="9"/>
  <c r="AD15" i="9"/>
  <c r="AD34" i="9"/>
  <c r="AD48" i="9"/>
  <c r="C62" i="9"/>
  <c r="AD67" i="9"/>
  <c r="AD85" i="9"/>
  <c r="AD63" i="9"/>
  <c r="AD76" i="9"/>
  <c r="Z30" i="9"/>
  <c r="Z76" i="9"/>
  <c r="Z84" i="9" s="1"/>
  <c r="AD69" i="9"/>
  <c r="AD30" i="9"/>
  <c r="Z62" i="9"/>
  <c r="Z56" i="9"/>
  <c r="Z60" i="9"/>
  <c r="Z74" i="9"/>
  <c r="Y94" i="9"/>
  <c r="Y113" i="9" s="1"/>
  <c r="Y115" i="9" s="1"/>
  <c r="Z32" i="9"/>
  <c r="Z88" i="9"/>
  <c r="Y41" i="9" l="1"/>
  <c r="Y117" i="9" s="1"/>
  <c r="I86" i="1"/>
  <c r="E101" i="2"/>
  <c r="C16" i="1"/>
  <c r="J86" i="1"/>
  <c r="J94" i="1" s="1"/>
  <c r="Z61" i="9"/>
  <c r="X120" i="9"/>
  <c r="Z29" i="9"/>
  <c r="Z40" i="9" s="1"/>
  <c r="Z41" i="9" s="1"/>
  <c r="Z93" i="9"/>
  <c r="Z71" i="9"/>
  <c r="X117" i="9"/>
  <c r="Z94" i="9" l="1"/>
  <c r="Z113" i="9" s="1"/>
  <c r="Z115" i="9" s="1"/>
  <c r="Z117" i="9" s="1"/>
  <c r="F75" i="1" l="1"/>
  <c r="C29" i="1"/>
  <c r="I29" i="1" s="1"/>
  <c r="D29" i="1"/>
  <c r="J29" i="1" s="1"/>
  <c r="C5" i="22" s="1"/>
  <c r="J49" i="1"/>
  <c r="M62" i="9"/>
  <c r="J44" i="1"/>
  <c r="D62" i="9"/>
  <c r="D71" i="9"/>
  <c r="J93" i="9"/>
  <c r="J84" i="9"/>
  <c r="V93" i="9"/>
  <c r="P56" i="9"/>
  <c r="D56" i="9"/>
  <c r="H20" i="1"/>
  <c r="H22" i="1" s="1"/>
  <c r="H87" i="1"/>
  <c r="G94" i="1"/>
  <c r="G84" i="1"/>
  <c r="H74" i="1"/>
  <c r="H73" i="1"/>
  <c r="W28" i="9"/>
  <c r="H31" i="18"/>
  <c r="D75" i="2" s="1"/>
  <c r="G31" i="18"/>
  <c r="F31" i="18"/>
  <c r="F13" i="18"/>
  <c r="H13" i="18"/>
  <c r="D30" i="18"/>
  <c r="D29" i="18"/>
  <c r="D28" i="18"/>
  <c r="D27" i="18"/>
  <c r="D26" i="18"/>
  <c r="D25" i="18"/>
  <c r="D24" i="18"/>
  <c r="D20" i="18"/>
  <c r="D19" i="18"/>
  <c r="D18" i="18"/>
  <c r="D17" i="18"/>
  <c r="D16" i="18"/>
  <c r="D15" i="18"/>
  <c r="C31" i="18"/>
  <c r="B31" i="18"/>
  <c r="D4" i="18"/>
  <c r="D6" i="18"/>
  <c r="D8" i="18"/>
  <c r="D9" i="18"/>
  <c r="D10" i="18"/>
  <c r="D11" i="18"/>
  <c r="D12" i="18"/>
  <c r="D3" i="18"/>
  <c r="W105" i="9"/>
  <c r="W102" i="9"/>
  <c r="W82" i="9"/>
  <c r="W72" i="9"/>
  <c r="W26" i="9"/>
  <c r="W24" i="9"/>
  <c r="W15" i="9"/>
  <c r="W10" i="9"/>
  <c r="W6" i="9"/>
  <c r="T88" i="9"/>
  <c r="T68" i="9"/>
  <c r="T33" i="9"/>
  <c r="T26" i="9"/>
  <c r="T24" i="9"/>
  <c r="T12" i="9"/>
  <c r="AF12" i="9" s="1"/>
  <c r="T10" i="9"/>
  <c r="T6" i="9"/>
  <c r="Q82" i="9"/>
  <c r="Q72" i="9"/>
  <c r="Q68" i="9"/>
  <c r="Q38" i="9"/>
  <c r="Q37" i="9"/>
  <c r="Q36" i="9"/>
  <c r="Q35" i="9"/>
  <c r="Q34" i="9"/>
  <c r="Q33" i="9"/>
  <c r="Q26" i="9"/>
  <c r="Q24" i="9"/>
  <c r="Q15" i="9"/>
  <c r="Q10" i="9"/>
  <c r="Q6" i="9"/>
  <c r="N76" i="9"/>
  <c r="N39" i="9"/>
  <c r="N38" i="9"/>
  <c r="N37" i="9"/>
  <c r="N36" i="9"/>
  <c r="N35" i="9"/>
  <c r="N34" i="9"/>
  <c r="N33" i="9"/>
  <c r="N26" i="9"/>
  <c r="N24" i="9"/>
  <c r="N10" i="9"/>
  <c r="N6" i="9"/>
  <c r="K105" i="9"/>
  <c r="K102" i="9"/>
  <c r="K72" i="9"/>
  <c r="K39" i="9"/>
  <c r="K38" i="9"/>
  <c r="K37" i="9"/>
  <c r="K36" i="9"/>
  <c r="K35" i="9"/>
  <c r="K34" i="9"/>
  <c r="K33" i="9"/>
  <c r="K26" i="9"/>
  <c r="K24" i="9"/>
  <c r="K15" i="9"/>
  <c r="K10" i="9"/>
  <c r="K6" i="9"/>
  <c r="H105" i="9"/>
  <c r="AF101" i="9"/>
  <c r="H92" i="9"/>
  <c r="H78" i="9"/>
  <c r="H72" i="9"/>
  <c r="H39" i="9"/>
  <c r="H38" i="9"/>
  <c r="H37" i="9"/>
  <c r="H36" i="9"/>
  <c r="H35" i="9"/>
  <c r="H34" i="9"/>
  <c r="H33" i="9"/>
  <c r="H26" i="9"/>
  <c r="H24" i="9"/>
  <c r="H10" i="9"/>
  <c r="H6" i="9"/>
  <c r="AF26" i="9"/>
  <c r="AF24" i="9"/>
  <c r="AF10" i="9"/>
  <c r="AF6" i="9"/>
  <c r="AE111" i="9"/>
  <c r="AE106" i="9"/>
  <c r="AE87" i="9"/>
  <c r="AE74" i="9"/>
  <c r="AE32" i="9"/>
  <c r="D21" i="2" s="1"/>
  <c r="AE26" i="9"/>
  <c r="AE24" i="9"/>
  <c r="AE10" i="9"/>
  <c r="V111" i="9"/>
  <c r="V106" i="9"/>
  <c r="V98" i="9"/>
  <c r="V87" i="9"/>
  <c r="V84" i="9"/>
  <c r="V74" i="9"/>
  <c r="V71" i="9"/>
  <c r="V62" i="9"/>
  <c r="V60" i="9"/>
  <c r="V26" i="9"/>
  <c r="V24" i="9"/>
  <c r="V21" i="9"/>
  <c r="V10" i="9"/>
  <c r="V6" i="9"/>
  <c r="S111" i="9"/>
  <c r="S106" i="9"/>
  <c r="S98" i="9"/>
  <c r="S93" i="9"/>
  <c r="S87" i="9"/>
  <c r="S84" i="9"/>
  <c r="S74" i="9"/>
  <c r="S71" i="9"/>
  <c r="S26" i="9"/>
  <c r="S24" i="9"/>
  <c r="S21" i="9"/>
  <c r="S10" i="9"/>
  <c r="S6" i="9"/>
  <c r="P111" i="9"/>
  <c r="P106" i="9"/>
  <c r="P98" i="9"/>
  <c r="P93" i="9"/>
  <c r="P87" i="9"/>
  <c r="P74" i="9"/>
  <c r="P71" i="9"/>
  <c r="P62" i="9"/>
  <c r="P60" i="9"/>
  <c r="P26" i="9"/>
  <c r="P24" i="9"/>
  <c r="P10" i="9"/>
  <c r="P6" i="9"/>
  <c r="M111" i="9"/>
  <c r="M106" i="9"/>
  <c r="M98" i="9"/>
  <c r="M93" i="9"/>
  <c r="M87" i="9"/>
  <c r="M84" i="9"/>
  <c r="M74" i="9"/>
  <c r="M60" i="9"/>
  <c r="M56" i="9"/>
  <c r="M26" i="9"/>
  <c r="M24" i="9"/>
  <c r="M21" i="9"/>
  <c r="M10" i="9"/>
  <c r="M6" i="9"/>
  <c r="J111" i="9"/>
  <c r="J106" i="9"/>
  <c r="J98" i="9"/>
  <c r="J87" i="9"/>
  <c r="J74" i="9"/>
  <c r="J60" i="9"/>
  <c r="J26" i="9"/>
  <c r="J24" i="9"/>
  <c r="J21" i="9"/>
  <c r="J10" i="9"/>
  <c r="J6" i="9"/>
  <c r="G111" i="9"/>
  <c r="G106" i="9"/>
  <c r="G98" i="9"/>
  <c r="G93" i="9"/>
  <c r="G87" i="9"/>
  <c r="G74" i="9"/>
  <c r="G60" i="9"/>
  <c r="G26" i="9"/>
  <c r="G24" i="9"/>
  <c r="G10" i="9"/>
  <c r="G6" i="9"/>
  <c r="E26" i="9"/>
  <c r="E24" i="9"/>
  <c r="E10" i="9"/>
  <c r="E6" i="9"/>
  <c r="D111" i="9"/>
  <c r="D106" i="9"/>
  <c r="D98" i="9"/>
  <c r="D87" i="9"/>
  <c r="D74" i="9"/>
  <c r="D60" i="9"/>
  <c r="D26" i="9"/>
  <c r="D24" i="9"/>
  <c r="D21" i="9"/>
  <c r="D10" i="9"/>
  <c r="D6" i="9"/>
  <c r="E114" i="2"/>
  <c r="E112" i="2"/>
  <c r="E96" i="2"/>
  <c r="D114" i="2"/>
  <c r="D112" i="2"/>
  <c r="D96" i="2"/>
  <c r="D63" i="2"/>
  <c r="D54" i="2"/>
  <c r="D30" i="2"/>
  <c r="D4" i="2"/>
  <c r="K25" i="1"/>
  <c r="K9" i="1"/>
  <c r="J27" i="1"/>
  <c r="J25" i="1"/>
  <c r="J9" i="1"/>
  <c r="H107" i="1"/>
  <c r="H102" i="1"/>
  <c r="H78" i="1"/>
  <c r="H65" i="1"/>
  <c r="H62" i="1"/>
  <c r="H53" i="1"/>
  <c r="H51" i="1"/>
  <c r="H52" i="1" s="1"/>
  <c r="H27" i="1"/>
  <c r="H25" i="1"/>
  <c r="H11" i="1"/>
  <c r="G107" i="1"/>
  <c r="G102" i="1"/>
  <c r="G78" i="1"/>
  <c r="G65" i="1"/>
  <c r="G62" i="1"/>
  <c r="G53" i="1"/>
  <c r="G51" i="1"/>
  <c r="G52" i="1" s="1"/>
  <c r="G27" i="1"/>
  <c r="G25" i="1"/>
  <c r="G22" i="1"/>
  <c r="G11" i="1"/>
  <c r="J5" i="1"/>
  <c r="E110" i="1"/>
  <c r="E108" i="1"/>
  <c r="K108" i="1" s="1"/>
  <c r="E27" i="1"/>
  <c r="E25" i="1"/>
  <c r="K12" i="1"/>
  <c r="D110" i="1"/>
  <c r="D108" i="1"/>
  <c r="J108" i="1" s="1"/>
  <c r="J106" i="1"/>
  <c r="J105" i="1"/>
  <c r="J104" i="1"/>
  <c r="J103" i="1"/>
  <c r="J101" i="1"/>
  <c r="J100" i="1"/>
  <c r="J99" i="1"/>
  <c r="J98" i="1"/>
  <c r="J97" i="1"/>
  <c r="J96" i="1"/>
  <c r="J95" i="1"/>
  <c r="J83" i="1"/>
  <c r="J82" i="1"/>
  <c r="J81" i="1"/>
  <c r="J80" i="1"/>
  <c r="J77" i="1"/>
  <c r="J76" i="1"/>
  <c r="J71" i="1"/>
  <c r="J68" i="1"/>
  <c r="J67" i="1"/>
  <c r="J66" i="1"/>
  <c r="J64" i="1"/>
  <c r="J63" i="1"/>
  <c r="J61" i="1"/>
  <c r="J58" i="1"/>
  <c r="J56" i="1"/>
  <c r="J55" i="1"/>
  <c r="J50" i="1"/>
  <c r="J48" i="1"/>
  <c r="J46" i="1"/>
  <c r="J43" i="1"/>
  <c r="J42" i="1"/>
  <c r="J41" i="1"/>
  <c r="J40" i="1"/>
  <c r="J39" i="1"/>
  <c r="J38" i="1"/>
  <c r="J37" i="1"/>
  <c r="J36" i="1"/>
  <c r="J35" i="1"/>
  <c r="J34" i="1"/>
  <c r="D27" i="1"/>
  <c r="D25" i="1"/>
  <c r="J21" i="1"/>
  <c r="J20" i="1"/>
  <c r="J19" i="1"/>
  <c r="J18" i="1"/>
  <c r="J16" i="1"/>
  <c r="J15" i="1"/>
  <c r="J12" i="1"/>
  <c r="B14" i="21"/>
  <c r="B11" i="21"/>
  <c r="AF15" i="9" l="1"/>
  <c r="E16" i="1" s="1"/>
  <c r="K16" i="1" s="1"/>
  <c r="B15" i="21"/>
  <c r="AF102" i="9"/>
  <c r="E98" i="1" s="1"/>
  <c r="K98" i="1" s="1"/>
  <c r="AF105" i="9"/>
  <c r="E101" i="1" s="1"/>
  <c r="K101" i="1" s="1"/>
  <c r="AF21" i="9"/>
  <c r="E98" i="9"/>
  <c r="AE29" i="9"/>
  <c r="H6" i="22"/>
  <c r="K68" i="1"/>
  <c r="AF99" i="9"/>
  <c r="K95" i="1" s="1"/>
  <c r="AF108" i="9"/>
  <c r="K104" i="1" s="1"/>
  <c r="D22" i="18"/>
  <c r="K21" i="1"/>
  <c r="K82" i="1"/>
  <c r="AF100" i="9"/>
  <c r="K96" i="1" s="1"/>
  <c r="AF104" i="9"/>
  <c r="K100" i="1" s="1"/>
  <c r="AF109" i="9"/>
  <c r="K105" i="1" s="1"/>
  <c r="M61" i="9"/>
  <c r="B33" i="18"/>
  <c r="E106" i="9"/>
  <c r="K20" i="1"/>
  <c r="K15" i="1"/>
  <c r="K77" i="1"/>
  <c r="H98" i="9"/>
  <c r="T106" i="9"/>
  <c r="H33" i="18"/>
  <c r="O12" i="21" s="1"/>
  <c r="O14" i="21" s="1"/>
  <c r="E111" i="9"/>
  <c r="AF97" i="9"/>
  <c r="AF107" i="9"/>
  <c r="K103" i="1" s="1"/>
  <c r="K18" i="1"/>
  <c r="N21" i="9"/>
  <c r="N27" i="9" s="1"/>
  <c r="N98" i="9"/>
  <c r="Q98" i="9"/>
  <c r="T98" i="9"/>
  <c r="W98" i="9"/>
  <c r="G33" i="18"/>
  <c r="E75" i="2"/>
  <c r="J11" i="1"/>
  <c r="C16" i="22" s="1"/>
  <c r="Q106" i="9"/>
  <c r="K106" i="9"/>
  <c r="K111" i="9"/>
  <c r="N111" i="9"/>
  <c r="Q111" i="9"/>
  <c r="F33" i="18"/>
  <c r="K19" i="1"/>
  <c r="AF37" i="9"/>
  <c r="K80" i="1"/>
  <c r="AF110" i="9"/>
  <c r="K106" i="1" s="1"/>
  <c r="T21" i="9"/>
  <c r="T27" i="9" s="1"/>
  <c r="T32" i="9"/>
  <c r="V27" i="9"/>
  <c r="H111" i="9"/>
  <c r="N106" i="9"/>
  <c r="T87" i="9"/>
  <c r="T111" i="9"/>
  <c r="W106" i="9"/>
  <c r="W111" i="9"/>
  <c r="D61" i="9"/>
  <c r="J29" i="9"/>
  <c r="J40" i="9" s="1"/>
  <c r="S27" i="9"/>
  <c r="S29" i="9"/>
  <c r="S40" i="9" s="1"/>
  <c r="AF103" i="9"/>
  <c r="K99" i="1" s="1"/>
  <c r="M27" i="9"/>
  <c r="P29" i="9"/>
  <c r="P40" i="9" s="1"/>
  <c r="P61" i="9"/>
  <c r="K81" i="1"/>
  <c r="K71" i="1"/>
  <c r="E21" i="9"/>
  <c r="E27" i="9" s="1"/>
  <c r="AF33" i="9"/>
  <c r="K27" i="1"/>
  <c r="Q18" i="21"/>
  <c r="R18" i="21" s="1"/>
  <c r="AF34" i="9"/>
  <c r="S94" i="9"/>
  <c r="AF96" i="9"/>
  <c r="AF39" i="9"/>
  <c r="G62" i="9"/>
  <c r="D93" i="9"/>
  <c r="K14" i="1"/>
  <c r="K72" i="1"/>
  <c r="S60" i="9"/>
  <c r="S56" i="9"/>
  <c r="V56" i="9"/>
  <c r="V61" i="9" s="1"/>
  <c r="AF35" i="9"/>
  <c r="J27" i="9"/>
  <c r="AF28" i="9"/>
  <c r="J45" i="1"/>
  <c r="J33" i="1"/>
  <c r="W88" i="9"/>
  <c r="W93" i="9" s="1"/>
  <c r="E13" i="1"/>
  <c r="K13" i="1" s="1"/>
  <c r="H75" i="1"/>
  <c r="J79" i="1"/>
  <c r="J60" i="1"/>
  <c r="P84" i="9"/>
  <c r="P94" i="9" s="1"/>
  <c r="J54" i="1"/>
  <c r="G56" i="9"/>
  <c r="G61" i="9" s="1"/>
  <c r="G71" i="9"/>
  <c r="J62" i="9"/>
  <c r="P21" i="9"/>
  <c r="P27" i="9" s="1"/>
  <c r="D84" i="9"/>
  <c r="J69" i="1"/>
  <c r="J74" i="1"/>
  <c r="K61" i="1"/>
  <c r="E97" i="1"/>
  <c r="K97" i="1" s="1"/>
  <c r="J57" i="1"/>
  <c r="J73" i="1"/>
  <c r="J59" i="1"/>
  <c r="J14" i="1"/>
  <c r="M71" i="9"/>
  <c r="M94" i="9" s="1"/>
  <c r="G21" i="9"/>
  <c r="G27" i="9" s="1"/>
  <c r="G84" i="9"/>
  <c r="J56" i="9"/>
  <c r="J61" i="9" s="1"/>
  <c r="G40" i="9"/>
  <c r="S62" i="9"/>
  <c r="W21" i="9"/>
  <c r="W27" i="9" s="1"/>
  <c r="Q32" i="9"/>
  <c r="Q21" i="9"/>
  <c r="Q27" i="9" s="1"/>
  <c r="N32" i="9"/>
  <c r="K32" i="9"/>
  <c r="K21" i="9"/>
  <c r="K27" i="9" s="1"/>
  <c r="H106" i="9"/>
  <c r="H32" i="9"/>
  <c r="G31" i="1"/>
  <c r="H79" i="1"/>
  <c r="H84" i="1" s="1"/>
  <c r="I13" i="22"/>
  <c r="D51" i="1"/>
  <c r="G75" i="1"/>
  <c r="G85" i="1" s="1"/>
  <c r="K11" i="1"/>
  <c r="D107" i="1"/>
  <c r="V29" i="9"/>
  <c r="V40" i="9" s="1"/>
  <c r="AE60" i="9"/>
  <c r="H21" i="9"/>
  <c r="H27" i="9" s="1"/>
  <c r="H31" i="1"/>
  <c r="D65" i="1"/>
  <c r="J94" i="9"/>
  <c r="V94" i="9"/>
  <c r="M29" i="9"/>
  <c r="M40" i="9" s="1"/>
  <c r="D31" i="18"/>
  <c r="E74" i="2"/>
  <c r="D78" i="1"/>
  <c r="D102" i="1"/>
  <c r="D27" i="9"/>
  <c r="D29" i="9"/>
  <c r="D40" i="9" s="1"/>
  <c r="AF106" i="9" l="1"/>
  <c r="S41" i="9"/>
  <c r="AE21" i="9"/>
  <c r="AE27" i="9" s="1"/>
  <c r="J13" i="1"/>
  <c r="D94" i="9"/>
  <c r="D113" i="9" s="1"/>
  <c r="D115" i="9" s="1"/>
  <c r="M41" i="9"/>
  <c r="D16" i="22"/>
  <c r="K87" i="1"/>
  <c r="M113" i="9"/>
  <c r="M115" i="9" s="1"/>
  <c r="E107" i="1"/>
  <c r="D94" i="1"/>
  <c r="AE98" i="9"/>
  <c r="D72" i="2"/>
  <c r="D87" i="2" s="1"/>
  <c r="V41" i="9"/>
  <c r="AF95" i="9"/>
  <c r="E94" i="1" s="1"/>
  <c r="K98" i="9"/>
  <c r="P113" i="9"/>
  <c r="P115" i="9" s="1"/>
  <c r="P41" i="9"/>
  <c r="AF111" i="9"/>
  <c r="J41" i="9"/>
  <c r="D118" i="2"/>
  <c r="AF27" i="9"/>
  <c r="S61" i="9"/>
  <c r="S113" i="9" s="1"/>
  <c r="S115" i="9" s="1"/>
  <c r="V113" i="9"/>
  <c r="V115" i="9" s="1"/>
  <c r="AE93" i="9"/>
  <c r="K70" i="1"/>
  <c r="G94" i="9"/>
  <c r="G113" i="9" s="1"/>
  <c r="G115" i="9" s="1"/>
  <c r="AE56" i="9"/>
  <c r="AE61" i="9" s="1"/>
  <c r="J70" i="1"/>
  <c r="J72" i="1"/>
  <c r="D47" i="1"/>
  <c r="D52" i="1" s="1"/>
  <c r="E29" i="1"/>
  <c r="K29" i="1" s="1"/>
  <c r="D5" i="22" s="1"/>
  <c r="AE71" i="9"/>
  <c r="AE62" i="9"/>
  <c r="D84" i="1"/>
  <c r="D62" i="1"/>
  <c r="D53" i="1"/>
  <c r="G41" i="9"/>
  <c r="J113" i="9"/>
  <c r="J115" i="9" s="1"/>
  <c r="D109" i="2"/>
  <c r="E22" i="1"/>
  <c r="E28" i="1" s="1"/>
  <c r="J31" i="1"/>
  <c r="AE40" i="9"/>
  <c r="D30" i="1"/>
  <c r="G110" i="1" s="1"/>
  <c r="E102" i="1"/>
  <c r="J107" i="1"/>
  <c r="J102" i="1"/>
  <c r="J51" i="1"/>
  <c r="H85" i="1"/>
  <c r="J65" i="1"/>
  <c r="D41" i="9"/>
  <c r="G109" i="1"/>
  <c r="S117" i="9" l="1"/>
  <c r="AE41" i="9"/>
  <c r="M117" i="9"/>
  <c r="D92" i="2"/>
  <c r="D115" i="2" s="1"/>
  <c r="D119" i="2" s="1"/>
  <c r="D117" i="9"/>
  <c r="K86" i="1"/>
  <c r="I6" i="22" s="1"/>
  <c r="B22" i="20" s="1"/>
  <c r="P117" i="9"/>
  <c r="AF98" i="9"/>
  <c r="V117" i="9"/>
  <c r="D31" i="1"/>
  <c r="D75" i="1"/>
  <c r="D85" i="1" s="1"/>
  <c r="D109" i="1" s="1"/>
  <c r="D111" i="1" s="1"/>
  <c r="J117" i="9"/>
  <c r="J47" i="1"/>
  <c r="J52" i="1" s="1"/>
  <c r="J75" i="1"/>
  <c r="AE84" i="9"/>
  <c r="AE94" i="9" s="1"/>
  <c r="G117" i="9"/>
  <c r="K22" i="1"/>
  <c r="J84" i="1"/>
  <c r="J53" i="1"/>
  <c r="H3" i="22" s="1"/>
  <c r="J62" i="1"/>
  <c r="E116" i="2"/>
  <c r="J78" i="1"/>
  <c r="H7" i="22"/>
  <c r="D22" i="1"/>
  <c r="D28" i="1" s="1"/>
  <c r="H16" i="22"/>
  <c r="C133" i="9"/>
  <c r="W87" i="9"/>
  <c r="W83" i="9"/>
  <c r="W75" i="9"/>
  <c r="W73" i="9"/>
  <c r="W74" i="9" s="1"/>
  <c r="W69" i="9"/>
  <c r="W68" i="9"/>
  <c r="T92" i="9"/>
  <c r="T93" i="9" s="1"/>
  <c r="T83" i="9"/>
  <c r="T78" i="9"/>
  <c r="T73" i="9"/>
  <c r="T74" i="9" s="1"/>
  <c r="T69" i="9"/>
  <c r="T71" i="9" s="1"/>
  <c r="Q92" i="9"/>
  <c r="Q85" i="9"/>
  <c r="Q87" i="9" s="1"/>
  <c r="Q83" i="9"/>
  <c r="Q78" i="9"/>
  <c r="Q75" i="9"/>
  <c r="Q73" i="9"/>
  <c r="Q74" i="9" s="1"/>
  <c r="Q69" i="9"/>
  <c r="Q71" i="9" s="1"/>
  <c r="N85" i="9"/>
  <c r="N87" i="9" s="1"/>
  <c r="N83" i="9"/>
  <c r="N82" i="9"/>
  <c r="AF82" i="9" s="1"/>
  <c r="N75" i="9"/>
  <c r="N73" i="9"/>
  <c r="N72" i="9"/>
  <c r="AF72" i="9" s="1"/>
  <c r="N69" i="9"/>
  <c r="N68" i="9"/>
  <c r="K92" i="9"/>
  <c r="K85" i="9"/>
  <c r="K87" i="9" s="1"/>
  <c r="K83" i="9"/>
  <c r="K78" i="9"/>
  <c r="K75" i="9"/>
  <c r="K73" i="9"/>
  <c r="K74" i="9" s="1"/>
  <c r="K69" i="9"/>
  <c r="H85" i="9"/>
  <c r="H83" i="9"/>
  <c r="H75" i="9"/>
  <c r="H73" i="9"/>
  <c r="H74" i="9" s="1"/>
  <c r="H69" i="9"/>
  <c r="H68" i="9"/>
  <c r="AF75" i="9" l="1"/>
  <c r="AF83" i="9"/>
  <c r="AF92" i="9"/>
  <c r="B4" i="20"/>
  <c r="D3" i="22"/>
  <c r="E74" i="1"/>
  <c r="K74" i="1" s="1"/>
  <c r="E118" i="2"/>
  <c r="H87" i="9"/>
  <c r="AF85" i="9"/>
  <c r="AE113" i="9"/>
  <c r="AE115" i="9" s="1"/>
  <c r="AE117" i="9" s="1"/>
  <c r="AF69" i="9"/>
  <c r="E60" i="1" s="1"/>
  <c r="K60" i="1" s="1"/>
  <c r="G6" i="1"/>
  <c r="J6" i="1" s="1"/>
  <c r="D32" i="1"/>
  <c r="D113" i="1" s="1"/>
  <c r="J85" i="1"/>
  <c r="H4" i="22" s="1"/>
  <c r="T84" i="9"/>
  <c r="T94" i="9" s="1"/>
  <c r="AF73" i="9"/>
  <c r="E64" i="1" s="1"/>
  <c r="K64" i="1" s="1"/>
  <c r="AF76" i="9"/>
  <c r="E67" i="1" s="1"/>
  <c r="K67" i="1" s="1"/>
  <c r="K68" i="9"/>
  <c r="AF68" i="9" s="1"/>
  <c r="AD68" i="9"/>
  <c r="AF78" i="9"/>
  <c r="E69" i="1" s="1"/>
  <c r="K69" i="1" s="1"/>
  <c r="E73" i="1"/>
  <c r="K73" i="1" s="1"/>
  <c r="K107" i="1"/>
  <c r="I12" i="22" s="1"/>
  <c r="J22" i="1"/>
  <c r="C3" i="22" s="1"/>
  <c r="G111" i="1"/>
  <c r="W84" i="9"/>
  <c r="H84" i="9"/>
  <c r="N84" i="9"/>
  <c r="N71" i="9"/>
  <c r="E84" i="9"/>
  <c r="E87" i="9"/>
  <c r="K84" i="9"/>
  <c r="Q84" i="9"/>
  <c r="E71" i="9"/>
  <c r="E74" i="9"/>
  <c r="N74" i="9"/>
  <c r="H71" i="9"/>
  <c r="W71" i="9"/>
  <c r="E93" i="9"/>
  <c r="H2" i="22"/>
  <c r="W67" i="9"/>
  <c r="W65" i="9"/>
  <c r="W64" i="9"/>
  <c r="W63" i="9"/>
  <c r="W50" i="9"/>
  <c r="W48" i="9"/>
  <c r="W45" i="9"/>
  <c r="W42" i="9"/>
  <c r="T67" i="9"/>
  <c r="T65" i="9"/>
  <c r="T64" i="9"/>
  <c r="T63" i="9"/>
  <c r="T58" i="9"/>
  <c r="T48" i="9"/>
  <c r="T42" i="9"/>
  <c r="Q67" i="9"/>
  <c r="Q65" i="9"/>
  <c r="Q64" i="9"/>
  <c r="Q63" i="9"/>
  <c r="Q59" i="9"/>
  <c r="Q50" i="9"/>
  <c r="Q48" i="9"/>
  <c r="Q47" i="9"/>
  <c r="Q42" i="9"/>
  <c r="N67" i="9"/>
  <c r="N65" i="9"/>
  <c r="N64" i="9"/>
  <c r="N63" i="9"/>
  <c r="N59" i="9"/>
  <c r="N58" i="9"/>
  <c r="N42" i="9"/>
  <c r="K67" i="9"/>
  <c r="K65" i="9"/>
  <c r="K64" i="9"/>
  <c r="K63" i="9"/>
  <c r="K59" i="9"/>
  <c r="K50" i="9"/>
  <c r="K48" i="9"/>
  <c r="K47" i="9"/>
  <c r="K45" i="9"/>
  <c r="K42" i="9"/>
  <c r="H67" i="9"/>
  <c r="H65" i="9"/>
  <c r="H64" i="9"/>
  <c r="H63" i="9"/>
  <c r="H59" i="9"/>
  <c r="H58" i="9"/>
  <c r="H48" i="9"/>
  <c r="H45" i="9"/>
  <c r="H42" i="9"/>
  <c r="AF50" i="9" l="1"/>
  <c r="E41" i="1" s="1"/>
  <c r="K41" i="1" s="1"/>
  <c r="AF42" i="9"/>
  <c r="AF71" i="9"/>
  <c r="G4" i="1"/>
  <c r="G7" i="1" s="1"/>
  <c r="G28" i="1" s="1"/>
  <c r="G32" i="1" s="1"/>
  <c r="G113" i="1" s="1"/>
  <c r="J4" i="1"/>
  <c r="J7" i="1" s="1"/>
  <c r="K71" i="9"/>
  <c r="K31" i="1"/>
  <c r="AF48" i="9"/>
  <c r="E39" i="1" s="1"/>
  <c r="K39" i="1" s="1"/>
  <c r="AF64" i="9"/>
  <c r="E55" i="1" s="1"/>
  <c r="K55" i="1" s="1"/>
  <c r="J109" i="1"/>
  <c r="J111" i="1" s="1"/>
  <c r="AF65" i="9"/>
  <c r="E56" i="1" s="1"/>
  <c r="K56" i="1" s="1"/>
  <c r="AF63" i="9"/>
  <c r="AF67" i="9"/>
  <c r="E58" i="1" s="1"/>
  <c r="K58" i="1" s="1"/>
  <c r="K37" i="1"/>
  <c r="Q58" i="9"/>
  <c r="AF58" i="9" s="1"/>
  <c r="E49" i="1" s="1"/>
  <c r="K49" i="1" s="1"/>
  <c r="AD58" i="9"/>
  <c r="AF47" i="9"/>
  <c r="E38" i="1" s="1"/>
  <c r="K38" i="1" s="1"/>
  <c r="AD47" i="9"/>
  <c r="K42" i="1"/>
  <c r="K46" i="1"/>
  <c r="K57" i="1"/>
  <c r="E35" i="1"/>
  <c r="K35" i="1" s="1"/>
  <c r="K45" i="1"/>
  <c r="T60" i="9"/>
  <c r="AD59" i="9"/>
  <c r="E34" i="1"/>
  <c r="K34" i="1" s="1"/>
  <c r="AF45" i="9"/>
  <c r="E36" i="1" s="1"/>
  <c r="K36" i="1" s="1"/>
  <c r="AD45" i="9"/>
  <c r="K40" i="1"/>
  <c r="K44" i="1"/>
  <c r="K43" i="1"/>
  <c r="AF59" i="9"/>
  <c r="E50" i="1" s="1"/>
  <c r="K50" i="1" s="1"/>
  <c r="W60" i="9"/>
  <c r="W94" i="9"/>
  <c r="K60" i="9"/>
  <c r="H9" i="22"/>
  <c r="H17" i="22" s="1"/>
  <c r="T62" i="9"/>
  <c r="H62" i="9"/>
  <c r="E62" i="9"/>
  <c r="AF74" i="9"/>
  <c r="E63" i="1"/>
  <c r="K63" i="1" s="1"/>
  <c r="N56" i="9"/>
  <c r="K62" i="9"/>
  <c r="Q62" i="9"/>
  <c r="W62" i="9"/>
  <c r="E94" i="9"/>
  <c r="E56" i="9"/>
  <c r="E66" i="1"/>
  <c r="K66" i="1" s="1"/>
  <c r="AF84" i="9"/>
  <c r="H56" i="9"/>
  <c r="K56" i="9"/>
  <c r="N60" i="9"/>
  <c r="W56" i="9"/>
  <c r="N62" i="9"/>
  <c r="E60" i="9"/>
  <c r="E83" i="1"/>
  <c r="K83" i="1" s="1"/>
  <c r="E59" i="1"/>
  <c r="K59" i="1" s="1"/>
  <c r="AF87" i="9"/>
  <c r="E76" i="1"/>
  <c r="K76" i="1" s="1"/>
  <c r="B12" i="20" l="1"/>
  <c r="B14" i="20" s="1"/>
  <c r="B15" i="20" s="1"/>
  <c r="H60" i="9"/>
  <c r="H61" i="9" s="1"/>
  <c r="C2" i="22"/>
  <c r="C9" i="22" s="1"/>
  <c r="C17" i="22" s="1"/>
  <c r="J28" i="1"/>
  <c r="J32" i="1" s="1"/>
  <c r="J113" i="1" s="1"/>
  <c r="Q60" i="9"/>
  <c r="Q56" i="9"/>
  <c r="T56" i="9"/>
  <c r="T61" i="9" s="1"/>
  <c r="T113" i="9" s="1"/>
  <c r="T115" i="9" s="1"/>
  <c r="W61" i="9"/>
  <c r="W113" i="9" s="1"/>
  <c r="W115" i="9" s="1"/>
  <c r="K61" i="9"/>
  <c r="E62" i="1"/>
  <c r="E61" i="9"/>
  <c r="E113" i="9" s="1"/>
  <c r="E115" i="9" s="1"/>
  <c r="N61" i="9"/>
  <c r="K48" i="1"/>
  <c r="AF60" i="9"/>
  <c r="E75" i="1"/>
  <c r="E54" i="1"/>
  <c r="K54" i="1" s="1"/>
  <c r="AF62" i="9"/>
  <c r="E78" i="1"/>
  <c r="E33" i="1"/>
  <c r="K33" i="1" s="1"/>
  <c r="AF56" i="9"/>
  <c r="E65" i="1"/>
  <c r="AF61" i="9" l="1"/>
  <c r="Q61" i="9"/>
  <c r="E47" i="1"/>
  <c r="K65" i="1"/>
  <c r="E53" i="1"/>
  <c r="E51" i="1"/>
  <c r="E52" i="1" l="1"/>
  <c r="K75" i="1" l="1"/>
  <c r="K78" i="1" l="1"/>
  <c r="K62" i="1" l="1"/>
  <c r="K51" i="1"/>
  <c r="K47" i="1" l="1"/>
  <c r="K52" i="1" s="1"/>
  <c r="I2" i="22" s="1"/>
  <c r="B18" i="20" s="1"/>
  <c r="K53" i="1"/>
  <c r="I3" i="22" s="1"/>
  <c r="B19" i="20" s="1"/>
  <c r="E70" i="2" l="1"/>
  <c r="F70" i="2" s="1"/>
  <c r="H14" i="21" l="1"/>
  <c r="G14" i="21"/>
  <c r="E14" i="21"/>
  <c r="C14" i="21"/>
  <c r="F14" i="21"/>
  <c r="D14" i="21"/>
  <c r="U133" i="9"/>
  <c r="AD133" i="9"/>
  <c r="V127" i="9" l="1"/>
  <c r="Y132" i="9"/>
  <c r="Y130" i="9"/>
  <c r="Y128" i="9"/>
  <c r="Y126" i="9"/>
  <c r="Y131" i="9"/>
  <c r="Y129" i="9"/>
  <c r="Y127" i="9"/>
  <c r="AD38" i="9"/>
  <c r="AF38" i="9"/>
  <c r="AD36" i="9"/>
  <c r="U18" i="21"/>
  <c r="I14" i="21"/>
  <c r="G11" i="21"/>
  <c r="G15" i="21" s="1"/>
  <c r="K11" i="21"/>
  <c r="D11" i="21"/>
  <c r="D15" i="21" s="1"/>
  <c r="H11" i="21"/>
  <c r="H15" i="21" s="1"/>
  <c r="L11" i="21"/>
  <c r="F11" i="21"/>
  <c r="F15" i="21" s="1"/>
  <c r="J11" i="21"/>
  <c r="E11" i="21"/>
  <c r="E15" i="21" s="1"/>
  <c r="I11" i="21"/>
  <c r="I15" i="21" s="1"/>
  <c r="M11" i="21"/>
  <c r="C11" i="21"/>
  <c r="C15" i="21" s="1"/>
  <c r="V126" i="9"/>
  <c r="Z126" i="9" s="1"/>
  <c r="V132" i="9"/>
  <c r="V131" i="9"/>
  <c r="V130" i="9"/>
  <c r="V129" i="9"/>
  <c r="V128" i="9"/>
  <c r="E56" i="2"/>
  <c r="F56" i="2" s="1"/>
  <c r="E57" i="2"/>
  <c r="F57" i="2" s="1"/>
  <c r="E58" i="2"/>
  <c r="F58" i="2" s="1"/>
  <c r="E59" i="2"/>
  <c r="F59" i="2" s="1"/>
  <c r="E60" i="2"/>
  <c r="F60" i="2" s="1"/>
  <c r="E61" i="2"/>
  <c r="F61" i="2" s="1"/>
  <c r="E55" i="2"/>
  <c r="F55" i="2" s="1"/>
  <c r="E69" i="2"/>
  <c r="F69" i="2" s="1"/>
  <c r="E68" i="2"/>
  <c r="F68" i="2" s="1"/>
  <c r="E67" i="2"/>
  <c r="F67" i="2" s="1"/>
  <c r="E66" i="2"/>
  <c r="F66" i="2" s="1"/>
  <c r="E65" i="2"/>
  <c r="F65" i="2" s="1"/>
  <c r="E64" i="2"/>
  <c r="F64" i="2" s="1"/>
  <c r="I5" i="1"/>
  <c r="F31" i="1"/>
  <c r="F27" i="1"/>
  <c r="F25" i="1"/>
  <c r="F22" i="1"/>
  <c r="F11" i="1"/>
  <c r="I27" i="1"/>
  <c r="I25" i="1"/>
  <c r="I9" i="1"/>
  <c r="E38" i="2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1" i="2"/>
  <c r="F31" i="2" s="1"/>
  <c r="E6" i="2"/>
  <c r="Q5" i="21" s="1"/>
  <c r="U5" i="21" s="1"/>
  <c r="E7" i="2"/>
  <c r="E8" i="2"/>
  <c r="E9" i="2"/>
  <c r="E10" i="2"/>
  <c r="E11" i="2"/>
  <c r="E5" i="2"/>
  <c r="F107" i="1"/>
  <c r="F102" i="1"/>
  <c r="F84" i="1"/>
  <c r="F78" i="1"/>
  <c r="F65" i="1"/>
  <c r="F62" i="1"/>
  <c r="F53" i="1"/>
  <c r="F51" i="1"/>
  <c r="F52" i="1" s="1"/>
  <c r="C27" i="1"/>
  <c r="C25" i="1"/>
  <c r="C118" i="2"/>
  <c r="C114" i="2"/>
  <c r="C112" i="2"/>
  <c r="C96" i="2"/>
  <c r="C152" i="9"/>
  <c r="D147" i="9" s="1"/>
  <c r="O137" i="9" s="1"/>
  <c r="F133" i="9"/>
  <c r="P143" i="9"/>
  <c r="M143" i="9"/>
  <c r="J143" i="9"/>
  <c r="G143" i="9"/>
  <c r="C143" i="9"/>
  <c r="D127" i="9"/>
  <c r="E127" i="9" s="1"/>
  <c r="D128" i="9"/>
  <c r="E128" i="9" s="1"/>
  <c r="D129" i="9"/>
  <c r="E129" i="9" s="1"/>
  <c r="D130" i="9"/>
  <c r="E130" i="9" s="1"/>
  <c r="D131" i="9"/>
  <c r="E131" i="9" s="1"/>
  <c r="D126" i="9"/>
  <c r="E126" i="9" s="1"/>
  <c r="Q88" i="9"/>
  <c r="Q93" i="9" s="1"/>
  <c r="Q94" i="9" s="1"/>
  <c r="Q113" i="9" s="1"/>
  <c r="Q115" i="9" s="1"/>
  <c r="N88" i="9"/>
  <c r="N93" i="9" s="1"/>
  <c r="N94" i="9" s="1"/>
  <c r="N113" i="9" s="1"/>
  <c r="N115" i="9" s="1"/>
  <c r="K88" i="9"/>
  <c r="K93" i="9" s="1"/>
  <c r="K94" i="9" s="1"/>
  <c r="K113" i="9" s="1"/>
  <c r="K115" i="9" s="1"/>
  <c r="H88" i="9"/>
  <c r="AF88" i="9" l="1"/>
  <c r="F38" i="2"/>
  <c r="R5" i="21"/>
  <c r="F11" i="2"/>
  <c r="F7" i="2"/>
  <c r="F10" i="2"/>
  <c r="F9" i="2"/>
  <c r="F5" i="2"/>
  <c r="F8" i="2"/>
  <c r="E133" i="9"/>
  <c r="F6" i="2"/>
  <c r="W131" i="9"/>
  <c r="Z131" i="9"/>
  <c r="W127" i="9"/>
  <c r="Z127" i="9"/>
  <c r="Y133" i="9"/>
  <c r="W130" i="9"/>
  <c r="Z130" i="9"/>
  <c r="W129" i="9"/>
  <c r="Z129" i="9"/>
  <c r="W128" i="9"/>
  <c r="Z128" i="9"/>
  <c r="W132" i="9"/>
  <c r="Z132" i="9"/>
  <c r="AF36" i="9"/>
  <c r="AF32" i="9" s="1"/>
  <c r="I11" i="1"/>
  <c r="B16" i="22" s="1"/>
  <c r="H93" i="9"/>
  <c r="H94" i="9" s="1"/>
  <c r="H113" i="9" s="1"/>
  <c r="H115" i="9" s="1"/>
  <c r="E54" i="2"/>
  <c r="E30" i="2"/>
  <c r="E4" i="2"/>
  <c r="E63" i="2"/>
  <c r="C54" i="2"/>
  <c r="C23" i="2"/>
  <c r="E23" i="2" s="1"/>
  <c r="F23" i="2" s="1"/>
  <c r="C22" i="2"/>
  <c r="E22" i="2" s="1"/>
  <c r="F22" i="2" s="1"/>
  <c r="C25" i="2"/>
  <c r="E25" i="2" s="1"/>
  <c r="Q7" i="21" s="1"/>
  <c r="C26" i="2"/>
  <c r="C24" i="2"/>
  <c r="C4" i="2"/>
  <c r="C30" i="2"/>
  <c r="C63" i="2"/>
  <c r="W126" i="9"/>
  <c r="V133" i="9"/>
  <c r="C28" i="2"/>
  <c r="E28" i="2" s="1"/>
  <c r="Q10" i="21" s="1"/>
  <c r="F85" i="1"/>
  <c r="C27" i="2"/>
  <c r="E27" i="2" s="1"/>
  <c r="F27" i="2" s="1"/>
  <c r="D146" i="9"/>
  <c r="O136" i="9" s="1"/>
  <c r="D151" i="9"/>
  <c r="O141" i="9" s="1"/>
  <c r="D150" i="9"/>
  <c r="O140" i="9" s="1"/>
  <c r="D149" i="9"/>
  <c r="O139" i="9" s="1"/>
  <c r="D148" i="9"/>
  <c r="O138" i="9" s="1"/>
  <c r="D136" i="9"/>
  <c r="D142" i="9"/>
  <c r="D141" i="9"/>
  <c r="D140" i="9"/>
  <c r="D139" i="9"/>
  <c r="D138" i="9"/>
  <c r="D137" i="9"/>
  <c r="D133" i="9"/>
  <c r="I21" i="1"/>
  <c r="I20" i="1"/>
  <c r="I19" i="1"/>
  <c r="I18" i="1"/>
  <c r="I14" i="1"/>
  <c r="I12" i="1"/>
  <c r="C110" i="1"/>
  <c r="C108" i="1"/>
  <c r="I108" i="1" s="1"/>
  <c r="I106" i="1"/>
  <c r="I105" i="1"/>
  <c r="I104" i="1"/>
  <c r="I103" i="1"/>
  <c r="C101" i="1"/>
  <c r="I101" i="1" s="1"/>
  <c r="I100" i="1"/>
  <c r="I99" i="1"/>
  <c r="C98" i="1"/>
  <c r="I98" i="1" s="1"/>
  <c r="C97" i="1"/>
  <c r="I97" i="1" s="1"/>
  <c r="I96" i="1"/>
  <c r="I95" i="1"/>
  <c r="C83" i="1"/>
  <c r="I83" i="1" s="1"/>
  <c r="I82" i="1"/>
  <c r="I81" i="1"/>
  <c r="I80" i="1"/>
  <c r="C79" i="1"/>
  <c r="I79" i="1" s="1"/>
  <c r="I77" i="1"/>
  <c r="C76" i="1"/>
  <c r="I76" i="1" s="1"/>
  <c r="C74" i="1"/>
  <c r="I74" i="1" s="1"/>
  <c r="C73" i="1"/>
  <c r="I73" i="1" s="1"/>
  <c r="I72" i="1"/>
  <c r="I71" i="1"/>
  <c r="C69" i="1"/>
  <c r="I69" i="1" s="1"/>
  <c r="I68" i="1"/>
  <c r="C67" i="1"/>
  <c r="I67" i="1" s="1"/>
  <c r="C66" i="1"/>
  <c r="I66" i="1" s="1"/>
  <c r="C64" i="1"/>
  <c r="I64" i="1" s="1"/>
  <c r="C63" i="1"/>
  <c r="I63" i="1" s="1"/>
  <c r="I61" i="1"/>
  <c r="C60" i="1"/>
  <c r="I60" i="1" s="1"/>
  <c r="C59" i="1"/>
  <c r="I59" i="1" s="1"/>
  <c r="C58" i="1"/>
  <c r="I58" i="1" s="1"/>
  <c r="I57" i="1"/>
  <c r="C56" i="1"/>
  <c r="I56" i="1" s="1"/>
  <c r="C55" i="1"/>
  <c r="I55" i="1" s="1"/>
  <c r="C50" i="1"/>
  <c r="I50" i="1" s="1"/>
  <c r="C49" i="1"/>
  <c r="I49" i="1" s="1"/>
  <c r="I34" i="1"/>
  <c r="I35" i="1"/>
  <c r="C36" i="1"/>
  <c r="I36" i="1" s="1"/>
  <c r="I37" i="1"/>
  <c r="C38" i="1"/>
  <c r="I38" i="1" s="1"/>
  <c r="C39" i="1"/>
  <c r="I39" i="1" s="1"/>
  <c r="I40" i="1"/>
  <c r="C41" i="1"/>
  <c r="I41" i="1" s="1"/>
  <c r="I42" i="1"/>
  <c r="I43" i="1"/>
  <c r="I44" i="1"/>
  <c r="I45" i="1"/>
  <c r="I46" i="1"/>
  <c r="T30" i="9"/>
  <c r="T29" i="9" s="1"/>
  <c r="T40" i="9" s="1"/>
  <c r="T41" i="9" s="1"/>
  <c r="T117" i="9" s="1"/>
  <c r="Q30" i="9"/>
  <c r="Q29" i="9" s="1"/>
  <c r="Q40" i="9" s="1"/>
  <c r="Q41" i="9" s="1"/>
  <c r="Q117" i="9" s="1"/>
  <c r="N30" i="9"/>
  <c r="N29" i="9" s="1"/>
  <c r="N40" i="9" s="1"/>
  <c r="N41" i="9" s="1"/>
  <c r="N117" i="9" s="1"/>
  <c r="K30" i="9"/>
  <c r="K29" i="9" s="1"/>
  <c r="K40" i="9" s="1"/>
  <c r="K41" i="9" s="1"/>
  <c r="K117" i="9" s="1"/>
  <c r="H30" i="9"/>
  <c r="H29" i="9" s="1"/>
  <c r="H40" i="9" s="1"/>
  <c r="H41" i="9" s="1"/>
  <c r="E73" i="2"/>
  <c r="F73" i="2" s="1"/>
  <c r="AD111" i="9"/>
  <c r="AD26" i="9"/>
  <c r="AD24" i="9"/>
  <c r="AD10" i="9"/>
  <c r="AD6" i="9"/>
  <c r="C111" i="9"/>
  <c r="C106" i="9"/>
  <c r="C98" i="9"/>
  <c r="C93" i="9"/>
  <c r="C87" i="9"/>
  <c r="C84" i="9"/>
  <c r="C74" i="9"/>
  <c r="C71" i="9"/>
  <c r="C60" i="9"/>
  <c r="C26" i="9"/>
  <c r="C21" i="9"/>
  <c r="C10" i="9"/>
  <c r="C6" i="9"/>
  <c r="Q3" i="21" l="1"/>
  <c r="R3" i="21" s="1"/>
  <c r="Q4" i="21"/>
  <c r="R4" i="21" s="1"/>
  <c r="Q9" i="21"/>
  <c r="R9" i="21" s="1"/>
  <c r="R10" i="21"/>
  <c r="R7" i="21"/>
  <c r="W133" i="9"/>
  <c r="E98" i="2"/>
  <c r="E109" i="2" s="1"/>
  <c r="F28" i="2"/>
  <c r="F25" i="2"/>
  <c r="AD98" i="9"/>
  <c r="Z133" i="9"/>
  <c r="AD106" i="9"/>
  <c r="H117" i="9"/>
  <c r="AD93" i="9"/>
  <c r="AD71" i="9"/>
  <c r="F63" i="2"/>
  <c r="F54" i="2"/>
  <c r="F30" i="2"/>
  <c r="F4" i="2"/>
  <c r="E79" i="1"/>
  <c r="K79" i="1" s="1"/>
  <c r="AF93" i="9"/>
  <c r="AF94" i="9" s="1"/>
  <c r="AF113" i="9" s="1"/>
  <c r="AF115" i="9" s="1"/>
  <c r="C102" i="1"/>
  <c r="E24" i="2"/>
  <c r="Q6" i="21" s="1"/>
  <c r="E26" i="2"/>
  <c r="Q8" i="21" s="1"/>
  <c r="W30" i="9"/>
  <c r="W29" i="9" s="1"/>
  <c r="W40" i="9" s="1"/>
  <c r="W41" i="9" s="1"/>
  <c r="W117" i="9" s="1"/>
  <c r="C29" i="9"/>
  <c r="C107" i="1"/>
  <c r="AD32" i="9"/>
  <c r="C21" i="2"/>
  <c r="AD87" i="9"/>
  <c r="AD74" i="9"/>
  <c r="C61" i="9"/>
  <c r="AD84" i="9"/>
  <c r="I70" i="1"/>
  <c r="I15" i="1"/>
  <c r="I16" i="1"/>
  <c r="AD56" i="9"/>
  <c r="C33" i="1"/>
  <c r="I33" i="1" s="1"/>
  <c r="AD60" i="9"/>
  <c r="I48" i="1"/>
  <c r="AD62" i="9"/>
  <c r="C54" i="1"/>
  <c r="I54" i="1" s="1"/>
  <c r="C62" i="1"/>
  <c r="C65" i="1"/>
  <c r="C78" i="1"/>
  <c r="C84" i="1"/>
  <c r="AD21" i="9"/>
  <c r="AD27" i="9" s="1"/>
  <c r="I13" i="1"/>
  <c r="L137" i="9"/>
  <c r="I137" i="9"/>
  <c r="F137" i="9"/>
  <c r="L138" i="9"/>
  <c r="I138" i="9"/>
  <c r="F138" i="9"/>
  <c r="L139" i="9"/>
  <c r="I139" i="9"/>
  <c r="F139" i="9"/>
  <c r="L140" i="9"/>
  <c r="I140" i="9"/>
  <c r="F140" i="9"/>
  <c r="L141" i="9"/>
  <c r="I141" i="9"/>
  <c r="F141" i="9"/>
  <c r="L142" i="9"/>
  <c r="I142" i="9"/>
  <c r="F142" i="9"/>
  <c r="O143" i="9"/>
  <c r="L136" i="9"/>
  <c r="I136" i="9"/>
  <c r="F136" i="9"/>
  <c r="D143" i="9"/>
  <c r="C27" i="9"/>
  <c r="C94" i="9"/>
  <c r="D152" i="9"/>
  <c r="C120" i="9"/>
  <c r="F120" i="9"/>
  <c r="I120" i="9"/>
  <c r="L120" i="9"/>
  <c r="O120" i="9"/>
  <c r="R120" i="9"/>
  <c r="U120" i="9"/>
  <c r="C94" i="1" l="1"/>
  <c r="R6" i="21"/>
  <c r="R8" i="21"/>
  <c r="I143" i="9"/>
  <c r="F98" i="2"/>
  <c r="C75" i="1"/>
  <c r="C85" i="1" s="1"/>
  <c r="F16" i="2"/>
  <c r="F15" i="2"/>
  <c r="F26" i="2"/>
  <c r="F24" i="2"/>
  <c r="U7" i="21"/>
  <c r="U10" i="21"/>
  <c r="R117" i="9"/>
  <c r="C113" i="9"/>
  <c r="C115" i="9" s="1"/>
  <c r="AF30" i="9"/>
  <c r="AF29" i="9" s="1"/>
  <c r="AF40" i="9" s="1"/>
  <c r="L117" i="9"/>
  <c r="C41" i="9"/>
  <c r="E84" i="1"/>
  <c r="E85" i="1" s="1"/>
  <c r="E109" i="1" s="1"/>
  <c r="E111" i="1" s="1"/>
  <c r="F117" i="9"/>
  <c r="E21" i="2"/>
  <c r="E29" i="9"/>
  <c r="E40" i="9" s="1"/>
  <c r="E41" i="9" s="1"/>
  <c r="E117" i="9" s="1"/>
  <c r="AD29" i="9"/>
  <c r="L143" i="9"/>
  <c r="F143" i="9"/>
  <c r="AD94" i="9"/>
  <c r="F94" i="1"/>
  <c r="F101" i="2"/>
  <c r="C53" i="1"/>
  <c r="C51" i="1"/>
  <c r="C47" i="1"/>
  <c r="AD61" i="9"/>
  <c r="C22" i="1"/>
  <c r="C28" i="1" s="1"/>
  <c r="I94" i="1" l="1"/>
  <c r="F21" i="2"/>
  <c r="U3" i="21"/>
  <c r="U6" i="21"/>
  <c r="U8" i="21"/>
  <c r="U4" i="21"/>
  <c r="U9" i="21"/>
  <c r="C117" i="9"/>
  <c r="O117" i="9"/>
  <c r="U117" i="9"/>
  <c r="F14" i="2"/>
  <c r="F109" i="1"/>
  <c r="I117" i="9"/>
  <c r="E30" i="1"/>
  <c r="H110" i="1" s="1"/>
  <c r="AF41" i="9"/>
  <c r="AF117" i="9" s="1"/>
  <c r="C30" i="1"/>
  <c r="F110" i="1" s="1"/>
  <c r="AD40" i="9"/>
  <c r="AD41" i="9" s="1"/>
  <c r="AD113" i="9"/>
  <c r="AD115" i="9" s="1"/>
  <c r="C52" i="1"/>
  <c r="C109" i="1" s="1"/>
  <c r="C111" i="1" s="1"/>
  <c r="C109" i="2"/>
  <c r="F109" i="2" s="1"/>
  <c r="I22" i="1"/>
  <c r="C31" i="1" l="1"/>
  <c r="C32" i="1" s="1"/>
  <c r="C113" i="1" s="1"/>
  <c r="J6" i="22"/>
  <c r="F13" i="2"/>
  <c r="C72" i="2"/>
  <c r="AD117" i="9"/>
  <c r="E31" i="1"/>
  <c r="E32" i="1" s="1"/>
  <c r="E113" i="1" s="1"/>
  <c r="E3" i="22"/>
  <c r="C13" i="18"/>
  <c r="C33" i="18" s="1"/>
  <c r="C87" i="2" l="1"/>
  <c r="C92" i="2" s="1"/>
  <c r="K84" i="1"/>
  <c r="K85" i="1" s="1"/>
  <c r="I4" i="22" s="1"/>
  <c r="B20" i="20" s="1"/>
  <c r="K102" i="1"/>
  <c r="I11" i="22" s="1"/>
  <c r="J11" i="22" s="1"/>
  <c r="E72" i="2"/>
  <c r="Q12" i="21" s="1"/>
  <c r="I107" i="1"/>
  <c r="I84" i="1"/>
  <c r="I102" i="1"/>
  <c r="I78" i="1"/>
  <c r="I75" i="1"/>
  <c r="I65" i="1"/>
  <c r="I62" i="1"/>
  <c r="R12" i="21" l="1"/>
  <c r="U12" i="21"/>
  <c r="B25" i="20"/>
  <c r="B28" i="20" s="1"/>
  <c r="G16" i="22"/>
  <c r="F6" i="1"/>
  <c r="H6" i="1" s="1"/>
  <c r="E87" i="2"/>
  <c r="E92" i="2" s="1"/>
  <c r="I16" i="22"/>
  <c r="F72" i="2"/>
  <c r="I85" i="1"/>
  <c r="C115" i="2"/>
  <c r="C119" i="2" s="1"/>
  <c r="I47" i="1"/>
  <c r="I51" i="1"/>
  <c r="I53" i="1"/>
  <c r="D13" i="18"/>
  <c r="D33" i="18" s="1"/>
  <c r="J16" i="22" l="1"/>
  <c r="I6" i="1"/>
  <c r="I4" i="1" s="1"/>
  <c r="I7" i="1" s="1"/>
  <c r="B9" i="22" s="1"/>
  <c r="B17" i="22" s="1"/>
  <c r="F4" i="1"/>
  <c r="F7" i="1" s="1"/>
  <c r="F28" i="1" s="1"/>
  <c r="F32" i="1" s="1"/>
  <c r="F87" i="2"/>
  <c r="J4" i="22"/>
  <c r="K6" i="1"/>
  <c r="I31" i="1"/>
  <c r="I52" i="1"/>
  <c r="I28" i="1" l="1"/>
  <c r="I32" i="1" s="1"/>
  <c r="J2" i="22"/>
  <c r="J3" i="22"/>
  <c r="I109" i="1"/>
  <c r="I111" i="1" s="1"/>
  <c r="F111" i="1"/>
  <c r="F113" i="1" s="1"/>
  <c r="G9" i="22" l="1"/>
  <c r="G17" i="22" s="1"/>
  <c r="I113" i="1"/>
  <c r="N11" i="21" l="1"/>
  <c r="O11" i="21"/>
  <c r="J14" i="21" l="1"/>
  <c r="J15" i="21" s="1"/>
  <c r="K14" i="21"/>
  <c r="K15" i="21" s="1"/>
  <c r="L14" i="21"/>
  <c r="L15" i="21" s="1"/>
  <c r="M14" i="21"/>
  <c r="M15" i="21" s="1"/>
  <c r="N14" i="21"/>
  <c r="N15" i="21" s="1"/>
  <c r="O15" i="21" l="1"/>
  <c r="K94" i="1"/>
  <c r="H94" i="1"/>
  <c r="H109" i="1" l="1"/>
  <c r="H111" i="1" s="1"/>
  <c r="K109" i="1"/>
  <c r="K111" i="1" s="1"/>
  <c r="I7" i="22"/>
  <c r="B23" i="20" l="1"/>
  <c r="B24" i="20" s="1"/>
  <c r="B30" i="20" s="1"/>
  <c r="I9" i="22"/>
  <c r="J9" i="22" s="1"/>
  <c r="J7" i="22"/>
  <c r="I17" i="22" l="1"/>
  <c r="J17" i="22" s="1"/>
  <c r="F92" i="2"/>
  <c r="K5" i="1" l="1"/>
  <c r="K4" i="1" s="1"/>
  <c r="K7" i="1" s="1"/>
  <c r="D2" i="22" s="1"/>
  <c r="H4" i="1"/>
  <c r="H7" i="1" s="1"/>
  <c r="H28" i="1" s="1"/>
  <c r="H32" i="1" s="1"/>
  <c r="H113" i="1" s="1"/>
  <c r="E115" i="2"/>
  <c r="B3" i="20" l="1"/>
  <c r="K28" i="1"/>
  <c r="K32" i="1" s="1"/>
  <c r="K113" i="1" s="1"/>
  <c r="F115" i="2"/>
  <c r="E119" i="2"/>
  <c r="F119" i="2" s="1"/>
  <c r="B6" i="20" l="1"/>
  <c r="B16" i="20" s="1"/>
  <c r="B32" i="20" s="1"/>
  <c r="E2" i="22"/>
  <c r="D9" i="22"/>
  <c r="E9" i="22" s="1"/>
  <c r="D17" i="22" l="1"/>
  <c r="E17" i="22" s="1"/>
  <c r="AC71" i="9" l="1"/>
  <c r="AC94" i="9" s="1"/>
  <c r="AC113" i="9" s="1"/>
  <c r="AC115" i="9" s="1"/>
  <c r="AC117" i="9" s="1"/>
</calcChain>
</file>

<file path=xl/sharedStrings.xml><?xml version="1.0" encoding="utf-8"?>
<sst xmlns="http://schemas.openxmlformats.org/spreadsheetml/2006/main" count="852" uniqueCount="398">
  <si>
    <t>BEVÉTELEK ÖSSZESEN</t>
  </si>
  <si>
    <t>Jubileumi jutalom</t>
  </si>
  <si>
    <t>Közlekedési költségtérítés</t>
  </si>
  <si>
    <t>Vásárolt élelmezés</t>
  </si>
  <si>
    <t>Baracska</t>
  </si>
  <si>
    <t>Ercsi</t>
  </si>
  <si>
    <t>Gyúró</t>
  </si>
  <si>
    <t>Kajászó</t>
  </si>
  <si>
    <t>Martonvásár</t>
  </si>
  <si>
    <t>Ráckeresztúr</t>
  </si>
  <si>
    <t>Tordas</t>
  </si>
  <si>
    <t>HÁZI SEGÍTSÉGNYÚJTÁS</t>
  </si>
  <si>
    <t>SEGÍTŐ SZOLGÁLAT EGYÜTT</t>
  </si>
  <si>
    <t>Közalkalmazotti státuszok</t>
  </si>
  <si>
    <t>Összesen</t>
  </si>
  <si>
    <t>ENGEDÉLYEZETT LÉTSZÁM</t>
  </si>
  <si>
    <t>Segítő Szolgálat</t>
  </si>
  <si>
    <t>Segítő Szolgálat Összesen</t>
  </si>
  <si>
    <t>mutató</t>
  </si>
  <si>
    <t>SZOCIÁLIS NORMATÍVA ÉS TÁMOGATÁS MINDÖSSZESEN</t>
  </si>
  <si>
    <t>Bevételek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</si>
  <si>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</si>
  <si>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</si>
  <si>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</si>
  <si>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</si>
  <si>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</si>
  <si>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</si>
  <si>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</si>
  <si>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</si>
  <si>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</si>
  <si>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</si>
  <si>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</si>
  <si>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</si>
  <si>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Személyi juttatások</t>
  </si>
  <si>
    <t>Január</t>
  </si>
  <si>
    <t>Február</t>
  </si>
  <si>
    <t>Március</t>
  </si>
  <si>
    <t>Április</t>
  </si>
  <si>
    <t>Május</t>
  </si>
  <si>
    <t>Június</t>
  </si>
  <si>
    <t>Július</t>
  </si>
  <si>
    <t>Szeptember</t>
  </si>
  <si>
    <t>Október</t>
  </si>
  <si>
    <t>November</t>
  </si>
  <si>
    <t>December</t>
  </si>
  <si>
    <t>Szociális és gyermekjóléti feladatok támogatása</t>
  </si>
  <si>
    <t>SZOCIÁLIS NORMATÍVA ÖSSZESEN</t>
  </si>
  <si>
    <t>Kiadások</t>
  </si>
  <si>
    <t>Martonvásár munkaszervezeti feladat</t>
  </si>
  <si>
    <t>Szent László Völgye Segítő Szolgálat költségvetése</t>
  </si>
  <si>
    <t>Társulás költségvetése</t>
  </si>
  <si>
    <t>Működési bevételek</t>
  </si>
  <si>
    <t>Dologi kiadások</t>
  </si>
  <si>
    <t>Beruházások</t>
  </si>
  <si>
    <t>Felújítások</t>
  </si>
  <si>
    <t>Mindösszesen</t>
  </si>
  <si>
    <t>I. Működési bevételek összesen</t>
  </si>
  <si>
    <t>II. Felhalmozási bevételek összesen</t>
  </si>
  <si>
    <t>I. Működési kiadások összesen</t>
  </si>
  <si>
    <t>II. Felhalmozási kiadások összesen</t>
  </si>
  <si>
    <t xml:space="preserve">Önkormányzatok működési támogatásai </t>
  </si>
  <si>
    <t>Egyéb működési célú támogatások bevételei államháztartáson belülről</t>
  </si>
  <si>
    <t>ebből: helyi önkormányzatok és költségvetési szerveik</t>
  </si>
  <si>
    <t>Működési célú támogatások államháztartáson belülről</t>
  </si>
  <si>
    <t>Egyéb felhalmozási célú támogatások bevételei államháztartáson belülről</t>
  </si>
  <si>
    <t xml:space="preserve">Felhalmozási célú támogatások államháztartáson belülről </t>
  </si>
  <si>
    <t>Készletértékesítés ellenértéke</t>
  </si>
  <si>
    <t>Szolgáltatások ellenértéke</t>
  </si>
  <si>
    <t>Közvetített szolgáltatások ellenértéke</t>
  </si>
  <si>
    <t>Tulajdonosi bevételek</t>
  </si>
  <si>
    <t>Ellátási díjak</t>
  </si>
  <si>
    <t>Kiszámlázott általános forgalmi adó</t>
  </si>
  <si>
    <t>Általános forgalmi adó visszatérítése</t>
  </si>
  <si>
    <t>Egyéb működési bevételek</t>
  </si>
  <si>
    <t xml:space="preserve">Működési bevételek </t>
  </si>
  <si>
    <t xml:space="preserve">Felhalmozási bevételek </t>
  </si>
  <si>
    <t>Egyéb működési célú átvett pénzeszközök</t>
  </si>
  <si>
    <t>Egyéb felhalmozási célú átvett pénzeszközök</t>
  </si>
  <si>
    <t xml:space="preserve">Költségvetési bevételek </t>
  </si>
  <si>
    <t xml:space="preserve">Maradvány igénybevétele </t>
  </si>
  <si>
    <t xml:space="preserve">Finanszírozási bevételek </t>
  </si>
  <si>
    <t xml:space="preserve">Foglalkoztatottak személyi juttatásai </t>
  </si>
  <si>
    <t xml:space="preserve">Külső személyi juttatások </t>
  </si>
  <si>
    <t xml:space="preserve">Személyi juttatások összesen </t>
  </si>
  <si>
    <t xml:space="preserve">Munkaadókat terhelő járulékok és szociális hozzájárulási adó                                                                   </t>
  </si>
  <si>
    <t xml:space="preserve">Készletbeszerzés </t>
  </si>
  <si>
    <t xml:space="preserve">Kommunikációs szolgáltatások </t>
  </si>
  <si>
    <t xml:space="preserve">Szolgáltatási kiadások </t>
  </si>
  <si>
    <t>Kiküldetések, reklám- és propagandakiadások</t>
  </si>
  <si>
    <t>Különféle befizetések és egyéb dologi kiadások</t>
  </si>
  <si>
    <t xml:space="preserve">Dologi kiadások </t>
  </si>
  <si>
    <t>Egyéb működési célú kiadások</t>
  </si>
  <si>
    <t xml:space="preserve">Felújítások </t>
  </si>
  <si>
    <t>Egyéb felhalmozási célú kiadások</t>
  </si>
  <si>
    <t xml:space="preserve">Költségvetési kiadások </t>
  </si>
  <si>
    <t>Finanszírozási kiadások</t>
  </si>
  <si>
    <t>Felhalmozási célú önkormányzati támogatások</t>
  </si>
  <si>
    <t>Rovat-szám</t>
  </si>
  <si>
    <t>B11</t>
  </si>
  <si>
    <t>B16</t>
  </si>
  <si>
    <t>B1</t>
  </si>
  <si>
    <t>B21</t>
  </si>
  <si>
    <t>B25</t>
  </si>
  <si>
    <t>B2</t>
  </si>
  <si>
    <t>B401</t>
  </si>
  <si>
    <t>B402</t>
  </si>
  <si>
    <t>B403</t>
  </si>
  <si>
    <t>B404</t>
  </si>
  <si>
    <t>B405</t>
  </si>
  <si>
    <t>B406</t>
  </si>
  <si>
    <t>B407</t>
  </si>
  <si>
    <t>B408</t>
  </si>
  <si>
    <t>B4</t>
  </si>
  <si>
    <t>B5</t>
  </si>
  <si>
    <t>B6</t>
  </si>
  <si>
    <t>B7</t>
  </si>
  <si>
    <t>B1-B7</t>
  </si>
  <si>
    <t>B813</t>
  </si>
  <si>
    <t>B8</t>
  </si>
  <si>
    <t>Megnevezés</t>
  </si>
  <si>
    <t>K11</t>
  </si>
  <si>
    <t>K12</t>
  </si>
  <si>
    <t>K1</t>
  </si>
  <si>
    <t>K2</t>
  </si>
  <si>
    <t>K31</t>
  </si>
  <si>
    <t>K32</t>
  </si>
  <si>
    <t>K33</t>
  </si>
  <si>
    <t>K34</t>
  </si>
  <si>
    <t>K35</t>
  </si>
  <si>
    <t>K3</t>
  </si>
  <si>
    <t>K5</t>
  </si>
  <si>
    <t>K6</t>
  </si>
  <si>
    <t>K7</t>
  </si>
  <si>
    <t>K8</t>
  </si>
  <si>
    <t>K1-K8</t>
  </si>
  <si>
    <t>K9</t>
  </si>
  <si>
    <t>K1101</t>
  </si>
  <si>
    <t>Törvény szerinti illetmények, munkabérek</t>
  </si>
  <si>
    <t>K1102</t>
  </si>
  <si>
    <t>Normatív jutalmak</t>
  </si>
  <si>
    <t>K1103</t>
  </si>
  <si>
    <t>Céljuttatás, projektprémium</t>
  </si>
  <si>
    <t>K1104</t>
  </si>
  <si>
    <t>Készenléti, ügyeleti, helyettesítési díj, túlóra, túlszolgálat</t>
  </si>
  <si>
    <t>K1105</t>
  </si>
  <si>
    <t>Végkielégítés</t>
  </si>
  <si>
    <t>K1106</t>
  </si>
  <si>
    <t>K1107</t>
  </si>
  <si>
    <t>Béren kívüli juttatások</t>
  </si>
  <si>
    <t>K1108</t>
  </si>
  <si>
    <t>Ruházati költségtérítés</t>
  </si>
  <si>
    <t>K1109</t>
  </si>
  <si>
    <t>K1110</t>
  </si>
  <si>
    <t>Egyéb költségtérítések</t>
  </si>
  <si>
    <t>K1111</t>
  </si>
  <si>
    <t>Lakhatási támogatások</t>
  </si>
  <si>
    <t>K1112</t>
  </si>
  <si>
    <t>Szociális támogatások</t>
  </si>
  <si>
    <t>K1113</t>
  </si>
  <si>
    <t>Foglalkoztatottak egyéb személyi juttatásai</t>
  </si>
  <si>
    <t>ebből:biztosítási díjak</t>
  </si>
  <si>
    <t>K121</t>
  </si>
  <si>
    <t>Választott tisztségviselők juttatásai</t>
  </si>
  <si>
    <t>K122</t>
  </si>
  <si>
    <t>Munkavégzésre irányuló egyéb jogviszonyban nem saját foglalkoztatottnak fizetett juttatások</t>
  </si>
  <si>
    <t>K123</t>
  </si>
  <si>
    <t>Egyéb külső személyi juttatások</t>
  </si>
  <si>
    <t>K311</t>
  </si>
  <si>
    <t>Szakmai anyagok beszerzése</t>
  </si>
  <si>
    <t>K312</t>
  </si>
  <si>
    <t>Üzemeltetési anyagok beszerzése</t>
  </si>
  <si>
    <t>K313</t>
  </si>
  <si>
    <t>Árubeszerzés</t>
  </si>
  <si>
    <t>K321</t>
  </si>
  <si>
    <t>Informatikai szolgáltatások igénybevétele</t>
  </si>
  <si>
    <t>K322</t>
  </si>
  <si>
    <t>Egyéb kommunikációs szolgáltatások</t>
  </si>
  <si>
    <t>K331</t>
  </si>
  <si>
    <t>Közüzemi díjak</t>
  </si>
  <si>
    <t>K332</t>
  </si>
  <si>
    <t>K333</t>
  </si>
  <si>
    <t xml:space="preserve">Bérleti és lízing díjak </t>
  </si>
  <si>
    <t>K334</t>
  </si>
  <si>
    <t>Karbantartási, kisjavítási szolgáltatások</t>
  </si>
  <si>
    <t>K335</t>
  </si>
  <si>
    <t>Közvetített szolgáltatások</t>
  </si>
  <si>
    <t>K336</t>
  </si>
  <si>
    <t xml:space="preserve">Szakmai tevékenységet segítő szolgáltatások </t>
  </si>
  <si>
    <t>K337</t>
  </si>
  <si>
    <t>K341</t>
  </si>
  <si>
    <t>Kiküldetések kiadásai</t>
  </si>
  <si>
    <t>K342</t>
  </si>
  <si>
    <t>Reklám- és propagandakiadások</t>
  </si>
  <si>
    <t>K351</t>
  </si>
  <si>
    <t>Működési célú előzetesen felszámított általános forgalmi adó</t>
  </si>
  <si>
    <t>K352</t>
  </si>
  <si>
    <t xml:space="preserve">Fizetendő általános forgalmi adó </t>
  </si>
  <si>
    <t>K353</t>
  </si>
  <si>
    <t xml:space="preserve">Kamatkiadások   </t>
  </si>
  <si>
    <t>K354</t>
  </si>
  <si>
    <t xml:space="preserve">Egyéb pénzügyi műveletek kiadásai </t>
  </si>
  <si>
    <t>K355</t>
  </si>
  <si>
    <t>K61</t>
  </si>
  <si>
    <t>Immateriális javak beszerzése, létesítése</t>
  </si>
  <si>
    <t>K62</t>
  </si>
  <si>
    <t xml:space="preserve">Ingatlanok beszerzése, létesítése </t>
  </si>
  <si>
    <t>K63</t>
  </si>
  <si>
    <t>Informatikai eszközök beszerzése, létesítése</t>
  </si>
  <si>
    <t>K64</t>
  </si>
  <si>
    <t>Egyéb tárgyi eszközök beszerzése, létesítése</t>
  </si>
  <si>
    <t>K65</t>
  </si>
  <si>
    <t>Részesedések beszerzése</t>
  </si>
  <si>
    <t>K66</t>
  </si>
  <si>
    <t>Meglévő részesedések növeléséhez kapcsolódó kiadások</t>
  </si>
  <si>
    <t>K67</t>
  </si>
  <si>
    <t>Beruházási célú előzetesen felszámított általános forgalmi adó</t>
  </si>
  <si>
    <t>K71</t>
  </si>
  <si>
    <t>Ingatlanok felújítása</t>
  </si>
  <si>
    <t>K72</t>
  </si>
  <si>
    <t>Informatikai eszközök felújítása</t>
  </si>
  <si>
    <t>K73</t>
  </si>
  <si>
    <t xml:space="preserve">Egyéb tárgyi eszközök felújítása </t>
  </si>
  <si>
    <t>K74</t>
  </si>
  <si>
    <t>Felújítási célú előzetesen felszámított általános forgalmi adó</t>
  </si>
  <si>
    <t>ebből: szociális hozzájárulási adó</t>
  </si>
  <si>
    <t>ebből: rehabilitációs hozzájárulás</t>
  </si>
  <si>
    <t>ebből: egészségügyi hozzájárulás</t>
  </si>
  <si>
    <t>ebből: munkáltatót terhelő személyi jövedelemadó</t>
  </si>
  <si>
    <t>ebből: államháztartáson belül</t>
  </si>
  <si>
    <t>ebből: államháztartáson kívül</t>
  </si>
  <si>
    <t>B816</t>
  </si>
  <si>
    <t>Központi, irányító szervi támogatás</t>
  </si>
  <si>
    <t>KIADÁSOK ÖSSZESEN</t>
  </si>
  <si>
    <t>ebből: normatív támogatás</t>
  </si>
  <si>
    <t>ebből: önkormányzati hozzájárulás</t>
  </si>
  <si>
    <t>Vál</t>
  </si>
  <si>
    <t>kerekítve</t>
  </si>
  <si>
    <t>Áfa</t>
  </si>
  <si>
    <t>K506</t>
  </si>
  <si>
    <t>Egyéb működési célú támogatások államháztartáson belülre</t>
  </si>
  <si>
    <t>K512</t>
  </si>
  <si>
    <t>Tartalékok</t>
  </si>
  <si>
    <t>EGYENLEG ÖSSZESEN</t>
  </si>
  <si>
    <t>TÖBBI SZOC. FELADAT</t>
  </si>
  <si>
    <t xml:space="preserve">Baracska  </t>
  </si>
  <si>
    <t xml:space="preserve">Ercsi  </t>
  </si>
  <si>
    <t xml:space="preserve">Kajászó  </t>
  </si>
  <si>
    <t xml:space="preserve">Martonvásár  </t>
  </si>
  <si>
    <t xml:space="preserve">Ráckeresztúr  </t>
  </si>
  <si>
    <t xml:space="preserve">Tordas  </t>
  </si>
  <si>
    <t xml:space="preserve">Gyúró  </t>
  </si>
  <si>
    <t>C) Szociális ellátásokhoz</t>
  </si>
  <si>
    <t>A) Központi orvosi ügyelethez</t>
  </si>
  <si>
    <t>Szociális ellátás</t>
  </si>
  <si>
    <t>ÖNKORMÁNYZATI HOZZÁJÁRULÁSOK ÖSSZESEN</t>
  </si>
  <si>
    <t>E) Belső ellenőrzéshez</t>
  </si>
  <si>
    <t>F) Munkaszervezeti feladatokhoz</t>
  </si>
  <si>
    <t>ebből: pénzügyi alap tartaléka</t>
  </si>
  <si>
    <t>K915</t>
  </si>
  <si>
    <t>IDŐSEK - CSALÁDI NAPKÖZI</t>
  </si>
  <si>
    <t>Martonvásár normatíva átadás</t>
  </si>
  <si>
    <t>Normatíva átadás összesen</t>
  </si>
  <si>
    <t>MINDÖSSZESEN</t>
  </si>
  <si>
    <t>Auguszt.</t>
  </si>
  <si>
    <t>Összesen:</t>
  </si>
  <si>
    <t>Hitel, kölcsön felvétel államháztartáson kívülről</t>
  </si>
  <si>
    <t>Finanszírozási bevételek</t>
  </si>
  <si>
    <t xml:space="preserve">Ellátottak pénzbeli juttatásai </t>
  </si>
  <si>
    <t>Egyenleg</t>
  </si>
  <si>
    <t xml:space="preserve">Felhalmozási célú tám. ÁH belülről </t>
  </si>
  <si>
    <t>Működési célú tám. ÁH belülről</t>
  </si>
  <si>
    <t>Felhalmozási bevételek összesen</t>
  </si>
  <si>
    <t>Felhalmozási kiadások összesen</t>
  </si>
  <si>
    <t>%</t>
  </si>
  <si>
    <t>Egyéb dologi kiadások (bitosítás, mű.i vizsgák)</t>
  </si>
  <si>
    <t>ebből: helyi önkormányzatok és költségvetési szerveik támogatása</t>
  </si>
  <si>
    <t>Egyéb szolgáltatások  (üzemeltetés, szolg. igénybevétel, bankköltség)</t>
  </si>
  <si>
    <t>Egyéb dologi kiadások (biztosítáűs, műszaki vizsga)</t>
  </si>
  <si>
    <t xml:space="preserve">Üzemeltetési anyagok beszerzése (üzemanyag, tisztító szerek, irodaszer) </t>
  </si>
  <si>
    <t>Szent László Völgye Segítő Szolgálat</t>
  </si>
  <si>
    <t>Módosítás</t>
  </si>
  <si>
    <t>K513</t>
  </si>
  <si>
    <t>Bérkompenzáció</t>
  </si>
  <si>
    <t>Házi segítségnyújtás</t>
  </si>
  <si>
    <t>BÉRKOMPENZÁCIÓ ÖSSZESEN</t>
  </si>
  <si>
    <t>SZOCIÁLIS ÁGAZATI PÓTLÉK ÖSSZESEN</t>
  </si>
  <si>
    <t>eredeti ker.</t>
  </si>
  <si>
    <t>módosított ker</t>
  </si>
  <si>
    <t>módosítás ker</t>
  </si>
  <si>
    <t>Szociális ágazati pótlék</t>
  </si>
  <si>
    <t>ebből: táppénz hozzájárulás</t>
  </si>
  <si>
    <t>Önkormányzati hozzájárulások (fizetendő minden hó 5-éig)</t>
  </si>
  <si>
    <t>TKT által önkormányzatoknak utalandó (utalandó minden hó 7-éig)</t>
  </si>
  <si>
    <t>SZOCIÁLIS ÉTKEZTETÉS</t>
  </si>
  <si>
    <t xml:space="preserve">     Család- és gyermekjóléti szolgálat</t>
  </si>
  <si>
    <t xml:space="preserve">     Család- és gyermekjóléti központ</t>
  </si>
  <si>
    <t xml:space="preserve">     Szociális étkeztetés</t>
  </si>
  <si>
    <t xml:space="preserve">     Támogató szolgáltatás</t>
  </si>
  <si>
    <t>CSALÁD-ÉS GYERMEKJÓLÉTI KÖZPONT</t>
  </si>
  <si>
    <t>CSALÁD-ÉS GYERMEKJÓLÉTI SZOLGÁLAT</t>
  </si>
  <si>
    <t>Család- és Gyermekjóléti Szolgálat</t>
  </si>
  <si>
    <t>Család- és Gyermekjóléti Központ</t>
  </si>
  <si>
    <t xml:space="preserve">     Házi segítségnyújtás - szociális segítés</t>
  </si>
  <si>
    <t xml:space="preserve">     Házi segítségnyújtás - személyi gondozás társulási kiegészítéssel</t>
  </si>
  <si>
    <t xml:space="preserve">     Idősek klubja - társulási kiegészítéssel </t>
  </si>
  <si>
    <t xml:space="preserve">     Falugondnoki feladatellátás</t>
  </si>
  <si>
    <t xml:space="preserve">     Családi bölcsöde</t>
  </si>
  <si>
    <t>Családi bölcsöde</t>
  </si>
  <si>
    <t>CSALÁDI BÖLCSÖDE</t>
  </si>
  <si>
    <t>Tárgyévi terv</t>
  </si>
  <si>
    <t>Társulás és intézményének konszolidált összesítése</t>
  </si>
  <si>
    <t>B) Fogorvosi ügyelethez</t>
  </si>
  <si>
    <t>G) Normatív támogatás átvétel</t>
  </si>
  <si>
    <t>Család-és Gyermekjóléti Központ</t>
  </si>
  <si>
    <t>Család-és Gyermekjóléti Szolgálat</t>
  </si>
  <si>
    <t>Családi bölcsőde</t>
  </si>
  <si>
    <t>ebből: TKT tartalék v. költségvetési felhasználás</t>
  </si>
  <si>
    <t>Segítő Szolgálat által önkormányzatoknak utalandó</t>
  </si>
  <si>
    <t xml:space="preserve">     Óvodai és iskolai szociális segítő tevékenység támogatása</t>
  </si>
  <si>
    <t>I.módosított előirányzat</t>
  </si>
  <si>
    <t>II.módosított előirányzat</t>
  </si>
  <si>
    <t>ebből: szociális feladatok tartaléka</t>
  </si>
  <si>
    <t xml:space="preserve">Ercsi </t>
  </si>
  <si>
    <t xml:space="preserve">Gyúró      </t>
  </si>
  <si>
    <t xml:space="preserve">Kajászó          </t>
  </si>
  <si>
    <t xml:space="preserve">Martonvásár    </t>
  </si>
  <si>
    <t xml:space="preserve">Ráckeresztúr   </t>
  </si>
  <si>
    <t xml:space="preserve">Tordas        </t>
  </si>
  <si>
    <t xml:space="preserve">Vál        </t>
  </si>
  <si>
    <t xml:space="preserve">D/1) Tagdíjhoz   </t>
  </si>
  <si>
    <t>D/2) Martonvásári Önkéntes Tűzoltó Egyesülethez</t>
  </si>
  <si>
    <t>D/3) Váli Önkormányzati Tűzoltósághoz</t>
  </si>
  <si>
    <t>mértékegység</t>
  </si>
  <si>
    <t>számított létszám</t>
  </si>
  <si>
    <t>fő</t>
  </si>
  <si>
    <t>szolgálat száma</t>
  </si>
  <si>
    <t>feladategység</t>
  </si>
  <si>
    <t>eredeti összeg Ft</t>
  </si>
  <si>
    <t>fajlagos összeg Ft</t>
  </si>
  <si>
    <t>szociál- és nyugdíjpolitikáért felelős miniszter állapítja meg</t>
  </si>
  <si>
    <t>B16 (TKT)</t>
  </si>
  <si>
    <t>Kamatbevételek és más nyereségjellegű bevételek</t>
  </si>
  <si>
    <t>B65</t>
  </si>
  <si>
    <t xml:space="preserve">Működési célú átvett pénzeszközök </t>
  </si>
  <si>
    <t>B75</t>
  </si>
  <si>
    <t xml:space="preserve">Felhalmozási célú átvett pénzeszközök </t>
  </si>
  <si>
    <t xml:space="preserve">Műk. célú átvett pénzeszközök </t>
  </si>
  <si>
    <t>Maradvány igénybevétele</t>
  </si>
  <si>
    <t>Munkaadókat terhelő járulékok és szocális hozzájárulási adó</t>
  </si>
  <si>
    <t>Ellátottak pénzbeli juttatási</t>
  </si>
  <si>
    <t>B411</t>
  </si>
  <si>
    <t>Működési célú átvett pénzeszközök</t>
  </si>
  <si>
    <t>Támogató szolgáltatás</t>
  </si>
  <si>
    <t>Falugondnoki ellátás</t>
  </si>
  <si>
    <t>Idősek klubja</t>
  </si>
  <si>
    <t>Támogató Szolgáltatás</t>
  </si>
  <si>
    <t>Működési bevételek összesen</t>
  </si>
  <si>
    <t>Működési kiadások összesen</t>
  </si>
  <si>
    <t>Működési célú támogatások Áh belülről</t>
  </si>
  <si>
    <t>Felhalmozási célú támogatások Áh belülről</t>
  </si>
  <si>
    <t>Felhalmozási bevételek</t>
  </si>
  <si>
    <t>Felhalmozási célú átvett pénzeszközök</t>
  </si>
  <si>
    <t xml:space="preserve">Felhalmozásra átvett pénzeszközök </t>
  </si>
  <si>
    <t>ebből: családi bölcsöde tartaléka (pm-ből és többlettám-ból)</t>
  </si>
  <si>
    <t>Falugondnoki feladatellátás</t>
  </si>
  <si>
    <t>IDŐSEK KLUBJA</t>
  </si>
  <si>
    <t>TÁMOGATÓ SZOLGÁLTATÁS</t>
  </si>
  <si>
    <t>FALUGONDNOKI FELADATELLÁTÁS</t>
  </si>
  <si>
    <t xml:space="preserve">       Baracska</t>
  </si>
  <si>
    <t xml:space="preserve">       Ercsi </t>
  </si>
  <si>
    <t xml:space="preserve">       Gyúró      </t>
  </si>
  <si>
    <t xml:space="preserve">       Kajászó          </t>
  </si>
  <si>
    <t xml:space="preserve">       Martonvásár    </t>
  </si>
  <si>
    <t xml:space="preserve">       Ráckeresztúr   </t>
  </si>
  <si>
    <t>H) Bankköltség, vagyonbiztosítás</t>
  </si>
  <si>
    <t>JÁRVÁNYÜGYI ELLÁTÁS</t>
  </si>
  <si>
    <t>2021. évi eredeti előirányzat</t>
  </si>
  <si>
    <t>2021. évi módosítás</t>
  </si>
  <si>
    <t>2021.évi I. módosított előirányzat</t>
  </si>
  <si>
    <t>2021.évi eredeti előirányzat</t>
  </si>
  <si>
    <t>2021.évi módosítás</t>
  </si>
  <si>
    <t>2021.évi I.módosított előirányzat</t>
  </si>
  <si>
    <t>2021. évi     eredeti előirányzat</t>
  </si>
  <si>
    <t>2021. évi I.módosított előirányzat</t>
  </si>
  <si>
    <t>2021.évi módosított</t>
  </si>
  <si>
    <r>
      <t xml:space="preserve">Ellátási díjak </t>
    </r>
    <r>
      <rPr>
        <i/>
        <sz val="10"/>
        <rFont val="Times New Roman"/>
        <family val="1"/>
        <charset val="238"/>
      </rPr>
      <t>(Bölcsőde étkezési díj )</t>
    </r>
  </si>
  <si>
    <r>
      <t xml:space="preserve">Kiszámlázott általános forgalmi adó </t>
    </r>
    <r>
      <rPr>
        <i/>
        <sz val="10"/>
        <rFont val="Times New Roman"/>
        <family val="1"/>
        <charset val="238"/>
      </rPr>
      <t>(Szociális étkezés 170, Bölcsőde étkezési díj 864, Tanyagondnoki feladatellátás busz igénybevétele 64)</t>
    </r>
  </si>
  <si>
    <r>
      <t xml:space="preserve">Általános forgalmi adó visszatérítése </t>
    </r>
    <r>
      <rPr>
        <i/>
        <sz val="10"/>
        <rFont val="Times New Roman"/>
        <family val="1"/>
        <charset val="238"/>
      </rPr>
      <t>(Szociális étkezés 170, Bölcsőde étkezési díj 864, Tanyagondnoki feladatellátás busz igénybevétele 64)</t>
    </r>
  </si>
  <si>
    <r>
      <t xml:space="preserve">Ellátási díjak </t>
    </r>
    <r>
      <rPr>
        <i/>
        <sz val="10"/>
        <rFont val="Times New Roman"/>
        <family val="1"/>
        <charset val="238"/>
      </rPr>
      <t>(Házi segítségnyújtás 2500, Támogató Szolgálat 1500, Családi bölcsőde 7500, Szociális étkezés 630)</t>
    </r>
  </si>
  <si>
    <r>
      <t>Ellátási díjak (</t>
    </r>
    <r>
      <rPr>
        <i/>
        <sz val="10"/>
        <rFont val="Times New Roman"/>
        <family val="1"/>
        <charset val="238"/>
      </rPr>
      <t>Házi segítségnyújtás 2500, Támogató Szolgálat 1500, Családi bölcsőde 7500, Szociális étkezés 630)</t>
    </r>
  </si>
  <si>
    <r>
      <t xml:space="preserve">Egyéb működési célú támogatások államháztartáson kívülre </t>
    </r>
    <r>
      <rPr>
        <i/>
        <sz val="10"/>
        <rFont val="Times New Roman"/>
        <family val="1"/>
        <charset val="238"/>
      </rPr>
      <t xml:space="preserve"> (Marton ÖTE, Vál Önk.TP)</t>
    </r>
  </si>
  <si>
    <r>
      <t xml:space="preserve">Egyéb szolgáltatások </t>
    </r>
    <r>
      <rPr>
        <i/>
        <sz val="10"/>
        <color indexed="8"/>
        <rFont val="Times New Roman"/>
        <family val="1"/>
        <charset val="238"/>
      </rPr>
      <t>(Martongazda kft., bankköltségek, üzemorvos, posta költség) + Seg.Szolg ellenőrzés</t>
    </r>
  </si>
  <si>
    <t>ebből: Tűzoltóság épületére céltartalék</t>
  </si>
  <si>
    <t>2020.évi zárszámadási elszámolás visszautalás</t>
  </si>
  <si>
    <t>2020.évi normatíva visszafizetés</t>
  </si>
  <si>
    <t>Kajászó Község részére átadott pénzeszköz</t>
  </si>
  <si>
    <t>Martonvásár Város részére átadott pénzeszköz</t>
  </si>
  <si>
    <t>2020.évi normatíva elszámolás alapján járó többlettámogatás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</si>
</sst>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F_t_-;\-* #,##0.00\ _F_t_-;_-* &quot;-&quot;??\ _F_t_-;_-@_-"/>
    <numFmt numFmtId="164" formatCode="0.0"/>
    <numFmt numFmtId="165" formatCode="#,##0.0"/>
    <numFmt numFmtId="166" formatCode="0.0%"/>
    <numFmt numFmtId="167" formatCode="#,##0.000"/>
    <numFmt numFmtId="168" formatCode="#,##0\ _F_t"/>
    <numFmt numFmtId="169" formatCode="0.0000"/>
    <numFmt numFmtId="170" formatCode="0__"/>
  </numFmts>
  <fonts count="42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63"/>
      <name val="Cambria"/>
      <family val="2"/>
      <charset val="238"/>
    </font>
    <font>
      <b/>
      <sz val="15"/>
      <color indexed="63"/>
      <name val="Calibri"/>
      <family val="2"/>
      <charset val="238"/>
    </font>
    <font>
      <b/>
      <sz val="13"/>
      <color indexed="63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 CE"/>
      <charset val="238"/>
    </font>
    <font>
      <b/>
      <sz val="9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9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1" applyNumberFormat="0" applyAlignment="0" applyProtection="0"/>
    <xf numFmtId="0" fontId="6" fillId="6" borderId="1" applyNumberFormat="0" applyAlignment="0" applyProtection="0"/>
    <xf numFmtId="0" fontId="7" fillId="24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7" fillId="24" borderId="2" applyNumberFormat="0" applyAlignment="0" applyProtection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5" fillId="4" borderId="1" applyNumberFormat="0" applyAlignment="0" applyProtection="0"/>
    <xf numFmtId="0" fontId="19" fillId="25" borderId="9" applyNumberFormat="0" applyFont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14" fillId="8" borderId="0" applyNumberFormat="0" applyBorder="0" applyAlignment="0" applyProtection="0"/>
    <xf numFmtId="0" fontId="11" fillId="6" borderId="10" applyNumberFormat="0" applyAlignment="0" applyProtection="0"/>
    <xf numFmtId="0" fontId="18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20" fillId="26" borderId="0" applyNumberFormat="0" applyBorder="0" applyAlignment="0" applyProtection="0"/>
    <xf numFmtId="0" fontId="21" fillId="0" borderId="0"/>
    <xf numFmtId="0" fontId="21" fillId="0" borderId="0"/>
    <xf numFmtId="0" fontId="19" fillId="0" borderId="0"/>
    <xf numFmtId="0" fontId="22" fillId="0" borderId="0"/>
    <xf numFmtId="0" fontId="22" fillId="0" borderId="0"/>
    <xf numFmtId="0" fontId="1" fillId="25" borderId="9" applyNumberFormat="0" applyFont="0" applyAlignment="0" applyProtection="0"/>
    <xf numFmtId="0" fontId="11" fillId="6" borderId="10" applyNumberFormat="0" applyAlignment="0" applyProtection="0"/>
    <xf numFmtId="0" fontId="23" fillId="0" borderId="11" applyNumberFormat="0" applyFill="0" applyAlignment="0" applyProtection="0"/>
    <xf numFmtId="0" fontId="4" fillId="3" borderId="0" applyNumberFormat="0" applyBorder="0" applyAlignment="0" applyProtection="0"/>
    <xf numFmtId="0" fontId="20" fillId="26" borderId="0" applyNumberFormat="0" applyBorder="0" applyAlignment="0" applyProtection="0"/>
    <xf numFmtId="0" fontId="6" fillId="6" borderId="1" applyNumberFormat="0" applyAlignment="0" applyProtection="0"/>
    <xf numFmtId="9" fontId="1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40" fillId="0" borderId="0"/>
    <xf numFmtId="0" fontId="1" fillId="0" borderId="0"/>
  </cellStyleXfs>
  <cellXfs count="840">
    <xf numFmtId="0" fontId="0" fillId="0" borderId="0" xfId="0"/>
    <xf numFmtId="0" fontId="21" fillId="0" borderId="0" xfId="0" applyFont="1" applyFill="1" applyBorder="1" applyAlignment="1">
      <alignment wrapText="1"/>
    </xf>
    <xf numFmtId="3" fontId="21" fillId="0" borderId="0" xfId="0" applyNumberFormat="1" applyFont="1" applyFill="1" applyBorder="1" applyAlignment="1">
      <alignment wrapText="1"/>
    </xf>
    <xf numFmtId="0" fontId="28" fillId="0" borderId="0" xfId="0" applyFont="1" applyFill="1" applyBorder="1" applyAlignment="1">
      <alignment wrapText="1"/>
    </xf>
    <xf numFmtId="3" fontId="28" fillId="0" borderId="0" xfId="0" applyNumberFormat="1" applyFont="1" applyFill="1" applyBorder="1" applyAlignment="1">
      <alignment wrapText="1"/>
    </xf>
    <xf numFmtId="3" fontId="21" fillId="0" borderId="17" xfId="0" applyNumberFormat="1" applyFont="1" applyFill="1" applyBorder="1" applyAlignment="1">
      <alignment wrapText="1"/>
    </xf>
    <xf numFmtId="3" fontId="21" fillId="0" borderId="20" xfId="0" applyNumberFormat="1" applyFont="1" applyFill="1" applyBorder="1" applyAlignment="1">
      <alignment wrapText="1"/>
    </xf>
    <xf numFmtId="3" fontId="21" fillId="0" borderId="24" xfId="0" applyNumberFormat="1" applyFont="1" applyFill="1" applyBorder="1" applyAlignment="1">
      <alignment wrapText="1"/>
    </xf>
    <xf numFmtId="3" fontId="21" fillId="0" borderId="27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3" fontId="28" fillId="0" borderId="26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horizontal="center"/>
    </xf>
    <xf numFmtId="49" fontId="21" fillId="0" borderId="0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Alignment="1">
      <alignment wrapText="1"/>
    </xf>
    <xf numFmtId="3" fontId="21" fillId="0" borderId="0" xfId="0" applyNumberFormat="1" applyFont="1" applyFill="1"/>
    <xf numFmtId="0" fontId="21" fillId="0" borderId="0" xfId="0" applyFont="1" applyFill="1"/>
    <xf numFmtId="4" fontId="21" fillId="0" borderId="0" xfId="0" applyNumberFormat="1" applyFont="1" applyFill="1"/>
    <xf numFmtId="3" fontId="21" fillId="0" borderId="0" xfId="0" applyNumberFormat="1" applyFont="1" applyFill="1" applyBorder="1"/>
    <xf numFmtId="3" fontId="28" fillId="0" borderId="0" xfId="0" applyNumberFormat="1" applyFont="1" applyFill="1" applyBorder="1"/>
    <xf numFmtId="0" fontId="21" fillId="0" borderId="0" xfId="0" applyFont="1" applyFill="1" applyBorder="1"/>
    <xf numFmtId="0" fontId="26" fillId="0" borderId="0" xfId="0" applyFont="1" applyFill="1"/>
    <xf numFmtId="0" fontId="26" fillId="0" borderId="0" xfId="78" applyFont="1" applyFill="1"/>
    <xf numFmtId="3" fontId="26" fillId="0" borderId="0" xfId="78" applyNumberFormat="1" applyFont="1" applyFill="1"/>
    <xf numFmtId="0" fontId="26" fillId="0" borderId="0" xfId="78" applyFont="1" applyFill="1" applyBorder="1"/>
    <xf numFmtId="3" fontId="21" fillId="0" borderId="17" xfId="54" applyNumberFormat="1" applyFont="1" applyFill="1" applyBorder="1" applyAlignment="1">
      <alignment horizontal="right"/>
    </xf>
    <xf numFmtId="3" fontId="21" fillId="0" borderId="51" xfId="54" applyNumberFormat="1" applyFont="1" applyFill="1" applyBorder="1" applyAlignment="1">
      <alignment horizontal="right"/>
    </xf>
    <xf numFmtId="0" fontId="21" fillId="0" borderId="0" xfId="0" applyFont="1" applyFill="1" applyAlignment="1">
      <alignment wrapText="1"/>
    </xf>
    <xf numFmtId="3" fontId="21" fillId="0" borderId="0" xfId="54" applyNumberFormat="1" applyFont="1" applyFill="1" applyAlignment="1">
      <alignment wrapText="1"/>
    </xf>
    <xf numFmtId="0" fontId="32" fillId="0" borderId="0" xfId="0" applyFont="1" applyFill="1"/>
    <xf numFmtId="0" fontId="26" fillId="0" borderId="45" xfId="0" applyFont="1" applyFill="1" applyBorder="1"/>
    <xf numFmtId="0" fontId="26" fillId="0" borderId="46" xfId="0" applyFont="1" applyFill="1" applyBorder="1"/>
    <xf numFmtId="0" fontId="26" fillId="0" borderId="47" xfId="0" applyFont="1" applyFill="1" applyBorder="1"/>
    <xf numFmtId="3" fontId="21" fillId="0" borderId="33" xfId="0" applyNumberFormat="1" applyFont="1" applyFill="1" applyBorder="1"/>
    <xf numFmtId="3" fontId="28" fillId="0" borderId="57" xfId="0" applyNumberFormat="1" applyFont="1" applyFill="1" applyBorder="1"/>
    <xf numFmtId="2" fontId="21" fillId="0" borderId="0" xfId="0" applyNumberFormat="1" applyFont="1" applyFill="1"/>
    <xf numFmtId="3" fontId="21" fillId="0" borderId="0" xfId="0" applyNumberFormat="1" applyFont="1" applyFill="1" applyBorder="1" applyAlignment="1">
      <alignment vertical="center"/>
    </xf>
    <xf numFmtId="3" fontId="21" fillId="0" borderId="0" xfId="0" applyNumberFormat="1" applyFont="1" applyFill="1" applyAlignment="1"/>
    <xf numFmtId="0" fontId="32" fillId="0" borderId="0" xfId="78" applyFont="1" applyFill="1"/>
    <xf numFmtId="0" fontId="26" fillId="0" borderId="45" xfId="78" applyFont="1" applyFill="1" applyBorder="1"/>
    <xf numFmtId="0" fontId="26" fillId="0" borderId="46" xfId="78" applyFont="1" applyFill="1" applyBorder="1"/>
    <xf numFmtId="0" fontId="26" fillId="0" borderId="47" xfId="78" applyFont="1" applyFill="1" applyBorder="1"/>
    <xf numFmtId="0" fontId="29" fillId="0" borderId="0" xfId="0" applyFont="1" applyFill="1" applyBorder="1"/>
    <xf numFmtId="3" fontId="21" fillId="0" borderId="0" xfId="54" applyNumberFormat="1" applyFont="1" applyFill="1" applyBorder="1"/>
    <xf numFmtId="3" fontId="29" fillId="0" borderId="0" xfId="0" applyNumberFormat="1" applyFont="1" applyFill="1" applyBorder="1"/>
    <xf numFmtId="0" fontId="21" fillId="0" borderId="0" xfId="0" applyFont="1" applyFill="1" applyAlignment="1">
      <alignment vertical="center" wrapText="1"/>
    </xf>
    <xf numFmtId="3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3" fontId="21" fillId="0" borderId="20" xfId="54" applyNumberFormat="1" applyFont="1" applyFill="1" applyBorder="1" applyAlignment="1">
      <alignment horizontal="right"/>
    </xf>
    <xf numFmtId="3" fontId="21" fillId="0" borderId="27" xfId="54" applyNumberFormat="1" applyFont="1" applyFill="1" applyBorder="1" applyAlignment="1">
      <alignment horizontal="right"/>
    </xf>
    <xf numFmtId="3" fontId="21" fillId="0" borderId="24" xfId="54" applyNumberFormat="1" applyFont="1" applyFill="1" applyBorder="1" applyAlignment="1">
      <alignment horizontal="right"/>
    </xf>
    <xf numFmtId="3" fontId="21" fillId="0" borderId="21" xfId="54" applyNumberFormat="1" applyFont="1" applyFill="1" applyBorder="1" applyAlignment="1">
      <alignment horizontal="right"/>
    </xf>
    <xf numFmtId="3" fontId="30" fillId="0" borderId="31" xfId="0" applyNumberFormat="1" applyFont="1" applyFill="1" applyBorder="1" applyAlignment="1">
      <alignment horizontal="center" vertical="center" wrapText="1"/>
    </xf>
    <xf numFmtId="3" fontId="30" fillId="0" borderId="76" xfId="0" applyNumberFormat="1" applyFont="1" applyFill="1" applyBorder="1" applyAlignment="1">
      <alignment horizontal="center" vertical="center" wrapText="1"/>
    </xf>
    <xf numFmtId="3" fontId="30" fillId="0" borderId="54" xfId="0" applyNumberFormat="1" applyFont="1" applyFill="1" applyBorder="1" applyAlignment="1">
      <alignment horizontal="center" vertical="center" wrapText="1"/>
    </xf>
    <xf numFmtId="3" fontId="30" fillId="0" borderId="28" xfId="0" applyNumberFormat="1" applyFont="1" applyFill="1" applyBorder="1" applyAlignment="1">
      <alignment horizontal="center" vertical="center" wrapText="1"/>
    </xf>
    <xf numFmtId="3" fontId="21" fillId="0" borderId="33" xfId="54" applyNumberFormat="1" applyFont="1" applyFill="1" applyBorder="1" applyAlignment="1">
      <alignment horizontal="right"/>
    </xf>
    <xf numFmtId="3" fontId="21" fillId="0" borderId="34" xfId="54" applyNumberFormat="1" applyFont="1" applyFill="1" applyBorder="1" applyAlignment="1">
      <alignment horizontal="right"/>
    </xf>
    <xf numFmtId="3" fontId="21" fillId="0" borderId="36" xfId="0" applyNumberFormat="1" applyFont="1" applyFill="1" applyBorder="1" applyAlignment="1">
      <alignment wrapText="1"/>
    </xf>
    <xf numFmtId="3" fontId="21" fillId="0" borderId="72" xfId="0" applyNumberFormat="1" applyFont="1" applyFill="1" applyBorder="1" applyAlignment="1">
      <alignment wrapText="1"/>
    </xf>
    <xf numFmtId="3" fontId="21" fillId="0" borderId="36" xfId="54" applyNumberFormat="1" applyFont="1" applyFill="1" applyBorder="1" applyAlignment="1">
      <alignment horizontal="right"/>
    </xf>
    <xf numFmtId="3" fontId="26" fillId="0" borderId="0" xfId="0" applyNumberFormat="1" applyFont="1" applyFill="1" applyBorder="1" applyAlignment="1">
      <alignment horizontal="right" vertical="center"/>
    </xf>
    <xf numFmtId="4" fontId="21" fillId="0" borderId="0" xfId="0" applyNumberFormat="1" applyFont="1" applyFill="1" applyBorder="1"/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vertical="center"/>
    </xf>
    <xf numFmtId="3" fontId="26" fillId="0" borderId="0" xfId="0" applyNumberFormat="1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16" xfId="0" applyFont="1" applyFill="1" applyBorder="1" applyAlignment="1">
      <alignment vertical="center" wrapText="1"/>
    </xf>
    <xf numFmtId="3" fontId="26" fillId="0" borderId="0" xfId="0" applyNumberFormat="1" applyFont="1" applyFill="1" applyBorder="1" applyAlignment="1">
      <alignment vertical="center"/>
    </xf>
    <xf numFmtId="3" fontId="26" fillId="0" borderId="49" xfId="0" applyNumberFormat="1" applyFont="1" applyFill="1" applyBorder="1" applyAlignment="1">
      <alignment horizontal="right" vertical="center"/>
    </xf>
    <xf numFmtId="0" fontId="26" fillId="0" borderId="13" xfId="0" applyFont="1" applyFill="1" applyBorder="1" applyAlignment="1">
      <alignment vertical="center" wrapText="1"/>
    </xf>
    <xf numFmtId="3" fontId="26" fillId="0" borderId="65" xfId="0" applyNumberFormat="1" applyFont="1" applyFill="1" applyBorder="1" applyAlignment="1">
      <alignment horizontal="right" vertical="center"/>
    </xf>
    <xf numFmtId="0" fontId="26" fillId="0" borderId="79" xfId="0" applyFont="1" applyFill="1" applyBorder="1" applyAlignment="1">
      <alignment vertical="center" wrapText="1"/>
    </xf>
    <xf numFmtId="0" fontId="26" fillId="0" borderId="30" xfId="0" applyFont="1" applyFill="1" applyBorder="1" applyAlignment="1">
      <alignment vertical="center" wrapText="1"/>
    </xf>
    <xf numFmtId="3" fontId="26" fillId="0" borderId="86" xfId="0" applyNumberFormat="1" applyFont="1" applyFill="1" applyBorder="1" applyAlignment="1">
      <alignment horizontal="right" vertical="center"/>
    </xf>
    <xf numFmtId="0" fontId="32" fillId="0" borderId="22" xfId="0" applyFont="1" applyFill="1" applyBorder="1" applyAlignment="1">
      <alignment vertical="center" wrapText="1"/>
    </xf>
    <xf numFmtId="3" fontId="32" fillId="0" borderId="0" xfId="0" applyNumberFormat="1" applyFont="1" applyFill="1" applyBorder="1" applyAlignment="1">
      <alignment vertical="center"/>
    </xf>
    <xf numFmtId="2" fontId="26" fillId="0" borderId="0" xfId="0" applyNumberFormat="1" applyFont="1" applyFill="1" applyBorder="1" applyAlignment="1">
      <alignment vertical="center"/>
    </xf>
    <xf numFmtId="168" fontId="26" fillId="0" borderId="0" xfId="0" applyNumberFormat="1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32" fillId="0" borderId="25" xfId="0" applyFont="1" applyFill="1" applyBorder="1" applyAlignment="1">
      <alignment vertical="center" wrapText="1"/>
    </xf>
    <xf numFmtId="0" fontId="26" fillId="0" borderId="0" xfId="0" applyFont="1" applyFill="1" applyAlignment="1">
      <alignment vertical="center" wrapText="1"/>
    </xf>
    <xf numFmtId="4" fontId="26" fillId="0" borderId="0" xfId="0" applyNumberFormat="1" applyFont="1" applyFill="1" applyBorder="1" applyAlignment="1">
      <alignment horizontal="right" vertical="center"/>
    </xf>
    <xf numFmtId="3" fontId="26" fillId="0" borderId="0" xfId="0" applyNumberFormat="1" applyFont="1" applyFill="1" applyAlignment="1">
      <alignment horizontal="right" vertical="center"/>
    </xf>
    <xf numFmtId="0" fontId="26" fillId="0" borderId="45" xfId="0" applyFont="1" applyFill="1" applyBorder="1" applyAlignment="1">
      <alignment vertical="center" wrapText="1"/>
    </xf>
    <xf numFmtId="4" fontId="26" fillId="0" borderId="45" xfId="0" applyNumberFormat="1" applyFont="1" applyFill="1" applyBorder="1" applyAlignment="1">
      <alignment horizontal="right" vertical="center"/>
    </xf>
    <xf numFmtId="3" fontId="26" fillId="0" borderId="45" xfId="0" applyNumberFormat="1" applyFont="1" applyFill="1" applyBorder="1" applyAlignment="1">
      <alignment horizontal="right" vertical="center"/>
    </xf>
    <xf numFmtId="0" fontId="26" fillId="0" borderId="45" xfId="0" applyFont="1" applyFill="1" applyBorder="1" applyAlignment="1">
      <alignment vertical="center"/>
    </xf>
    <xf numFmtId="168" fontId="26" fillId="0" borderId="45" xfId="0" applyNumberFormat="1" applyFont="1" applyFill="1" applyBorder="1" applyAlignment="1">
      <alignment vertical="center"/>
    </xf>
    <xf numFmtId="0" fontId="26" fillId="0" borderId="46" xfId="0" applyFont="1" applyFill="1" applyBorder="1" applyAlignment="1">
      <alignment vertical="center" wrapText="1"/>
    </xf>
    <xf numFmtId="4" fontId="26" fillId="0" borderId="46" xfId="0" applyNumberFormat="1" applyFont="1" applyFill="1" applyBorder="1" applyAlignment="1">
      <alignment horizontal="right" vertical="center"/>
    </xf>
    <xf numFmtId="3" fontId="26" fillId="0" borderId="46" xfId="0" applyNumberFormat="1" applyFont="1" applyFill="1" applyBorder="1" applyAlignment="1">
      <alignment horizontal="right" vertical="center"/>
    </xf>
    <xf numFmtId="0" fontId="26" fillId="0" borderId="46" xfId="0" applyFont="1" applyFill="1" applyBorder="1" applyAlignment="1">
      <alignment vertical="center"/>
    </xf>
    <xf numFmtId="168" fontId="26" fillId="0" borderId="46" xfId="0" applyNumberFormat="1" applyFont="1" applyFill="1" applyBorder="1" applyAlignment="1">
      <alignment vertical="center"/>
    </xf>
    <xf numFmtId="0" fontId="26" fillId="0" borderId="47" xfId="0" applyFont="1" applyFill="1" applyBorder="1" applyAlignment="1">
      <alignment vertical="center" wrapText="1"/>
    </xf>
    <xf numFmtId="4" fontId="26" fillId="0" borderId="47" xfId="0" applyNumberFormat="1" applyFont="1" applyFill="1" applyBorder="1" applyAlignment="1">
      <alignment horizontal="right" vertical="center"/>
    </xf>
    <xf numFmtId="3" fontId="26" fillId="0" borderId="47" xfId="0" applyNumberFormat="1" applyFont="1" applyFill="1" applyBorder="1" applyAlignment="1">
      <alignment horizontal="right" vertical="center"/>
    </xf>
    <xf numFmtId="0" fontId="26" fillId="0" borderId="47" xfId="0" applyFont="1" applyFill="1" applyBorder="1" applyAlignment="1">
      <alignment vertical="center"/>
    </xf>
    <xf numFmtId="168" fontId="26" fillId="0" borderId="47" xfId="0" applyNumberFormat="1" applyFont="1" applyFill="1" applyBorder="1" applyAlignment="1">
      <alignment vertical="center"/>
    </xf>
    <xf numFmtId="168" fontId="26" fillId="0" borderId="0" xfId="0" applyNumberFormat="1" applyFont="1" applyFill="1" applyAlignment="1">
      <alignment vertical="center"/>
    </xf>
    <xf numFmtId="3" fontId="21" fillId="0" borderId="77" xfId="0" applyNumberFormat="1" applyFont="1" applyFill="1" applyBorder="1"/>
    <xf numFmtId="3" fontId="21" fillId="0" borderId="95" xfId="54" applyNumberFormat="1" applyFont="1" applyFill="1" applyBorder="1" applyAlignment="1">
      <alignment horizontal="right"/>
    </xf>
    <xf numFmtId="3" fontId="21" fillId="0" borderId="72" xfId="54" applyNumberFormat="1" applyFont="1" applyFill="1" applyBorder="1" applyAlignment="1">
      <alignment horizontal="right"/>
    </xf>
    <xf numFmtId="3" fontId="21" fillId="0" borderId="73" xfId="0" applyNumberFormat="1" applyFont="1" applyFill="1" applyBorder="1" applyAlignment="1">
      <alignment wrapText="1"/>
    </xf>
    <xf numFmtId="3" fontId="28" fillId="28" borderId="71" xfId="0" applyNumberFormat="1" applyFont="1" applyFill="1" applyBorder="1" applyAlignment="1">
      <alignment vertical="center"/>
    </xf>
    <xf numFmtId="0" fontId="28" fillId="0" borderId="100" xfId="0" applyFont="1" applyBorder="1" applyAlignment="1">
      <alignment horizontal="center" vertical="center"/>
    </xf>
    <xf numFmtId="0" fontId="28" fillId="27" borderId="102" xfId="0" applyFont="1" applyFill="1" applyBorder="1" applyAlignment="1">
      <alignment horizontal="center" vertical="center" wrapText="1"/>
    </xf>
    <xf numFmtId="0" fontId="28" fillId="0" borderId="29" xfId="0" applyFont="1" applyBorder="1" applyAlignment="1">
      <alignment vertical="center"/>
    </xf>
    <xf numFmtId="3" fontId="28" fillId="0" borderId="96" xfId="0" applyNumberFormat="1" applyFont="1" applyBorder="1" applyAlignment="1">
      <alignment vertical="center"/>
    </xf>
    <xf numFmtId="9" fontId="28" fillId="0" borderId="103" xfId="0" applyNumberFormat="1" applyFont="1" applyBorder="1" applyAlignment="1">
      <alignment horizontal="center" vertical="center" wrapText="1"/>
    </xf>
    <xf numFmtId="0" fontId="28" fillId="0" borderId="22" xfId="0" applyFont="1" applyBorder="1" applyAlignment="1">
      <alignment vertical="center"/>
    </xf>
    <xf numFmtId="3" fontId="28" fillId="0" borderId="68" xfId="0" applyNumberFormat="1" applyFont="1" applyBorder="1" applyAlignment="1">
      <alignment vertical="center"/>
    </xf>
    <xf numFmtId="3" fontId="28" fillId="28" borderId="25" xfId="0" applyNumberFormat="1" applyFont="1" applyFill="1" applyBorder="1" applyAlignment="1">
      <alignment horizontal="center" vertical="center"/>
    </xf>
    <xf numFmtId="0" fontId="28" fillId="0" borderId="67" xfId="0" applyFont="1" applyBorder="1" applyAlignment="1">
      <alignment vertical="center"/>
    </xf>
    <xf numFmtId="3" fontId="28" fillId="0" borderId="94" xfId="0" applyNumberFormat="1" applyFont="1" applyBorder="1" applyAlignment="1">
      <alignment vertical="center"/>
    </xf>
    <xf numFmtId="3" fontId="21" fillId="0" borderId="33" xfId="0" applyNumberFormat="1" applyFont="1" applyFill="1" applyBorder="1" applyAlignment="1">
      <alignment wrapText="1"/>
    </xf>
    <xf numFmtId="0" fontId="28" fillId="0" borderId="83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vertical="top" wrapText="1"/>
    </xf>
    <xf numFmtId="3" fontId="28" fillId="0" borderId="0" xfId="0" applyNumberFormat="1" applyFont="1" applyFill="1" applyBorder="1" applyAlignment="1">
      <alignment vertical="top" wrapText="1"/>
    </xf>
    <xf numFmtId="0" fontId="31" fillId="0" borderId="0" xfId="0" applyFont="1" applyFill="1" applyBorder="1" applyAlignment="1">
      <alignment horizontal="center" wrapText="1"/>
    </xf>
    <xf numFmtId="3" fontId="31" fillId="0" borderId="0" xfId="0" applyNumberFormat="1" applyFont="1" applyFill="1" applyBorder="1" applyAlignment="1">
      <alignment horizontal="center" wrapText="1"/>
    </xf>
    <xf numFmtId="0" fontId="28" fillId="0" borderId="39" xfId="0" applyFont="1" applyFill="1" applyBorder="1" applyAlignment="1">
      <alignment horizontal="left" vertical="center"/>
    </xf>
    <xf numFmtId="0" fontId="28" fillId="0" borderId="22" xfId="0" applyFont="1" applyFill="1" applyBorder="1" applyAlignment="1">
      <alignment horizontal="left" vertical="center" wrapText="1"/>
    </xf>
    <xf numFmtId="3" fontId="28" fillId="0" borderId="15" xfId="54" applyNumberFormat="1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left" vertical="center" wrapText="1"/>
    </xf>
    <xf numFmtId="3" fontId="21" fillId="0" borderId="33" xfId="54" applyNumberFormat="1" applyFont="1" applyFill="1" applyBorder="1"/>
    <xf numFmtId="3" fontId="29" fillId="0" borderId="33" xfId="0" applyNumberFormat="1" applyFont="1" applyFill="1" applyBorder="1"/>
    <xf numFmtId="3" fontId="28" fillId="0" borderId="23" xfId="54" applyNumberFormat="1" applyFont="1" applyFill="1" applyBorder="1" applyAlignment="1">
      <alignment horizontal="center" vertical="center" wrapText="1"/>
    </xf>
    <xf numFmtId="3" fontId="28" fillId="0" borderId="35" xfId="54" applyNumberFormat="1" applyFont="1" applyFill="1" applyBorder="1" applyAlignment="1">
      <alignment horizontal="center" vertical="center" wrapText="1"/>
    </xf>
    <xf numFmtId="0" fontId="21" fillId="0" borderId="60" xfId="0" applyFont="1" applyFill="1" applyBorder="1" applyAlignment="1">
      <alignment horizontal="left" vertical="center"/>
    </xf>
    <xf numFmtId="0" fontId="21" fillId="0" borderId="79" xfId="0" applyFont="1" applyFill="1" applyBorder="1" applyAlignment="1">
      <alignment horizontal="left" vertical="center"/>
    </xf>
    <xf numFmtId="0" fontId="21" fillId="0" borderId="65" xfId="0" applyFont="1" applyFill="1" applyBorder="1" applyAlignment="1">
      <alignment horizontal="left" vertical="center" wrapText="1"/>
    </xf>
    <xf numFmtId="0" fontId="29" fillId="0" borderId="79" xfId="0" applyFont="1" applyFill="1" applyBorder="1" applyAlignment="1">
      <alignment horizontal="left" vertical="center"/>
    </xf>
    <xf numFmtId="0" fontId="29" fillId="0" borderId="80" xfId="0" applyFont="1" applyFill="1" applyBorder="1" applyAlignment="1">
      <alignment horizontal="left" vertical="center" wrapText="1" indent="5"/>
    </xf>
    <xf numFmtId="0" fontId="35" fillId="0" borderId="46" xfId="75" applyFont="1" applyFill="1" applyBorder="1" applyAlignment="1">
      <alignment vertical="center" wrapText="1"/>
    </xf>
    <xf numFmtId="3" fontId="21" fillId="0" borderId="33" xfId="54" applyNumberFormat="1" applyFont="1" applyFill="1" applyBorder="1" applyAlignment="1">
      <alignment wrapText="1"/>
    </xf>
    <xf numFmtId="170" fontId="37" fillId="0" borderId="46" xfId="75" applyNumberFormat="1" applyFont="1" applyFill="1" applyBorder="1" applyAlignment="1">
      <alignment horizontal="left" vertical="center" wrapText="1"/>
    </xf>
    <xf numFmtId="0" fontId="32" fillId="0" borderId="67" xfId="0" applyFont="1" applyFill="1" applyBorder="1" applyAlignment="1">
      <alignment vertical="center" wrapText="1"/>
    </xf>
    <xf numFmtId="0" fontId="26" fillId="0" borderId="100" xfId="0" applyFont="1" applyFill="1" applyBorder="1" applyAlignment="1">
      <alignment vertical="center" wrapText="1"/>
    </xf>
    <xf numFmtId="1" fontId="26" fillId="0" borderId="101" xfId="0" applyNumberFormat="1" applyFont="1" applyFill="1" applyBorder="1" applyAlignment="1">
      <alignment horizontal="center" vertical="center" wrapText="1"/>
    </xf>
    <xf numFmtId="3" fontId="32" fillId="0" borderId="40" xfId="0" applyNumberFormat="1" applyFont="1" applyFill="1" applyBorder="1" applyAlignment="1">
      <alignment horizontal="right" vertical="center"/>
    </xf>
    <xf numFmtId="0" fontId="29" fillId="0" borderId="88" xfId="0" applyFont="1" applyFill="1" applyBorder="1" applyAlignment="1">
      <alignment horizontal="left" vertical="center"/>
    </xf>
    <xf numFmtId="0" fontId="21" fillId="0" borderId="87" xfId="0" applyFont="1" applyFill="1" applyBorder="1" applyAlignment="1">
      <alignment horizontal="left" vertical="center"/>
    </xf>
    <xf numFmtId="3" fontId="21" fillId="0" borderId="21" xfId="0" applyNumberFormat="1" applyFont="1" applyFill="1" applyBorder="1" applyAlignment="1">
      <alignment wrapText="1"/>
    </xf>
    <xf numFmtId="0" fontId="21" fillId="0" borderId="88" xfId="0" applyFont="1" applyFill="1" applyBorder="1" applyAlignment="1">
      <alignment horizontal="left" vertical="center"/>
    </xf>
    <xf numFmtId="3" fontId="21" fillId="0" borderId="51" xfId="0" applyNumberFormat="1" applyFont="1" applyFill="1" applyBorder="1" applyAlignment="1">
      <alignment wrapText="1"/>
    </xf>
    <xf numFmtId="0" fontId="21" fillId="0" borderId="111" xfId="0" applyFont="1" applyFill="1" applyBorder="1" applyAlignment="1">
      <alignment horizontal="left" vertical="center"/>
    </xf>
    <xf numFmtId="3" fontId="21" fillId="0" borderId="73" xfId="54" applyNumberFormat="1" applyFont="1" applyFill="1" applyBorder="1" applyAlignment="1">
      <alignment horizontal="right"/>
    </xf>
    <xf numFmtId="0" fontId="35" fillId="0" borderId="45" xfId="75" applyFont="1" applyFill="1" applyBorder="1" applyAlignment="1">
      <alignment vertical="center" wrapText="1"/>
    </xf>
    <xf numFmtId="0" fontId="35" fillId="0" borderId="47" xfId="75" applyFont="1" applyFill="1" applyBorder="1" applyAlignment="1">
      <alignment vertical="center" wrapText="1"/>
    </xf>
    <xf numFmtId="0" fontId="36" fillId="0" borderId="68" xfId="75" applyFont="1" applyFill="1" applyBorder="1" applyAlignment="1">
      <alignment vertical="center" wrapText="1"/>
    </xf>
    <xf numFmtId="0" fontId="21" fillId="0" borderId="85" xfId="0" applyFont="1" applyFill="1" applyBorder="1" applyAlignment="1">
      <alignment horizontal="left" vertical="center" wrapText="1"/>
    </xf>
    <xf numFmtId="0" fontId="21" fillId="0" borderId="80" xfId="0" applyFont="1" applyFill="1" applyBorder="1" applyAlignment="1">
      <alignment horizontal="left" vertical="center" wrapText="1"/>
    </xf>
    <xf numFmtId="0" fontId="29" fillId="0" borderId="82" xfId="0" applyFont="1" applyFill="1" applyBorder="1" applyAlignment="1">
      <alignment horizontal="left" vertical="center" wrapText="1" indent="5"/>
    </xf>
    <xf numFmtId="0" fontId="21" fillId="0" borderId="81" xfId="0" applyFont="1" applyFill="1" applyBorder="1" applyAlignment="1">
      <alignment horizontal="left" vertical="center" wrapText="1"/>
    </xf>
    <xf numFmtId="0" fontId="21" fillId="0" borderId="82" xfId="0" applyFont="1" applyFill="1" applyBorder="1" applyAlignment="1">
      <alignment horizontal="left" vertical="center" wrapText="1"/>
    </xf>
    <xf numFmtId="0" fontId="21" fillId="0" borderId="113" xfId="0" applyFont="1" applyFill="1" applyBorder="1" applyAlignment="1">
      <alignment horizontal="left" vertical="center" wrapText="1"/>
    </xf>
    <xf numFmtId="3" fontId="21" fillId="0" borderId="17" xfId="54" applyNumberFormat="1" applyFont="1" applyFill="1" applyBorder="1" applyAlignment="1">
      <alignment wrapText="1"/>
    </xf>
    <xf numFmtId="3" fontId="21" fillId="0" borderId="34" xfId="0" applyNumberFormat="1" applyFont="1" applyFill="1" applyBorder="1" applyAlignment="1">
      <alignment wrapText="1"/>
    </xf>
    <xf numFmtId="3" fontId="21" fillId="0" borderId="95" xfId="0" applyNumberFormat="1" applyFont="1" applyFill="1" applyBorder="1" applyAlignment="1">
      <alignment wrapText="1"/>
    </xf>
    <xf numFmtId="0" fontId="28" fillId="0" borderId="113" xfId="0" applyFont="1" applyFill="1" applyBorder="1" applyAlignment="1">
      <alignment horizontal="left" vertical="center"/>
    </xf>
    <xf numFmtId="3" fontId="21" fillId="0" borderId="34" xfId="54" applyNumberFormat="1" applyFont="1" applyFill="1" applyBorder="1" applyAlignment="1">
      <alignment wrapText="1"/>
    </xf>
    <xf numFmtId="3" fontId="21" fillId="0" borderId="51" xfId="54" applyNumberFormat="1" applyFont="1" applyFill="1" applyBorder="1" applyAlignment="1">
      <alignment wrapText="1"/>
    </xf>
    <xf numFmtId="170" fontId="37" fillId="0" borderId="45" xfId="75" applyNumberFormat="1" applyFont="1" applyFill="1" applyBorder="1" applyAlignment="1">
      <alignment horizontal="left" vertical="center" wrapText="1"/>
    </xf>
    <xf numFmtId="3" fontId="21" fillId="0" borderId="36" xfId="54" applyNumberFormat="1" applyFont="1" applyFill="1" applyBorder="1" applyAlignment="1">
      <alignment wrapText="1"/>
    </xf>
    <xf numFmtId="3" fontId="21" fillId="0" borderId="72" xfId="54" applyNumberFormat="1" applyFont="1" applyFill="1" applyBorder="1" applyAlignment="1">
      <alignment wrapText="1"/>
    </xf>
    <xf numFmtId="0" fontId="21" fillId="0" borderId="45" xfId="75" applyFont="1" applyFill="1" applyBorder="1" applyAlignment="1">
      <alignment vertical="center" wrapText="1"/>
    </xf>
    <xf numFmtId="0" fontId="29" fillId="0" borderId="47" xfId="75" applyFont="1" applyFill="1" applyBorder="1" applyAlignment="1">
      <alignment horizontal="left" vertical="center" wrapText="1"/>
    </xf>
    <xf numFmtId="3" fontId="28" fillId="0" borderId="57" xfId="54" applyNumberFormat="1" applyFont="1" applyFill="1" applyBorder="1" applyAlignment="1">
      <alignment wrapText="1"/>
    </xf>
    <xf numFmtId="3" fontId="28" fillId="0" borderId="32" xfId="54" applyNumberFormat="1" applyFont="1" applyFill="1" applyBorder="1" applyAlignment="1">
      <alignment wrapText="1"/>
    </xf>
    <xf numFmtId="3" fontId="28" fillId="0" borderId="57" xfId="0" applyNumberFormat="1" applyFont="1" applyFill="1" applyBorder="1" applyAlignment="1">
      <alignment wrapText="1"/>
    </xf>
    <xf numFmtId="3" fontId="28" fillId="0" borderId="32" xfId="0" applyNumberFormat="1" applyFont="1" applyFill="1" applyBorder="1" applyAlignment="1">
      <alignment wrapText="1"/>
    </xf>
    <xf numFmtId="0" fontId="35" fillId="0" borderId="87" xfId="75" applyFont="1" applyFill="1" applyBorder="1" applyAlignment="1">
      <alignment horizontal="left" vertical="center"/>
    </xf>
    <xf numFmtId="0" fontId="35" fillId="0" borderId="79" xfId="75" applyFont="1" applyFill="1" applyBorder="1" applyAlignment="1">
      <alignment horizontal="left" vertical="center"/>
    </xf>
    <xf numFmtId="0" fontId="35" fillId="0" borderId="88" xfId="75" applyFont="1" applyFill="1" applyBorder="1" applyAlignment="1">
      <alignment horizontal="left" vertical="center"/>
    </xf>
    <xf numFmtId="0" fontId="36" fillId="0" borderId="39" xfId="75" applyFont="1" applyFill="1" applyBorder="1" applyAlignment="1">
      <alignment horizontal="left" vertical="center"/>
    </xf>
    <xf numFmtId="0" fontId="37" fillId="0" borderId="87" xfId="75" applyFont="1" applyFill="1" applyBorder="1" applyAlignment="1">
      <alignment horizontal="left" vertical="center"/>
    </xf>
    <xf numFmtId="0" fontId="37" fillId="0" borderId="79" xfId="75" applyFont="1" applyFill="1" applyBorder="1" applyAlignment="1">
      <alignment horizontal="left" vertical="center"/>
    </xf>
    <xf numFmtId="0" fontId="37" fillId="0" borderId="88" xfId="75" applyFont="1" applyFill="1" applyBorder="1" applyAlignment="1">
      <alignment horizontal="left" vertical="center" wrapText="1"/>
    </xf>
    <xf numFmtId="0" fontId="36" fillId="0" borderId="39" xfId="75" applyFont="1" applyFill="1" applyBorder="1" applyAlignment="1">
      <alignment horizontal="left" vertical="center" wrapText="1"/>
    </xf>
    <xf numFmtId="3" fontId="21" fillId="0" borderId="33" xfId="0" applyNumberFormat="1" applyFont="1" applyFill="1" applyBorder="1" applyAlignment="1">
      <alignment vertical="center" wrapText="1"/>
    </xf>
    <xf numFmtId="3" fontId="21" fillId="0" borderId="17" xfId="0" applyNumberFormat="1" applyFont="1" applyFill="1" applyBorder="1" applyAlignment="1">
      <alignment vertical="center" wrapText="1"/>
    </xf>
    <xf numFmtId="0" fontId="35" fillId="0" borderId="65" xfId="75" applyFont="1" applyFill="1" applyBorder="1" applyAlignment="1">
      <alignment vertical="center" wrapText="1"/>
    </xf>
    <xf numFmtId="170" fontId="37" fillId="0" borderId="65" xfId="75" applyNumberFormat="1" applyFont="1" applyFill="1" applyBorder="1" applyAlignment="1">
      <alignment horizontal="left" vertical="center" wrapText="1"/>
    </xf>
    <xf numFmtId="3" fontId="21" fillId="0" borderId="116" xfId="0" applyNumberFormat="1" applyFont="1" applyFill="1" applyBorder="1" applyAlignment="1">
      <alignment vertical="center" wrapText="1"/>
    </xf>
    <xf numFmtId="3" fontId="21" fillId="0" borderId="114" xfId="0" applyNumberFormat="1" applyFont="1" applyFill="1" applyBorder="1" applyAlignment="1">
      <alignment vertical="center" wrapText="1"/>
    </xf>
    <xf numFmtId="3" fontId="21" fillId="0" borderId="24" xfId="0" applyNumberFormat="1" applyFont="1" applyFill="1" applyBorder="1" applyAlignment="1">
      <alignment vertical="center" wrapText="1"/>
    </xf>
    <xf numFmtId="0" fontId="21" fillId="0" borderId="49" xfId="0" applyFont="1" applyFill="1" applyBorder="1" applyAlignment="1">
      <alignment horizontal="left" vertical="center" wrapText="1"/>
    </xf>
    <xf numFmtId="3" fontId="21" fillId="0" borderId="36" xfId="0" applyNumberFormat="1" applyFont="1" applyFill="1" applyBorder="1" applyAlignment="1">
      <alignment vertical="center" wrapText="1"/>
    </xf>
    <xf numFmtId="3" fontId="21" fillId="0" borderId="119" xfId="0" applyNumberFormat="1" applyFont="1" applyFill="1" applyBorder="1" applyAlignment="1">
      <alignment vertical="center" wrapText="1"/>
    </xf>
    <xf numFmtId="3" fontId="21" fillId="0" borderId="120" xfId="0" applyNumberFormat="1" applyFont="1" applyFill="1" applyBorder="1" applyAlignment="1">
      <alignment vertical="center" wrapText="1"/>
    </xf>
    <xf numFmtId="3" fontId="21" fillId="0" borderId="20" xfId="0" applyNumberFormat="1" applyFont="1" applyFill="1" applyBorder="1" applyAlignment="1">
      <alignment vertical="center" wrapText="1"/>
    </xf>
    <xf numFmtId="3" fontId="21" fillId="0" borderId="72" xfId="0" applyNumberFormat="1" applyFont="1" applyFill="1" applyBorder="1" applyAlignment="1">
      <alignment vertical="center" wrapText="1"/>
    </xf>
    <xf numFmtId="3" fontId="28" fillId="0" borderId="126" xfId="54" applyNumberFormat="1" applyFont="1" applyFill="1" applyBorder="1" applyAlignment="1">
      <alignment horizontal="center" vertical="center" wrapText="1"/>
    </xf>
    <xf numFmtId="3" fontId="28" fillId="0" borderId="127" xfId="54" applyNumberFormat="1" applyFont="1" applyFill="1" applyBorder="1" applyAlignment="1">
      <alignment horizontal="center" vertical="center" wrapText="1"/>
    </xf>
    <xf numFmtId="3" fontId="28" fillId="0" borderId="129" xfId="54" applyNumberFormat="1" applyFont="1" applyFill="1" applyBorder="1" applyAlignment="1">
      <alignment horizontal="center" vertical="center" wrapText="1"/>
    </xf>
    <xf numFmtId="3" fontId="28" fillId="0" borderId="130" xfId="54" applyNumberFormat="1" applyFont="1" applyFill="1" applyBorder="1" applyAlignment="1">
      <alignment horizontal="center" vertical="center" wrapText="1"/>
    </xf>
    <xf numFmtId="3" fontId="28" fillId="0" borderId="131" xfId="54" applyNumberFormat="1" applyFont="1" applyFill="1" applyBorder="1" applyAlignment="1">
      <alignment horizontal="center" vertical="center" wrapText="1"/>
    </xf>
    <xf numFmtId="3" fontId="28" fillId="0" borderId="132" xfId="54" applyNumberFormat="1" applyFont="1" applyFill="1" applyBorder="1" applyAlignment="1">
      <alignment horizontal="center" vertical="center" wrapText="1"/>
    </xf>
    <xf numFmtId="0" fontId="29" fillId="0" borderId="64" xfId="0" applyFont="1" applyFill="1" applyBorder="1" applyAlignment="1">
      <alignment horizontal="left" vertical="center" wrapText="1" indent="5"/>
    </xf>
    <xf numFmtId="3" fontId="21" fillId="0" borderId="34" xfId="0" applyNumberFormat="1" applyFont="1" applyFill="1" applyBorder="1" applyAlignment="1">
      <alignment vertical="center" wrapText="1"/>
    </xf>
    <xf numFmtId="3" fontId="21" fillId="0" borderId="135" xfId="0" applyNumberFormat="1" applyFont="1" applyFill="1" applyBorder="1" applyAlignment="1">
      <alignment vertical="center" wrapText="1"/>
    </xf>
    <xf numFmtId="3" fontId="21" fillId="0" borderId="21" xfId="0" applyNumberFormat="1" applyFont="1" applyFill="1" applyBorder="1" applyAlignment="1">
      <alignment vertical="center" wrapText="1"/>
    </xf>
    <xf numFmtId="3" fontId="21" fillId="0" borderId="51" xfId="0" applyNumberFormat="1" applyFont="1" applyFill="1" applyBorder="1" applyAlignment="1">
      <alignment vertical="center" wrapText="1"/>
    </xf>
    <xf numFmtId="0" fontId="28" fillId="0" borderId="40" xfId="0" applyFont="1" applyFill="1" applyBorder="1" applyAlignment="1">
      <alignment horizontal="left" vertical="center" wrapText="1"/>
    </xf>
    <xf numFmtId="0" fontId="21" fillId="0" borderId="64" xfId="0" applyFont="1" applyFill="1" applyBorder="1" applyAlignment="1">
      <alignment horizontal="left" vertical="center" wrapText="1"/>
    </xf>
    <xf numFmtId="0" fontId="21" fillId="0" borderId="86" xfId="0" applyFont="1" applyFill="1" applyBorder="1" applyAlignment="1">
      <alignment horizontal="left" vertical="center" wrapText="1"/>
    </xf>
    <xf numFmtId="3" fontId="21" fillId="0" borderId="95" xfId="0" applyNumberFormat="1" applyFont="1" applyFill="1" applyBorder="1" applyAlignment="1">
      <alignment vertical="center" wrapText="1"/>
    </xf>
    <xf numFmtId="3" fontId="21" fillId="0" borderId="143" xfId="0" applyNumberFormat="1" applyFont="1" applyFill="1" applyBorder="1" applyAlignment="1">
      <alignment vertical="center" wrapText="1"/>
    </xf>
    <xf numFmtId="3" fontId="21" fillId="0" borderId="27" xfId="0" applyNumberFormat="1" applyFont="1" applyFill="1" applyBorder="1" applyAlignment="1">
      <alignment vertical="center" wrapText="1"/>
    </xf>
    <xf numFmtId="3" fontId="21" fillId="0" borderId="73" xfId="0" applyNumberFormat="1" applyFont="1" applyFill="1" applyBorder="1" applyAlignment="1">
      <alignment vertical="center" wrapText="1"/>
    </xf>
    <xf numFmtId="0" fontId="28" fillId="0" borderId="39" xfId="0" applyFont="1" applyFill="1" applyBorder="1" applyAlignment="1">
      <alignment horizontal="left" vertical="center" wrapText="1"/>
    </xf>
    <xf numFmtId="0" fontId="28" fillId="0" borderId="111" xfId="0" applyFont="1" applyFill="1" applyBorder="1" applyAlignment="1">
      <alignment horizontal="left" vertical="center" wrapText="1"/>
    </xf>
    <xf numFmtId="0" fontId="35" fillId="0" borderId="49" xfId="75" applyFont="1" applyFill="1" applyBorder="1" applyAlignment="1">
      <alignment vertical="center" wrapText="1"/>
    </xf>
    <xf numFmtId="0" fontId="35" fillId="0" borderId="64" xfId="75" applyFont="1" applyFill="1" applyBorder="1" applyAlignment="1">
      <alignment vertical="center" wrapText="1"/>
    </xf>
    <xf numFmtId="0" fontId="36" fillId="0" borderId="40" xfId="75" applyFont="1" applyFill="1" applyBorder="1" applyAlignment="1">
      <alignment vertical="center" wrapText="1"/>
    </xf>
    <xf numFmtId="170" fontId="37" fillId="0" borderId="49" xfId="75" applyNumberFormat="1" applyFont="1" applyFill="1" applyBorder="1" applyAlignment="1">
      <alignment horizontal="left" vertical="center" wrapText="1"/>
    </xf>
    <xf numFmtId="0" fontId="29" fillId="0" borderId="64" xfId="75" applyFont="1" applyFill="1" applyBorder="1" applyAlignment="1">
      <alignment horizontal="left" vertical="center" wrapText="1"/>
    </xf>
    <xf numFmtId="0" fontId="36" fillId="0" borderId="111" xfId="0" applyFont="1" applyFill="1" applyBorder="1" applyAlignment="1">
      <alignment horizontal="left" vertical="center" wrapText="1"/>
    </xf>
    <xf numFmtId="0" fontId="28" fillId="0" borderId="86" xfId="0" applyFont="1" applyFill="1" applyBorder="1" applyAlignment="1">
      <alignment vertical="center" wrapText="1"/>
    </xf>
    <xf numFmtId="3" fontId="21" fillId="0" borderId="147" xfId="0" applyNumberFormat="1" applyFont="1" applyFill="1" applyBorder="1" applyAlignment="1">
      <alignment vertical="center" wrapText="1"/>
    </xf>
    <xf numFmtId="3" fontId="21" fillId="0" borderId="148" xfId="0" applyNumberFormat="1" applyFont="1" applyFill="1" applyBorder="1" applyAlignment="1">
      <alignment vertical="center" wrapText="1"/>
    </xf>
    <xf numFmtId="3" fontId="21" fillId="0" borderId="149" xfId="0" applyNumberFormat="1" applyFont="1" applyFill="1" applyBorder="1" applyAlignment="1">
      <alignment vertical="center" wrapText="1"/>
    </xf>
    <xf numFmtId="3" fontId="21" fillId="0" borderId="151" xfId="0" applyNumberFormat="1" applyFont="1" applyFill="1" applyBorder="1" applyAlignment="1">
      <alignment vertical="center" wrapText="1"/>
    </xf>
    <xf numFmtId="3" fontId="21" fillId="0" borderId="152" xfId="0" applyNumberFormat="1" applyFont="1" applyFill="1" applyBorder="1" applyAlignment="1">
      <alignment vertical="center" wrapText="1"/>
    </xf>
    <xf numFmtId="3" fontId="21" fillId="0" borderId="153" xfId="0" applyNumberFormat="1" applyFont="1" applyFill="1" applyBorder="1" applyAlignment="1">
      <alignment vertical="center" wrapText="1"/>
    </xf>
    <xf numFmtId="3" fontId="21" fillId="0" borderId="154" xfId="0" applyNumberFormat="1" applyFont="1" applyFill="1" applyBorder="1" applyAlignment="1">
      <alignment vertical="center" wrapText="1"/>
    </xf>
    <xf numFmtId="3" fontId="21" fillId="0" borderId="155" xfId="0" applyNumberFormat="1" applyFont="1" applyFill="1" applyBorder="1" applyAlignment="1">
      <alignment vertical="center" wrapText="1"/>
    </xf>
    <xf numFmtId="0" fontId="28" fillId="0" borderId="91" xfId="0" applyFont="1" applyFill="1" applyBorder="1" applyAlignment="1">
      <alignment horizontal="left" vertical="center"/>
    </xf>
    <xf numFmtId="0" fontId="21" fillId="0" borderId="60" xfId="0" applyFont="1" applyFill="1" applyBorder="1" applyAlignment="1">
      <alignment horizontal="left" vertical="center" wrapText="1"/>
    </xf>
    <xf numFmtId="0" fontId="21" fillId="0" borderId="79" xfId="0" applyFont="1" applyFill="1" applyBorder="1" applyAlignment="1">
      <alignment horizontal="left" vertical="center" wrapText="1"/>
    </xf>
    <xf numFmtId="0" fontId="29" fillId="0" borderId="79" xfId="0" applyFont="1" applyFill="1" applyBorder="1" applyAlignment="1">
      <alignment horizontal="left" vertical="center" wrapText="1"/>
    </xf>
    <xf numFmtId="3" fontId="29" fillId="0" borderId="33" xfId="0" applyNumberFormat="1" applyFont="1" applyFill="1" applyBorder="1" applyAlignment="1">
      <alignment vertical="center" wrapText="1"/>
    </xf>
    <xf numFmtId="3" fontId="29" fillId="0" borderId="114" xfId="0" applyNumberFormat="1" applyFont="1" applyFill="1" applyBorder="1" applyAlignment="1">
      <alignment vertical="center" wrapText="1"/>
    </xf>
    <xf numFmtId="3" fontId="29" fillId="0" borderId="24" xfId="0" applyNumberFormat="1" applyFont="1" applyFill="1" applyBorder="1" applyAlignment="1">
      <alignment vertical="center" wrapText="1"/>
    </xf>
    <xf numFmtId="3" fontId="29" fillId="0" borderId="17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9" fillId="0" borderId="59" xfId="0" applyFont="1" applyFill="1" applyBorder="1" applyAlignment="1">
      <alignment horizontal="left" vertical="center" wrapText="1"/>
    </xf>
    <xf numFmtId="3" fontId="29" fillId="0" borderId="148" xfId="0" applyNumberFormat="1" applyFont="1" applyFill="1" applyBorder="1" applyAlignment="1">
      <alignment vertical="center" wrapText="1"/>
    </xf>
    <xf numFmtId="3" fontId="29" fillId="0" borderId="151" xfId="0" applyNumberFormat="1" applyFont="1" applyFill="1" applyBorder="1" applyAlignment="1">
      <alignment vertical="center" wrapText="1"/>
    </xf>
    <xf numFmtId="3" fontId="29" fillId="0" borderId="147" xfId="0" applyNumberFormat="1" applyFont="1" applyFill="1" applyBorder="1" applyAlignment="1">
      <alignment vertical="center" wrapText="1"/>
    </xf>
    <xf numFmtId="3" fontId="29" fillId="0" borderId="149" xfId="0" applyNumberFormat="1" applyFont="1" applyFill="1" applyBorder="1" applyAlignment="1">
      <alignment vertical="center" wrapText="1"/>
    </xf>
    <xf numFmtId="0" fontId="28" fillId="0" borderId="89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wrapText="1"/>
    </xf>
    <xf numFmtId="3" fontId="28" fillId="0" borderId="23" xfId="0" applyNumberFormat="1" applyFont="1" applyFill="1" applyBorder="1" applyAlignment="1">
      <alignment vertical="center" wrapText="1"/>
    </xf>
    <xf numFmtId="3" fontId="29" fillId="0" borderId="21" xfId="0" applyNumberFormat="1" applyFont="1" applyFill="1" applyBorder="1" applyAlignment="1">
      <alignment vertical="center" wrapText="1"/>
    </xf>
    <xf numFmtId="3" fontId="28" fillId="0" borderId="35" xfId="0" applyNumberFormat="1" applyFont="1" applyFill="1" applyBorder="1" applyAlignment="1">
      <alignment vertical="center" wrapText="1"/>
    </xf>
    <xf numFmtId="3" fontId="28" fillId="0" borderId="15" xfId="0" applyNumberFormat="1" applyFont="1" applyFill="1" applyBorder="1" applyAlignment="1">
      <alignment vertical="center" wrapText="1"/>
    </xf>
    <xf numFmtId="3" fontId="28" fillId="0" borderId="136" xfId="0" applyNumberFormat="1" applyFont="1" applyFill="1" applyBorder="1" applyAlignment="1">
      <alignment vertical="center" wrapText="1"/>
    </xf>
    <xf numFmtId="3" fontId="28" fillId="0" borderId="26" xfId="0" applyNumberFormat="1" applyFont="1" applyFill="1" applyBorder="1" applyAlignment="1">
      <alignment vertical="center" wrapText="1"/>
    </xf>
    <xf numFmtId="3" fontId="28" fillId="0" borderId="57" xfId="0" applyNumberFormat="1" applyFont="1" applyFill="1" applyBorder="1" applyAlignment="1">
      <alignment vertical="center" wrapText="1"/>
    </xf>
    <xf numFmtId="3" fontId="28" fillId="0" borderId="32" xfId="0" applyNumberFormat="1" applyFont="1" applyFill="1" applyBorder="1" applyAlignment="1">
      <alignment vertical="center" wrapText="1"/>
    </xf>
    <xf numFmtId="3" fontId="29" fillId="0" borderId="20" xfId="0" applyNumberFormat="1" applyFont="1" applyFill="1" applyBorder="1" applyAlignment="1">
      <alignment vertical="center" wrapText="1"/>
    </xf>
    <xf numFmtId="3" fontId="28" fillId="0" borderId="27" xfId="0" applyNumberFormat="1" applyFont="1" applyFill="1" applyBorder="1" applyAlignment="1">
      <alignment vertical="center" wrapText="1"/>
    </xf>
    <xf numFmtId="3" fontId="28" fillId="0" borderId="95" xfId="0" applyNumberFormat="1" applyFont="1" applyFill="1" applyBorder="1" applyAlignment="1">
      <alignment vertical="center" wrapText="1"/>
    </xf>
    <xf numFmtId="3" fontId="28" fillId="0" borderId="73" xfId="0" applyNumberFormat="1" applyFont="1" applyFill="1" applyBorder="1" applyAlignment="1">
      <alignment vertical="center" wrapText="1"/>
    </xf>
    <xf numFmtId="0" fontId="35" fillId="0" borderId="59" xfId="75" applyFont="1" applyFill="1" applyBorder="1" applyAlignment="1">
      <alignment horizontal="left" vertical="center" wrapText="1"/>
    </xf>
    <xf numFmtId="0" fontId="21" fillId="0" borderId="44" xfId="75" applyFont="1" applyFill="1" applyBorder="1" applyAlignment="1">
      <alignment horizontal="left" vertical="center" wrapText="1"/>
    </xf>
    <xf numFmtId="3" fontId="28" fillId="0" borderId="138" xfId="0" applyNumberFormat="1" applyFont="1" applyFill="1" applyBorder="1" applyAlignment="1">
      <alignment vertical="center" wrapText="1"/>
    </xf>
    <xf numFmtId="3" fontId="28" fillId="0" borderId="139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3" fontId="28" fillId="0" borderId="142" xfId="0" applyNumberFormat="1" applyFont="1" applyFill="1" applyBorder="1" applyAlignment="1">
      <alignment vertical="center" wrapText="1"/>
    </xf>
    <xf numFmtId="3" fontId="28" fillId="0" borderId="143" xfId="0" applyNumberFormat="1" applyFont="1" applyFill="1" applyBorder="1" applyAlignment="1">
      <alignment vertical="center" wrapText="1"/>
    </xf>
    <xf numFmtId="3" fontId="28" fillId="0" borderId="146" xfId="0" applyNumberFormat="1" applyFont="1" applyFill="1" applyBorder="1" applyAlignment="1">
      <alignment vertical="center" wrapText="1"/>
    </xf>
    <xf numFmtId="3" fontId="28" fillId="0" borderId="144" xfId="0" applyNumberFormat="1" applyFont="1" applyFill="1" applyBorder="1" applyAlignment="1">
      <alignment vertical="center" wrapText="1"/>
    </xf>
    <xf numFmtId="2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Border="1" applyAlignment="1">
      <alignment vertical="center" wrapText="1"/>
    </xf>
    <xf numFmtId="10" fontId="21" fillId="0" borderId="0" xfId="90" applyNumberFormat="1" applyFont="1" applyFill="1" applyAlignment="1">
      <alignment vertical="center" wrapText="1"/>
    </xf>
    <xf numFmtId="167" fontId="21" fillId="0" borderId="0" xfId="0" applyNumberFormat="1" applyFont="1" applyFill="1" applyAlignment="1">
      <alignment vertical="center" wrapText="1"/>
    </xf>
    <xf numFmtId="166" fontId="27" fillId="0" borderId="0" xfId="0" applyNumberFormat="1" applyFont="1" applyFill="1" applyBorder="1" applyAlignment="1">
      <alignment vertical="center" wrapText="1"/>
    </xf>
    <xf numFmtId="3" fontId="21" fillId="0" borderId="0" xfId="0" applyNumberFormat="1" applyFont="1" applyFill="1" applyBorder="1" applyAlignment="1" applyProtection="1">
      <alignment horizontal="right" vertical="center"/>
      <protection hidden="1"/>
    </xf>
    <xf numFmtId="4" fontId="21" fillId="0" borderId="0" xfId="0" applyNumberFormat="1" applyFont="1" applyFill="1" applyAlignment="1">
      <alignment vertical="center" wrapText="1"/>
    </xf>
    <xf numFmtId="3" fontId="28" fillId="0" borderId="160" xfId="0" applyNumberFormat="1" applyFont="1" applyFill="1" applyBorder="1" applyAlignment="1">
      <alignment vertical="center" wrapText="1"/>
    </xf>
    <xf numFmtId="3" fontId="21" fillId="0" borderId="117" xfId="54" applyNumberFormat="1" applyFont="1" applyFill="1" applyBorder="1"/>
    <xf numFmtId="3" fontId="21" fillId="0" borderId="69" xfId="54" applyNumberFormat="1" applyFont="1" applyFill="1" applyBorder="1"/>
    <xf numFmtId="3" fontId="29" fillId="0" borderId="69" xfId="54" applyNumberFormat="1" applyFont="1" applyFill="1" applyBorder="1"/>
    <xf numFmtId="3" fontId="21" fillId="0" borderId="133" xfId="54" applyNumberFormat="1" applyFont="1" applyFill="1" applyBorder="1"/>
    <xf numFmtId="3" fontId="21" fillId="0" borderId="34" xfId="0" applyNumberFormat="1" applyFont="1" applyFill="1" applyBorder="1"/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3" fontId="29" fillId="0" borderId="133" xfId="54" applyNumberFormat="1" applyFont="1" applyFill="1" applyBorder="1"/>
    <xf numFmtId="3" fontId="29" fillId="0" borderId="34" xfId="0" applyNumberFormat="1" applyFont="1" applyFill="1" applyBorder="1"/>
    <xf numFmtId="3" fontId="21" fillId="0" borderId="36" xfId="0" applyNumberFormat="1" applyFont="1" applyFill="1" applyBorder="1"/>
    <xf numFmtId="3" fontId="28" fillId="0" borderId="136" xfId="54" applyNumberFormat="1" applyFont="1" applyFill="1" applyBorder="1" applyAlignment="1">
      <alignment vertical="center"/>
    </xf>
    <xf numFmtId="3" fontId="28" fillId="0" borderId="35" xfId="0" applyNumberFormat="1" applyFont="1" applyFill="1" applyBorder="1" applyAlignment="1">
      <alignment vertical="center"/>
    </xf>
    <xf numFmtId="3" fontId="28" fillId="0" borderId="136" xfId="54" applyNumberFormat="1" applyFont="1" applyFill="1" applyBorder="1"/>
    <xf numFmtId="3" fontId="28" fillId="0" borderId="35" xfId="0" applyNumberFormat="1" applyFont="1" applyFill="1" applyBorder="1"/>
    <xf numFmtId="3" fontId="21" fillId="0" borderId="140" xfId="54" applyNumberFormat="1" applyFont="1" applyFill="1" applyBorder="1"/>
    <xf numFmtId="3" fontId="21" fillId="0" borderId="95" xfId="0" applyNumberFormat="1" applyFont="1" applyFill="1" applyBorder="1"/>
    <xf numFmtId="0" fontId="28" fillId="0" borderId="90" xfId="0" applyFont="1" applyFill="1" applyBorder="1" applyAlignment="1">
      <alignment horizontal="left" vertical="center"/>
    </xf>
    <xf numFmtId="3" fontId="28" fillId="0" borderId="35" xfId="54" applyNumberFormat="1" applyFont="1" applyFill="1" applyBorder="1"/>
    <xf numFmtId="3" fontId="28" fillId="0" borderId="162" xfId="54" applyNumberFormat="1" applyFont="1" applyFill="1" applyBorder="1"/>
    <xf numFmtId="3" fontId="28" fillId="0" borderId="157" xfId="0" applyNumberFormat="1" applyFont="1" applyFill="1" applyBorder="1"/>
    <xf numFmtId="3" fontId="28" fillId="0" borderId="61" xfId="54" applyNumberFormat="1" applyFont="1" applyFill="1" applyBorder="1"/>
    <xf numFmtId="3" fontId="38" fillId="0" borderId="0" xfId="0" applyNumberFormat="1" applyFont="1" applyFill="1" applyBorder="1"/>
    <xf numFmtId="0" fontId="38" fillId="0" borderId="0" xfId="0" applyFont="1" applyFill="1" applyBorder="1"/>
    <xf numFmtId="0" fontId="28" fillId="0" borderId="0" xfId="0" applyFont="1" applyAlignment="1">
      <alignment horizontal="justify"/>
    </xf>
    <xf numFmtId="0" fontId="21" fillId="0" borderId="0" xfId="0" applyFont="1" applyAlignment="1">
      <alignment horizontal="justify"/>
    </xf>
    <xf numFmtId="0" fontId="21" fillId="0" borderId="19" xfId="0" applyFont="1" applyFill="1" applyBorder="1" applyAlignment="1">
      <alignment horizontal="left" wrapText="1" indent="4"/>
    </xf>
    <xf numFmtId="0" fontId="21" fillId="0" borderId="65" xfId="0" applyFont="1" applyBorder="1" applyAlignment="1">
      <alignment horizontal="left" indent="6"/>
    </xf>
    <xf numFmtId="0" fontId="21" fillId="0" borderId="64" xfId="0" applyFont="1" applyBorder="1" applyAlignment="1">
      <alignment horizontal="left" indent="6"/>
    </xf>
    <xf numFmtId="3" fontId="28" fillId="0" borderId="27" xfId="54" applyNumberFormat="1" applyFont="1" applyFill="1" applyBorder="1" applyAlignment="1">
      <alignment horizontal="right"/>
    </xf>
    <xf numFmtId="3" fontId="28" fillId="0" borderId="95" xfId="54" applyNumberFormat="1" applyFont="1" applyFill="1" applyBorder="1" applyAlignment="1">
      <alignment horizontal="right"/>
    </xf>
    <xf numFmtId="3" fontId="28" fillId="0" borderId="73" xfId="54" applyNumberFormat="1" applyFont="1" applyFill="1" applyBorder="1" applyAlignment="1">
      <alignment horizontal="right"/>
    </xf>
    <xf numFmtId="3" fontId="28" fillId="0" borderId="95" xfId="0" applyNumberFormat="1" applyFont="1" applyFill="1" applyBorder="1" applyAlignment="1">
      <alignment wrapText="1"/>
    </xf>
    <xf numFmtId="3" fontId="28" fillId="0" borderId="73" xfId="0" applyNumberFormat="1" applyFont="1" applyFill="1" applyBorder="1" applyAlignment="1">
      <alignment wrapText="1"/>
    </xf>
    <xf numFmtId="3" fontId="28" fillId="0" borderId="26" xfId="54" applyNumberFormat="1" applyFont="1" applyFill="1" applyBorder="1" applyAlignment="1">
      <alignment horizontal="right"/>
    </xf>
    <xf numFmtId="3" fontId="28" fillId="0" borderId="57" xfId="54" applyNumberFormat="1" applyFont="1" applyFill="1" applyBorder="1" applyAlignment="1">
      <alignment horizontal="right"/>
    </xf>
    <xf numFmtId="3" fontId="28" fillId="0" borderId="32" xfId="54" applyNumberFormat="1" applyFont="1" applyFill="1" applyBorder="1" applyAlignment="1">
      <alignment horizontal="right"/>
    </xf>
    <xf numFmtId="0" fontId="28" fillId="0" borderId="0" xfId="0" applyFont="1" applyFill="1" applyBorder="1"/>
    <xf numFmtId="0" fontId="21" fillId="0" borderId="64" xfId="0" applyFont="1" applyFill="1" applyBorder="1" applyAlignment="1">
      <alignment horizontal="left" vertical="center" wrapText="1" indent="5"/>
    </xf>
    <xf numFmtId="0" fontId="21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10" fontId="21" fillId="0" borderId="0" xfId="90" applyNumberFormat="1" applyFont="1" applyFill="1" applyBorder="1"/>
    <xf numFmtId="166" fontId="21" fillId="0" borderId="0" xfId="0" applyNumberFormat="1" applyFont="1" applyFill="1" applyBorder="1"/>
    <xf numFmtId="2" fontId="21" fillId="0" borderId="0" xfId="0" applyNumberFormat="1" applyFont="1" applyFill="1" applyBorder="1"/>
    <xf numFmtId="9" fontId="21" fillId="0" borderId="0" xfId="90" applyFont="1" applyFill="1" applyBorder="1"/>
    <xf numFmtId="0" fontId="21" fillId="0" borderId="0" xfId="0" applyFont="1" applyFill="1" applyBorder="1" applyAlignment="1">
      <alignment horizontal="left" wrapText="1"/>
    </xf>
    <xf numFmtId="0" fontId="29" fillId="0" borderId="0" xfId="0" applyFont="1" applyFill="1" applyBorder="1" applyAlignment="1">
      <alignment horizontal="left"/>
    </xf>
    <xf numFmtId="3" fontId="21" fillId="0" borderId="0" xfId="0" applyNumberFormat="1" applyFont="1" applyFill="1" applyBorder="1" applyAlignment="1">
      <alignment horizontal="right"/>
    </xf>
    <xf numFmtId="0" fontId="21" fillId="0" borderId="64" xfId="0" applyFont="1" applyFill="1" applyBorder="1" applyAlignment="1">
      <alignment horizontal="left" vertical="center" wrapText="1" indent="2"/>
    </xf>
    <xf numFmtId="0" fontId="29" fillId="0" borderId="65" xfId="0" applyFont="1" applyFill="1" applyBorder="1" applyAlignment="1">
      <alignment horizontal="left" vertical="center" wrapText="1" indent="2"/>
    </xf>
    <xf numFmtId="3" fontId="29" fillId="0" borderId="24" xfId="54" applyNumberFormat="1" applyFont="1" applyFill="1" applyBorder="1" applyAlignment="1">
      <alignment horizontal="right"/>
    </xf>
    <xf numFmtId="3" fontId="29" fillId="0" borderId="33" xfId="54" applyNumberFormat="1" applyFont="1" applyFill="1" applyBorder="1" applyAlignment="1">
      <alignment horizontal="right"/>
    </xf>
    <xf numFmtId="3" fontId="29" fillId="0" borderId="17" xfId="54" applyNumberFormat="1" applyFont="1" applyFill="1" applyBorder="1" applyAlignment="1">
      <alignment horizontal="right"/>
    </xf>
    <xf numFmtId="3" fontId="29" fillId="0" borderId="20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wrapText="1"/>
    </xf>
    <xf numFmtId="3" fontId="29" fillId="0" borderId="21" xfId="54" applyNumberFormat="1" applyFont="1" applyFill="1" applyBorder="1" applyAlignment="1">
      <alignment horizontal="right"/>
    </xf>
    <xf numFmtId="3" fontId="29" fillId="0" borderId="34" xfId="54" applyNumberFormat="1" applyFont="1" applyFill="1" applyBorder="1" applyAlignment="1">
      <alignment horizontal="right"/>
    </xf>
    <xf numFmtId="3" fontId="29" fillId="0" borderId="51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vertical="center" wrapText="1"/>
    </xf>
    <xf numFmtId="3" fontId="29" fillId="0" borderId="21" xfId="0" applyNumberFormat="1" applyFont="1" applyFill="1" applyBorder="1" applyAlignment="1">
      <alignment wrapText="1"/>
    </xf>
    <xf numFmtId="3" fontId="29" fillId="0" borderId="34" xfId="0" applyNumberFormat="1" applyFont="1" applyFill="1" applyBorder="1" applyAlignment="1">
      <alignment wrapText="1"/>
    </xf>
    <xf numFmtId="3" fontId="29" fillId="0" borderId="51" xfId="0" applyNumberFormat="1" applyFont="1" applyFill="1" applyBorder="1" applyAlignment="1">
      <alignment wrapText="1"/>
    </xf>
    <xf numFmtId="3" fontId="29" fillId="0" borderId="36" xfId="54" applyNumberFormat="1" applyFont="1" applyFill="1" applyBorder="1" applyAlignment="1">
      <alignment horizontal="right"/>
    </xf>
    <xf numFmtId="3" fontId="29" fillId="0" borderId="72" xfId="54" applyNumberFormat="1" applyFont="1" applyFill="1" applyBorder="1" applyAlignment="1">
      <alignment horizontal="right"/>
    </xf>
    <xf numFmtId="3" fontId="29" fillId="0" borderId="20" xfId="0" applyNumberFormat="1" applyFont="1" applyFill="1" applyBorder="1" applyAlignment="1">
      <alignment wrapText="1"/>
    </xf>
    <xf numFmtId="3" fontId="29" fillId="0" borderId="36" xfId="0" applyNumberFormat="1" applyFont="1" applyFill="1" applyBorder="1" applyAlignment="1">
      <alignment wrapText="1"/>
    </xf>
    <xf numFmtId="3" fontId="29" fillId="0" borderId="72" xfId="0" applyNumberFormat="1" applyFont="1" applyFill="1" applyBorder="1" applyAlignment="1">
      <alignment wrapText="1"/>
    </xf>
    <xf numFmtId="3" fontId="29" fillId="0" borderId="24" xfId="0" applyNumberFormat="1" applyFont="1" applyFill="1" applyBorder="1" applyAlignment="1">
      <alignment wrapText="1"/>
    </xf>
    <xf numFmtId="3" fontId="29" fillId="0" borderId="33" xfId="0" applyNumberFormat="1" applyFont="1" applyFill="1" applyBorder="1" applyAlignment="1">
      <alignment wrapText="1"/>
    </xf>
    <xf numFmtId="3" fontId="29" fillId="0" borderId="17" xfId="0" applyNumberFormat="1" applyFont="1" applyFill="1" applyBorder="1" applyAlignment="1">
      <alignment wrapText="1"/>
    </xf>
    <xf numFmtId="3" fontId="29" fillId="0" borderId="33" xfId="54" applyNumberFormat="1" applyFont="1" applyFill="1" applyBorder="1" applyAlignment="1">
      <alignment wrapText="1"/>
    </xf>
    <xf numFmtId="3" fontId="29" fillId="0" borderId="17" xfId="54" applyNumberFormat="1" applyFont="1" applyFill="1" applyBorder="1" applyAlignment="1">
      <alignment wrapText="1"/>
    </xf>
    <xf numFmtId="3" fontId="29" fillId="0" borderId="34" xfId="54" applyNumberFormat="1" applyFont="1" applyFill="1" applyBorder="1" applyAlignment="1">
      <alignment wrapText="1"/>
    </xf>
    <xf numFmtId="3" fontId="29" fillId="0" borderId="51" xfId="54" applyNumberFormat="1" applyFont="1" applyFill="1" applyBorder="1" applyAlignment="1">
      <alignment wrapText="1"/>
    </xf>
    <xf numFmtId="3" fontId="28" fillId="0" borderId="23" xfId="54" applyNumberFormat="1" applyFont="1" applyFill="1" applyBorder="1" applyAlignment="1">
      <alignment horizontal="right"/>
    </xf>
    <xf numFmtId="3" fontId="28" fillId="0" borderId="35" xfId="54" applyNumberFormat="1" applyFont="1" applyFill="1" applyBorder="1" applyAlignment="1">
      <alignment horizontal="right"/>
    </xf>
    <xf numFmtId="3" fontId="28" fillId="0" borderId="15" xfId="54" applyNumberFormat="1" applyFont="1" applyFill="1" applyBorder="1" applyAlignment="1">
      <alignment horizontal="right"/>
    </xf>
    <xf numFmtId="3" fontId="28" fillId="0" borderId="23" xfId="0" applyNumberFormat="1" applyFont="1" applyFill="1" applyBorder="1" applyAlignment="1">
      <alignment wrapText="1"/>
    </xf>
    <xf numFmtId="3" fontId="28" fillId="0" borderId="35" xfId="0" applyNumberFormat="1" applyFont="1" applyFill="1" applyBorder="1" applyAlignment="1">
      <alignment wrapText="1"/>
    </xf>
    <xf numFmtId="3" fontId="28" fillId="0" borderId="15" xfId="0" applyNumberFormat="1" applyFont="1" applyFill="1" applyBorder="1" applyAlignment="1">
      <alignment wrapText="1"/>
    </xf>
    <xf numFmtId="3" fontId="28" fillId="0" borderId="35" xfId="54" applyNumberFormat="1" applyFont="1" applyFill="1" applyBorder="1" applyAlignment="1">
      <alignment wrapText="1"/>
    </xf>
    <xf numFmtId="3" fontId="28" fillId="0" borderId="15" xfId="54" applyNumberFormat="1" applyFont="1" applyFill="1" applyBorder="1" applyAlignment="1">
      <alignment wrapText="1"/>
    </xf>
    <xf numFmtId="0" fontId="28" fillId="0" borderId="0" xfId="0" applyFont="1" applyFill="1" applyAlignment="1">
      <alignment wrapText="1"/>
    </xf>
    <xf numFmtId="3" fontId="28" fillId="0" borderId="0" xfId="54" applyNumberFormat="1" applyFont="1" applyFill="1" applyAlignment="1">
      <alignment wrapText="1"/>
    </xf>
    <xf numFmtId="3" fontId="28" fillId="0" borderId="0" xfId="0" applyNumberFormat="1" applyFont="1" applyFill="1" applyAlignment="1">
      <alignment wrapText="1"/>
    </xf>
    <xf numFmtId="0" fontId="21" fillId="0" borderId="53" xfId="0" applyFont="1" applyBorder="1" applyAlignment="1">
      <alignment horizontal="left" indent="6"/>
    </xf>
    <xf numFmtId="3" fontId="28" fillId="0" borderId="0" xfId="54" applyNumberFormat="1" applyFont="1" applyFill="1" applyBorder="1" applyAlignment="1">
      <alignment horizontal="center" vertical="center" wrapText="1"/>
    </xf>
    <xf numFmtId="3" fontId="29" fillId="0" borderId="0" xfId="54" applyNumberFormat="1" applyFont="1" applyFill="1" applyBorder="1"/>
    <xf numFmtId="3" fontId="38" fillId="0" borderId="0" xfId="54" applyNumberFormat="1" applyFont="1" applyFill="1" applyBorder="1"/>
    <xf numFmtId="3" fontId="28" fillId="0" borderId="0" xfId="54" applyNumberFormat="1" applyFont="1" applyFill="1" applyBorder="1"/>
    <xf numFmtId="3" fontId="28" fillId="0" borderId="30" xfId="0" applyNumberFormat="1" applyFont="1" applyFill="1" applyBorder="1" applyAlignment="1">
      <alignment vertical="center" wrapText="1"/>
    </xf>
    <xf numFmtId="3" fontId="28" fillId="0" borderId="0" xfId="0" applyNumberFormat="1" applyFont="1" applyFill="1" applyBorder="1" applyAlignment="1">
      <alignment vertical="center" wrapText="1"/>
    </xf>
    <xf numFmtId="0" fontId="29" fillId="0" borderId="65" xfId="0" applyFont="1" applyFill="1" applyBorder="1" applyAlignment="1">
      <alignment horizontal="left" vertical="center" wrapText="1"/>
    </xf>
    <xf numFmtId="0" fontId="29" fillId="0" borderId="64" xfId="0" applyFont="1" applyFill="1" applyBorder="1" applyAlignment="1">
      <alignment horizontal="left" vertical="center" wrapText="1"/>
    </xf>
    <xf numFmtId="0" fontId="21" fillId="0" borderId="42" xfId="0" applyFont="1" applyFill="1" applyBorder="1" applyAlignment="1">
      <alignment horizontal="left" vertical="center" wrapText="1"/>
    </xf>
    <xf numFmtId="2" fontId="21" fillId="0" borderId="0" xfId="0" applyNumberFormat="1" applyFont="1" applyFill="1" applyBorder="1" applyAlignment="1">
      <alignment vertical="center" wrapText="1"/>
    </xf>
    <xf numFmtId="0" fontId="39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35" fillId="0" borderId="79" xfId="75" applyFont="1" applyFill="1" applyBorder="1" applyAlignment="1">
      <alignment horizontal="left" vertical="center" wrapText="1"/>
    </xf>
    <xf numFmtId="0" fontId="21" fillId="0" borderId="46" xfId="75" applyFont="1" applyFill="1" applyBorder="1" applyAlignment="1">
      <alignment horizontal="left" vertical="center" wrapText="1"/>
    </xf>
    <xf numFmtId="0" fontId="37" fillId="0" borderId="79" xfId="75" applyFont="1" applyFill="1" applyBorder="1" applyAlignment="1">
      <alignment horizontal="left" vertical="center" wrapText="1"/>
    </xf>
    <xf numFmtId="10" fontId="21" fillId="0" borderId="0" xfId="0" applyNumberFormat="1" applyFont="1" applyFill="1" applyAlignment="1">
      <alignment vertical="center" wrapText="1"/>
    </xf>
    <xf numFmtId="0" fontId="28" fillId="29" borderId="22" xfId="0" applyFont="1" applyFill="1" applyBorder="1" applyAlignment="1">
      <alignment horizontal="left" vertical="center" wrapText="1"/>
    </xf>
    <xf numFmtId="0" fontId="28" fillId="29" borderId="83" xfId="0" applyFont="1" applyFill="1" applyBorder="1" applyAlignment="1">
      <alignment horizontal="left" vertical="center" wrapText="1"/>
    </xf>
    <xf numFmtId="3" fontId="28" fillId="29" borderId="23" xfId="0" applyNumberFormat="1" applyFont="1" applyFill="1" applyBorder="1" applyAlignment="1">
      <alignment vertical="center" wrapText="1"/>
    </xf>
    <xf numFmtId="3" fontId="28" fillId="29" borderId="35" xfId="54" applyNumberFormat="1" applyFont="1" applyFill="1" applyBorder="1" applyAlignment="1">
      <alignment horizontal="right"/>
    </xf>
    <xf numFmtId="3" fontId="28" fillId="29" borderId="15" xfId="54" applyNumberFormat="1" applyFont="1" applyFill="1" applyBorder="1" applyAlignment="1">
      <alignment horizontal="right"/>
    </xf>
    <xf numFmtId="3" fontId="28" fillId="29" borderId="23" xfId="54" applyNumberFormat="1" applyFont="1" applyFill="1" applyBorder="1" applyAlignment="1">
      <alignment horizontal="right"/>
    </xf>
    <xf numFmtId="3" fontId="28" fillId="29" borderId="23" xfId="0" applyNumberFormat="1" applyFont="1" applyFill="1" applyBorder="1" applyAlignment="1">
      <alignment wrapText="1"/>
    </xf>
    <xf numFmtId="3" fontId="28" fillId="29" borderId="35" xfId="0" applyNumberFormat="1" applyFont="1" applyFill="1" applyBorder="1" applyAlignment="1">
      <alignment wrapText="1"/>
    </xf>
    <xf numFmtId="3" fontId="28" fillId="29" borderId="15" xfId="0" applyNumberFormat="1" applyFont="1" applyFill="1" applyBorder="1" applyAlignment="1">
      <alignment wrapText="1"/>
    </xf>
    <xf numFmtId="0" fontId="36" fillId="29" borderId="88" xfId="0" applyFont="1" applyFill="1" applyBorder="1" applyAlignment="1">
      <alignment horizontal="left" vertical="center" wrapText="1"/>
    </xf>
    <xf numFmtId="0" fontId="28" fillId="29" borderId="47" xfId="0" applyFont="1" applyFill="1" applyBorder="1" applyAlignment="1">
      <alignment vertical="center" wrapText="1"/>
    </xf>
    <xf numFmtId="3" fontId="28" fillId="29" borderId="27" xfId="0" applyNumberFormat="1" applyFont="1" applyFill="1" applyBorder="1" applyAlignment="1">
      <alignment vertical="center" wrapText="1"/>
    </xf>
    <xf numFmtId="3" fontId="28" fillId="29" borderId="34" xfId="54" applyNumberFormat="1" applyFont="1" applyFill="1" applyBorder="1" applyAlignment="1">
      <alignment wrapText="1"/>
    </xf>
    <xf numFmtId="3" fontId="28" fillId="29" borderId="51" xfId="0" applyNumberFormat="1" applyFont="1" applyFill="1" applyBorder="1" applyAlignment="1">
      <alignment wrapText="1"/>
    </xf>
    <xf numFmtId="3" fontId="28" fillId="29" borderId="21" xfId="0" applyNumberFormat="1" applyFont="1" applyFill="1" applyBorder="1" applyAlignment="1">
      <alignment wrapText="1"/>
    </xf>
    <xf numFmtId="3" fontId="28" fillId="29" borderId="34" xfId="0" applyNumberFormat="1" applyFont="1" applyFill="1" applyBorder="1" applyAlignment="1">
      <alignment wrapText="1"/>
    </xf>
    <xf numFmtId="3" fontId="28" fillId="29" borderId="21" xfId="54" applyNumberFormat="1" applyFont="1" applyFill="1" applyBorder="1" applyAlignment="1">
      <alignment horizontal="right"/>
    </xf>
    <xf numFmtId="3" fontId="28" fillId="0" borderId="101" xfId="91" applyNumberFormat="1" applyFont="1" applyFill="1" applyBorder="1" applyAlignment="1" applyProtection="1">
      <alignment horizontal="center" vertical="center"/>
    </xf>
    <xf numFmtId="3" fontId="28" fillId="0" borderId="101" xfId="91" applyNumberFormat="1" applyFont="1" applyFill="1" applyBorder="1" applyAlignment="1" applyProtection="1">
      <alignment horizontal="center" vertical="center" wrapText="1"/>
    </xf>
    <xf numFmtId="3" fontId="28" fillId="0" borderId="103" xfId="91" applyNumberFormat="1" applyFont="1" applyFill="1" applyBorder="1" applyAlignment="1" applyProtection="1">
      <alignment horizontal="center" vertical="center"/>
    </xf>
    <xf numFmtId="3" fontId="28" fillId="0" borderId="0" xfId="91" applyNumberFormat="1" applyFont="1" applyFill="1" applyBorder="1" applyAlignment="1" applyProtection="1">
      <alignment vertical="center"/>
    </xf>
    <xf numFmtId="3" fontId="28" fillId="0" borderId="40" xfId="75" applyNumberFormat="1" applyFont="1" applyFill="1" applyBorder="1" applyAlignment="1">
      <alignment horizontal="right" vertical="center" wrapText="1"/>
    </xf>
    <xf numFmtId="3" fontId="28" fillId="0" borderId="41" xfId="75" applyNumberFormat="1" applyFont="1" applyFill="1" applyBorder="1" applyAlignment="1">
      <alignment horizontal="right" vertical="center" wrapText="1"/>
    </xf>
    <xf numFmtId="3" fontId="28" fillId="0" borderId="36" xfId="91" applyNumberFormat="1" applyFont="1" applyFill="1" applyBorder="1" applyAlignment="1" applyProtection="1">
      <alignment horizontal="center" vertical="center"/>
    </xf>
    <xf numFmtId="3" fontId="28" fillId="0" borderId="35" xfId="75" applyNumberFormat="1" applyFont="1" applyFill="1" applyBorder="1" applyAlignment="1">
      <alignment horizontal="right" vertical="center" wrapText="1"/>
    </xf>
    <xf numFmtId="3" fontId="28" fillId="0" borderId="100" xfId="91" applyNumberFormat="1" applyFont="1" applyFill="1" applyBorder="1" applyAlignment="1" applyProtection="1">
      <alignment horizontal="center" vertical="center"/>
    </xf>
    <xf numFmtId="3" fontId="28" fillId="0" borderId="16" xfId="91" applyNumberFormat="1" applyFont="1" applyFill="1" applyBorder="1" applyAlignment="1" applyProtection="1">
      <alignment horizontal="left"/>
    </xf>
    <xf numFmtId="0" fontId="21" fillId="0" borderId="13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28" fillId="0" borderId="22" xfId="75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left" vertical="center" wrapText="1"/>
    </xf>
    <xf numFmtId="3" fontId="28" fillId="0" borderId="22" xfId="91" applyNumberFormat="1" applyFont="1" applyFill="1" applyBorder="1" applyAlignment="1" applyProtection="1">
      <alignment horizontal="left" vertical="center"/>
    </xf>
    <xf numFmtId="0" fontId="35" fillId="0" borderId="13" xfId="75" applyFont="1" applyFill="1" applyBorder="1" applyAlignment="1">
      <alignment vertical="center" wrapText="1"/>
    </xf>
    <xf numFmtId="0" fontId="21" fillId="0" borderId="13" xfId="75" applyFont="1" applyFill="1" applyBorder="1" applyAlignment="1">
      <alignment vertical="center" wrapText="1"/>
    </xf>
    <xf numFmtId="0" fontId="35" fillId="0" borderId="18" xfId="75" applyFont="1" applyFill="1" applyBorder="1" applyAlignment="1">
      <alignment vertical="center" wrapText="1"/>
    </xf>
    <xf numFmtId="0" fontId="35" fillId="0" borderId="16" xfId="75" applyFont="1" applyFill="1" applyBorder="1" applyAlignment="1">
      <alignment vertical="center" wrapText="1"/>
    </xf>
    <xf numFmtId="0" fontId="28" fillId="0" borderId="22" xfId="0" applyFont="1" applyFill="1" applyBorder="1" applyAlignment="1">
      <alignment vertical="center" wrapText="1"/>
    </xf>
    <xf numFmtId="3" fontId="28" fillId="0" borderId="165" xfId="91" applyNumberFormat="1" applyFont="1" applyFill="1" applyBorder="1" applyAlignment="1" applyProtection="1">
      <alignment vertical="center"/>
    </xf>
    <xf numFmtId="3" fontId="28" fillId="0" borderId="168" xfId="91" applyNumberFormat="1" applyFont="1" applyFill="1" applyBorder="1" applyAlignment="1" applyProtection="1">
      <alignment horizontal="center" vertical="center"/>
    </xf>
    <xf numFmtId="3" fontId="28" fillId="0" borderId="117" xfId="91" applyNumberFormat="1" applyFont="1" applyFill="1" applyBorder="1" applyAlignment="1" applyProtection="1">
      <alignment horizontal="center" vertical="center"/>
    </xf>
    <xf numFmtId="3" fontId="28" fillId="0" borderId="136" xfId="75" applyNumberFormat="1" applyFont="1" applyFill="1" applyBorder="1" applyAlignment="1">
      <alignment horizontal="right" vertical="center" wrapText="1"/>
    </xf>
    <xf numFmtId="3" fontId="28" fillId="0" borderId="49" xfId="91" applyNumberFormat="1" applyFont="1" applyFill="1" applyBorder="1" applyAlignment="1" applyProtection="1">
      <alignment horizontal="center" vertical="center" wrapText="1"/>
    </xf>
    <xf numFmtId="3" fontId="28" fillId="0" borderId="105" xfId="91" applyNumberFormat="1" applyFont="1" applyFill="1" applyBorder="1" applyAlignment="1" applyProtection="1">
      <alignment horizontal="center" vertical="center"/>
    </xf>
    <xf numFmtId="3" fontId="28" fillId="0" borderId="118" xfId="91" applyNumberFormat="1" applyFont="1" applyFill="1" applyBorder="1" applyAlignment="1" applyProtection="1">
      <alignment horizontal="center" vertical="center"/>
    </xf>
    <xf numFmtId="3" fontId="28" fillId="0" borderId="137" xfId="75" applyNumberFormat="1" applyFont="1" applyFill="1" applyBorder="1" applyAlignment="1">
      <alignment horizontal="right" vertical="center" wrapText="1"/>
    </xf>
    <xf numFmtId="3" fontId="28" fillId="0" borderId="50" xfId="91" applyNumberFormat="1" applyFont="1" applyFill="1" applyBorder="1" applyAlignment="1" applyProtection="1">
      <alignment horizontal="center" vertical="center"/>
    </xf>
    <xf numFmtId="3" fontId="28" fillId="0" borderId="40" xfId="91" applyNumberFormat="1" applyFont="1" applyFill="1" applyBorder="1" applyAlignment="1" applyProtection="1">
      <alignment horizontal="center"/>
      <protection locked="0"/>
    </xf>
    <xf numFmtId="0" fontId="26" fillId="0" borderId="0" xfId="78" applyFont="1" applyFill="1" applyAlignment="1">
      <alignment horizontal="center" vertical="center"/>
    </xf>
    <xf numFmtId="0" fontId="32" fillId="0" borderId="0" xfId="78" applyFont="1" applyFill="1" applyAlignment="1">
      <alignment horizontal="center" vertical="center"/>
    </xf>
    <xf numFmtId="0" fontId="26" fillId="0" borderId="0" xfId="78" applyFont="1" applyFill="1" applyBorder="1" applyAlignment="1">
      <alignment horizontal="center" vertical="center"/>
    </xf>
    <xf numFmtId="0" fontId="26" fillId="0" borderId="45" xfId="78" applyFont="1" applyFill="1" applyBorder="1" applyAlignment="1">
      <alignment horizontal="center" vertical="center"/>
    </xf>
    <xf numFmtId="0" fontId="26" fillId="0" borderId="46" xfId="78" applyFont="1" applyFill="1" applyBorder="1" applyAlignment="1">
      <alignment horizontal="center" vertical="center"/>
    </xf>
    <xf numFmtId="0" fontId="26" fillId="0" borderId="47" xfId="78" applyFont="1" applyFill="1" applyBorder="1" applyAlignment="1">
      <alignment horizontal="center" vertical="center"/>
    </xf>
    <xf numFmtId="3" fontId="21" fillId="0" borderId="65" xfId="0" applyNumberFormat="1" applyFont="1" applyFill="1" applyBorder="1" applyAlignment="1">
      <alignment horizontal="right" vertical="center"/>
    </xf>
    <xf numFmtId="3" fontId="21" fillId="0" borderId="69" xfId="91" applyNumberFormat="1" applyFont="1" applyFill="1" applyBorder="1" applyAlignment="1" applyProtection="1">
      <alignment horizontal="right" vertical="center"/>
      <protection locked="0"/>
    </xf>
    <xf numFmtId="3" fontId="28" fillId="0" borderId="48" xfId="91" applyNumberFormat="1" applyFont="1" applyFill="1" applyBorder="1" applyAlignment="1" applyProtection="1">
      <alignment horizontal="right" vertical="center"/>
    </xf>
    <xf numFmtId="3" fontId="21" fillId="0" borderId="33" xfId="91" applyNumberFormat="1" applyFont="1" applyFill="1" applyBorder="1" applyAlignment="1" applyProtection="1">
      <alignment horizontal="right" vertical="center"/>
      <protection locked="0"/>
    </xf>
    <xf numFmtId="3" fontId="21" fillId="0" borderId="77" xfId="91" applyNumberFormat="1" applyFont="1" applyFill="1" applyBorder="1" applyAlignment="1" applyProtection="1">
      <alignment horizontal="right" vertical="center"/>
      <protection locked="0"/>
    </xf>
    <xf numFmtId="3" fontId="21" fillId="0" borderId="64" xfId="0" applyNumberFormat="1" applyFont="1" applyFill="1" applyBorder="1" applyAlignment="1">
      <alignment horizontal="right" vertical="center"/>
    </xf>
    <xf numFmtId="3" fontId="21" fillId="0" borderId="133" xfId="91" applyNumberFormat="1" applyFont="1" applyFill="1" applyBorder="1" applyAlignment="1" applyProtection="1">
      <alignment horizontal="right" vertical="center"/>
      <protection locked="0"/>
    </xf>
    <xf numFmtId="3" fontId="21" fillId="0" borderId="34" xfId="91" applyNumberFormat="1" applyFont="1" applyFill="1" applyBorder="1" applyAlignment="1" applyProtection="1">
      <alignment horizontal="right" vertical="center"/>
      <protection locked="0"/>
    </xf>
    <xf numFmtId="3" fontId="21" fillId="0" borderId="134" xfId="91" applyNumberFormat="1" applyFont="1" applyFill="1" applyBorder="1" applyAlignment="1" applyProtection="1">
      <alignment horizontal="right" vertical="center"/>
      <protection locked="0"/>
    </xf>
    <xf numFmtId="3" fontId="28" fillId="0" borderId="66" xfId="91" applyNumberFormat="1" applyFont="1" applyFill="1" applyBorder="1" applyAlignment="1" applyProtection="1">
      <alignment horizontal="right" vertical="center"/>
    </xf>
    <xf numFmtId="3" fontId="28" fillId="0" borderId="40" xfId="0" applyNumberFormat="1" applyFont="1" applyFill="1" applyBorder="1" applyAlignment="1">
      <alignment horizontal="right" vertical="center"/>
    </xf>
    <xf numFmtId="3" fontId="28" fillId="0" borderId="136" xfId="0" applyNumberFormat="1" applyFont="1" applyFill="1" applyBorder="1" applyAlignment="1">
      <alignment horizontal="right" vertical="center"/>
    </xf>
    <xf numFmtId="3" fontId="28" fillId="0" borderId="35" xfId="0" applyNumberFormat="1" applyFont="1" applyFill="1" applyBorder="1" applyAlignment="1">
      <alignment horizontal="right" vertical="center"/>
    </xf>
    <xf numFmtId="3" fontId="28" fillId="0" borderId="137" xfId="0" applyNumberFormat="1" applyFont="1" applyFill="1" applyBorder="1" applyAlignment="1">
      <alignment horizontal="right" vertical="center"/>
    </xf>
    <xf numFmtId="3" fontId="28" fillId="0" borderId="41" xfId="0" applyNumberFormat="1" applyFont="1" applyFill="1" applyBorder="1" applyAlignment="1">
      <alignment horizontal="right" vertical="center"/>
    </xf>
    <xf numFmtId="3" fontId="21" fillId="0" borderId="49" xfId="0" applyNumberFormat="1" applyFont="1" applyFill="1" applyBorder="1" applyAlignment="1">
      <alignment horizontal="right" vertical="center"/>
    </xf>
    <xf numFmtId="3" fontId="21" fillId="0" borderId="117" xfId="91" applyNumberFormat="1" applyFont="1" applyFill="1" applyBorder="1" applyAlignment="1" applyProtection="1">
      <alignment horizontal="right" vertical="center"/>
      <protection locked="0"/>
    </xf>
    <xf numFmtId="3" fontId="21" fillId="0" borderId="36" xfId="91" applyNumberFormat="1" applyFont="1" applyFill="1" applyBorder="1" applyAlignment="1" applyProtection="1">
      <alignment horizontal="right" vertical="center"/>
      <protection locked="0"/>
    </xf>
    <xf numFmtId="3" fontId="21" fillId="0" borderId="118" xfId="91" applyNumberFormat="1" applyFont="1" applyFill="1" applyBorder="1" applyAlignment="1" applyProtection="1">
      <alignment horizontal="right" vertical="center"/>
      <protection locked="0"/>
    </xf>
    <xf numFmtId="3" fontId="28" fillId="0" borderId="50" xfId="91" applyNumberFormat="1" applyFont="1" applyFill="1" applyBorder="1" applyAlignment="1" applyProtection="1">
      <alignment horizontal="right" vertical="center"/>
      <protection locked="0"/>
    </xf>
    <xf numFmtId="3" fontId="28" fillId="0" borderId="48" xfId="91" applyNumberFormat="1" applyFont="1" applyFill="1" applyBorder="1" applyAlignment="1" applyProtection="1">
      <alignment horizontal="right" vertical="center"/>
      <protection locked="0"/>
    </xf>
    <xf numFmtId="3" fontId="28" fillId="0" borderId="66" xfId="91" applyNumberFormat="1" applyFont="1" applyFill="1" applyBorder="1" applyAlignment="1" applyProtection="1">
      <alignment horizontal="right" vertical="center"/>
      <protection locked="0"/>
    </xf>
    <xf numFmtId="3" fontId="28" fillId="0" borderId="40" xfId="91" applyNumberFormat="1" applyFont="1" applyFill="1" applyBorder="1" applyAlignment="1" applyProtection="1">
      <alignment horizontal="right" vertical="center"/>
    </xf>
    <xf numFmtId="3" fontId="28" fillId="0" borderId="136" xfId="91" applyNumberFormat="1" applyFont="1" applyFill="1" applyBorder="1" applyAlignment="1" applyProtection="1">
      <alignment horizontal="right" vertical="center"/>
    </xf>
    <xf numFmtId="3" fontId="28" fillId="0" borderId="35" xfId="91" applyNumberFormat="1" applyFont="1" applyFill="1" applyBorder="1" applyAlignment="1" applyProtection="1">
      <alignment horizontal="right" vertical="center"/>
    </xf>
    <xf numFmtId="3" fontId="28" fillId="0" borderId="137" xfId="91" applyNumberFormat="1" applyFont="1" applyFill="1" applyBorder="1" applyAlignment="1" applyProtection="1">
      <alignment horizontal="right" vertical="center"/>
    </xf>
    <xf numFmtId="3" fontId="28" fillId="0" borderId="41" xfId="91" applyNumberFormat="1" applyFont="1" applyFill="1" applyBorder="1" applyAlignment="1" applyProtection="1">
      <alignment horizontal="right" vertical="center"/>
    </xf>
    <xf numFmtId="3" fontId="28" fillId="0" borderId="49" xfId="91" applyNumberFormat="1" applyFont="1" applyFill="1" applyBorder="1" applyAlignment="1" applyProtection="1">
      <alignment horizontal="right" vertical="center"/>
    </xf>
    <xf numFmtId="3" fontId="28" fillId="0" borderId="117" xfId="91" applyNumberFormat="1" applyFont="1" applyFill="1" applyBorder="1" applyAlignment="1" applyProtection="1">
      <alignment horizontal="right" vertical="center"/>
    </xf>
    <xf numFmtId="3" fontId="28" fillId="0" borderId="36" xfId="91" applyNumberFormat="1" applyFont="1" applyFill="1" applyBorder="1" applyAlignment="1" applyProtection="1">
      <alignment horizontal="right" vertical="center"/>
    </xf>
    <xf numFmtId="3" fontId="28" fillId="0" borderId="118" xfId="91" applyNumberFormat="1" applyFont="1" applyFill="1" applyBorder="1" applyAlignment="1" applyProtection="1">
      <alignment horizontal="right" vertical="center"/>
    </xf>
    <xf numFmtId="3" fontId="28" fillId="0" borderId="50" xfId="91" applyNumberFormat="1" applyFont="1" applyFill="1" applyBorder="1" applyAlignment="1" applyProtection="1">
      <alignment horizontal="right" vertical="center"/>
    </xf>
    <xf numFmtId="3" fontId="21" fillId="0" borderId="136" xfId="91" applyNumberFormat="1" applyFont="1" applyFill="1" applyBorder="1" applyAlignment="1" applyProtection="1">
      <alignment horizontal="right" vertical="center"/>
      <protection locked="0"/>
    </xf>
    <xf numFmtId="3" fontId="21" fillId="0" borderId="35" xfId="91" applyNumberFormat="1" applyFont="1" applyFill="1" applyBorder="1" applyAlignment="1" applyProtection="1">
      <alignment horizontal="right" vertical="center"/>
      <protection locked="0"/>
    </xf>
    <xf numFmtId="3" fontId="21" fillId="0" borderId="137" xfId="91" applyNumberFormat="1" applyFont="1" applyFill="1" applyBorder="1" applyAlignment="1" applyProtection="1">
      <alignment horizontal="right" vertical="center"/>
      <protection locked="0"/>
    </xf>
    <xf numFmtId="3" fontId="28" fillId="0" borderId="106" xfId="91" applyNumberFormat="1" applyFont="1" applyFill="1" applyBorder="1" applyAlignment="1" applyProtection="1">
      <alignment horizontal="right" vertical="center"/>
    </xf>
    <xf numFmtId="3" fontId="28" fillId="0" borderId="166" xfId="91" applyNumberFormat="1" applyFont="1" applyFill="1" applyBorder="1" applyAlignment="1" applyProtection="1">
      <alignment horizontal="right" vertical="center"/>
    </xf>
    <xf numFmtId="3" fontId="28" fillId="0" borderId="163" xfId="91" applyNumberFormat="1" applyFont="1" applyFill="1" applyBorder="1" applyAlignment="1" applyProtection="1">
      <alignment horizontal="right" vertical="center"/>
    </xf>
    <xf numFmtId="3" fontId="28" fillId="0" borderId="167" xfId="91" applyNumberFormat="1" applyFont="1" applyFill="1" applyBorder="1" applyAlignment="1" applyProtection="1">
      <alignment horizontal="right" vertical="center"/>
    </xf>
    <xf numFmtId="3" fontId="28" fillId="0" borderId="107" xfId="91" applyNumberFormat="1" applyFont="1" applyFill="1" applyBorder="1" applyAlignment="1" applyProtection="1">
      <alignment horizontal="right" vertical="center"/>
    </xf>
    <xf numFmtId="3" fontId="28" fillId="0" borderId="0" xfId="91" applyNumberFormat="1" applyFont="1" applyFill="1" applyBorder="1" applyAlignment="1" applyProtection="1">
      <alignment horizontal="right" vertical="center"/>
    </xf>
    <xf numFmtId="9" fontId="28" fillId="0" borderId="105" xfId="0" applyNumberFormat="1" applyFont="1" applyBorder="1" applyAlignment="1">
      <alignment horizontal="center" vertical="center" wrapText="1"/>
    </xf>
    <xf numFmtId="0" fontId="28" fillId="0" borderId="108" xfId="0" applyFont="1" applyBorder="1" applyAlignment="1">
      <alignment horizontal="center" vertical="center"/>
    </xf>
    <xf numFmtId="0" fontId="28" fillId="0" borderId="39" xfId="0" applyFont="1" applyBorder="1" applyAlignment="1">
      <alignment vertical="center"/>
    </xf>
    <xf numFmtId="0" fontId="28" fillId="0" borderId="60" xfId="0" applyFont="1" applyBorder="1" applyAlignment="1">
      <alignment vertical="center"/>
    </xf>
    <xf numFmtId="0" fontId="28" fillId="0" borderId="89" xfId="0" applyFont="1" applyBorder="1" applyAlignment="1">
      <alignment vertical="center"/>
    </xf>
    <xf numFmtId="3" fontId="28" fillId="28" borderId="63" xfId="0" applyNumberFormat="1" applyFont="1" applyFill="1" applyBorder="1" applyAlignment="1">
      <alignment horizontal="center" vertical="center"/>
    </xf>
    <xf numFmtId="3" fontId="21" fillId="0" borderId="77" xfId="54" applyNumberFormat="1" applyFont="1" applyFill="1" applyBorder="1"/>
    <xf numFmtId="3" fontId="29" fillId="0" borderId="77" xfId="0" applyNumberFormat="1" applyFont="1" applyFill="1" applyBorder="1"/>
    <xf numFmtId="3" fontId="29" fillId="0" borderId="134" xfId="0" applyNumberFormat="1" applyFont="1" applyFill="1" applyBorder="1"/>
    <xf numFmtId="3" fontId="21" fillId="0" borderId="134" xfId="0" applyNumberFormat="1" applyFont="1" applyFill="1" applyBorder="1"/>
    <xf numFmtId="3" fontId="28" fillId="0" borderId="137" xfId="0" applyNumberFormat="1" applyFont="1" applyFill="1" applyBorder="1" applyAlignment="1">
      <alignment vertical="center"/>
    </xf>
    <xf numFmtId="3" fontId="21" fillId="0" borderId="118" xfId="0" applyNumberFormat="1" applyFont="1" applyFill="1" applyBorder="1"/>
    <xf numFmtId="3" fontId="28" fillId="0" borderId="137" xfId="0" applyNumberFormat="1" applyFont="1" applyFill="1" applyBorder="1"/>
    <xf numFmtId="3" fontId="21" fillId="0" borderId="141" xfId="0" applyNumberFormat="1" applyFont="1" applyFill="1" applyBorder="1"/>
    <xf numFmtId="3" fontId="28" fillId="0" borderId="137" xfId="54" applyNumberFormat="1" applyFont="1" applyFill="1" applyBorder="1"/>
    <xf numFmtId="3" fontId="28" fillId="0" borderId="158" xfId="0" applyNumberFormat="1" applyFont="1" applyFill="1" applyBorder="1"/>
    <xf numFmtId="3" fontId="28" fillId="0" borderId="145" xfId="0" applyNumberFormat="1" applyFont="1" applyFill="1" applyBorder="1"/>
    <xf numFmtId="165" fontId="21" fillId="0" borderId="0" xfId="54" applyNumberFormat="1" applyFont="1" applyFill="1" applyBorder="1"/>
    <xf numFmtId="166" fontId="21" fillId="0" borderId="48" xfId="54" applyNumberFormat="1" applyFont="1" applyFill="1" applyBorder="1"/>
    <xf numFmtId="1" fontId="26" fillId="0" borderId="102" xfId="0" applyNumberFormat="1" applyFont="1" applyFill="1" applyBorder="1" applyAlignment="1">
      <alignment horizontal="center" vertical="center" wrapText="1"/>
    </xf>
    <xf numFmtId="3" fontId="32" fillId="0" borderId="83" xfId="0" applyNumberFormat="1" applyFont="1" applyFill="1" applyBorder="1" applyAlignment="1">
      <alignment horizontal="right" vertical="center"/>
    </xf>
    <xf numFmtId="3" fontId="26" fillId="0" borderId="94" xfId="0" applyNumberFormat="1" applyFont="1" applyFill="1" applyBorder="1" applyAlignment="1">
      <alignment horizontal="right" vertical="center"/>
    </xf>
    <xf numFmtId="1" fontId="26" fillId="0" borderId="103" xfId="0" applyNumberFormat="1" applyFont="1" applyFill="1" applyBorder="1" applyAlignment="1">
      <alignment horizontal="center" vertical="center" wrapText="1"/>
    </xf>
    <xf numFmtId="3" fontId="26" fillId="0" borderId="5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26" fillId="0" borderId="40" xfId="0" applyNumberFormat="1" applyFont="1" applyFill="1" applyBorder="1" applyAlignment="1">
      <alignment horizontal="center" vertical="center" wrapText="1"/>
    </xf>
    <xf numFmtId="164" fontId="32" fillId="0" borderId="49" xfId="0" applyNumberFormat="1" applyFont="1" applyFill="1" applyBorder="1" applyAlignment="1">
      <alignment horizontal="center" vertical="center" wrapText="1"/>
    </xf>
    <xf numFmtId="164" fontId="26" fillId="0" borderId="65" xfId="0" applyNumberFormat="1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3" fontId="28" fillId="0" borderId="96" xfId="54" applyNumberFormat="1" applyFont="1" applyBorder="1" applyAlignment="1">
      <alignment vertical="center"/>
    </xf>
    <xf numFmtId="3" fontId="28" fillId="28" borderId="71" xfId="54" applyNumberFormat="1" applyFont="1" applyFill="1" applyBorder="1" applyAlignment="1">
      <alignment vertical="center"/>
    </xf>
    <xf numFmtId="3" fontId="26" fillId="0" borderId="42" xfId="0" applyNumberFormat="1" applyFont="1" applyFill="1" applyBorder="1" applyAlignment="1">
      <alignment horizontal="right" vertical="center"/>
    </xf>
    <xf numFmtId="3" fontId="32" fillId="0" borderId="37" xfId="0" applyNumberFormat="1" applyFont="1" applyFill="1" applyBorder="1" applyAlignment="1">
      <alignment horizontal="right" vertical="center"/>
    </xf>
    <xf numFmtId="0" fontId="26" fillId="0" borderId="18" xfId="0" applyFont="1" applyFill="1" applyBorder="1" applyAlignment="1">
      <alignment vertical="center" wrapText="1"/>
    </xf>
    <xf numFmtId="3" fontId="21" fillId="0" borderId="16" xfId="0" applyNumberFormat="1" applyFont="1" applyFill="1" applyBorder="1" applyAlignment="1">
      <alignment wrapText="1"/>
    </xf>
    <xf numFmtId="0" fontId="21" fillId="0" borderId="49" xfId="75" applyFont="1" applyFill="1" applyBorder="1" applyAlignment="1">
      <alignment vertical="center" wrapText="1"/>
    </xf>
    <xf numFmtId="166" fontId="21" fillId="0" borderId="66" xfId="54" applyNumberFormat="1" applyFont="1" applyFill="1" applyBorder="1"/>
    <xf numFmtId="166" fontId="21" fillId="0" borderId="41" xfId="54" applyNumberFormat="1" applyFont="1" applyFill="1" applyBorder="1"/>
    <xf numFmtId="166" fontId="21" fillId="0" borderId="50" xfId="54" applyNumberFormat="1" applyFont="1" applyFill="1" applyBorder="1"/>
    <xf numFmtId="166" fontId="21" fillId="0" borderId="173" xfId="54" applyNumberFormat="1" applyFont="1" applyFill="1" applyBorder="1"/>
    <xf numFmtId="166" fontId="28" fillId="0" borderId="38" xfId="54" applyNumberFormat="1" applyFont="1" applyFill="1" applyBorder="1"/>
    <xf numFmtId="166" fontId="28" fillId="0" borderId="41" xfId="54" applyNumberFormat="1" applyFont="1" applyFill="1" applyBorder="1"/>
    <xf numFmtId="0" fontId="35" fillId="0" borderId="58" xfId="75" applyFont="1" applyFill="1" applyBorder="1" applyAlignment="1">
      <alignment horizontal="left" vertical="center"/>
    </xf>
    <xf numFmtId="0" fontId="35" fillId="0" borderId="78" xfId="75" applyFont="1" applyFill="1" applyBorder="1" applyAlignment="1">
      <alignment vertical="center" wrapText="1"/>
    </xf>
    <xf numFmtId="3" fontId="21" fillId="0" borderId="76" xfId="0" applyNumberFormat="1" applyFont="1" applyFill="1" applyBorder="1" applyAlignment="1">
      <alignment vertical="center" wrapText="1"/>
    </xf>
    <xf numFmtId="3" fontId="21" fillId="0" borderId="174" xfId="0" applyNumberFormat="1" applyFont="1" applyFill="1" applyBorder="1" applyAlignment="1">
      <alignment vertical="center" wrapText="1"/>
    </xf>
    <xf numFmtId="3" fontId="21" fillId="0" borderId="31" xfId="0" applyNumberFormat="1" applyFont="1" applyFill="1" applyBorder="1" applyAlignment="1">
      <alignment vertical="center" wrapText="1"/>
    </xf>
    <xf numFmtId="3" fontId="21" fillId="0" borderId="54" xfId="0" applyNumberFormat="1" applyFont="1" applyFill="1" applyBorder="1" applyAlignment="1">
      <alignment vertical="center" wrapText="1"/>
    </xf>
    <xf numFmtId="3" fontId="26" fillId="0" borderId="43" xfId="0" applyNumberFormat="1" applyFont="1" applyFill="1" applyBorder="1" applyAlignment="1">
      <alignment horizontal="right" vertical="center"/>
    </xf>
    <xf numFmtId="3" fontId="32" fillId="0" borderId="41" xfId="0" applyNumberFormat="1" applyFont="1" applyFill="1" applyBorder="1" applyAlignment="1">
      <alignment horizontal="right" vertical="center"/>
    </xf>
    <xf numFmtId="3" fontId="26" fillId="0" borderId="48" xfId="0" applyNumberFormat="1" applyFont="1" applyFill="1" applyBorder="1" applyAlignment="1">
      <alignment horizontal="right" vertical="center"/>
    </xf>
    <xf numFmtId="3" fontId="26" fillId="0" borderId="173" xfId="0" applyNumberFormat="1" applyFont="1" applyFill="1" applyBorder="1" applyAlignment="1">
      <alignment horizontal="right" vertical="center"/>
    </xf>
    <xf numFmtId="3" fontId="32" fillId="0" borderId="38" xfId="0" applyNumberFormat="1" applyFont="1" applyFill="1" applyBorder="1" applyAlignment="1">
      <alignment horizontal="right" vertical="center"/>
    </xf>
    <xf numFmtId="0" fontId="30" fillId="0" borderId="52" xfId="0" applyFont="1" applyFill="1" applyBorder="1" applyAlignment="1">
      <alignment wrapText="1"/>
    </xf>
    <xf numFmtId="0" fontId="30" fillId="0" borderId="14" xfId="0" applyFont="1" applyFill="1" applyBorder="1" applyAlignment="1">
      <alignment horizontal="center" vertical="center" wrapText="1"/>
    </xf>
    <xf numFmtId="0" fontId="30" fillId="0" borderId="26" xfId="0" applyFont="1" applyFill="1" applyBorder="1" applyAlignment="1">
      <alignment horizontal="center" vertical="center" wrapText="1"/>
    </xf>
    <xf numFmtId="0" fontId="30" fillId="0" borderId="57" xfId="0" applyFont="1" applyFill="1" applyBorder="1" applyAlignment="1">
      <alignment horizontal="center" vertical="center" wrapText="1"/>
    </xf>
    <xf numFmtId="0" fontId="30" fillId="0" borderId="61" xfId="0" applyFont="1" applyFill="1" applyBorder="1" applyAlignment="1">
      <alignment horizontal="center" vertical="center" wrapText="1"/>
    </xf>
    <xf numFmtId="0" fontId="30" fillId="0" borderId="32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wrapText="1"/>
    </xf>
    <xf numFmtId="0" fontId="41" fillId="0" borderId="28" xfId="0" applyFont="1" applyFill="1" applyBorder="1" applyAlignment="1">
      <alignment wrapText="1"/>
    </xf>
    <xf numFmtId="0" fontId="30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vertical="center" wrapText="1"/>
    </xf>
    <xf numFmtId="0" fontId="30" fillId="0" borderId="62" xfId="0" applyFont="1" applyFill="1" applyBorder="1"/>
    <xf numFmtId="3" fontId="30" fillId="0" borderId="62" xfId="0" applyNumberFormat="1" applyFont="1" applyFill="1" applyBorder="1"/>
    <xf numFmtId="3" fontId="30" fillId="0" borderId="24" xfId="0" applyNumberFormat="1" applyFont="1" applyFill="1" applyBorder="1"/>
    <xf numFmtId="3" fontId="30" fillId="0" borderId="33" xfId="0" applyNumberFormat="1" applyFont="1" applyFill="1" applyBorder="1"/>
    <xf numFmtId="3" fontId="30" fillId="0" borderId="17" xfId="0" applyNumberFormat="1" applyFont="1" applyFill="1" applyBorder="1"/>
    <xf numFmtId="167" fontId="30" fillId="0" borderId="0" xfId="0" applyNumberFormat="1" applyFont="1" applyFill="1"/>
    <xf numFmtId="3" fontId="30" fillId="0" borderId="0" xfId="0" applyNumberFormat="1" applyFont="1" applyFill="1"/>
    <xf numFmtId="0" fontId="30" fillId="0" borderId="0" xfId="0" applyFont="1" applyFill="1"/>
    <xf numFmtId="0" fontId="30" fillId="0" borderId="55" xfId="0" applyFont="1" applyFill="1" applyBorder="1"/>
    <xf numFmtId="0" fontId="30" fillId="0" borderId="164" xfId="0" applyFont="1" applyFill="1" applyBorder="1"/>
    <xf numFmtId="3" fontId="30" fillId="0" borderId="21" xfId="0" applyNumberFormat="1" applyFont="1" applyFill="1" applyBorder="1"/>
    <xf numFmtId="3" fontId="30" fillId="0" borderId="34" xfId="0" applyNumberFormat="1" applyFont="1" applyFill="1" applyBorder="1"/>
    <xf numFmtId="3" fontId="30" fillId="0" borderId="51" xfId="0" applyNumberFormat="1" applyFont="1" applyFill="1" applyBorder="1"/>
    <xf numFmtId="0" fontId="30" fillId="0" borderId="56" xfId="0" applyFont="1" applyFill="1" applyBorder="1"/>
    <xf numFmtId="0" fontId="41" fillId="0" borderId="14" xfId="0" applyFont="1" applyFill="1" applyBorder="1"/>
    <xf numFmtId="3" fontId="41" fillId="0" borderId="14" xfId="0" applyNumberFormat="1" applyFont="1" applyFill="1" applyBorder="1"/>
    <xf numFmtId="3" fontId="41" fillId="0" borderId="26" xfId="0" applyNumberFormat="1" applyFont="1" applyFill="1" applyBorder="1"/>
    <xf numFmtId="3" fontId="41" fillId="0" borderId="57" xfId="0" applyNumberFormat="1" applyFont="1" applyFill="1" applyBorder="1"/>
    <xf numFmtId="0" fontId="30" fillId="0" borderId="0" xfId="0" applyFont="1" applyFill="1" applyBorder="1" applyAlignment="1"/>
    <xf numFmtId="3" fontId="30" fillId="0" borderId="0" xfId="0" applyNumberFormat="1" applyFont="1" applyFill="1" applyBorder="1" applyAlignment="1"/>
    <xf numFmtId="4" fontId="30" fillId="0" borderId="0" xfId="0" applyNumberFormat="1" applyFont="1" applyFill="1" applyBorder="1" applyAlignment="1"/>
    <xf numFmtId="3" fontId="30" fillId="0" borderId="0" xfId="0" applyNumberFormat="1" applyFont="1" applyFill="1" applyAlignment="1"/>
    <xf numFmtId="0" fontId="41" fillId="0" borderId="165" xfId="0" applyFont="1" applyFill="1" applyBorder="1" applyAlignment="1">
      <alignment vertical="center"/>
    </xf>
    <xf numFmtId="0" fontId="41" fillId="0" borderId="74" xfId="0" applyFont="1" applyFill="1" applyBorder="1"/>
    <xf numFmtId="3" fontId="41" fillId="0" borderId="74" xfId="0" applyNumberFormat="1" applyFont="1" applyFill="1" applyBorder="1"/>
    <xf numFmtId="1" fontId="30" fillId="0" borderId="0" xfId="0" applyNumberFormat="1" applyFont="1" applyFill="1"/>
    <xf numFmtId="0" fontId="30" fillId="0" borderId="0" xfId="0" applyFont="1" applyFill="1" applyBorder="1"/>
    <xf numFmtId="3" fontId="30" fillId="0" borderId="170" xfId="0" applyNumberFormat="1" applyFont="1" applyFill="1" applyBorder="1"/>
    <xf numFmtId="3" fontId="30" fillId="0" borderId="23" xfId="0" applyNumberFormat="1" applyFont="1" applyFill="1" applyBorder="1"/>
    <xf numFmtId="3" fontId="30" fillId="0" borderId="35" xfId="0" applyNumberFormat="1" applyFont="1" applyFill="1" applyBorder="1"/>
    <xf numFmtId="3" fontId="30" fillId="0" borderId="137" xfId="0" applyNumberFormat="1" applyFont="1" applyFill="1" applyBorder="1"/>
    <xf numFmtId="0" fontId="26" fillId="0" borderId="87" xfId="0" applyFont="1" applyFill="1" applyBorder="1" applyAlignment="1">
      <alignment vertical="center" wrapText="1"/>
    </xf>
    <xf numFmtId="0" fontId="26" fillId="0" borderId="111" xfId="0" applyFont="1" applyFill="1" applyBorder="1" applyAlignment="1">
      <alignment vertical="center" wrapText="1"/>
    </xf>
    <xf numFmtId="0" fontId="26" fillId="0" borderId="59" xfId="0" applyFont="1" applyFill="1" applyBorder="1" applyAlignment="1">
      <alignment vertical="center" wrapText="1"/>
    </xf>
    <xf numFmtId="3" fontId="32" fillId="0" borderId="0" xfId="0" applyNumberFormat="1" applyFont="1" applyFill="1" applyBorder="1" applyAlignment="1">
      <alignment horizontal="right" vertical="center"/>
    </xf>
    <xf numFmtId="3" fontId="32" fillId="0" borderId="42" xfId="0" applyNumberFormat="1" applyFont="1" applyFill="1" applyBorder="1" applyAlignment="1">
      <alignment horizontal="right" vertical="center"/>
    </xf>
    <xf numFmtId="3" fontId="32" fillId="0" borderId="94" xfId="0" applyNumberFormat="1" applyFont="1" applyFill="1" applyBorder="1" applyAlignment="1">
      <alignment horizontal="right" vertical="center"/>
    </xf>
    <xf numFmtId="3" fontId="32" fillId="0" borderId="43" xfId="0" applyNumberFormat="1" applyFont="1" applyFill="1" applyBorder="1" applyAlignment="1">
      <alignment horizontal="right" vertical="center"/>
    </xf>
    <xf numFmtId="3" fontId="21" fillId="0" borderId="0" xfId="0" applyNumberFormat="1" applyFont="1" applyFill="1" applyBorder="1" applyAlignment="1"/>
    <xf numFmtId="4" fontId="21" fillId="0" borderId="0" xfId="0" applyNumberFormat="1" applyFont="1" applyFill="1" applyBorder="1" applyAlignment="1"/>
    <xf numFmtId="0" fontId="21" fillId="0" borderId="0" xfId="0" applyFont="1" applyFill="1" applyBorder="1" applyAlignment="1"/>
    <xf numFmtId="1" fontId="21" fillId="0" borderId="0" xfId="0" applyNumberFormat="1" applyFont="1" applyFill="1"/>
    <xf numFmtId="0" fontId="21" fillId="0" borderId="87" xfId="0" applyFont="1" applyFill="1" applyBorder="1" applyAlignment="1">
      <alignment horizontal="left" vertical="center" wrapText="1"/>
    </xf>
    <xf numFmtId="0" fontId="19" fillId="0" borderId="0" xfId="77" applyFont="1" applyAlignment="1">
      <alignment vertical="center"/>
    </xf>
    <xf numFmtId="0" fontId="21" fillId="0" borderId="16" xfId="0" applyFont="1" applyBorder="1" applyAlignment="1">
      <alignment vertical="center"/>
    </xf>
    <xf numFmtId="3" fontId="21" fillId="0" borderId="45" xfId="0" applyNumberFormat="1" applyFont="1" applyBorder="1" applyAlignment="1">
      <alignment vertical="center"/>
    </xf>
    <xf numFmtId="3" fontId="21" fillId="0" borderId="81" xfId="0" applyNumberFormat="1" applyFont="1" applyBorder="1" applyAlignment="1">
      <alignment vertical="center"/>
    </xf>
    <xf numFmtId="166" fontId="21" fillId="0" borderId="81" xfId="0" applyNumberFormat="1" applyFont="1" applyBorder="1" applyAlignment="1">
      <alignment vertical="center"/>
    </xf>
    <xf numFmtId="0" fontId="21" fillId="0" borderId="87" xfId="0" applyFont="1" applyBorder="1" applyAlignment="1">
      <alignment vertical="center"/>
    </xf>
    <xf numFmtId="166" fontId="21" fillId="0" borderId="50" xfId="0" applyNumberFormat="1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3" fontId="21" fillId="0" borderId="65" xfId="0" applyNumberFormat="1" applyFont="1" applyBorder="1" applyAlignment="1">
      <alignment vertical="center"/>
    </xf>
    <xf numFmtId="3" fontId="21" fillId="0" borderId="46" xfId="0" applyNumberFormat="1" applyFont="1" applyBorder="1" applyAlignment="1">
      <alignment vertical="center"/>
    </xf>
    <xf numFmtId="3" fontId="21" fillId="0" borderId="80" xfId="0" applyNumberFormat="1" applyFont="1" applyBorder="1" applyAlignment="1">
      <alignment vertical="center"/>
    </xf>
    <xf numFmtId="0" fontId="21" fillId="0" borderId="79" xfId="0" applyFont="1" applyBorder="1" applyAlignment="1">
      <alignment vertical="center"/>
    </xf>
    <xf numFmtId="3" fontId="21" fillId="0" borderId="46" xfId="0" applyNumberFormat="1" applyFont="1" applyBorder="1" applyAlignment="1">
      <alignment vertical="center" wrapText="1"/>
    </xf>
    <xf numFmtId="3" fontId="21" fillId="0" borderId="65" xfId="0" applyNumberFormat="1" applyFont="1" applyFill="1" applyBorder="1" applyAlignment="1">
      <alignment vertical="center"/>
    </xf>
    <xf numFmtId="3" fontId="21" fillId="0" borderId="46" xfId="0" applyNumberFormat="1" applyFont="1" applyFill="1" applyBorder="1" applyAlignment="1">
      <alignment vertical="center"/>
    </xf>
    <xf numFmtId="0" fontId="21" fillId="0" borderId="79" xfId="0" applyFont="1" applyFill="1" applyBorder="1" applyAlignment="1">
      <alignment vertical="center"/>
    </xf>
    <xf numFmtId="166" fontId="21" fillId="0" borderId="80" xfId="0" applyNumberFormat="1" applyFont="1" applyBorder="1" applyAlignment="1">
      <alignment vertical="center"/>
    </xf>
    <xf numFmtId="0" fontId="21" fillId="27" borderId="18" xfId="0" applyFont="1" applyFill="1" applyBorder="1" applyAlignment="1">
      <alignment vertical="center"/>
    </xf>
    <xf numFmtId="3" fontId="21" fillId="27" borderId="47" xfId="0" applyNumberFormat="1" applyFont="1" applyFill="1" applyBorder="1" applyAlignment="1">
      <alignment vertical="center"/>
    </xf>
    <xf numFmtId="3" fontId="21" fillId="0" borderId="82" xfId="0" applyNumberFormat="1" applyFont="1" applyBorder="1" applyAlignment="1">
      <alignment vertical="center"/>
    </xf>
    <xf numFmtId="166" fontId="21" fillId="0" borderId="82" xfId="0" applyNumberFormat="1" applyFont="1" applyBorder="1" applyAlignment="1">
      <alignment vertical="center"/>
    </xf>
    <xf numFmtId="0" fontId="34" fillId="27" borderId="88" xfId="0" applyFont="1" applyFill="1" applyBorder="1" applyAlignment="1">
      <alignment vertical="center"/>
    </xf>
    <xf numFmtId="3" fontId="21" fillId="0" borderId="47" xfId="0" applyNumberFormat="1" applyFont="1" applyBorder="1" applyAlignment="1">
      <alignment vertical="center"/>
    </xf>
    <xf numFmtId="3" fontId="28" fillId="0" borderId="83" xfId="0" applyNumberFormat="1" applyFont="1" applyBorder="1" applyAlignment="1">
      <alignment vertical="center"/>
    </xf>
    <xf numFmtId="166" fontId="28" fillId="0" borderId="83" xfId="0" applyNumberFormat="1" applyFont="1" applyBorder="1" applyAlignment="1">
      <alignment vertical="center"/>
    </xf>
    <xf numFmtId="166" fontId="28" fillId="0" borderId="41" xfId="0" applyNumberFormat="1" applyFont="1" applyBorder="1" applyAlignment="1">
      <alignment vertical="center"/>
    </xf>
    <xf numFmtId="3" fontId="21" fillId="0" borderId="85" xfId="0" applyNumberFormat="1" applyFont="1" applyBorder="1" applyAlignment="1">
      <alignment vertical="center"/>
    </xf>
    <xf numFmtId="166" fontId="21" fillId="0" borderId="85" xfId="0" applyNumberFormat="1" applyFont="1" applyBorder="1" applyAlignment="1">
      <alignment vertical="center"/>
    </xf>
    <xf numFmtId="166" fontId="21" fillId="0" borderId="43" xfId="0" applyNumberFormat="1" applyFont="1" applyBorder="1" applyAlignment="1">
      <alignment vertical="center"/>
    </xf>
    <xf numFmtId="3" fontId="21" fillId="0" borderId="45" xfId="54" applyNumberFormat="1" applyFont="1" applyBorder="1" applyAlignment="1">
      <alignment vertical="center"/>
    </xf>
    <xf numFmtId="0" fontId="19" fillId="0" borderId="0" xfId="77" applyFont="1" applyBorder="1" applyAlignment="1">
      <alignment vertical="center"/>
    </xf>
    <xf numFmtId="0" fontId="21" fillId="0" borderId="13" xfId="0" applyFont="1" applyBorder="1" applyAlignment="1" applyProtection="1">
      <alignment vertical="center"/>
      <protection locked="0" hidden="1"/>
    </xf>
    <xf numFmtId="3" fontId="21" fillId="0" borderId="46" xfId="54" applyNumberFormat="1" applyFont="1" applyBorder="1" applyAlignment="1">
      <alignment vertical="center"/>
    </xf>
    <xf numFmtId="166" fontId="21" fillId="0" borderId="48" xfId="0" applyNumberFormat="1" applyFont="1" applyBorder="1" applyAlignment="1">
      <alignment vertical="center"/>
    </xf>
    <xf numFmtId="0" fontId="21" fillId="0" borderId="18" xfId="0" applyFont="1" applyBorder="1" applyAlignment="1">
      <alignment vertical="center"/>
    </xf>
    <xf numFmtId="3" fontId="21" fillId="0" borderId="64" xfId="0" applyNumberFormat="1" applyFont="1" applyFill="1" applyBorder="1" applyAlignment="1">
      <alignment vertical="center"/>
    </xf>
    <xf numFmtId="3" fontId="21" fillId="0" borderId="47" xfId="0" applyNumberFormat="1" applyFont="1" applyFill="1" applyBorder="1" applyAlignment="1">
      <alignment vertical="center"/>
    </xf>
    <xf numFmtId="0" fontId="21" fillId="0" borderId="88" xfId="0" applyFont="1" applyBorder="1" applyAlignment="1">
      <alignment vertical="center"/>
    </xf>
    <xf numFmtId="3" fontId="21" fillId="0" borderId="47" xfId="54" applyNumberFormat="1" applyFont="1" applyBorder="1" applyAlignment="1">
      <alignment vertical="center"/>
    </xf>
    <xf numFmtId="166" fontId="21" fillId="0" borderId="66" xfId="0" applyNumberFormat="1" applyFont="1" applyBorder="1" applyAlignment="1">
      <alignment vertical="center"/>
    </xf>
    <xf numFmtId="3" fontId="28" fillId="0" borderId="156" xfId="0" applyNumberFormat="1" applyFont="1" applyBorder="1" applyAlignment="1">
      <alignment vertical="center"/>
    </xf>
    <xf numFmtId="166" fontId="28" fillId="0" borderId="92" xfId="0" applyNumberFormat="1" applyFont="1" applyBorder="1" applyAlignment="1">
      <alignment vertical="center"/>
    </xf>
    <xf numFmtId="3" fontId="28" fillId="0" borderId="169" xfId="0" applyNumberFormat="1" applyFont="1" applyBorder="1" applyAlignment="1">
      <alignment vertical="center"/>
    </xf>
    <xf numFmtId="166" fontId="28" fillId="0" borderId="169" xfId="0" applyNumberFormat="1" applyFont="1" applyBorder="1" applyAlignment="1">
      <alignment vertical="center"/>
    </xf>
    <xf numFmtId="166" fontId="28" fillId="0" borderId="38" xfId="0" applyNumberFormat="1" applyFont="1" applyBorder="1" applyAlignment="1">
      <alignment vertical="center"/>
    </xf>
    <xf numFmtId="0" fontId="26" fillId="0" borderId="0" xfId="0" applyFont="1" applyFill="1" applyBorder="1"/>
    <xf numFmtId="0" fontId="32" fillId="0" borderId="108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left" vertical="center"/>
    </xf>
    <xf numFmtId="164" fontId="26" fillId="0" borderId="41" xfId="0" applyNumberFormat="1" applyFont="1" applyFill="1" applyBorder="1" applyAlignment="1">
      <alignment horizontal="center" vertical="center" wrapText="1"/>
    </xf>
    <xf numFmtId="0" fontId="32" fillId="0" borderId="87" xfId="0" applyFont="1" applyFill="1" applyBorder="1" applyAlignment="1">
      <alignment horizontal="left" vertical="center"/>
    </xf>
    <xf numFmtId="164" fontId="32" fillId="0" borderId="50" xfId="0" applyNumberFormat="1" applyFont="1" applyFill="1" applyBorder="1" applyAlignment="1">
      <alignment horizontal="center" vertical="center" wrapText="1"/>
    </xf>
    <xf numFmtId="164" fontId="26" fillId="0" borderId="48" xfId="0" applyNumberFormat="1" applyFont="1" applyFill="1" applyBorder="1" applyAlignment="1">
      <alignment vertical="center" wrapText="1"/>
    </xf>
    <xf numFmtId="3" fontId="21" fillId="0" borderId="176" xfId="0" applyNumberFormat="1" applyFont="1" applyFill="1" applyBorder="1" applyAlignment="1">
      <alignment vertical="center" wrapText="1"/>
    </xf>
    <xf numFmtId="3" fontId="26" fillId="0" borderId="159" xfId="0" applyNumberFormat="1" applyFont="1" applyFill="1" applyBorder="1" applyAlignment="1">
      <alignment horizontal="right" vertical="center"/>
    </xf>
    <xf numFmtId="3" fontId="26" fillId="0" borderId="177" xfId="0" applyNumberFormat="1" applyFont="1" applyFill="1" applyBorder="1" applyAlignment="1">
      <alignment horizontal="right" vertical="center"/>
    </xf>
    <xf numFmtId="0" fontId="21" fillId="0" borderId="65" xfId="0" applyFont="1" applyFill="1" applyBorder="1" applyAlignment="1">
      <alignment horizontal="left" indent="6"/>
    </xf>
    <xf numFmtId="0" fontId="30" fillId="0" borderId="178" xfId="0" applyFont="1" applyFill="1" applyBorder="1"/>
    <xf numFmtId="0" fontId="41" fillId="0" borderId="14" xfId="0" applyFont="1" applyFill="1" applyBorder="1" applyAlignment="1">
      <alignment wrapText="1"/>
    </xf>
    <xf numFmtId="0" fontId="26" fillId="0" borderId="13" xfId="0" applyFont="1" applyFill="1" applyBorder="1" applyAlignment="1">
      <alignment horizontal="left" vertical="center"/>
    </xf>
    <xf numFmtId="164" fontId="32" fillId="0" borderId="19" xfId="0" applyNumberFormat="1" applyFont="1" applyFill="1" applyBorder="1" applyAlignment="1">
      <alignment vertical="center" wrapText="1"/>
    </xf>
    <xf numFmtId="164" fontId="32" fillId="0" borderId="53" xfId="0" applyNumberFormat="1" applyFont="1" applyFill="1" applyBorder="1" applyAlignment="1">
      <alignment vertical="center" wrapText="1"/>
    </xf>
    <xf numFmtId="0" fontId="32" fillId="0" borderId="89" xfId="0" applyFont="1" applyFill="1" applyBorder="1" applyAlignment="1">
      <alignment horizontal="left" vertical="center"/>
    </xf>
    <xf numFmtId="164" fontId="32" fillId="0" borderId="91" xfId="0" applyNumberFormat="1" applyFont="1" applyFill="1" applyBorder="1" applyAlignment="1">
      <alignment vertical="center" wrapText="1"/>
    </xf>
    <xf numFmtId="164" fontId="32" fillId="0" borderId="92" xfId="0" applyNumberFormat="1" applyFont="1" applyFill="1" applyBorder="1" applyAlignment="1">
      <alignment vertical="center" wrapText="1"/>
    </xf>
    <xf numFmtId="3" fontId="41" fillId="0" borderId="14" xfId="0" applyNumberFormat="1" applyFont="1" applyFill="1" applyBorder="1" applyAlignment="1">
      <alignment vertical="center"/>
    </xf>
    <xf numFmtId="0" fontId="41" fillId="0" borderId="25" xfId="0" applyFont="1" applyFill="1" applyBorder="1" applyAlignment="1">
      <alignment vertical="center"/>
    </xf>
    <xf numFmtId="3" fontId="41" fillId="0" borderId="57" xfId="0" applyNumberFormat="1" applyFont="1" applyFill="1" applyBorder="1" applyAlignment="1">
      <alignment vertical="center"/>
    </xf>
    <xf numFmtId="3" fontId="29" fillId="0" borderId="135" xfId="0" applyNumberFormat="1" applyFont="1" applyFill="1" applyBorder="1" applyAlignment="1">
      <alignment vertical="center" wrapText="1"/>
    </xf>
    <xf numFmtId="3" fontId="28" fillId="0" borderId="179" xfId="0" applyNumberFormat="1" applyFont="1" applyFill="1" applyBorder="1" applyAlignment="1">
      <alignment vertical="center" wrapText="1"/>
    </xf>
    <xf numFmtId="0" fontId="35" fillId="0" borderId="88" xfId="75" applyFont="1" applyFill="1" applyBorder="1" applyAlignment="1">
      <alignment horizontal="left" vertical="center" wrapText="1"/>
    </xf>
    <xf numFmtId="0" fontId="21" fillId="0" borderId="47" xfId="75" applyFont="1" applyFill="1" applyBorder="1" applyAlignment="1">
      <alignment horizontal="left" vertical="center" wrapText="1"/>
    </xf>
    <xf numFmtId="3" fontId="28" fillId="0" borderId="22" xfId="0" applyNumberFormat="1" applyFont="1" applyFill="1" applyBorder="1" applyAlignment="1">
      <alignment vertical="center" wrapText="1"/>
    </xf>
    <xf numFmtId="0" fontId="30" fillId="0" borderId="181" xfId="0" applyFont="1" applyFill="1" applyBorder="1" applyAlignment="1"/>
    <xf numFmtId="3" fontId="30" fillId="0" borderId="182" xfId="0" applyNumberFormat="1" applyFont="1" applyFill="1" applyBorder="1" applyAlignment="1"/>
    <xf numFmtId="3" fontId="30" fillId="0" borderId="180" xfId="0" applyNumberFormat="1" applyFont="1" applyFill="1" applyBorder="1" applyAlignment="1"/>
    <xf numFmtId="3" fontId="30" fillId="0" borderId="183" xfId="0" applyNumberFormat="1" applyFont="1" applyFill="1" applyBorder="1" applyAlignment="1"/>
    <xf numFmtId="3" fontId="30" fillId="0" borderId="56" xfId="0" applyNumberFormat="1" applyFont="1" applyFill="1" applyBorder="1" applyAlignment="1"/>
    <xf numFmtId="0" fontId="41" fillId="0" borderId="184" xfId="0" applyFont="1" applyFill="1" applyBorder="1" applyAlignment="1">
      <alignment wrapText="1"/>
    </xf>
    <xf numFmtId="3" fontId="30" fillId="0" borderId="185" xfId="0" applyNumberFormat="1" applyFont="1" applyFill="1" applyBorder="1"/>
    <xf numFmtId="3" fontId="30" fillId="0" borderId="75" xfId="0" applyNumberFormat="1" applyFont="1" applyFill="1" applyBorder="1"/>
    <xf numFmtId="3" fontId="30" fillId="0" borderId="175" xfId="0" applyNumberFormat="1" applyFont="1" applyFill="1" applyBorder="1"/>
    <xf numFmtId="3" fontId="30" fillId="0" borderId="171" xfId="0" applyNumberFormat="1" applyFont="1" applyFill="1" applyBorder="1"/>
    <xf numFmtId="0" fontId="28" fillId="0" borderId="101" xfId="0" applyFont="1" applyFill="1" applyBorder="1" applyAlignment="1">
      <alignment horizontal="center" vertical="center" wrapText="1"/>
    </xf>
    <xf numFmtId="0" fontId="19" fillId="0" borderId="0" xfId="77" applyFont="1" applyFill="1" applyAlignment="1">
      <alignment vertical="center"/>
    </xf>
    <xf numFmtId="0" fontId="26" fillId="0" borderId="0" xfId="0" applyFont="1" applyFill="1" applyBorder="1" applyAlignment="1">
      <alignment horizontal="center" vertical="center" wrapText="1"/>
    </xf>
    <xf numFmtId="3" fontId="28" fillId="0" borderId="119" xfId="0" applyNumberFormat="1" applyFont="1" applyFill="1" applyBorder="1" applyAlignment="1">
      <alignment vertical="center" wrapText="1"/>
    </xf>
    <xf numFmtId="3" fontId="28" fillId="0" borderId="133" xfId="54" applyNumberFormat="1" applyFont="1" applyFill="1" applyBorder="1"/>
    <xf numFmtId="3" fontId="21" fillId="0" borderId="49" xfId="0" applyNumberFormat="1" applyFont="1" applyBorder="1" applyAlignment="1">
      <alignment vertical="center"/>
    </xf>
    <xf numFmtId="3" fontId="21" fillId="27" borderId="64" xfId="0" applyNumberFormat="1" applyFont="1" applyFill="1" applyBorder="1" applyAlignment="1">
      <alignment vertical="center"/>
    </xf>
    <xf numFmtId="3" fontId="28" fillId="0" borderId="40" xfId="0" applyNumberFormat="1" applyFont="1" applyBorder="1" applyAlignment="1">
      <alignment vertical="center"/>
    </xf>
    <xf numFmtId="3" fontId="28" fillId="0" borderId="42" xfId="0" applyNumberFormat="1" applyFont="1" applyBorder="1" applyAlignment="1">
      <alignment vertical="center"/>
    </xf>
    <xf numFmtId="3" fontId="28" fillId="0" borderId="91" xfId="0" applyNumberFormat="1" applyFont="1" applyBorder="1" applyAlignment="1">
      <alignment vertical="center"/>
    </xf>
    <xf numFmtId="3" fontId="28" fillId="28" borderId="37" xfId="0" applyNumberFormat="1" applyFont="1" applyFill="1" applyBorder="1" applyAlignment="1">
      <alignment vertical="center"/>
    </xf>
    <xf numFmtId="3" fontId="21" fillId="0" borderId="65" xfId="0" applyNumberFormat="1" applyFont="1" applyBorder="1" applyAlignment="1">
      <alignment vertical="center" wrapText="1"/>
    </xf>
    <xf numFmtId="3" fontId="21" fillId="0" borderId="64" xfId="0" applyNumberFormat="1" applyFont="1" applyBorder="1" applyAlignment="1">
      <alignment vertical="center"/>
    </xf>
    <xf numFmtId="3" fontId="21" fillId="0" borderId="49" xfId="54" applyNumberFormat="1" applyFont="1" applyBorder="1" applyAlignment="1">
      <alignment vertical="center"/>
    </xf>
    <xf numFmtId="3" fontId="21" fillId="0" borderId="65" xfId="54" applyNumberFormat="1" applyFont="1" applyBorder="1" applyAlignment="1">
      <alignment vertical="center"/>
    </xf>
    <xf numFmtId="3" fontId="21" fillId="0" borderId="64" xfId="54" applyNumberFormat="1" applyFont="1" applyBorder="1" applyAlignment="1">
      <alignment vertical="center"/>
    </xf>
    <xf numFmtId="3" fontId="28" fillId="0" borderId="91" xfId="54" applyNumberFormat="1" applyFont="1" applyBorder="1" applyAlignment="1">
      <alignment vertical="center"/>
    </xf>
    <xf numFmtId="3" fontId="28" fillId="28" borderId="37" xfId="54" applyNumberFormat="1" applyFont="1" applyFill="1" applyBorder="1" applyAlignment="1">
      <alignment vertical="center"/>
    </xf>
    <xf numFmtId="3" fontId="30" fillId="0" borderId="186" xfId="0" applyNumberFormat="1" applyFont="1" applyFill="1" applyBorder="1"/>
    <xf numFmtId="0" fontId="32" fillId="0" borderId="58" xfId="0" applyFont="1" applyFill="1" applyBorder="1" applyAlignment="1">
      <alignment vertical="center" wrapText="1"/>
    </xf>
    <xf numFmtId="169" fontId="26" fillId="0" borderId="65" xfId="0" applyNumberFormat="1" applyFont="1" applyFill="1" applyBorder="1" applyAlignment="1">
      <alignment vertical="center"/>
    </xf>
    <xf numFmtId="3" fontId="26" fillId="0" borderId="65" xfId="0" applyNumberFormat="1" applyFont="1" applyFill="1" applyBorder="1" applyAlignment="1">
      <alignment horizontal="right" vertical="center" wrapText="1"/>
    </xf>
    <xf numFmtId="3" fontId="26" fillId="0" borderId="48" xfId="0" applyNumberFormat="1" applyFont="1" applyFill="1" applyBorder="1" applyAlignment="1">
      <alignment vertical="center"/>
    </xf>
    <xf numFmtId="3" fontId="26" fillId="0" borderId="65" xfId="0" applyNumberFormat="1" applyFont="1" applyFill="1" applyBorder="1" applyAlignment="1">
      <alignment vertical="center"/>
    </xf>
    <xf numFmtId="165" fontId="26" fillId="0" borderId="65" xfId="0" applyNumberFormat="1" applyFont="1" applyFill="1" applyBorder="1" applyAlignment="1">
      <alignment vertical="center"/>
    </xf>
    <xf numFmtId="0" fontId="26" fillId="0" borderId="78" xfId="0" applyFont="1" applyFill="1" applyBorder="1" applyAlignment="1">
      <alignment horizontal="center" vertical="center" wrapText="1"/>
    </xf>
    <xf numFmtId="168" fontId="26" fillId="0" borderId="78" xfId="0" applyNumberFormat="1" applyFont="1" applyFill="1" applyBorder="1" applyAlignment="1">
      <alignment horizontal="center" vertical="center" wrapText="1"/>
    </xf>
    <xf numFmtId="0" fontId="26" fillId="0" borderId="78" xfId="0" applyFont="1" applyFill="1" applyBorder="1" applyAlignment="1">
      <alignment horizontal="center" vertical="center"/>
    </xf>
    <xf numFmtId="169" fontId="26" fillId="0" borderId="65" xfId="0" applyNumberFormat="1" applyFont="1" applyFill="1" applyBorder="1" applyAlignment="1">
      <alignment vertical="center" shrinkToFit="1"/>
    </xf>
    <xf numFmtId="3" fontId="26" fillId="0" borderId="187" xfId="0" applyNumberFormat="1" applyFont="1" applyFill="1" applyBorder="1" applyAlignment="1">
      <alignment horizontal="center" vertical="center" wrapText="1"/>
    </xf>
    <xf numFmtId="165" fontId="26" fillId="0" borderId="65" xfId="0" applyNumberFormat="1" applyFont="1" applyFill="1" applyBorder="1" applyAlignment="1">
      <alignment vertical="center" shrinkToFit="1"/>
    </xf>
    <xf numFmtId="3" fontId="26" fillId="0" borderId="64" xfId="0" applyNumberFormat="1" applyFont="1" applyFill="1" applyBorder="1" applyAlignment="1">
      <alignment vertical="center"/>
    </xf>
    <xf numFmtId="3" fontId="26" fillId="0" borderId="64" xfId="0" applyNumberFormat="1" applyFont="1" applyFill="1" applyBorder="1" applyAlignment="1">
      <alignment horizontal="right" vertical="center"/>
    </xf>
    <xf numFmtId="3" fontId="26" fillId="0" borderId="66" xfId="0" applyNumberFormat="1" applyFont="1" applyFill="1" applyBorder="1" applyAlignment="1">
      <alignment vertical="center"/>
    </xf>
    <xf numFmtId="0" fontId="32" fillId="0" borderId="89" xfId="0" applyFont="1" applyFill="1" applyBorder="1" applyAlignment="1">
      <alignment vertical="center" wrapText="1"/>
    </xf>
    <xf numFmtId="4" fontId="26" fillId="0" borderId="91" xfId="0" applyNumberFormat="1" applyFont="1" applyFill="1" applyBorder="1" applyAlignment="1">
      <alignment horizontal="right" vertical="center"/>
    </xf>
    <xf numFmtId="3" fontId="26" fillId="0" borderId="91" xfId="0" applyNumberFormat="1" applyFont="1" applyFill="1" applyBorder="1" applyAlignment="1">
      <alignment horizontal="right" vertical="center"/>
    </xf>
    <xf numFmtId="0" fontId="26" fillId="0" borderId="91" xfId="0" applyFont="1" applyFill="1" applyBorder="1" applyAlignment="1">
      <alignment vertical="center"/>
    </xf>
    <xf numFmtId="3" fontId="32" fillId="0" borderId="92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wrapText="1"/>
    </xf>
    <xf numFmtId="0" fontId="38" fillId="0" borderId="88" xfId="0" applyFont="1" applyFill="1" applyBorder="1" applyAlignment="1">
      <alignment horizontal="left" vertical="center"/>
    </xf>
    <xf numFmtId="0" fontId="28" fillId="0" borderId="64" xfId="0" applyFont="1" applyFill="1" applyBorder="1" applyAlignment="1">
      <alignment horizontal="left" vertical="center" wrapText="1" indent="2"/>
    </xf>
    <xf numFmtId="3" fontId="28" fillId="0" borderId="34" xfId="0" applyNumberFormat="1" applyFont="1" applyFill="1" applyBorder="1"/>
    <xf numFmtId="3" fontId="28" fillId="0" borderId="134" xfId="0" applyNumberFormat="1" applyFont="1" applyFill="1" applyBorder="1"/>
    <xf numFmtId="166" fontId="28" fillId="0" borderId="66" xfId="54" applyNumberFormat="1" applyFont="1" applyFill="1" applyBorder="1"/>
    <xf numFmtId="0" fontId="21" fillId="0" borderId="79" xfId="0" applyFont="1" applyBorder="1" applyAlignment="1">
      <alignment vertical="center" wrapText="1"/>
    </xf>
    <xf numFmtId="0" fontId="29" fillId="0" borderId="46" xfId="75" applyFont="1" applyFill="1" applyBorder="1" applyAlignment="1">
      <alignment horizontal="left" vertical="center" wrapText="1"/>
    </xf>
    <xf numFmtId="0" fontId="21" fillId="0" borderId="64" xfId="0" applyFont="1" applyFill="1" applyBorder="1" applyAlignment="1">
      <alignment horizontal="left" indent="6"/>
    </xf>
    <xf numFmtId="0" fontId="21" fillId="0" borderId="53" xfId="0" applyFont="1" applyFill="1" applyBorder="1" applyAlignment="1">
      <alignment horizontal="left" indent="6"/>
    </xf>
    <xf numFmtId="3" fontId="21" fillId="0" borderId="188" xfId="0" applyNumberFormat="1" applyFont="1" applyFill="1" applyBorder="1" applyAlignment="1">
      <alignment vertical="center" wrapText="1"/>
    </xf>
    <xf numFmtId="3" fontId="28" fillId="0" borderId="152" xfId="0" applyNumberFormat="1" applyFont="1" applyFill="1" applyBorder="1" applyAlignment="1">
      <alignment vertical="center" wrapText="1"/>
    </xf>
    <xf numFmtId="3" fontId="28" fillId="0" borderId="153" xfId="0" applyNumberFormat="1" applyFont="1" applyFill="1" applyBorder="1" applyAlignment="1">
      <alignment vertical="center" wrapText="1"/>
    </xf>
    <xf numFmtId="3" fontId="28" fillId="0" borderId="154" xfId="0" applyNumberFormat="1" applyFont="1" applyFill="1" applyBorder="1" applyAlignment="1">
      <alignment vertical="center" wrapText="1"/>
    </xf>
    <xf numFmtId="3" fontId="28" fillId="0" borderId="155" xfId="0" applyNumberFormat="1" applyFont="1" applyFill="1" applyBorder="1" applyAlignment="1">
      <alignment vertical="center" wrapText="1"/>
    </xf>
    <xf numFmtId="3" fontId="21" fillId="0" borderId="189" xfId="0" applyNumberFormat="1" applyFont="1" applyFill="1" applyBorder="1" applyAlignment="1">
      <alignment vertical="center" wrapText="1"/>
    </xf>
    <xf numFmtId="0" fontId="21" fillId="0" borderId="53" xfId="0" applyFont="1" applyFill="1" applyBorder="1" applyAlignment="1">
      <alignment horizontal="left" wrapText="1" indent="4"/>
    </xf>
    <xf numFmtId="3" fontId="28" fillId="0" borderId="190" xfId="54" applyNumberFormat="1" applyFont="1" applyFill="1" applyBorder="1" applyAlignment="1">
      <alignment horizontal="center" vertical="center" wrapText="1"/>
    </xf>
    <xf numFmtId="3" fontId="21" fillId="0" borderId="45" xfId="0" applyNumberFormat="1" applyFont="1" applyFill="1" applyBorder="1" applyAlignment="1">
      <alignment vertical="center" wrapText="1"/>
    </xf>
    <xf numFmtId="3" fontId="21" fillId="0" borderId="46" xfId="0" applyNumberFormat="1" applyFont="1" applyFill="1" applyBorder="1" applyAlignment="1">
      <alignment vertical="center" wrapText="1"/>
    </xf>
    <xf numFmtId="3" fontId="21" fillId="0" borderId="47" xfId="0" applyNumberFormat="1" applyFont="1" applyFill="1" applyBorder="1" applyAlignment="1">
      <alignment vertical="center" wrapText="1"/>
    </xf>
    <xf numFmtId="3" fontId="28" fillId="0" borderId="68" xfId="0" applyNumberFormat="1" applyFont="1" applyFill="1" applyBorder="1" applyAlignment="1">
      <alignment vertical="center" wrapText="1"/>
    </xf>
    <xf numFmtId="3" fontId="28" fillId="0" borderId="94" xfId="0" applyNumberFormat="1" applyFont="1" applyFill="1" applyBorder="1" applyAlignment="1">
      <alignment vertical="center" wrapText="1"/>
    </xf>
    <xf numFmtId="3" fontId="21" fillId="0" borderId="159" xfId="0" applyNumberFormat="1" applyFont="1" applyFill="1" applyBorder="1" applyAlignment="1">
      <alignment vertical="center" wrapText="1"/>
    </xf>
    <xf numFmtId="3" fontId="21" fillId="0" borderId="0" xfId="0" applyNumberFormat="1" applyFont="1" applyFill="1" applyBorder="1" applyAlignment="1">
      <alignment vertical="center" wrapText="1"/>
    </xf>
    <xf numFmtId="3" fontId="21" fillId="0" borderId="94" xfId="0" applyNumberFormat="1" applyFont="1" applyFill="1" applyBorder="1" applyAlignment="1">
      <alignment vertical="center" wrapText="1"/>
    </xf>
    <xf numFmtId="3" fontId="29" fillId="0" borderId="46" xfId="0" applyNumberFormat="1" applyFont="1" applyFill="1" applyBorder="1" applyAlignment="1">
      <alignment vertical="center" wrapText="1"/>
    </xf>
    <xf numFmtId="3" fontId="29" fillId="0" borderId="159" xfId="0" applyNumberFormat="1" applyFont="1" applyFill="1" applyBorder="1" applyAlignment="1">
      <alignment vertical="center" wrapText="1"/>
    </xf>
    <xf numFmtId="3" fontId="28" fillId="0" borderId="71" xfId="0" applyNumberFormat="1" applyFont="1" applyFill="1" applyBorder="1" applyAlignment="1">
      <alignment vertical="center" wrapText="1"/>
    </xf>
    <xf numFmtId="3" fontId="21" fillId="0" borderId="191" xfId="0" applyNumberFormat="1" applyFont="1" applyFill="1" applyBorder="1" applyAlignment="1">
      <alignment vertical="center" wrapText="1"/>
    </xf>
    <xf numFmtId="3" fontId="28" fillId="0" borderId="110" xfId="54" applyNumberFormat="1" applyFont="1" applyFill="1" applyBorder="1" applyAlignment="1">
      <alignment horizontal="center" vertical="center" wrapText="1"/>
    </xf>
    <xf numFmtId="3" fontId="21" fillId="0" borderId="81" xfId="0" applyNumberFormat="1" applyFont="1" applyFill="1" applyBorder="1" applyAlignment="1">
      <alignment vertical="center" wrapText="1"/>
    </xf>
    <xf numFmtId="3" fontId="21" fillId="0" borderId="80" xfId="0" applyNumberFormat="1" applyFont="1" applyFill="1" applyBorder="1" applyAlignment="1">
      <alignment vertical="center" wrapText="1"/>
    </xf>
    <xf numFmtId="3" fontId="21" fillId="0" borderId="82" xfId="0" applyNumberFormat="1" applyFont="1" applyFill="1" applyBorder="1" applyAlignment="1">
      <alignment vertical="center" wrapText="1"/>
    </xf>
    <xf numFmtId="3" fontId="28" fillId="0" borderId="83" xfId="0" applyNumberFormat="1" applyFont="1" applyFill="1" applyBorder="1" applyAlignment="1">
      <alignment vertical="center" wrapText="1"/>
    </xf>
    <xf numFmtId="3" fontId="28" fillId="0" borderId="85" xfId="0" applyNumberFormat="1" applyFont="1" applyFill="1" applyBorder="1" applyAlignment="1">
      <alignment vertical="center" wrapText="1"/>
    </xf>
    <xf numFmtId="3" fontId="21" fillId="0" borderId="192" xfId="0" applyNumberFormat="1" applyFont="1" applyFill="1" applyBorder="1" applyAlignment="1">
      <alignment vertical="center" wrapText="1"/>
    </xf>
    <xf numFmtId="3" fontId="21" fillId="0" borderId="113" xfId="0" applyNumberFormat="1" applyFont="1" applyFill="1" applyBorder="1" applyAlignment="1">
      <alignment vertical="center" wrapText="1"/>
    </xf>
    <xf numFmtId="3" fontId="21" fillId="0" borderId="85" xfId="0" applyNumberFormat="1" applyFont="1" applyFill="1" applyBorder="1" applyAlignment="1">
      <alignment vertical="center" wrapText="1"/>
    </xf>
    <xf numFmtId="3" fontId="29" fillId="0" borderId="80" xfId="0" applyNumberFormat="1" applyFont="1" applyFill="1" applyBorder="1" applyAlignment="1">
      <alignment vertical="center" wrapText="1"/>
    </xf>
    <xf numFmtId="3" fontId="29" fillId="0" borderId="192" xfId="0" applyNumberFormat="1" applyFont="1" applyFill="1" applyBorder="1" applyAlignment="1">
      <alignment vertical="center" wrapText="1"/>
    </xf>
    <xf numFmtId="3" fontId="28" fillId="0" borderId="113" xfId="0" applyNumberFormat="1" applyFont="1" applyFill="1" applyBorder="1" applyAlignment="1">
      <alignment vertical="center" wrapText="1"/>
    </xf>
    <xf numFmtId="3" fontId="28" fillId="0" borderId="169" xfId="0" applyNumberFormat="1" applyFont="1" applyFill="1" applyBorder="1" applyAlignment="1">
      <alignment vertical="center" wrapText="1"/>
    </xf>
    <xf numFmtId="3" fontId="21" fillId="0" borderId="193" xfId="0" applyNumberFormat="1" applyFont="1" applyFill="1" applyBorder="1" applyAlignment="1">
      <alignment vertical="center" wrapText="1"/>
    </xf>
    <xf numFmtId="3" fontId="21" fillId="0" borderId="194" xfId="0" applyNumberFormat="1" applyFont="1" applyFill="1" applyBorder="1" applyAlignment="1">
      <alignment vertical="center" wrapText="1"/>
    </xf>
    <xf numFmtId="166" fontId="21" fillId="0" borderId="194" xfId="0" applyNumberFormat="1" applyFont="1" applyFill="1" applyBorder="1" applyAlignment="1">
      <alignment vertical="center" wrapText="1"/>
    </xf>
    <xf numFmtId="166" fontId="21" fillId="0" borderId="113" xfId="0" applyNumberFormat="1" applyFont="1" applyFill="1" applyBorder="1" applyAlignment="1">
      <alignment vertical="center" wrapText="1"/>
    </xf>
    <xf numFmtId="0" fontId="21" fillId="0" borderId="194" xfId="0" applyFont="1" applyFill="1" applyBorder="1" applyAlignment="1">
      <alignment vertical="center" wrapText="1"/>
    </xf>
    <xf numFmtId="0" fontId="21" fillId="0" borderId="113" xfId="0" applyFont="1" applyFill="1" applyBorder="1" applyAlignment="1">
      <alignment vertical="center" wrapText="1"/>
    </xf>
    <xf numFmtId="2" fontId="21" fillId="0" borderId="194" xfId="0" applyNumberFormat="1" applyFont="1" applyFill="1" applyBorder="1" applyAlignment="1">
      <alignment vertical="center" wrapText="1"/>
    </xf>
    <xf numFmtId="2" fontId="21" fillId="0" borderId="113" xfId="0" applyNumberFormat="1" applyFont="1" applyFill="1" applyBorder="1" applyAlignment="1">
      <alignment vertical="center" wrapText="1"/>
    </xf>
    <xf numFmtId="167" fontId="21" fillId="0" borderId="194" xfId="0" applyNumberFormat="1" applyFont="1" applyFill="1" applyBorder="1" applyAlignment="1">
      <alignment vertical="center" wrapText="1"/>
    </xf>
    <xf numFmtId="167" fontId="21" fillId="0" borderId="113" xfId="0" applyNumberFormat="1" applyFont="1" applyFill="1" applyBorder="1" applyAlignment="1">
      <alignment vertical="center" wrapText="1"/>
    </xf>
    <xf numFmtId="3" fontId="28" fillId="0" borderId="195" xfId="0" applyNumberFormat="1" applyFont="1" applyFill="1" applyBorder="1" applyAlignment="1">
      <alignment vertical="center" wrapText="1"/>
    </xf>
    <xf numFmtId="3" fontId="21" fillId="0" borderId="117" xfId="0" applyNumberFormat="1" applyFont="1" applyFill="1" applyBorder="1" applyAlignment="1">
      <alignment vertical="center" wrapText="1"/>
    </xf>
    <xf numFmtId="3" fontId="21" fillId="0" borderId="133" xfId="0" applyNumberFormat="1" applyFont="1" applyFill="1" applyBorder="1" applyAlignment="1">
      <alignment vertical="center" wrapText="1"/>
    </xf>
    <xf numFmtId="3" fontId="21" fillId="0" borderId="33" xfId="54" applyNumberFormat="1" applyFont="1" applyFill="1" applyBorder="1" applyAlignment="1">
      <alignment horizontal="right" vertical="center"/>
    </xf>
    <xf numFmtId="3" fontId="21" fillId="0" borderId="17" xfId="54" applyNumberFormat="1" applyFont="1" applyFill="1" applyBorder="1" applyAlignment="1">
      <alignment horizontal="right" vertical="center"/>
    </xf>
    <xf numFmtId="166" fontId="28" fillId="0" borderId="92" xfId="54" applyNumberFormat="1" applyFont="1" applyFill="1" applyBorder="1"/>
    <xf numFmtId="3" fontId="29" fillId="0" borderId="64" xfId="0" applyNumberFormat="1" applyFont="1" applyFill="1" applyBorder="1" applyAlignment="1">
      <alignment horizontal="left" vertical="center" wrapText="1" indent="5"/>
    </xf>
    <xf numFmtId="0" fontId="30" fillId="0" borderId="30" xfId="0" applyFont="1" applyFill="1" applyBorder="1"/>
    <xf numFmtId="3" fontId="30" fillId="0" borderId="27" xfId="0" applyNumberFormat="1" applyFont="1" applyFill="1" applyBorder="1"/>
    <xf numFmtId="3" fontId="30" fillId="0" borderId="140" xfId="0" applyNumberFormat="1" applyFont="1" applyFill="1" applyBorder="1"/>
    <xf numFmtId="3" fontId="30" fillId="0" borderId="141" xfId="0" applyNumberFormat="1" applyFont="1" applyFill="1" applyBorder="1"/>
    <xf numFmtId="3" fontId="30" fillId="0" borderId="196" xfId="0" applyNumberFormat="1" applyFont="1" applyFill="1" applyBorder="1"/>
    <xf numFmtId="3" fontId="30" fillId="0" borderId="28" xfId="0" applyNumberFormat="1" applyFont="1" applyFill="1" applyBorder="1"/>
    <xf numFmtId="3" fontId="30" fillId="0" borderId="55" xfId="0" applyNumberFormat="1" applyFont="1" applyFill="1" applyBorder="1"/>
    <xf numFmtId="3" fontId="30" fillId="0" borderId="56" xfId="0" applyNumberFormat="1" applyFont="1" applyFill="1" applyBorder="1"/>
    <xf numFmtId="0" fontId="41" fillId="0" borderId="25" xfId="0" applyFont="1" applyFill="1" applyBorder="1"/>
    <xf numFmtId="3" fontId="41" fillId="0" borderId="186" xfId="0" applyNumberFormat="1" applyFont="1" applyFill="1" applyBorder="1"/>
    <xf numFmtId="3" fontId="41" fillId="0" borderId="61" xfId="0" applyNumberFormat="1" applyFont="1" applyFill="1" applyBorder="1"/>
    <xf numFmtId="3" fontId="41" fillId="0" borderId="145" xfId="0" applyNumberFormat="1" applyFont="1" applyFill="1" applyBorder="1"/>
    <xf numFmtId="0" fontId="41" fillId="0" borderId="0" xfId="0" applyFont="1" applyFill="1"/>
    <xf numFmtId="1" fontId="28" fillId="0" borderId="0" xfId="0" applyNumberFormat="1" applyFont="1" applyFill="1"/>
    <xf numFmtId="4" fontId="28" fillId="0" borderId="0" xfId="0" applyNumberFormat="1" applyFont="1" applyFill="1"/>
    <xf numFmtId="3" fontId="28" fillId="0" borderId="0" xfId="0" applyNumberFormat="1" applyFont="1" applyFill="1"/>
    <xf numFmtId="0" fontId="41" fillId="0" borderId="30" xfId="0" applyFont="1" applyFill="1" applyBorder="1"/>
    <xf numFmtId="3" fontId="41" fillId="0" borderId="27" xfId="0" applyNumberFormat="1" applyFont="1" applyFill="1" applyBorder="1"/>
    <xf numFmtId="3" fontId="41" fillId="0" borderId="140" xfId="0" applyNumberFormat="1" applyFont="1" applyFill="1" applyBorder="1"/>
    <xf numFmtId="3" fontId="41" fillId="0" borderId="141" xfId="0" applyNumberFormat="1" applyFont="1" applyFill="1" applyBorder="1"/>
    <xf numFmtId="3" fontId="41" fillId="0" borderId="196" xfId="0" applyNumberFormat="1" applyFont="1" applyFill="1" applyBorder="1"/>
    <xf numFmtId="3" fontId="41" fillId="0" borderId="28" xfId="0" applyNumberFormat="1" applyFont="1" applyFill="1" applyBorder="1"/>
    <xf numFmtId="3" fontId="41" fillId="0" borderId="55" xfId="0" applyNumberFormat="1" applyFont="1" applyFill="1" applyBorder="1"/>
    <xf numFmtId="3" fontId="41" fillId="0" borderId="56" xfId="0" applyNumberFormat="1" applyFont="1" applyFill="1" applyBorder="1"/>
    <xf numFmtId="0" fontId="30" fillId="0" borderId="165" xfId="0" applyFont="1" applyFill="1" applyBorder="1" applyAlignment="1"/>
    <xf numFmtId="3" fontId="30" fillId="0" borderId="166" xfId="0" applyNumberFormat="1" applyFont="1" applyFill="1" applyBorder="1" applyAlignment="1"/>
    <xf numFmtId="3" fontId="30" fillId="0" borderId="163" xfId="0" applyNumberFormat="1" applyFont="1" applyFill="1" applyBorder="1" applyAlignment="1"/>
    <xf numFmtId="3" fontId="30" fillId="0" borderId="167" xfId="0" applyNumberFormat="1" applyFont="1" applyFill="1" applyBorder="1" applyAlignment="1"/>
    <xf numFmtId="3" fontId="30" fillId="0" borderId="197" xfId="0" applyNumberFormat="1" applyFont="1" applyFill="1" applyBorder="1" applyAlignment="1"/>
    <xf numFmtId="3" fontId="28" fillId="0" borderId="75" xfId="0" applyNumberFormat="1" applyFont="1" applyFill="1" applyBorder="1" applyAlignment="1">
      <alignment horizontal="center" vertical="center" wrapText="1"/>
    </xf>
    <xf numFmtId="3" fontId="28" fillId="0" borderId="97" xfId="0" applyNumberFormat="1" applyFont="1" applyFill="1" applyBorder="1" applyAlignment="1">
      <alignment horizontal="center" vertical="center" wrapText="1"/>
    </xf>
    <xf numFmtId="3" fontId="28" fillId="0" borderId="84" xfId="0" applyNumberFormat="1" applyFont="1" applyFill="1" applyBorder="1" applyAlignment="1">
      <alignment horizontal="center" vertical="center" wrapText="1"/>
    </xf>
    <xf numFmtId="3" fontId="28" fillId="0" borderId="75" xfId="54" applyNumberFormat="1" applyFont="1" applyFill="1" applyBorder="1" applyAlignment="1">
      <alignment horizontal="center" vertical="center" wrapText="1"/>
    </xf>
    <xf numFmtId="3" fontId="28" fillId="0" borderId="97" xfId="54" applyNumberFormat="1" applyFont="1" applyFill="1" applyBorder="1" applyAlignment="1">
      <alignment horizontal="center" vertical="center" wrapText="1"/>
    </xf>
    <xf numFmtId="3" fontId="28" fillId="0" borderId="84" xfId="54" applyNumberFormat="1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8" fillId="0" borderId="144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71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wrapText="1"/>
    </xf>
    <xf numFmtId="0" fontId="28" fillId="0" borderId="71" xfId="0" applyFont="1" applyFill="1" applyBorder="1" applyAlignment="1">
      <alignment horizontal="center" wrapText="1"/>
    </xf>
    <xf numFmtId="0" fontId="28" fillId="0" borderId="108" xfId="75" applyFont="1" applyFill="1" applyBorder="1" applyAlignment="1">
      <alignment horizontal="center" vertical="center" wrapText="1"/>
    </xf>
    <xf numFmtId="0" fontId="28" fillId="0" borderId="39" xfId="75" applyFont="1" applyFill="1" applyBorder="1" applyAlignment="1">
      <alignment horizontal="center" vertical="center" wrapText="1"/>
    </xf>
    <xf numFmtId="0" fontId="28" fillId="0" borderId="112" xfId="0" applyFont="1" applyFill="1" applyBorder="1" applyAlignment="1">
      <alignment horizontal="center" vertical="center"/>
    </xf>
    <xf numFmtId="0" fontId="28" fillId="0" borderId="110" xfId="0" applyFont="1" applyFill="1" applyBorder="1" applyAlignment="1">
      <alignment horizontal="center" vertical="center"/>
    </xf>
    <xf numFmtId="3" fontId="28" fillId="0" borderId="76" xfId="54" applyNumberFormat="1" applyFont="1" applyFill="1" applyBorder="1" applyAlignment="1">
      <alignment horizontal="center" vertical="center" wrapText="1"/>
    </xf>
    <xf numFmtId="3" fontId="28" fillId="0" borderId="148" xfId="54" applyNumberFormat="1" applyFont="1" applyFill="1" applyBorder="1" applyAlignment="1">
      <alignment horizontal="center" vertical="center" wrapText="1"/>
    </xf>
    <xf numFmtId="3" fontId="28" fillId="0" borderId="93" xfId="54" applyNumberFormat="1" applyFont="1" applyFill="1" applyBorder="1" applyAlignment="1">
      <alignment horizontal="center" vertical="center" wrapText="1"/>
    </xf>
    <xf numFmtId="3" fontId="28" fillId="0" borderId="150" xfId="54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wrapText="1"/>
    </xf>
    <xf numFmtId="165" fontId="28" fillId="0" borderId="109" xfId="54" applyNumberFormat="1" applyFont="1" applyFill="1" applyBorder="1" applyAlignment="1">
      <alignment horizontal="center" vertical="center" wrapText="1"/>
    </xf>
    <xf numFmtId="165" fontId="28" fillId="0" borderId="172" xfId="54" applyNumberFormat="1" applyFont="1" applyFill="1" applyBorder="1" applyAlignment="1">
      <alignment horizontal="center" vertical="center" wrapText="1"/>
    </xf>
    <xf numFmtId="3" fontId="28" fillId="0" borderId="171" xfId="54" applyNumberFormat="1" applyFont="1" applyFill="1" applyBorder="1" applyAlignment="1">
      <alignment horizontal="center" vertical="center" wrapText="1"/>
    </xf>
    <xf numFmtId="3" fontId="28" fillId="0" borderId="128" xfId="54" applyNumberFormat="1" applyFont="1" applyFill="1" applyBorder="1" applyAlignment="1">
      <alignment horizontal="center" vertical="center" wrapText="1"/>
    </xf>
    <xf numFmtId="0" fontId="28" fillId="0" borderId="58" xfId="75" applyFont="1" applyFill="1" applyBorder="1" applyAlignment="1">
      <alignment horizontal="center" vertical="center" wrapText="1"/>
    </xf>
    <xf numFmtId="0" fontId="28" fillId="0" borderId="59" xfId="75" applyFont="1" applyFill="1" applyBorder="1" applyAlignment="1">
      <alignment horizontal="center" vertical="center" wrapText="1"/>
    </xf>
    <xf numFmtId="0" fontId="28" fillId="0" borderId="70" xfId="0" applyFont="1" applyFill="1" applyBorder="1" applyAlignment="1">
      <alignment horizontal="center" vertical="center"/>
    </xf>
    <xf numFmtId="0" fontId="28" fillId="0" borderId="161" xfId="0" applyFont="1" applyFill="1" applyBorder="1" applyAlignment="1">
      <alignment horizontal="center" vertical="center"/>
    </xf>
    <xf numFmtId="0" fontId="28" fillId="0" borderId="115" xfId="0" applyFont="1" applyFill="1" applyBorder="1" applyAlignment="1">
      <alignment horizontal="center" vertical="center" wrapText="1"/>
    </xf>
    <xf numFmtId="0" fontId="28" fillId="0" borderId="121" xfId="0" applyFont="1" applyFill="1" applyBorder="1" applyAlignment="1">
      <alignment horizontal="center" vertical="center" wrapText="1"/>
    </xf>
    <xf numFmtId="0" fontId="28" fillId="0" borderId="122" xfId="0" applyFont="1" applyFill="1" applyBorder="1" applyAlignment="1">
      <alignment horizontal="center" vertical="center" wrapText="1"/>
    </xf>
    <xf numFmtId="0" fontId="28" fillId="0" borderId="124" xfId="0" applyFont="1" applyFill="1" applyBorder="1" applyAlignment="1">
      <alignment horizontal="center" vertical="center" wrapText="1"/>
    </xf>
    <xf numFmtId="0" fontId="28" fillId="0" borderId="98" xfId="0" applyFont="1" applyFill="1" applyBorder="1" applyAlignment="1">
      <alignment horizontal="center" vertical="center" wrapText="1"/>
    </xf>
    <xf numFmtId="0" fontId="28" fillId="0" borderId="99" xfId="0" applyFont="1" applyFill="1" applyBorder="1" applyAlignment="1">
      <alignment horizontal="center" vertical="center" wrapText="1"/>
    </xf>
    <xf numFmtId="166" fontId="28" fillId="0" borderId="121" xfId="0" applyNumberFormat="1" applyFont="1" applyFill="1" applyBorder="1" applyAlignment="1">
      <alignment horizontal="center" vertical="center" wrapText="1"/>
    </xf>
    <xf numFmtId="166" fontId="28" fillId="0" borderId="122" xfId="0" applyNumberFormat="1" applyFont="1" applyFill="1" applyBorder="1" applyAlignment="1">
      <alignment horizontal="center" vertical="center" wrapText="1"/>
    </xf>
    <xf numFmtId="166" fontId="28" fillId="0" borderId="124" xfId="0" applyNumberFormat="1" applyFont="1" applyFill="1" applyBorder="1" applyAlignment="1">
      <alignment horizontal="center" vertical="center" wrapText="1"/>
    </xf>
    <xf numFmtId="0" fontId="28" fillId="0" borderId="78" xfId="0" applyFont="1" applyFill="1" applyBorder="1" applyAlignment="1">
      <alignment horizontal="center" vertical="center"/>
    </xf>
    <xf numFmtId="0" fontId="28" fillId="0" borderId="44" xfId="0" applyFont="1" applyFill="1" applyBorder="1" applyAlignment="1">
      <alignment horizontal="center" vertical="center"/>
    </xf>
    <xf numFmtId="3" fontId="28" fillId="0" borderId="121" xfId="0" applyNumberFormat="1" applyFont="1" applyFill="1" applyBorder="1" applyAlignment="1">
      <alignment horizontal="center" vertical="center" wrapText="1"/>
    </xf>
    <xf numFmtId="3" fontId="28" fillId="0" borderId="122" xfId="0" applyNumberFormat="1" applyFont="1" applyFill="1" applyBorder="1" applyAlignment="1">
      <alignment horizontal="center" vertical="center" wrapText="1"/>
    </xf>
    <xf numFmtId="3" fontId="28" fillId="0" borderId="124" xfId="0" applyNumberFormat="1" applyFont="1" applyFill="1" applyBorder="1" applyAlignment="1">
      <alignment horizontal="center" vertical="center" wrapText="1"/>
    </xf>
    <xf numFmtId="166" fontId="28" fillId="0" borderId="125" xfId="0" applyNumberFormat="1" applyFont="1" applyFill="1" applyBorder="1" applyAlignment="1">
      <alignment horizontal="center" vertical="center" wrapText="1"/>
    </xf>
    <xf numFmtId="166" fontId="28" fillId="0" borderId="123" xfId="0" applyNumberFormat="1" applyFont="1" applyFill="1" applyBorder="1" applyAlignment="1">
      <alignment horizontal="center" vertical="center" wrapText="1"/>
    </xf>
    <xf numFmtId="166" fontId="28" fillId="0" borderId="105" xfId="0" applyNumberFormat="1" applyFont="1" applyFill="1" applyBorder="1" applyAlignment="1">
      <alignment horizontal="center" vertical="center" wrapText="1"/>
    </xf>
    <xf numFmtId="166" fontId="28" fillId="0" borderId="102" xfId="0" applyNumberFormat="1" applyFont="1" applyFill="1" applyBorder="1" applyAlignment="1">
      <alignment horizontal="center" vertical="center" wrapText="1"/>
    </xf>
    <xf numFmtId="166" fontId="28" fillId="0" borderId="104" xfId="0" applyNumberFormat="1" applyFont="1" applyFill="1" applyBorder="1" applyAlignment="1">
      <alignment horizontal="center" vertical="center" wrapText="1"/>
    </xf>
    <xf numFmtId="169" fontId="26" fillId="0" borderId="65" xfId="0" applyNumberFormat="1" applyFont="1" applyFill="1" applyBorder="1" applyAlignment="1">
      <alignment horizontal="center" vertical="center" shrinkToFit="1"/>
    </xf>
    <xf numFmtId="0" fontId="26" fillId="0" borderId="79" xfId="0" applyFont="1" applyFill="1" applyBorder="1" applyAlignment="1">
      <alignment horizontal="left" vertical="center" wrapText="1"/>
    </xf>
    <xf numFmtId="0" fontId="26" fillId="0" borderId="88" xfId="0" applyFont="1" applyFill="1" applyBorder="1" applyAlignment="1">
      <alignment horizontal="left" vertical="center" wrapText="1"/>
    </xf>
    <xf numFmtId="0" fontId="32" fillId="0" borderId="105" xfId="0" applyFont="1" applyFill="1" applyBorder="1" applyAlignment="1">
      <alignment horizontal="center" vertical="center" wrapText="1"/>
    </xf>
    <xf numFmtId="0" fontId="32" fillId="0" borderId="102" xfId="0" applyFont="1" applyFill="1" applyBorder="1" applyAlignment="1">
      <alignment horizontal="center" vertical="center" wrapText="1"/>
    </xf>
    <xf numFmtId="0" fontId="32" fillId="0" borderId="104" xfId="0" applyFont="1" applyFill="1" applyBorder="1" applyAlignment="1">
      <alignment horizontal="center" vertical="center" wrapText="1"/>
    </xf>
  </cellXfs>
  <cellStyles count="93">
    <cellStyle name="1. jelölőszín" xfId="64" builtinId="29" customBuiltin="1"/>
    <cellStyle name="2. jelölőszín" xfId="65" builtinId="33" customBuiltin="1"/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3. jelölőszín" xfId="66" builtinId="37" customBuiltin="1"/>
    <cellStyle name="4. jelölőszín" xfId="67" builtinId="41" customBuiltin="1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5. jelölőszín" xfId="68" builtinId="45" customBuiltin="1"/>
    <cellStyle name="6. jelölőszín" xfId="69" builtinId="49" customBuiltin="1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Ezres" xfId="54" builtinId="3"/>
    <cellStyle name="Figyelmeztetés" xfId="55" builtinId="11" customBuiltin="1"/>
    <cellStyle name="Good" xfId="56"/>
    <cellStyle name="Heading 1" xfId="57"/>
    <cellStyle name="Heading 2" xfId="58"/>
    <cellStyle name="Heading 3" xfId="59"/>
    <cellStyle name="Heading 4" xfId="60"/>
    <cellStyle name="Hivatkozott cella" xfId="61" builtinId="24" customBuiltin="1"/>
    <cellStyle name="Input" xfId="62"/>
    <cellStyle name="Jegyzet" xfId="63" builtinId="10" customBuiltin="1"/>
    <cellStyle name="Jó" xfId="70" builtinId="26" customBuiltin="1"/>
    <cellStyle name="Kimenet" xfId="71" builtinId="21" customBuiltin="1"/>
    <cellStyle name="Linked Cell" xfId="72"/>
    <cellStyle name="Magyarázó szöveg" xfId="73" builtinId="53" customBuiltin="1"/>
    <cellStyle name="Neutral" xfId="74"/>
    <cellStyle name="Normál" xfId="0" builtinId="0"/>
    <cellStyle name="Normál 2" xfId="75"/>
    <cellStyle name="Normál 3" xfId="76"/>
    <cellStyle name="Normál 4" xfId="77"/>
    <cellStyle name="Normál 4 2" xfId="92"/>
    <cellStyle name="Normál_CSP2005-KTG-1" xfId="78"/>
    <cellStyle name="Normal_KARSZJ3" xfId="79"/>
    <cellStyle name="Normál_SEGEDLETEK" xfId="91"/>
    <cellStyle name="Note" xfId="80"/>
    <cellStyle name="Output" xfId="81"/>
    <cellStyle name="Összesen" xfId="82" builtinId="25" customBuiltin="1"/>
    <cellStyle name="Rossz" xfId="83" builtinId="27" customBuiltin="1"/>
    <cellStyle name="Semleges" xfId="84" builtinId="28" customBuiltin="1"/>
    <cellStyle name="Számítás" xfId="85" builtinId="22" customBuiltin="1"/>
    <cellStyle name="Százalék" xfId="90" builtinId="5"/>
    <cellStyle name="Százalék 2" xfId="86"/>
    <cellStyle name="Title" xfId="87"/>
    <cellStyle name="Total" xfId="88"/>
    <cellStyle name="Warning Text" xfId="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Public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&#246;lts&#233;gvet&#233;s\2021.koncepci&#243;\2021.%20&#233;vi%20koncepci&#24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&#246;lts&#233;gvet&#233;s\2021.koncepci&#243;\I.%20m&#243;dos&#237;t&#225;s%202021.04.30-ig\Ei.%20m&#243;d.2021.04.30-i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&#246;lts&#233;gvet&#233;s\2020.&#233;vi%20v&#233;gleges%20k&#246;lts&#233;gvet&#233;s\2020%20&#233;vi%20v&#233;gleges%20k&#246;lts&#233;gvet&#233;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haszn&#225;l&#243;\Documents\TKT\2019.&#233;vi%20kv\2019%20&#233;vi%20k&#246;lts&#233;gvet&#233;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&#246;lts&#233;gvet&#233;s\2019.k&#246;lts&#233;gvet&#233;s\III.m&#243;dos&#237;t&#225;s%2009.30-ig\Szent%20L&#225;szl&#243;%20V&#246;lgye%20TKT%202019%20&#233;vi%20III%20%20kv%20m&#243;dos&#237;t&#225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>
        <row r="2">
          <cell r="C2">
            <v>170143</v>
          </cell>
          <cell r="I2">
            <v>102317</v>
          </cell>
        </row>
        <row r="3">
          <cell r="C3">
            <v>17762</v>
          </cell>
          <cell r="I3">
            <v>18607</v>
          </cell>
        </row>
        <row r="4">
          <cell r="I4">
            <v>57193.94</v>
          </cell>
        </row>
        <row r="6">
          <cell r="I6">
            <v>6568</v>
          </cell>
        </row>
        <row r="7">
          <cell r="I7">
            <v>2774</v>
          </cell>
        </row>
        <row r="11">
          <cell r="I11">
            <v>445</v>
          </cell>
        </row>
      </sheetData>
      <sheetData sheetId="1">
        <row r="72">
          <cell r="H72">
            <v>25578</v>
          </cell>
        </row>
        <row r="73">
          <cell r="H73">
            <v>535</v>
          </cell>
        </row>
        <row r="78">
          <cell r="H78">
            <v>588</v>
          </cell>
        </row>
        <row r="86">
          <cell r="H86">
            <v>4000</v>
          </cell>
        </row>
        <row r="87">
          <cell r="H87">
            <v>2568</v>
          </cell>
        </row>
        <row r="91">
          <cell r="H91">
            <v>2774</v>
          </cell>
        </row>
      </sheetData>
      <sheetData sheetId="2">
        <row r="5">
          <cell r="D5">
            <v>2368</v>
          </cell>
        </row>
        <row r="6">
          <cell r="D6">
            <v>7050</v>
          </cell>
        </row>
        <row r="7">
          <cell r="D7">
            <v>1081</v>
          </cell>
        </row>
        <row r="8">
          <cell r="D8">
            <v>972</v>
          </cell>
        </row>
        <row r="9">
          <cell r="D9">
            <v>4807</v>
          </cell>
        </row>
        <row r="10">
          <cell r="D10">
            <v>2956</v>
          </cell>
        </row>
        <row r="11">
          <cell r="D11">
            <v>1766</v>
          </cell>
        </row>
        <row r="14">
          <cell r="D14">
            <v>431</v>
          </cell>
        </row>
        <row r="15">
          <cell r="D15">
            <v>197</v>
          </cell>
        </row>
        <row r="16">
          <cell r="D16">
            <v>177</v>
          </cell>
        </row>
        <row r="17">
          <cell r="D17">
            <v>875</v>
          </cell>
        </row>
        <row r="18">
          <cell r="D18">
            <v>322</v>
          </cell>
        </row>
        <row r="19">
          <cell r="D19">
            <v>398</v>
          </cell>
        </row>
        <row r="31">
          <cell r="D31">
            <v>283</v>
          </cell>
        </row>
        <row r="32">
          <cell r="D32">
            <v>844</v>
          </cell>
        </row>
        <row r="33">
          <cell r="D33">
            <v>129</v>
          </cell>
        </row>
        <row r="34">
          <cell r="D34">
            <v>116</v>
          </cell>
        </row>
        <row r="35">
          <cell r="D35">
            <v>575</v>
          </cell>
        </row>
        <row r="36">
          <cell r="D36">
            <v>354</v>
          </cell>
        </row>
        <row r="37">
          <cell r="D37">
            <v>211</v>
          </cell>
        </row>
        <row r="38">
          <cell r="D38">
            <v>262</v>
          </cell>
        </row>
        <row r="41">
          <cell r="D41">
            <v>251</v>
          </cell>
        </row>
        <row r="42">
          <cell r="D42">
            <v>115</v>
          </cell>
        </row>
        <row r="43">
          <cell r="D43">
            <v>765</v>
          </cell>
        </row>
        <row r="44">
          <cell r="D44">
            <v>470</v>
          </cell>
        </row>
        <row r="45">
          <cell r="D45">
            <v>188</v>
          </cell>
        </row>
        <row r="48">
          <cell r="D48">
            <v>125</v>
          </cell>
        </row>
        <row r="49">
          <cell r="D49">
            <v>57</v>
          </cell>
        </row>
        <row r="50">
          <cell r="D50">
            <v>155</v>
          </cell>
        </row>
        <row r="51">
          <cell r="D51">
            <v>94</v>
          </cell>
        </row>
        <row r="52">
          <cell r="D52">
            <v>348</v>
          </cell>
        </row>
        <row r="55">
          <cell r="D55">
            <v>229</v>
          </cell>
        </row>
        <row r="56">
          <cell r="D56">
            <v>343</v>
          </cell>
        </row>
        <row r="57">
          <cell r="D57">
            <v>297</v>
          </cell>
        </row>
        <row r="58">
          <cell r="D58">
            <v>709</v>
          </cell>
        </row>
        <row r="59">
          <cell r="D59">
            <v>343</v>
          </cell>
        </row>
        <row r="60">
          <cell r="D60">
            <v>571</v>
          </cell>
        </row>
        <row r="61">
          <cell r="D61">
            <v>274</v>
          </cell>
        </row>
        <row r="64">
          <cell r="D64">
            <v>515</v>
          </cell>
        </row>
        <row r="65">
          <cell r="D65">
            <v>1535</v>
          </cell>
        </row>
        <row r="66">
          <cell r="D66">
            <v>235</v>
          </cell>
        </row>
        <row r="67">
          <cell r="D67">
            <v>212</v>
          </cell>
        </row>
        <row r="68">
          <cell r="D68">
            <v>643</v>
          </cell>
        </row>
        <row r="69">
          <cell r="D69">
            <v>384</v>
          </cell>
        </row>
        <row r="70">
          <cell r="D70">
            <v>476</v>
          </cell>
        </row>
        <row r="76">
          <cell r="D76">
            <v>50</v>
          </cell>
        </row>
        <row r="77">
          <cell r="D77">
            <v>153</v>
          </cell>
        </row>
        <row r="78">
          <cell r="D78">
            <v>23</v>
          </cell>
        </row>
        <row r="79">
          <cell r="D79">
            <v>20</v>
          </cell>
        </row>
        <row r="80">
          <cell r="D80">
            <v>140</v>
          </cell>
        </row>
        <row r="81">
          <cell r="D81">
            <v>64</v>
          </cell>
        </row>
        <row r="82">
          <cell r="D82">
            <v>38</v>
          </cell>
        </row>
        <row r="83">
          <cell r="D83">
            <v>47</v>
          </cell>
        </row>
        <row r="95">
          <cell r="D95">
            <v>236</v>
          </cell>
        </row>
        <row r="98">
          <cell r="D98">
            <v>12130</v>
          </cell>
        </row>
        <row r="99">
          <cell r="D99">
            <v>3200</v>
          </cell>
        </row>
        <row r="100">
          <cell r="D100">
            <v>1098</v>
          </cell>
        </row>
        <row r="101">
          <cell r="D101">
            <v>1098</v>
          </cell>
        </row>
        <row r="111">
          <cell r="D111">
            <v>0</v>
          </cell>
        </row>
      </sheetData>
      <sheetData sheetId="3">
        <row r="12">
          <cell r="S12">
            <v>236</v>
          </cell>
        </row>
        <row r="15">
          <cell r="V15">
            <v>7500</v>
          </cell>
          <cell r="Y15">
            <v>630</v>
          </cell>
        </row>
        <row r="16">
          <cell r="V16">
            <v>3200</v>
          </cell>
        </row>
        <row r="17">
          <cell r="S17">
            <v>64</v>
          </cell>
          <cell r="V17">
            <v>864</v>
          </cell>
          <cell r="Y17">
            <v>170</v>
          </cell>
        </row>
        <row r="18">
          <cell r="S18">
            <v>64</v>
          </cell>
          <cell r="V18">
            <v>864</v>
          </cell>
          <cell r="Y18">
            <v>170</v>
          </cell>
        </row>
        <row r="19">
          <cell r="AB19">
            <v>0</v>
          </cell>
        </row>
        <row r="20">
          <cell r="AB20">
            <v>0</v>
          </cell>
        </row>
        <row r="30">
          <cell r="G30">
            <v>27503</v>
          </cell>
          <cell r="J30">
            <v>26451</v>
          </cell>
          <cell r="M30">
            <v>20500</v>
          </cell>
          <cell r="P30">
            <v>12240</v>
          </cell>
          <cell r="S30">
            <v>4479</v>
          </cell>
          <cell r="V30">
            <v>13796</v>
          </cell>
          <cell r="Y30">
            <v>876</v>
          </cell>
        </row>
        <row r="33">
          <cell r="G33">
            <v>1538</v>
          </cell>
          <cell r="J33">
            <v>413</v>
          </cell>
          <cell r="M33">
            <v>552</v>
          </cell>
          <cell r="P33">
            <v>814</v>
          </cell>
          <cell r="S33">
            <v>5028</v>
          </cell>
        </row>
        <row r="34">
          <cell r="G34">
            <v>703</v>
          </cell>
          <cell r="J34">
            <v>189</v>
          </cell>
          <cell r="M34">
            <v>252</v>
          </cell>
          <cell r="P34">
            <v>372</v>
          </cell>
        </row>
        <row r="35">
          <cell r="G35">
            <v>632</v>
          </cell>
          <cell r="J35">
            <v>169</v>
          </cell>
          <cell r="M35">
            <v>226</v>
          </cell>
          <cell r="P35">
            <v>334</v>
          </cell>
        </row>
        <row r="36">
          <cell r="G36">
            <v>3123</v>
          </cell>
          <cell r="J36">
            <v>839</v>
          </cell>
          <cell r="M36">
            <v>1120</v>
          </cell>
          <cell r="P36">
            <v>1652</v>
          </cell>
          <cell r="Y36">
            <v>1372</v>
          </cell>
        </row>
        <row r="37">
          <cell r="G37">
            <v>1921</v>
          </cell>
          <cell r="J37">
            <v>516</v>
          </cell>
          <cell r="M37">
            <v>689</v>
          </cell>
          <cell r="P37">
            <v>1016</v>
          </cell>
        </row>
        <row r="38">
          <cell r="G38">
            <v>1147</v>
          </cell>
          <cell r="J38">
            <v>308</v>
          </cell>
          <cell r="M38">
            <v>412</v>
          </cell>
          <cell r="P38">
            <v>607</v>
          </cell>
        </row>
        <row r="39">
          <cell r="G39">
            <v>1421</v>
          </cell>
          <cell r="J39">
            <v>381</v>
          </cell>
          <cell r="M39">
            <v>509</v>
          </cell>
        </row>
        <row r="42">
          <cell r="G42">
            <v>21113</v>
          </cell>
          <cell r="J42">
            <v>23199</v>
          </cell>
          <cell r="M42">
            <v>15518</v>
          </cell>
          <cell r="P42">
            <v>9675</v>
          </cell>
          <cell r="S42">
            <v>2987</v>
          </cell>
          <cell r="V42">
            <v>15518</v>
          </cell>
        </row>
        <row r="45">
          <cell r="G45">
            <v>1000</v>
          </cell>
          <cell r="J45">
            <v>100</v>
          </cell>
          <cell r="M45">
            <v>50</v>
          </cell>
          <cell r="V45">
            <v>100</v>
          </cell>
        </row>
        <row r="46">
          <cell r="S46">
            <v>2209</v>
          </cell>
        </row>
        <row r="47">
          <cell r="M47">
            <v>1053</v>
          </cell>
        </row>
        <row r="48">
          <cell r="G48">
            <v>420</v>
          </cell>
          <cell r="J48">
            <v>540</v>
          </cell>
          <cell r="M48">
            <v>390</v>
          </cell>
          <cell r="P48">
            <v>210</v>
          </cell>
          <cell r="S48">
            <v>60</v>
          </cell>
          <cell r="V48">
            <v>390</v>
          </cell>
        </row>
        <row r="50">
          <cell r="G50">
            <v>220</v>
          </cell>
          <cell r="M50">
            <v>350</v>
          </cell>
          <cell r="P50">
            <v>250</v>
          </cell>
          <cell r="S50">
            <v>50</v>
          </cell>
          <cell r="V50">
            <v>365</v>
          </cell>
        </row>
        <row r="58">
          <cell r="G58">
            <v>4800</v>
          </cell>
          <cell r="P58">
            <v>800</v>
          </cell>
          <cell r="S58">
            <v>800</v>
          </cell>
        </row>
        <row r="59">
          <cell r="G59">
            <v>50</v>
          </cell>
          <cell r="J59">
            <v>30</v>
          </cell>
          <cell r="M59">
            <v>50</v>
          </cell>
          <cell r="P59">
            <v>20</v>
          </cell>
        </row>
        <row r="63">
          <cell r="G63">
            <v>4172</v>
          </cell>
          <cell r="J63">
            <v>3611</v>
          </cell>
          <cell r="M63">
            <v>2584</v>
          </cell>
          <cell r="P63">
            <v>1624</v>
          </cell>
          <cell r="S63">
            <v>929</v>
          </cell>
          <cell r="V63">
            <v>2421</v>
          </cell>
        </row>
        <row r="64">
          <cell r="G64">
            <v>615</v>
          </cell>
          <cell r="J64">
            <v>790</v>
          </cell>
          <cell r="M64">
            <v>527</v>
          </cell>
          <cell r="P64">
            <v>307</v>
          </cell>
          <cell r="S64">
            <v>88</v>
          </cell>
          <cell r="V64">
            <v>615</v>
          </cell>
        </row>
        <row r="67">
          <cell r="G67">
            <v>70</v>
          </cell>
          <cell r="J67">
            <v>86</v>
          </cell>
          <cell r="M67">
            <v>66</v>
          </cell>
          <cell r="P67">
            <v>35</v>
          </cell>
          <cell r="S67">
            <v>9</v>
          </cell>
          <cell r="V67">
            <v>58</v>
          </cell>
        </row>
        <row r="68">
          <cell r="G68">
            <v>80</v>
          </cell>
          <cell r="J68">
            <v>85</v>
          </cell>
          <cell r="M68">
            <v>12</v>
          </cell>
          <cell r="P68">
            <v>13</v>
          </cell>
          <cell r="V68">
            <v>650</v>
          </cell>
        </row>
        <row r="69">
          <cell r="G69">
            <v>560</v>
          </cell>
          <cell r="J69">
            <v>525</v>
          </cell>
          <cell r="M69">
            <v>80</v>
          </cell>
          <cell r="P69">
            <v>1390</v>
          </cell>
          <cell r="S69">
            <v>1005</v>
          </cell>
          <cell r="V69">
            <v>120</v>
          </cell>
        </row>
        <row r="72">
          <cell r="G72">
            <v>46</v>
          </cell>
          <cell r="J72">
            <v>24</v>
          </cell>
          <cell r="M72">
            <v>756</v>
          </cell>
          <cell r="P72">
            <v>34</v>
          </cell>
          <cell r="V72">
            <v>20</v>
          </cell>
        </row>
        <row r="73">
          <cell r="G73">
            <v>104</v>
          </cell>
          <cell r="J73">
            <v>50</v>
          </cell>
          <cell r="M73">
            <v>114</v>
          </cell>
          <cell r="P73">
            <v>50</v>
          </cell>
          <cell r="S73">
            <v>40</v>
          </cell>
          <cell r="V73">
            <v>40</v>
          </cell>
        </row>
        <row r="75">
          <cell r="G75">
            <v>425</v>
          </cell>
          <cell r="J75">
            <v>536</v>
          </cell>
          <cell r="M75">
            <v>419</v>
          </cell>
          <cell r="P75">
            <v>527</v>
          </cell>
          <cell r="V75">
            <v>231</v>
          </cell>
        </row>
        <row r="76">
          <cell r="M76">
            <v>100</v>
          </cell>
          <cell r="V76">
            <v>3200</v>
          </cell>
          <cell r="Y76">
            <v>2400</v>
          </cell>
        </row>
        <row r="78">
          <cell r="G78">
            <v>350</v>
          </cell>
          <cell r="J78">
            <v>450</v>
          </cell>
          <cell r="P78">
            <v>1100</v>
          </cell>
          <cell r="S78">
            <v>600</v>
          </cell>
        </row>
        <row r="82">
          <cell r="G82">
            <v>300</v>
          </cell>
          <cell r="M82">
            <v>500</v>
          </cell>
          <cell r="P82">
            <v>65</v>
          </cell>
          <cell r="V82">
            <v>60</v>
          </cell>
        </row>
        <row r="83">
          <cell r="G83">
            <v>1886</v>
          </cell>
          <cell r="J83">
            <v>881</v>
          </cell>
          <cell r="M83">
            <v>623</v>
          </cell>
          <cell r="P83">
            <v>1090</v>
          </cell>
          <cell r="S83">
            <v>406</v>
          </cell>
          <cell r="V83">
            <v>300</v>
          </cell>
        </row>
        <row r="85">
          <cell r="G85">
            <v>350</v>
          </cell>
          <cell r="J85">
            <v>120</v>
          </cell>
          <cell r="M85">
            <v>500</v>
          </cell>
          <cell r="P85">
            <v>80</v>
          </cell>
        </row>
        <row r="88">
          <cell r="G88">
            <v>931.7700000000001</v>
          </cell>
          <cell r="J88">
            <v>688.7700000000001</v>
          </cell>
          <cell r="M88">
            <v>568.08000000000004</v>
          </cell>
          <cell r="P88">
            <v>1135.0800000000002</v>
          </cell>
          <cell r="S88">
            <v>553.77</v>
          </cell>
          <cell r="V88">
            <v>1272.47</v>
          </cell>
          <cell r="Y88">
            <v>648</v>
          </cell>
        </row>
        <row r="89">
          <cell r="S89">
            <v>64</v>
          </cell>
          <cell r="V89">
            <v>864</v>
          </cell>
          <cell r="Y89">
            <v>170</v>
          </cell>
        </row>
        <row r="92">
          <cell r="G92">
            <v>50</v>
          </cell>
          <cell r="J92">
            <v>50</v>
          </cell>
          <cell r="P92">
            <v>130</v>
          </cell>
          <cell r="S92">
            <v>70</v>
          </cell>
        </row>
        <row r="102">
          <cell r="G102">
            <v>350</v>
          </cell>
        </row>
        <row r="105">
          <cell r="G105">
            <v>95</v>
          </cell>
        </row>
      </sheetData>
      <sheetData sheetId="4">
        <row r="3">
          <cell r="C3">
            <v>20500000</v>
          </cell>
          <cell r="E3">
            <v>20500</v>
          </cell>
        </row>
        <row r="4">
          <cell r="C4">
            <v>16060000.000000002</v>
          </cell>
          <cell r="E4">
            <v>16060</v>
          </cell>
        </row>
        <row r="5">
          <cell r="C5">
            <v>11443092</v>
          </cell>
          <cell r="E5">
            <v>11443</v>
          </cell>
        </row>
        <row r="6">
          <cell r="C6">
            <v>875952</v>
          </cell>
          <cell r="E6">
            <v>876</v>
          </cell>
        </row>
        <row r="7">
          <cell r="C7">
            <v>25000</v>
          </cell>
          <cell r="E7">
            <v>25</v>
          </cell>
        </row>
        <row r="8">
          <cell r="C8">
            <v>26426400</v>
          </cell>
          <cell r="E8">
            <v>26426</v>
          </cell>
        </row>
        <row r="9">
          <cell r="C9">
            <v>0</v>
          </cell>
          <cell r="E9">
            <v>0</v>
          </cell>
        </row>
        <row r="10">
          <cell r="C10">
            <v>4479000</v>
          </cell>
          <cell r="E10">
            <v>4479</v>
          </cell>
        </row>
        <row r="11">
          <cell r="C11">
            <v>13795600</v>
          </cell>
          <cell r="E11">
            <v>13796</v>
          </cell>
        </row>
        <row r="12">
          <cell r="C12">
            <v>12240000</v>
          </cell>
          <cell r="E12">
            <v>12240</v>
          </cell>
        </row>
        <row r="13">
          <cell r="E13">
            <v>105845</v>
          </cell>
        </row>
      </sheetData>
      <sheetData sheetId="5">
        <row r="3">
          <cell r="O3">
            <v>12597</v>
          </cell>
        </row>
        <row r="4">
          <cell r="O4">
            <v>3696</v>
          </cell>
        </row>
        <row r="5">
          <cell r="O5">
            <v>9582</v>
          </cell>
        </row>
        <row r="6">
          <cell r="O6">
            <v>3310</v>
          </cell>
        </row>
        <row r="7">
          <cell r="O7">
            <v>15977</v>
          </cell>
        </row>
        <row r="8">
          <cell r="O8">
            <v>8972</v>
          </cell>
        </row>
        <row r="9">
          <cell r="O9">
            <v>6048</v>
          </cell>
        </row>
        <row r="10">
          <cell r="O10">
            <v>4116</v>
          </cell>
        </row>
        <row r="13">
          <cell r="O13">
            <v>105845</v>
          </cell>
        </row>
        <row r="18">
          <cell r="O18">
            <v>4000</v>
          </cell>
        </row>
      </sheetData>
      <sheetData sheetId="6" refreshError="1"/>
      <sheetData sheetId="7">
        <row r="4">
          <cell r="C4">
            <v>0</v>
          </cell>
        </row>
        <row r="5">
          <cell r="C5">
            <v>7</v>
          </cell>
        </row>
        <row r="6">
          <cell r="C6">
            <v>9</v>
          </cell>
        </row>
        <row r="7">
          <cell r="C7">
            <v>6</v>
          </cell>
        </row>
        <row r="8">
          <cell r="C8">
            <v>3.5</v>
          </cell>
        </row>
        <row r="9">
          <cell r="C9">
            <v>1</v>
          </cell>
        </row>
        <row r="10">
          <cell r="C10">
            <v>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sszesítés"/>
      <sheetName val="Társulás"/>
      <sheetName val="Seg.Szolgálat"/>
    </sheetNames>
    <sheetDataSet>
      <sheetData sheetId="0"/>
      <sheetData sheetId="1">
        <row r="4">
          <cell r="O4">
            <v>197</v>
          </cell>
        </row>
        <row r="5">
          <cell r="R5">
            <v>-197</v>
          </cell>
        </row>
        <row r="8">
          <cell r="J8">
            <v>20</v>
          </cell>
        </row>
        <row r="9">
          <cell r="I9">
            <v>-20</v>
          </cell>
        </row>
        <row r="10">
          <cell r="K10">
            <v>1</v>
          </cell>
        </row>
        <row r="11">
          <cell r="I11">
            <v>-1</v>
          </cell>
        </row>
        <row r="13">
          <cell r="AD13">
            <v>20145</v>
          </cell>
        </row>
        <row r="14">
          <cell r="O14">
            <v>500</v>
          </cell>
        </row>
        <row r="15">
          <cell r="O15">
            <v>668</v>
          </cell>
        </row>
        <row r="16">
          <cell r="O16">
            <v>1409</v>
          </cell>
        </row>
        <row r="17">
          <cell r="O17">
            <v>769</v>
          </cell>
        </row>
        <row r="18">
          <cell r="O18">
            <v>690</v>
          </cell>
        </row>
        <row r="19">
          <cell r="O19">
            <v>1105</v>
          </cell>
        </row>
        <row r="20">
          <cell r="O20">
            <v>429</v>
          </cell>
        </row>
        <row r="24">
          <cell r="R24">
            <v>10279</v>
          </cell>
        </row>
        <row r="25">
          <cell r="R25">
            <v>4327</v>
          </cell>
        </row>
        <row r="26">
          <cell r="R26">
            <v>1654</v>
          </cell>
        </row>
        <row r="27">
          <cell r="R27">
            <v>2500</v>
          </cell>
        </row>
        <row r="28">
          <cell r="R28">
            <v>10564</v>
          </cell>
        </row>
        <row r="29">
          <cell r="R29">
            <v>1276</v>
          </cell>
        </row>
        <row r="30">
          <cell r="R30">
            <v>3640</v>
          </cell>
        </row>
        <row r="31">
          <cell r="R31">
            <v>4890</v>
          </cell>
        </row>
        <row r="32">
          <cell r="R32">
            <v>72</v>
          </cell>
        </row>
        <row r="33">
          <cell r="R33">
            <v>217</v>
          </cell>
        </row>
        <row r="34">
          <cell r="O34">
            <v>14606</v>
          </cell>
        </row>
        <row r="35">
          <cell r="R35">
            <v>-14606</v>
          </cell>
        </row>
      </sheetData>
      <sheetData sheetId="2">
        <row r="5">
          <cell r="E5">
            <v>1214</v>
          </cell>
          <cell r="F5">
            <v>188</v>
          </cell>
        </row>
        <row r="6">
          <cell r="E6">
            <v>142</v>
          </cell>
          <cell r="F6">
            <v>22</v>
          </cell>
        </row>
        <row r="7">
          <cell r="E7">
            <v>437</v>
          </cell>
          <cell r="F7">
            <v>68</v>
          </cell>
        </row>
        <row r="8">
          <cell r="E8">
            <v>2226</v>
          </cell>
          <cell r="F8">
            <v>346</v>
          </cell>
        </row>
        <row r="9">
          <cell r="E9">
            <v>983</v>
          </cell>
          <cell r="F9">
            <v>152</v>
          </cell>
        </row>
        <row r="10">
          <cell r="E10">
            <v>1030</v>
          </cell>
          <cell r="F10">
            <v>160</v>
          </cell>
        </row>
        <row r="11">
          <cell r="E11">
            <v>23</v>
          </cell>
        </row>
        <row r="12">
          <cell r="E12">
            <v>-23</v>
          </cell>
        </row>
        <row r="13">
          <cell r="E13">
            <v>46</v>
          </cell>
        </row>
        <row r="14">
          <cell r="E14">
            <v>-46</v>
          </cell>
        </row>
        <row r="15">
          <cell r="E15">
            <v>66</v>
          </cell>
        </row>
        <row r="16">
          <cell r="E16">
            <v>-66</v>
          </cell>
        </row>
        <row r="17">
          <cell r="E17">
            <v>55</v>
          </cell>
        </row>
        <row r="18">
          <cell r="E18">
            <v>-55</v>
          </cell>
        </row>
        <row r="19">
          <cell r="E19">
            <v>40</v>
          </cell>
        </row>
        <row r="20">
          <cell r="E20">
            <v>-40</v>
          </cell>
        </row>
        <row r="21">
          <cell r="E21">
            <v>146</v>
          </cell>
        </row>
        <row r="22">
          <cell r="E22">
            <v>-146</v>
          </cell>
        </row>
        <row r="23">
          <cell r="E23">
            <v>44</v>
          </cell>
        </row>
        <row r="24">
          <cell r="E24">
            <v>-44</v>
          </cell>
        </row>
        <row r="25">
          <cell r="E25">
            <v>97</v>
          </cell>
        </row>
        <row r="26">
          <cell r="E26">
            <v>-97</v>
          </cell>
        </row>
        <row r="27">
          <cell r="I27">
            <v>418</v>
          </cell>
        </row>
        <row r="28">
          <cell r="I28">
            <v>-91</v>
          </cell>
        </row>
        <row r="29">
          <cell r="I29">
            <v>-120</v>
          </cell>
        </row>
        <row r="30">
          <cell r="I30">
            <v>-132</v>
          </cell>
        </row>
        <row r="31">
          <cell r="I31">
            <v>-43</v>
          </cell>
        </row>
        <row r="32">
          <cell r="I32">
            <v>-32</v>
          </cell>
        </row>
        <row r="33">
          <cell r="K33">
            <v>2</v>
          </cell>
        </row>
        <row r="34">
          <cell r="I34">
            <v>-2</v>
          </cell>
        </row>
        <row r="35">
          <cell r="H35">
            <v>1</v>
          </cell>
        </row>
        <row r="36">
          <cell r="H36">
            <v>-1</v>
          </cell>
        </row>
        <row r="37">
          <cell r="AD37">
            <v>16242</v>
          </cell>
        </row>
        <row r="40">
          <cell r="I40">
            <v>57</v>
          </cell>
        </row>
        <row r="41">
          <cell r="J41">
            <v>16</v>
          </cell>
        </row>
        <row r="42">
          <cell r="I42">
            <v>-5</v>
          </cell>
        </row>
        <row r="44">
          <cell r="E44">
            <v>365</v>
          </cell>
          <cell r="F44">
            <v>57</v>
          </cell>
        </row>
        <row r="45">
          <cell r="E45">
            <v>31</v>
          </cell>
          <cell r="F45">
            <v>5</v>
          </cell>
        </row>
        <row r="46">
          <cell r="E46">
            <v>87</v>
          </cell>
          <cell r="F46">
            <v>14</v>
          </cell>
        </row>
        <row r="47">
          <cell r="E47">
            <v>693</v>
          </cell>
          <cell r="F47">
            <v>105</v>
          </cell>
        </row>
        <row r="48">
          <cell r="E48">
            <v>327</v>
          </cell>
          <cell r="F48">
            <v>51</v>
          </cell>
        </row>
        <row r="49">
          <cell r="E49">
            <v>323</v>
          </cell>
          <cell r="F49">
            <v>50</v>
          </cell>
        </row>
        <row r="50">
          <cell r="I50">
            <v>18</v>
          </cell>
        </row>
        <row r="51">
          <cell r="I51">
            <v>-18</v>
          </cell>
        </row>
        <row r="52">
          <cell r="I52">
            <v>15</v>
          </cell>
        </row>
        <row r="53">
          <cell r="I53">
            <v>-15</v>
          </cell>
        </row>
        <row r="54">
          <cell r="H54">
            <v>1</v>
          </cell>
        </row>
        <row r="55">
          <cell r="H55">
            <v>-1</v>
          </cell>
        </row>
        <row r="56">
          <cell r="I56">
            <v>-78</v>
          </cell>
        </row>
        <row r="57">
          <cell r="I57">
            <v>-59</v>
          </cell>
        </row>
        <row r="58">
          <cell r="I58">
            <v>-39</v>
          </cell>
        </row>
        <row r="59">
          <cell r="I59">
            <v>379</v>
          </cell>
        </row>
        <row r="60">
          <cell r="G60">
            <v>-203</v>
          </cell>
        </row>
        <row r="61">
          <cell r="E61">
            <v>13</v>
          </cell>
        </row>
        <row r="62">
          <cell r="E62">
            <v>-13</v>
          </cell>
        </row>
        <row r="63">
          <cell r="E63">
            <v>38</v>
          </cell>
        </row>
        <row r="64">
          <cell r="E64">
            <v>-38</v>
          </cell>
        </row>
        <row r="65">
          <cell r="E65">
            <v>4</v>
          </cell>
        </row>
        <row r="66">
          <cell r="E66">
            <v>-4</v>
          </cell>
        </row>
        <row r="67">
          <cell r="E67">
            <v>1</v>
          </cell>
        </row>
        <row r="68">
          <cell r="E68">
            <v>-1</v>
          </cell>
        </row>
        <row r="69">
          <cell r="E69">
            <v>5</v>
          </cell>
        </row>
        <row r="70">
          <cell r="E70">
            <v>-5</v>
          </cell>
        </row>
        <row r="71">
          <cell r="E71">
            <v>28</v>
          </cell>
        </row>
        <row r="72">
          <cell r="E72">
            <v>-28</v>
          </cell>
        </row>
        <row r="73">
          <cell r="E73">
            <v>11</v>
          </cell>
        </row>
        <row r="74">
          <cell r="E74">
            <v>-11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>
        <row r="2">
          <cell r="C2">
            <v>160107</v>
          </cell>
        </row>
      </sheetData>
      <sheetData sheetId="1">
        <row r="5">
          <cell r="H5">
            <v>160107</v>
          </cell>
        </row>
      </sheetData>
      <sheetData sheetId="2">
        <row r="5">
          <cell r="D5">
            <v>1673</v>
          </cell>
        </row>
      </sheetData>
      <sheetData sheetId="3">
        <row r="12">
          <cell r="S12">
            <v>300</v>
          </cell>
        </row>
        <row r="15">
          <cell r="J15">
            <v>2500</v>
          </cell>
          <cell r="P15">
            <v>1500</v>
          </cell>
        </row>
      </sheetData>
      <sheetData sheetId="4">
        <row r="3">
          <cell r="C3">
            <v>17000000</v>
          </cell>
        </row>
      </sheetData>
      <sheetData sheetId="5">
        <row r="3">
          <cell r="O3">
            <v>10973</v>
          </cell>
        </row>
        <row r="18">
          <cell r="O18">
            <v>4000</v>
          </cell>
        </row>
      </sheetData>
      <sheetData sheetId="6">
        <row r="3">
          <cell r="O3">
            <v>160107</v>
          </cell>
        </row>
      </sheetData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>
        <row r="2">
          <cell r="I2">
            <v>86605</v>
          </cell>
        </row>
        <row r="11">
          <cell r="C11">
            <v>0</v>
          </cell>
        </row>
      </sheetData>
      <sheetData sheetId="1">
        <row r="7">
          <cell r="L7">
            <v>147398</v>
          </cell>
        </row>
      </sheetData>
      <sheetData sheetId="2">
        <row r="7">
          <cell r="D7">
            <v>1684</v>
          </cell>
        </row>
      </sheetData>
      <sheetData sheetId="3">
        <row r="13">
          <cell r="S13">
            <v>300</v>
          </cell>
        </row>
      </sheetData>
      <sheetData sheetId="4">
        <row r="3">
          <cell r="C3">
            <v>17000000</v>
          </cell>
        </row>
      </sheetData>
      <sheetData sheetId="5">
        <row r="3">
          <cell r="O3">
            <v>10818</v>
          </cell>
        </row>
      </sheetData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D4">
            <v>0.5</v>
          </cell>
        </row>
        <row r="5">
          <cell r="D5">
            <v>7</v>
          </cell>
        </row>
        <row r="6">
          <cell r="D6">
            <v>9</v>
          </cell>
        </row>
        <row r="7">
          <cell r="D7">
            <v>6</v>
          </cell>
        </row>
        <row r="8">
          <cell r="D8">
            <v>3.5</v>
          </cell>
        </row>
        <row r="9">
          <cell r="D9">
            <v>1</v>
          </cell>
        </row>
        <row r="10">
          <cell r="D10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26"/>
  <sheetViews>
    <sheetView zoomScaleNormal="100" workbookViewId="0">
      <selection activeCell="D6" sqref="D6"/>
    </sheetView>
  </sheetViews>
  <sheetFormatPr defaultColWidth="9.140625" defaultRowHeight="12.75" x14ac:dyDescent="0.2"/>
  <cols>
    <col min="1" max="1" width="37.7109375" style="576" customWidth="1"/>
    <col min="2" max="2" width="13.7109375" style="659" customWidth="1"/>
    <col min="3" max="4" width="11.28515625" style="576" customWidth="1"/>
    <col min="5" max="5" width="8" style="576" customWidth="1"/>
    <col min="6" max="6" width="37.7109375" style="576" customWidth="1"/>
    <col min="7" max="7" width="12.7109375" style="659" customWidth="1"/>
    <col min="8" max="9" width="11.28515625" style="576" customWidth="1"/>
    <col min="10" max="10" width="7.85546875" style="576" customWidth="1"/>
    <col min="11" max="16384" width="9.140625" style="576"/>
  </cols>
  <sheetData>
    <row r="1" spans="1:11" ht="42.75" customHeight="1" x14ac:dyDescent="0.2">
      <c r="A1" s="107" t="s">
        <v>20</v>
      </c>
      <c r="B1" s="658" t="s">
        <v>376</v>
      </c>
      <c r="C1" s="108" t="s">
        <v>377</v>
      </c>
      <c r="D1" s="470" t="s">
        <v>378</v>
      </c>
      <c r="E1" s="470" t="s">
        <v>273</v>
      </c>
      <c r="F1" s="471" t="s">
        <v>47</v>
      </c>
      <c r="G1" s="658" t="s">
        <v>376</v>
      </c>
      <c r="H1" s="108" t="s">
        <v>377</v>
      </c>
      <c r="I1" s="470" t="s">
        <v>378</v>
      </c>
      <c r="J1" s="111" t="s">
        <v>273</v>
      </c>
    </row>
    <row r="2" spans="1:11" ht="16.149999999999999" customHeight="1" x14ac:dyDescent="0.2">
      <c r="A2" s="577" t="s">
        <v>358</v>
      </c>
      <c r="B2" s="663">
        <f>+'[3]1.SZ.TÁBL. TÁRSULÁS KON. MÉRLEG'!$C$2</f>
        <v>170143</v>
      </c>
      <c r="C2" s="578">
        <f>+'1.1.SZ.TÁBL. BEV - KIAD'!J7</f>
        <v>17746</v>
      </c>
      <c r="D2" s="579">
        <f>+'1.1.SZ.TÁBL. BEV - KIAD'!K7</f>
        <v>187889</v>
      </c>
      <c r="E2" s="580">
        <f>+D2/B2</f>
        <v>1.1043005001675061</v>
      </c>
      <c r="F2" s="581" t="s">
        <v>33</v>
      </c>
      <c r="G2" s="663">
        <f>+'[3]1.SZ.TÁBL. TÁRSULÁS KON. MÉRLEG'!$I$2</f>
        <v>102317</v>
      </c>
      <c r="H2" s="578">
        <f>+'1.1.SZ.TÁBL. BEV - KIAD'!J52</f>
        <v>7858</v>
      </c>
      <c r="I2" s="579">
        <f>+'1.1.SZ.TÁBL. BEV - KIAD'!K52</f>
        <v>110175</v>
      </c>
      <c r="J2" s="582">
        <f>+I2/G2</f>
        <v>1.0768005316809524</v>
      </c>
    </row>
    <row r="3" spans="1:11" ht="27" customHeight="1" x14ac:dyDescent="0.2">
      <c r="A3" s="583" t="s">
        <v>51</v>
      </c>
      <c r="B3" s="584">
        <f>+'[3]1.SZ.TÁBL. TÁRSULÁS KON. MÉRLEG'!$C$3</f>
        <v>17762</v>
      </c>
      <c r="C3" s="585">
        <f>+'1.1.SZ.TÁBL. BEV - KIAD'!J22</f>
        <v>0</v>
      </c>
      <c r="D3" s="586">
        <f>+'1.1.SZ.TÁBL. BEV - KIAD'!K22</f>
        <v>17762</v>
      </c>
      <c r="E3" s="580">
        <f t="shared" ref="E3" si="0">+D3/B3</f>
        <v>1</v>
      </c>
      <c r="F3" s="703" t="s">
        <v>348</v>
      </c>
      <c r="G3" s="669">
        <f>+'[3]1.SZ.TÁBL. TÁRSULÁS KON. MÉRLEG'!$I$3</f>
        <v>18607</v>
      </c>
      <c r="H3" s="588">
        <f>+'1.1.SZ.TÁBL. BEV - KIAD'!J53</f>
        <v>1218</v>
      </c>
      <c r="I3" s="586">
        <f>+'1.1.SZ.TÁBL. BEV - KIAD'!K53</f>
        <v>19825</v>
      </c>
      <c r="J3" s="582">
        <f t="shared" ref="J3:J7" si="1">+I3/G3</f>
        <v>1.0654592357714838</v>
      </c>
    </row>
    <row r="4" spans="1:11" ht="16.149999999999999" customHeight="1" x14ac:dyDescent="0.2">
      <c r="A4" s="583" t="s">
        <v>346</v>
      </c>
      <c r="B4" s="589"/>
      <c r="C4" s="590"/>
      <c r="D4" s="586"/>
      <c r="E4" s="580"/>
      <c r="F4" s="587" t="s">
        <v>52</v>
      </c>
      <c r="G4" s="584">
        <f>+'[3]1.SZ.TÁBL. TÁRSULÁS KON. MÉRLEG'!$I$4</f>
        <v>57193.94</v>
      </c>
      <c r="H4" s="585">
        <f>+'1.1.SZ.TÁBL. BEV - KIAD'!J85</f>
        <v>68</v>
      </c>
      <c r="I4" s="586">
        <f>+'1.1.SZ.TÁBL. BEV - KIAD'!K85</f>
        <v>57261.94</v>
      </c>
      <c r="J4" s="582">
        <f t="shared" si="1"/>
        <v>1.0011889371496352</v>
      </c>
    </row>
    <row r="5" spans="1:11" ht="16.149999999999999" customHeight="1" x14ac:dyDescent="0.2">
      <c r="A5" s="583" t="s">
        <v>347</v>
      </c>
      <c r="B5" s="589"/>
      <c r="C5" s="590">
        <f>+'1.1.SZ.TÁBL. BEV - KIAD'!J29</f>
        <v>36387</v>
      </c>
      <c r="D5" s="586">
        <f>+'1.1.SZ.TÁBL. BEV - KIAD'!K29</f>
        <v>36387</v>
      </c>
      <c r="E5" s="580"/>
      <c r="F5" s="591" t="s">
        <v>349</v>
      </c>
      <c r="G5" s="589"/>
      <c r="H5" s="590"/>
      <c r="I5" s="586"/>
      <c r="J5" s="582"/>
    </row>
    <row r="6" spans="1:11" ht="16.149999999999999" customHeight="1" x14ac:dyDescent="0.2">
      <c r="A6" s="583"/>
      <c r="B6" s="589"/>
      <c r="C6" s="590"/>
      <c r="D6" s="586"/>
      <c r="E6" s="592"/>
      <c r="F6" s="587" t="s">
        <v>91</v>
      </c>
      <c r="G6" s="584">
        <f>+'[3]1.SZ.TÁBL. TÁRSULÁS KON. MÉRLEG'!$I$6</f>
        <v>6568</v>
      </c>
      <c r="H6" s="584">
        <f>+'1.1.SZ.TÁBL. BEV - KIAD'!J86+'1.1.SZ.TÁBL. BEV - KIAD'!J88</f>
        <v>20373</v>
      </c>
      <c r="I6" s="584">
        <f>+'1.1.SZ.TÁBL. BEV - KIAD'!K86+'1.1.SZ.TÁBL. BEV - KIAD'!K88</f>
        <v>26941</v>
      </c>
      <c r="J6" s="582">
        <f t="shared" si="1"/>
        <v>4.1018574908647993</v>
      </c>
    </row>
    <row r="7" spans="1:11" ht="16.149999999999999" customHeight="1" x14ac:dyDescent="0.2">
      <c r="A7" s="583"/>
      <c r="B7" s="589"/>
      <c r="C7" s="590"/>
      <c r="D7" s="586"/>
      <c r="E7" s="592"/>
      <c r="F7" s="591" t="s">
        <v>241</v>
      </c>
      <c r="G7" s="584">
        <f>+'[3]1.SZ.TÁBL. TÁRSULÁS KON. MÉRLEG'!$I$7</f>
        <v>2774</v>
      </c>
      <c r="H7" s="585">
        <f>+'1.1.SZ.TÁBL. BEV - KIAD'!J89</f>
        <v>24616</v>
      </c>
      <c r="I7" s="586">
        <f>+'1.1.SZ.TÁBL. BEV - KIAD'!K89</f>
        <v>27390</v>
      </c>
      <c r="J7" s="582">
        <f t="shared" si="1"/>
        <v>9.8738284066330202</v>
      </c>
    </row>
    <row r="8" spans="1:11" ht="16.149999999999999" customHeight="1" x14ac:dyDescent="0.2">
      <c r="A8" s="593"/>
      <c r="B8" s="664"/>
      <c r="C8" s="594"/>
      <c r="D8" s="595"/>
      <c r="E8" s="596"/>
      <c r="F8" s="597"/>
      <c r="G8" s="670"/>
      <c r="H8" s="598"/>
      <c r="I8" s="595"/>
      <c r="J8" s="582"/>
    </row>
    <row r="9" spans="1:11" ht="16.149999999999999" customHeight="1" x14ac:dyDescent="0.2">
      <c r="A9" s="112" t="s">
        <v>56</v>
      </c>
      <c r="B9" s="665">
        <f t="shared" ref="B9" si="2">SUM(B2:B8)</f>
        <v>187905</v>
      </c>
      <c r="C9" s="113">
        <f t="shared" ref="C9:D9" si="3">SUM(C2:C8)</f>
        <v>54133</v>
      </c>
      <c r="D9" s="599">
        <f t="shared" si="3"/>
        <v>242038</v>
      </c>
      <c r="E9" s="600">
        <f>+D9/B9</f>
        <v>1.2880870652723451</v>
      </c>
      <c r="F9" s="472" t="s">
        <v>58</v>
      </c>
      <c r="G9" s="665">
        <f>SUM(G2:G8)</f>
        <v>187459.94</v>
      </c>
      <c r="H9" s="113">
        <f>SUM(H2:H8)</f>
        <v>54133</v>
      </c>
      <c r="I9" s="599">
        <f>SUM(I2:I8)</f>
        <v>241592.94</v>
      </c>
      <c r="J9" s="601">
        <f>+I9/G9</f>
        <v>1.2887710302265114</v>
      </c>
    </row>
    <row r="10" spans="1:11" ht="16.149999999999999" customHeight="1" x14ac:dyDescent="0.2">
      <c r="A10" s="115"/>
      <c r="B10" s="666"/>
      <c r="C10" s="116"/>
      <c r="D10" s="602"/>
      <c r="E10" s="603"/>
      <c r="F10" s="473"/>
      <c r="G10" s="666"/>
      <c r="H10" s="116"/>
      <c r="I10" s="602"/>
      <c r="J10" s="604"/>
    </row>
    <row r="11" spans="1:11" ht="16.149999999999999" customHeight="1" x14ac:dyDescent="0.2">
      <c r="A11" s="577" t="s">
        <v>359</v>
      </c>
      <c r="B11" s="663"/>
      <c r="C11" s="578"/>
      <c r="D11" s="579"/>
      <c r="E11" s="580"/>
      <c r="F11" s="581" t="s">
        <v>53</v>
      </c>
      <c r="G11" s="671">
        <f>+'[3]1.SZ.TÁBL. TÁRSULÁS KON. MÉRLEG'!$I$11</f>
        <v>445</v>
      </c>
      <c r="H11" s="605"/>
      <c r="I11" s="579">
        <f>+'1.1.SZ.TÁBL. BEV - KIAD'!K102</f>
        <v>445</v>
      </c>
      <c r="J11" s="582">
        <f t="shared" ref="J11" si="4">+I11/G11</f>
        <v>1</v>
      </c>
      <c r="K11" s="606"/>
    </row>
    <row r="12" spans="1:11" ht="16.149999999999999" customHeight="1" x14ac:dyDescent="0.2">
      <c r="A12" s="607" t="s">
        <v>360</v>
      </c>
      <c r="B12" s="584"/>
      <c r="C12" s="585"/>
      <c r="D12" s="586"/>
      <c r="E12" s="580"/>
      <c r="F12" s="587" t="s">
        <v>54</v>
      </c>
      <c r="G12" s="672"/>
      <c r="H12" s="608"/>
      <c r="I12" s="586">
        <f>+'1.1.SZ.TÁBL. BEV - KIAD'!K107</f>
        <v>0</v>
      </c>
      <c r="J12" s="609"/>
      <c r="K12" s="606"/>
    </row>
    <row r="13" spans="1:11" ht="16.149999999999999" customHeight="1" x14ac:dyDescent="0.2">
      <c r="A13" s="583" t="s">
        <v>361</v>
      </c>
      <c r="B13" s="584"/>
      <c r="C13" s="585"/>
      <c r="D13" s="586"/>
      <c r="E13" s="592"/>
      <c r="F13" s="587" t="s">
        <v>93</v>
      </c>
      <c r="G13" s="672"/>
      <c r="H13" s="608"/>
      <c r="I13" s="586">
        <f>+'1.1.SZ.TÁBL. BEV - KIAD'!K108</f>
        <v>0</v>
      </c>
      <c r="J13" s="609"/>
      <c r="K13" s="606"/>
    </row>
    <row r="14" spans="1:11" ht="16.149999999999999" customHeight="1" x14ac:dyDescent="0.2">
      <c r="A14" s="583"/>
      <c r="B14" s="589"/>
      <c r="C14" s="590"/>
      <c r="D14" s="586"/>
      <c r="E14" s="592"/>
      <c r="F14" s="587"/>
      <c r="G14" s="672"/>
      <c r="H14" s="608"/>
      <c r="I14" s="586"/>
      <c r="J14" s="609"/>
      <c r="K14" s="606"/>
    </row>
    <row r="15" spans="1:11" ht="16.149999999999999" customHeight="1" x14ac:dyDescent="0.2">
      <c r="A15" s="610"/>
      <c r="B15" s="611"/>
      <c r="C15" s="612"/>
      <c r="D15" s="595"/>
      <c r="E15" s="596"/>
      <c r="F15" s="613"/>
      <c r="G15" s="673"/>
      <c r="H15" s="614"/>
      <c r="I15" s="595"/>
      <c r="J15" s="615"/>
    </row>
    <row r="16" spans="1:11" ht="16.149999999999999" customHeight="1" thickBot="1" x14ac:dyDescent="0.25">
      <c r="A16" s="109" t="s">
        <v>57</v>
      </c>
      <c r="B16" s="667">
        <f t="shared" ref="B16" si="5">SUM(B11:B15)</f>
        <v>0</v>
      </c>
      <c r="C16" s="110">
        <f t="shared" ref="C16:D16" si="6">SUM(C11:C15)</f>
        <v>0</v>
      </c>
      <c r="D16" s="616">
        <f t="shared" si="6"/>
        <v>0</v>
      </c>
      <c r="E16" s="600"/>
      <c r="F16" s="474" t="s">
        <v>59</v>
      </c>
      <c r="G16" s="674">
        <f t="shared" ref="G16" si="7">SUM(G11:G15)</f>
        <v>445</v>
      </c>
      <c r="H16" s="499">
        <f t="shared" ref="H16:I16" si="8">SUM(H11:H15)</f>
        <v>0</v>
      </c>
      <c r="I16" s="616">
        <f t="shared" si="8"/>
        <v>445</v>
      </c>
      <c r="J16" s="617">
        <f t="shared" ref="J16" si="9">+I16/G16</f>
        <v>1</v>
      </c>
    </row>
    <row r="17" spans="1:11" ht="16.149999999999999" customHeight="1" thickBot="1" x14ac:dyDescent="0.25">
      <c r="A17" s="114" t="s">
        <v>55</v>
      </c>
      <c r="B17" s="668">
        <f t="shared" ref="B17" si="10">B9+B16</f>
        <v>187905</v>
      </c>
      <c r="C17" s="106">
        <f t="shared" ref="C17:D17" si="11">C9+C16</f>
        <v>54133</v>
      </c>
      <c r="D17" s="618">
        <f t="shared" si="11"/>
        <v>242038</v>
      </c>
      <c r="E17" s="619">
        <f>+D17/B17</f>
        <v>1.2880870652723451</v>
      </c>
      <c r="F17" s="475" t="s">
        <v>55</v>
      </c>
      <c r="G17" s="675">
        <f t="shared" ref="G17" si="12">G9+G16</f>
        <v>187904.94</v>
      </c>
      <c r="H17" s="500">
        <f t="shared" ref="H17:I17" si="13">H9+H16</f>
        <v>54133</v>
      </c>
      <c r="I17" s="618">
        <f t="shared" si="13"/>
        <v>242037.94</v>
      </c>
      <c r="J17" s="620">
        <f>+I17/G17</f>
        <v>1.2880871572615387</v>
      </c>
      <c r="K17" s="606"/>
    </row>
    <row r="18" spans="1:11" ht="16.149999999999999" customHeight="1" x14ac:dyDescent="0.2"/>
    <row r="19" spans="1:11" ht="16.149999999999999" customHeight="1" x14ac:dyDescent="0.2"/>
    <row r="20" spans="1:11" ht="16.149999999999999" customHeight="1" x14ac:dyDescent="0.2"/>
    <row r="21" spans="1:11" ht="16.149999999999999" customHeight="1" x14ac:dyDescent="0.2"/>
    <row r="22" spans="1:11" ht="16.149999999999999" customHeight="1" x14ac:dyDescent="0.2"/>
    <row r="23" spans="1:11" ht="16.149999999999999" customHeight="1" x14ac:dyDescent="0.2"/>
    <row r="24" spans="1:11" ht="16.149999999999999" customHeight="1" x14ac:dyDescent="0.2"/>
    <row r="25" spans="1:11" ht="16.149999999999999" customHeight="1" x14ac:dyDescent="0.2"/>
    <row r="26" spans="1:11" ht="16.149999999999999" customHeight="1" x14ac:dyDescent="0.2"/>
  </sheetData>
  <phoneticPr fontId="33" type="noConversion"/>
  <printOptions horizontalCentered="1"/>
  <pageMargins left="0.70866141732283472" right="0.70866141732283472" top="1.299212598425197" bottom="0.74803149606299213" header="0.43307086614173229" footer="0.31496062992125984"/>
  <pageSetup paperSize="9" scale="82" orientation="landscape" r:id="rId1"/>
  <headerFooter>
    <oddHeader>&amp;L&amp;"Times New Roman,Félkövér"&amp;13Szent László Völgye TKT&amp;C&amp;"Times New Roman,Félkövér"&amp;16 2021.ÉVI I. KÖLTSÉGVETÉS MÓDOSÍTÁS&amp;R
1. sz. táblázat
&amp;12TÁRSULÁS KONSZOLIDÁLT MÉRLEGE
&amp;10Adatok: eFt-ban</oddHeader>
    <oddFooter>&amp;L&amp;F&amp;R&amp;P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15"/>
  <sheetViews>
    <sheetView topLeftCell="A73" zoomScaleNormal="100" workbookViewId="0">
      <selection activeCell="M81" sqref="M81"/>
    </sheetView>
  </sheetViews>
  <sheetFormatPr defaultColWidth="8.85546875" defaultRowHeight="12.75" x14ac:dyDescent="0.2"/>
  <cols>
    <col min="1" max="1" width="6.28515625" style="1" customWidth="1"/>
    <col min="2" max="2" width="55.7109375" style="27" customWidth="1"/>
    <col min="3" max="3" width="12.28515625" style="28" customWidth="1"/>
    <col min="4" max="4" width="10.42578125" style="28" customWidth="1"/>
    <col min="5" max="5" width="12.42578125" style="28" customWidth="1"/>
    <col min="6" max="6" width="12.28515625" style="14" customWidth="1"/>
    <col min="7" max="7" width="10.42578125" style="14" customWidth="1"/>
    <col min="8" max="8" width="13.140625" style="14" customWidth="1"/>
    <col min="9" max="9" width="12.85546875" style="14" customWidth="1"/>
    <col min="10" max="10" width="10.42578125" style="14" customWidth="1"/>
    <col min="11" max="11" width="12.28515625" style="27" customWidth="1"/>
    <col min="12" max="12" width="8.85546875" style="1"/>
    <col min="13" max="13" width="10.85546875" style="2" bestFit="1" customWidth="1"/>
    <col min="14" max="16384" width="8.85546875" style="1"/>
  </cols>
  <sheetData>
    <row r="1" spans="1:13" s="119" customFormat="1" ht="45.75" customHeight="1" x14ac:dyDescent="0.2">
      <c r="A1" s="798" t="s">
        <v>97</v>
      </c>
      <c r="B1" s="800" t="s">
        <v>119</v>
      </c>
      <c r="C1" s="789" t="s">
        <v>49</v>
      </c>
      <c r="D1" s="790"/>
      <c r="E1" s="791"/>
      <c r="F1" s="786" t="s">
        <v>50</v>
      </c>
      <c r="G1" s="787"/>
      <c r="H1" s="788"/>
      <c r="I1" s="786" t="s">
        <v>310</v>
      </c>
      <c r="J1" s="787"/>
      <c r="K1" s="788"/>
      <c r="M1" s="120"/>
    </row>
    <row r="2" spans="1:13" s="121" customFormat="1" ht="40.9" customHeight="1" x14ac:dyDescent="0.15">
      <c r="A2" s="799"/>
      <c r="B2" s="801"/>
      <c r="C2" s="129" t="s">
        <v>379</v>
      </c>
      <c r="D2" s="130" t="s">
        <v>380</v>
      </c>
      <c r="E2" s="125" t="s">
        <v>381</v>
      </c>
      <c r="F2" s="129" t="s">
        <v>379</v>
      </c>
      <c r="G2" s="130" t="s">
        <v>380</v>
      </c>
      <c r="H2" s="125" t="s">
        <v>381</v>
      </c>
      <c r="I2" s="129" t="s">
        <v>379</v>
      </c>
      <c r="J2" s="130" t="s">
        <v>380</v>
      </c>
      <c r="K2" s="125" t="s">
        <v>381</v>
      </c>
      <c r="M2" s="122"/>
    </row>
    <row r="3" spans="1:13" ht="13.5" customHeight="1" x14ac:dyDescent="0.2">
      <c r="A3" s="131" t="s">
        <v>98</v>
      </c>
      <c r="B3" s="153" t="s">
        <v>60</v>
      </c>
      <c r="C3" s="49"/>
      <c r="D3" s="61"/>
      <c r="E3" s="104"/>
      <c r="F3" s="49"/>
      <c r="G3" s="61"/>
      <c r="H3" s="104"/>
      <c r="I3" s="49">
        <f>+C3+F3</f>
        <v>0</v>
      </c>
      <c r="J3" s="61">
        <f>+D3+G3</f>
        <v>0</v>
      </c>
      <c r="K3" s="104">
        <f>+E3+H3</f>
        <v>0</v>
      </c>
    </row>
    <row r="4" spans="1:13" ht="13.5" customHeight="1" x14ac:dyDescent="0.2">
      <c r="A4" s="132" t="s">
        <v>99</v>
      </c>
      <c r="B4" s="154" t="s">
        <v>61</v>
      </c>
      <c r="C4" s="51"/>
      <c r="D4" s="57"/>
      <c r="E4" s="104"/>
      <c r="F4" s="51">
        <f t="shared" ref="F4:K4" si="0">+SUM(F5:F6)</f>
        <v>170143</v>
      </c>
      <c r="G4" s="57">
        <f t="shared" si="0"/>
        <v>17746</v>
      </c>
      <c r="H4" s="25">
        <f t="shared" si="0"/>
        <v>187889</v>
      </c>
      <c r="I4" s="49">
        <f t="shared" si="0"/>
        <v>170143</v>
      </c>
      <c r="J4" s="57">
        <f>+SUM(J5:J6)</f>
        <v>17746</v>
      </c>
      <c r="K4" s="25">
        <f t="shared" si="0"/>
        <v>187889</v>
      </c>
    </row>
    <row r="5" spans="1:13" s="245" customFormat="1" ht="13.5" customHeight="1" x14ac:dyDescent="0.2">
      <c r="A5" s="134"/>
      <c r="B5" s="135"/>
      <c r="C5" s="324"/>
      <c r="D5" s="325"/>
      <c r="E5" s="104"/>
      <c r="F5" s="324"/>
      <c r="G5" s="325"/>
      <c r="H5" s="326"/>
      <c r="I5" s="327">
        <f t="shared" ref="I5:K6" si="1">+C5+F5</f>
        <v>0</v>
      </c>
      <c r="J5" s="325">
        <f t="shared" si="1"/>
        <v>0</v>
      </c>
      <c r="K5" s="326">
        <f t="shared" si="1"/>
        <v>0</v>
      </c>
      <c r="M5" s="328"/>
    </row>
    <row r="6" spans="1:13" s="238" customFormat="1" ht="13.5" customHeight="1" x14ac:dyDescent="0.2">
      <c r="A6" s="143"/>
      <c r="B6" s="155" t="s">
        <v>62</v>
      </c>
      <c r="C6" s="329"/>
      <c r="D6" s="330"/>
      <c r="E6" s="331"/>
      <c r="F6" s="329">
        <f>+'2.SZ.TÁBL. BEVÉTELEK'!C87</f>
        <v>170143</v>
      </c>
      <c r="G6" s="330">
        <f>+'2.SZ.TÁBL. BEVÉTELEK'!D87</f>
        <v>17746</v>
      </c>
      <c r="H6" s="331">
        <f>SUM(F6:G6)</f>
        <v>187889</v>
      </c>
      <c r="I6" s="327">
        <f t="shared" si="1"/>
        <v>170143</v>
      </c>
      <c r="J6" s="330">
        <f t="shared" si="1"/>
        <v>17746</v>
      </c>
      <c r="K6" s="331">
        <f t="shared" si="1"/>
        <v>187889</v>
      </c>
      <c r="L6" s="332"/>
      <c r="M6" s="332"/>
    </row>
    <row r="7" spans="1:13" s="3" customFormat="1" ht="13.5" customHeight="1" x14ac:dyDescent="0.2">
      <c r="A7" s="123" t="s">
        <v>100</v>
      </c>
      <c r="B7" s="118" t="s">
        <v>63</v>
      </c>
      <c r="C7" s="348">
        <f t="shared" ref="C7:K7" si="2">+C3+C4</f>
        <v>0</v>
      </c>
      <c r="D7" s="349">
        <f t="shared" si="2"/>
        <v>0</v>
      </c>
      <c r="E7" s="350">
        <f t="shared" si="2"/>
        <v>0</v>
      </c>
      <c r="F7" s="351">
        <f t="shared" si="2"/>
        <v>170143</v>
      </c>
      <c r="G7" s="352">
        <f t="shared" si="2"/>
        <v>17746</v>
      </c>
      <c r="H7" s="353">
        <f t="shared" si="2"/>
        <v>187889</v>
      </c>
      <c r="I7" s="348">
        <f t="shared" si="2"/>
        <v>170143</v>
      </c>
      <c r="J7" s="349">
        <f t="shared" si="2"/>
        <v>17746</v>
      </c>
      <c r="K7" s="350">
        <f t="shared" si="2"/>
        <v>187889</v>
      </c>
      <c r="M7" s="4"/>
    </row>
    <row r="8" spans="1:13" ht="13.5" customHeight="1" x14ac:dyDescent="0.2">
      <c r="A8" s="144" t="s">
        <v>101</v>
      </c>
      <c r="B8" s="156" t="s">
        <v>96</v>
      </c>
      <c r="C8" s="49"/>
      <c r="D8" s="61"/>
      <c r="E8" s="104"/>
      <c r="F8" s="6"/>
      <c r="G8" s="59"/>
      <c r="H8" s="60"/>
      <c r="I8" s="49">
        <f>+C8+F8</f>
        <v>0</v>
      </c>
      <c r="J8" s="61">
        <f>+D8+G8</f>
        <v>0</v>
      </c>
      <c r="K8" s="104">
        <f>+E8+H8</f>
        <v>0</v>
      </c>
    </row>
    <row r="9" spans="1:13" ht="23.45" customHeight="1" x14ac:dyDescent="0.2">
      <c r="A9" s="132" t="s">
        <v>102</v>
      </c>
      <c r="B9" s="154" t="s">
        <v>64</v>
      </c>
      <c r="C9" s="51"/>
      <c r="D9" s="57"/>
      <c r="E9" s="25"/>
      <c r="F9" s="7"/>
      <c r="G9" s="117"/>
      <c r="H9" s="5"/>
      <c r="I9" s="49">
        <f>+SUM(I10)</f>
        <v>0</v>
      </c>
      <c r="J9" s="57">
        <f>+SUM(J10)</f>
        <v>0</v>
      </c>
      <c r="K9" s="25">
        <f>+SUM(K10)</f>
        <v>0</v>
      </c>
    </row>
    <row r="10" spans="1:13" s="245" customFormat="1" ht="13.5" customHeight="1" x14ac:dyDescent="0.2">
      <c r="A10" s="143"/>
      <c r="B10" s="155" t="s">
        <v>62</v>
      </c>
      <c r="C10" s="329"/>
      <c r="D10" s="330"/>
      <c r="E10" s="331"/>
      <c r="F10" s="333"/>
      <c r="G10" s="334"/>
      <c r="H10" s="335"/>
      <c r="I10" s="327">
        <f>+C10+F10</f>
        <v>0</v>
      </c>
      <c r="J10" s="330">
        <f>+D10+G10</f>
        <v>0</v>
      </c>
      <c r="K10" s="331">
        <f>+E10+H10</f>
        <v>0</v>
      </c>
      <c r="M10" s="328"/>
    </row>
    <row r="11" spans="1:13" s="3" customFormat="1" ht="13.5" customHeight="1" x14ac:dyDescent="0.2">
      <c r="A11" s="123" t="s">
        <v>103</v>
      </c>
      <c r="B11" s="118" t="s">
        <v>65</v>
      </c>
      <c r="C11" s="348">
        <v>0</v>
      </c>
      <c r="D11" s="349">
        <v>0</v>
      </c>
      <c r="E11" s="350">
        <v>0</v>
      </c>
      <c r="F11" s="351">
        <f t="shared" ref="F11:K11" si="3">+F8+F9</f>
        <v>0</v>
      </c>
      <c r="G11" s="352">
        <f t="shared" si="3"/>
        <v>0</v>
      </c>
      <c r="H11" s="353">
        <f t="shared" si="3"/>
        <v>0</v>
      </c>
      <c r="I11" s="348">
        <f t="shared" si="3"/>
        <v>0</v>
      </c>
      <c r="J11" s="349">
        <f t="shared" si="3"/>
        <v>0</v>
      </c>
      <c r="K11" s="350">
        <f t="shared" si="3"/>
        <v>0</v>
      </c>
      <c r="M11" s="4"/>
    </row>
    <row r="12" spans="1:13" ht="13.5" customHeight="1" x14ac:dyDescent="0.2">
      <c r="A12" s="144" t="s">
        <v>104</v>
      </c>
      <c r="B12" s="156" t="s">
        <v>66</v>
      </c>
      <c r="C12" s="49"/>
      <c r="D12" s="61"/>
      <c r="E12" s="104"/>
      <c r="F12" s="6"/>
      <c r="G12" s="61"/>
      <c r="H12" s="104">
        <f>SUM(F12:G12)</f>
        <v>0</v>
      </c>
      <c r="I12" s="49">
        <f t="shared" ref="I12:I21" si="4">+C12+F12</f>
        <v>0</v>
      </c>
      <c r="J12" s="61">
        <f t="shared" ref="J12:J21" si="5">+D12+G12</f>
        <v>0</v>
      </c>
      <c r="K12" s="104">
        <f t="shared" ref="K12:K21" si="6">+E12+H12</f>
        <v>0</v>
      </c>
    </row>
    <row r="13" spans="1:13" ht="13.5" customHeight="1" x14ac:dyDescent="0.2">
      <c r="A13" s="132" t="s">
        <v>105</v>
      </c>
      <c r="B13" s="154" t="s">
        <v>67</v>
      </c>
      <c r="C13" s="51">
        <f>+'3.SZ.TÁBL. SEGÍTŐ SZOLGÁLAT'!AD12</f>
        <v>236</v>
      </c>
      <c r="D13" s="57"/>
      <c r="E13" s="25">
        <f>+'3.SZ.TÁBL. SEGÍTŐ SZOLGÁLAT'!AF12</f>
        <v>236</v>
      </c>
      <c r="F13" s="7"/>
      <c r="G13" s="117"/>
      <c r="H13" s="5"/>
      <c r="I13" s="51">
        <f t="shared" si="4"/>
        <v>236</v>
      </c>
      <c r="J13" s="57">
        <f t="shared" si="5"/>
        <v>0</v>
      </c>
      <c r="K13" s="25">
        <f t="shared" si="6"/>
        <v>236</v>
      </c>
    </row>
    <row r="14" spans="1:13" ht="13.5" customHeight="1" x14ac:dyDescent="0.2">
      <c r="A14" s="132" t="s">
        <v>106</v>
      </c>
      <c r="B14" s="154" t="s">
        <v>68</v>
      </c>
      <c r="C14" s="51"/>
      <c r="D14" s="57"/>
      <c r="E14" s="25"/>
      <c r="F14" s="7"/>
      <c r="G14" s="57"/>
      <c r="H14" s="25"/>
      <c r="I14" s="51">
        <f t="shared" si="4"/>
        <v>0</v>
      </c>
      <c r="J14" s="57">
        <f t="shared" si="5"/>
        <v>0</v>
      </c>
      <c r="K14" s="25">
        <f t="shared" si="6"/>
        <v>0</v>
      </c>
    </row>
    <row r="15" spans="1:13" ht="13.5" customHeight="1" x14ac:dyDescent="0.2">
      <c r="A15" s="132" t="s">
        <v>107</v>
      </c>
      <c r="B15" s="154" t="s">
        <v>69</v>
      </c>
      <c r="C15" s="51"/>
      <c r="D15" s="57"/>
      <c r="E15" s="25"/>
      <c r="F15" s="7"/>
      <c r="G15" s="117"/>
      <c r="H15" s="5"/>
      <c r="I15" s="51">
        <f t="shared" si="4"/>
        <v>0</v>
      </c>
      <c r="J15" s="117">
        <f t="shared" si="5"/>
        <v>0</v>
      </c>
      <c r="K15" s="5">
        <f t="shared" si="6"/>
        <v>0</v>
      </c>
    </row>
    <row r="16" spans="1:13" ht="40.9" customHeight="1" x14ac:dyDescent="0.2">
      <c r="A16" s="132" t="s">
        <v>108</v>
      </c>
      <c r="B16" s="154" t="s">
        <v>389</v>
      </c>
      <c r="C16" s="51">
        <f>+'3.SZ.TÁBL. SEGÍTŐ SZOLGÁLAT'!AD15</f>
        <v>12130</v>
      </c>
      <c r="D16" s="57"/>
      <c r="E16" s="25">
        <f>+'3.SZ.TÁBL. SEGÍTŐ SZOLGÁLAT'!AF15</f>
        <v>12130</v>
      </c>
      <c r="F16" s="7"/>
      <c r="G16" s="117"/>
      <c r="H16" s="5"/>
      <c r="I16" s="51">
        <f t="shared" si="4"/>
        <v>12130</v>
      </c>
      <c r="J16" s="117">
        <f t="shared" si="5"/>
        <v>0</v>
      </c>
      <c r="K16" s="5">
        <f t="shared" si="6"/>
        <v>12130</v>
      </c>
    </row>
    <row r="17" spans="1:13" ht="13.5" customHeight="1" x14ac:dyDescent="0.2">
      <c r="A17" s="132" t="s">
        <v>108</v>
      </c>
      <c r="B17" s="154" t="s">
        <v>385</v>
      </c>
      <c r="C17" s="51">
        <f>+'3.SZ.TÁBL. SEGÍTŐ SZOLGÁLAT'!AF16</f>
        <v>3200</v>
      </c>
      <c r="D17" s="57"/>
      <c r="E17" s="25">
        <f>+'3.SZ.TÁBL. SEGÍTŐ SZOLGÁLAT'!AF16</f>
        <v>3200</v>
      </c>
      <c r="F17" s="7"/>
      <c r="G17" s="117"/>
      <c r="H17" s="5"/>
      <c r="I17" s="51">
        <f t="shared" si="4"/>
        <v>3200</v>
      </c>
      <c r="J17" s="117"/>
      <c r="K17" s="5">
        <f t="shared" si="6"/>
        <v>3200</v>
      </c>
    </row>
    <row r="18" spans="1:13" ht="36" customHeight="1" x14ac:dyDescent="0.2">
      <c r="A18" s="132" t="s">
        <v>109</v>
      </c>
      <c r="B18" s="154" t="s">
        <v>386</v>
      </c>
      <c r="C18" s="51">
        <f>+'3.SZ.TÁBL. SEGÍTŐ SZOLGÁLAT'!AF17</f>
        <v>1098</v>
      </c>
      <c r="D18" s="57"/>
      <c r="E18" s="25">
        <f>+'3.SZ.TÁBL. SEGÍTŐ SZOLGÁLAT'!AF17</f>
        <v>1098</v>
      </c>
      <c r="F18" s="7"/>
      <c r="G18" s="117"/>
      <c r="H18" s="5"/>
      <c r="I18" s="51">
        <f t="shared" si="4"/>
        <v>1098</v>
      </c>
      <c r="J18" s="117">
        <f t="shared" si="5"/>
        <v>0</v>
      </c>
      <c r="K18" s="5">
        <f t="shared" si="6"/>
        <v>1098</v>
      </c>
    </row>
    <row r="19" spans="1:13" ht="43.9" customHeight="1" x14ac:dyDescent="0.2">
      <c r="A19" s="132" t="s">
        <v>110</v>
      </c>
      <c r="B19" s="154" t="s">
        <v>387</v>
      </c>
      <c r="C19" s="51">
        <f>+'3.SZ.TÁBL. SEGÍTŐ SZOLGÁLAT'!AF18</f>
        <v>1098</v>
      </c>
      <c r="D19" s="57"/>
      <c r="E19" s="25">
        <f>+'3.SZ.TÁBL. SEGÍTŐ SZOLGÁLAT'!AF18</f>
        <v>1098</v>
      </c>
      <c r="F19" s="7"/>
      <c r="G19" s="117"/>
      <c r="H19" s="5"/>
      <c r="I19" s="51">
        <f t="shared" si="4"/>
        <v>1098</v>
      </c>
      <c r="J19" s="117">
        <f t="shared" si="5"/>
        <v>0</v>
      </c>
      <c r="K19" s="5">
        <f t="shared" si="6"/>
        <v>1098</v>
      </c>
    </row>
    <row r="20" spans="1:13" ht="13.5" customHeight="1" x14ac:dyDescent="0.2">
      <c r="A20" s="132" t="s">
        <v>111</v>
      </c>
      <c r="B20" s="154" t="s">
        <v>341</v>
      </c>
      <c r="C20" s="51"/>
      <c r="D20" s="57"/>
      <c r="E20" s="25"/>
      <c r="F20" s="7"/>
      <c r="G20" s="117"/>
      <c r="H20" s="5">
        <f>SUM(F20:G20)</f>
        <v>0</v>
      </c>
      <c r="I20" s="51">
        <f t="shared" si="4"/>
        <v>0</v>
      </c>
      <c r="J20" s="117">
        <f t="shared" si="5"/>
        <v>0</v>
      </c>
      <c r="K20" s="5">
        <f t="shared" si="6"/>
        <v>0</v>
      </c>
    </row>
    <row r="21" spans="1:13" ht="13.5" customHeight="1" x14ac:dyDescent="0.2">
      <c r="A21" s="146" t="s">
        <v>350</v>
      </c>
      <c r="B21" s="157" t="s">
        <v>73</v>
      </c>
      <c r="C21" s="52"/>
      <c r="D21" s="58"/>
      <c r="E21" s="26"/>
      <c r="F21" s="145"/>
      <c r="G21" s="160"/>
      <c r="H21" s="147"/>
      <c r="I21" s="52">
        <f t="shared" si="4"/>
        <v>0</v>
      </c>
      <c r="J21" s="160">
        <f t="shared" si="5"/>
        <v>0</v>
      </c>
      <c r="K21" s="147">
        <f t="shared" si="6"/>
        <v>0</v>
      </c>
    </row>
    <row r="22" spans="1:13" s="3" customFormat="1" ht="13.5" customHeight="1" x14ac:dyDescent="0.2">
      <c r="A22" s="123" t="s">
        <v>112</v>
      </c>
      <c r="B22" s="118" t="s">
        <v>74</v>
      </c>
      <c r="C22" s="246">
        <f t="shared" ref="C22:K22" si="7">SUM(C12:C21)</f>
        <v>17762</v>
      </c>
      <c r="D22" s="349">
        <f t="shared" si="7"/>
        <v>0</v>
      </c>
      <c r="E22" s="350">
        <f t="shared" si="7"/>
        <v>17762</v>
      </c>
      <c r="F22" s="246">
        <f t="shared" si="7"/>
        <v>0</v>
      </c>
      <c r="G22" s="352">
        <f t="shared" si="7"/>
        <v>0</v>
      </c>
      <c r="H22" s="353">
        <f t="shared" si="7"/>
        <v>0</v>
      </c>
      <c r="I22" s="348">
        <f t="shared" si="7"/>
        <v>17762</v>
      </c>
      <c r="J22" s="352">
        <f>SUM(J12:J21)</f>
        <v>0</v>
      </c>
      <c r="K22" s="353">
        <f t="shared" si="7"/>
        <v>17762</v>
      </c>
      <c r="M22" s="4"/>
    </row>
    <row r="23" spans="1:13" s="3" customFormat="1" ht="13.5" customHeight="1" x14ac:dyDescent="0.2">
      <c r="A23" s="123" t="s">
        <v>113</v>
      </c>
      <c r="B23" s="118" t="s">
        <v>75</v>
      </c>
      <c r="C23" s="246"/>
      <c r="D23" s="349"/>
      <c r="E23" s="350"/>
      <c r="F23" s="351"/>
      <c r="G23" s="352"/>
      <c r="H23" s="353"/>
      <c r="I23" s="348">
        <f t="shared" ref="I23:K24" si="8">+C23+F23</f>
        <v>0</v>
      </c>
      <c r="J23" s="352">
        <f t="shared" si="8"/>
        <v>0</v>
      </c>
      <c r="K23" s="353">
        <f t="shared" si="8"/>
        <v>0</v>
      </c>
      <c r="M23" s="4"/>
    </row>
    <row r="24" spans="1:13" ht="13.5" customHeight="1" x14ac:dyDescent="0.2">
      <c r="A24" s="148" t="s">
        <v>342</v>
      </c>
      <c r="B24" s="158" t="s">
        <v>76</v>
      </c>
      <c r="C24" s="211"/>
      <c r="D24" s="103"/>
      <c r="E24" s="149"/>
      <c r="F24" s="8"/>
      <c r="G24" s="161"/>
      <c r="H24" s="105"/>
      <c r="I24" s="50">
        <f t="shared" si="8"/>
        <v>0</v>
      </c>
      <c r="J24" s="161">
        <f t="shared" si="8"/>
        <v>0</v>
      </c>
      <c r="K24" s="105">
        <f t="shared" si="8"/>
        <v>0</v>
      </c>
    </row>
    <row r="25" spans="1:13" s="3" customFormat="1" ht="13.5" customHeight="1" x14ac:dyDescent="0.2">
      <c r="A25" s="123" t="s">
        <v>114</v>
      </c>
      <c r="B25" s="118" t="s">
        <v>343</v>
      </c>
      <c r="C25" s="246">
        <f t="shared" ref="C25:K25" si="9">+C24</f>
        <v>0</v>
      </c>
      <c r="D25" s="349">
        <f t="shared" si="9"/>
        <v>0</v>
      </c>
      <c r="E25" s="350">
        <f t="shared" si="9"/>
        <v>0</v>
      </c>
      <c r="F25" s="246">
        <f t="shared" si="9"/>
        <v>0</v>
      </c>
      <c r="G25" s="352">
        <f t="shared" si="9"/>
        <v>0</v>
      </c>
      <c r="H25" s="350">
        <f t="shared" si="9"/>
        <v>0</v>
      </c>
      <c r="I25" s="348">
        <f t="shared" si="9"/>
        <v>0</v>
      </c>
      <c r="J25" s="349">
        <f t="shared" si="9"/>
        <v>0</v>
      </c>
      <c r="K25" s="350">
        <f t="shared" si="9"/>
        <v>0</v>
      </c>
      <c r="M25" s="4"/>
    </row>
    <row r="26" spans="1:13" ht="13.5" customHeight="1" x14ac:dyDescent="0.2">
      <c r="A26" s="148" t="s">
        <v>344</v>
      </c>
      <c r="B26" s="158" t="s">
        <v>77</v>
      </c>
      <c r="C26" s="211"/>
      <c r="D26" s="103"/>
      <c r="E26" s="149"/>
      <c r="F26" s="8"/>
      <c r="G26" s="161"/>
      <c r="H26" s="105">
        <f>SUM(F26:G26)</f>
        <v>0</v>
      </c>
      <c r="I26" s="50">
        <f>+C26+F26</f>
        <v>0</v>
      </c>
      <c r="J26" s="161">
        <f>+D26+G26</f>
        <v>0</v>
      </c>
      <c r="K26" s="105">
        <f>+E26+H26</f>
        <v>0</v>
      </c>
    </row>
    <row r="27" spans="1:13" s="3" customFormat="1" ht="13.5" customHeight="1" x14ac:dyDescent="0.2">
      <c r="A27" s="123" t="s">
        <v>115</v>
      </c>
      <c r="B27" s="118" t="s">
        <v>345</v>
      </c>
      <c r="C27" s="246">
        <f t="shared" ref="C27:K27" si="10">+C26</f>
        <v>0</v>
      </c>
      <c r="D27" s="349">
        <f t="shared" si="10"/>
        <v>0</v>
      </c>
      <c r="E27" s="350">
        <f t="shared" si="10"/>
        <v>0</v>
      </c>
      <c r="F27" s="246">
        <f t="shared" si="10"/>
        <v>0</v>
      </c>
      <c r="G27" s="352">
        <f t="shared" si="10"/>
        <v>0</v>
      </c>
      <c r="H27" s="353">
        <f t="shared" si="10"/>
        <v>0</v>
      </c>
      <c r="I27" s="348">
        <f t="shared" si="10"/>
        <v>0</v>
      </c>
      <c r="J27" s="352">
        <f t="shared" si="10"/>
        <v>0</v>
      </c>
      <c r="K27" s="353">
        <f t="shared" si="10"/>
        <v>0</v>
      </c>
      <c r="M27" s="4"/>
    </row>
    <row r="28" spans="1:13" s="3" customFormat="1" ht="13.5" customHeight="1" x14ac:dyDescent="0.2">
      <c r="A28" s="123" t="s">
        <v>116</v>
      </c>
      <c r="B28" s="118" t="s">
        <v>78</v>
      </c>
      <c r="C28" s="246">
        <f t="shared" ref="C28:K28" si="11">+C7+C11+C22+C23+C25+C27</f>
        <v>17762</v>
      </c>
      <c r="D28" s="349">
        <f t="shared" si="11"/>
        <v>0</v>
      </c>
      <c r="E28" s="350">
        <f t="shared" si="11"/>
        <v>17762</v>
      </c>
      <c r="F28" s="246">
        <f t="shared" si="11"/>
        <v>170143</v>
      </c>
      <c r="G28" s="352">
        <f t="shared" si="11"/>
        <v>17746</v>
      </c>
      <c r="H28" s="353">
        <f t="shared" si="11"/>
        <v>187889</v>
      </c>
      <c r="I28" s="348">
        <f t="shared" si="11"/>
        <v>187905</v>
      </c>
      <c r="J28" s="352">
        <f t="shared" si="11"/>
        <v>17746</v>
      </c>
      <c r="K28" s="353">
        <f t="shared" si="11"/>
        <v>205651</v>
      </c>
      <c r="M28" s="4"/>
    </row>
    <row r="29" spans="1:13" s="3" customFormat="1" ht="13.5" customHeight="1" x14ac:dyDescent="0.2">
      <c r="A29" s="124" t="s">
        <v>117</v>
      </c>
      <c r="B29" s="118" t="s">
        <v>79</v>
      </c>
      <c r="C29" s="246">
        <f>+'3.SZ.TÁBL. SEGÍTŐ SZOLGÁLAT'!AD28</f>
        <v>0</v>
      </c>
      <c r="D29" s="349">
        <f>+'3.SZ.TÁBL. SEGÍTŐ SZOLGÁLAT'!AE28</f>
        <v>16242</v>
      </c>
      <c r="E29" s="350">
        <f>+'3.SZ.TÁBL. SEGÍTŐ SZOLGÁLAT'!AF28</f>
        <v>16242</v>
      </c>
      <c r="F29" s="351"/>
      <c r="G29" s="352">
        <f>+[4]Társulás!$AD$13</f>
        <v>20145</v>
      </c>
      <c r="H29" s="353">
        <f>SUM(F29:G29)</f>
        <v>20145</v>
      </c>
      <c r="I29" s="348">
        <f>+C29+F29</f>
        <v>0</v>
      </c>
      <c r="J29" s="352">
        <f>+D29+G29</f>
        <v>36387</v>
      </c>
      <c r="K29" s="353">
        <f>+E29+H29</f>
        <v>36387</v>
      </c>
      <c r="M29" s="4"/>
    </row>
    <row r="30" spans="1:13" s="3" customFormat="1" ht="13.5" customHeight="1" x14ac:dyDescent="0.2">
      <c r="A30" s="376" t="s">
        <v>230</v>
      </c>
      <c r="B30" s="377" t="s">
        <v>231</v>
      </c>
      <c r="C30" s="378">
        <f>+'3.SZ.TÁBL. SEGÍTŐ SZOLGÁLAT'!AD29</f>
        <v>134100</v>
      </c>
      <c r="D30" s="379">
        <f>+'3.SZ.TÁBL. SEGÍTŐ SZOLGÁLAT'!AE29</f>
        <v>-7098</v>
      </c>
      <c r="E30" s="380">
        <f>+'3.SZ.TÁBL. SEGÍTŐ SZOLGÁLAT'!AF29</f>
        <v>127002</v>
      </c>
      <c r="F30" s="382"/>
      <c r="G30" s="383"/>
      <c r="H30" s="384"/>
      <c r="I30" s="381"/>
      <c r="J30" s="383"/>
      <c r="K30" s="384"/>
      <c r="M30" s="4"/>
    </row>
    <row r="31" spans="1:13" s="3" customFormat="1" ht="13.5" customHeight="1" thickBot="1" x14ac:dyDescent="0.25">
      <c r="A31" s="126" t="s">
        <v>118</v>
      </c>
      <c r="B31" s="162" t="s">
        <v>80</v>
      </c>
      <c r="C31" s="303">
        <f t="shared" ref="C31:H31" si="12">SUM(C29:C30)</f>
        <v>134100</v>
      </c>
      <c r="D31" s="304">
        <f t="shared" si="12"/>
        <v>9144</v>
      </c>
      <c r="E31" s="305">
        <f t="shared" si="12"/>
        <v>143244</v>
      </c>
      <c r="F31" s="303">
        <f t="shared" si="12"/>
        <v>0</v>
      </c>
      <c r="G31" s="306">
        <f t="shared" si="12"/>
        <v>20145</v>
      </c>
      <c r="H31" s="307">
        <f t="shared" si="12"/>
        <v>20145</v>
      </c>
      <c r="I31" s="303">
        <f>+I29+I30</f>
        <v>0</v>
      </c>
      <c r="J31" s="306">
        <f>+J29+J30</f>
        <v>36387</v>
      </c>
      <c r="K31" s="307">
        <f>+K29+K30</f>
        <v>36387</v>
      </c>
      <c r="M31" s="4"/>
    </row>
    <row r="32" spans="1:13" s="3" customFormat="1" ht="13.5" customHeight="1" thickBot="1" x14ac:dyDescent="0.25">
      <c r="A32" s="794" t="s">
        <v>0</v>
      </c>
      <c r="B32" s="795"/>
      <c r="C32" s="308">
        <f t="shared" ref="C32:K32" si="13">+C28+C31</f>
        <v>151862</v>
      </c>
      <c r="D32" s="309">
        <f t="shared" si="13"/>
        <v>9144</v>
      </c>
      <c r="E32" s="310">
        <f t="shared" si="13"/>
        <v>161006</v>
      </c>
      <c r="F32" s="308">
        <f t="shared" si="13"/>
        <v>170143</v>
      </c>
      <c r="G32" s="172">
        <f t="shared" si="13"/>
        <v>37891</v>
      </c>
      <c r="H32" s="173">
        <f t="shared" si="13"/>
        <v>208034</v>
      </c>
      <c r="I32" s="308">
        <f t="shared" si="13"/>
        <v>187905</v>
      </c>
      <c r="J32" s="172">
        <f t="shared" si="13"/>
        <v>54133</v>
      </c>
      <c r="K32" s="173">
        <f t="shared" si="13"/>
        <v>242038</v>
      </c>
      <c r="M32" s="4"/>
    </row>
    <row r="33" spans="1:13" ht="13.5" customHeight="1" x14ac:dyDescent="0.2">
      <c r="A33" s="174" t="s">
        <v>136</v>
      </c>
      <c r="B33" s="150" t="s">
        <v>137</v>
      </c>
      <c r="C33" s="193">
        <f>+'3.SZ.TÁBL. SEGÍTŐ SZOLGÁLAT'!AD42</f>
        <v>88010</v>
      </c>
      <c r="D33" s="61">
        <f>+'3.SZ.TÁBL. SEGÍTŐ SZOLGÁLAT'!AE42</f>
        <v>7241</v>
      </c>
      <c r="E33" s="104">
        <f>+'3.SZ.TÁBL. SEGÍTŐ SZOLGÁLAT'!AF42</f>
        <v>95251</v>
      </c>
      <c r="F33" s="6"/>
      <c r="G33" s="59"/>
      <c r="H33" s="60"/>
      <c r="I33" s="49">
        <f t="shared" ref="I33:I46" si="14">+C33+F33</f>
        <v>88010</v>
      </c>
      <c r="J33" s="59">
        <f t="shared" ref="J33:J46" si="15">+D33+G33</f>
        <v>7241</v>
      </c>
      <c r="K33" s="60">
        <f t="shared" ref="K33:K46" si="16">+E33+H33</f>
        <v>95251</v>
      </c>
    </row>
    <row r="34" spans="1:13" ht="13.5" customHeight="1" x14ac:dyDescent="0.2">
      <c r="A34" s="175" t="s">
        <v>138</v>
      </c>
      <c r="B34" s="136" t="s">
        <v>139</v>
      </c>
      <c r="C34" s="188"/>
      <c r="D34" s="57"/>
      <c r="E34" s="25">
        <f>+'3.SZ.TÁBL. SEGÍTŐ SZOLGÁLAT'!AF43</f>
        <v>0</v>
      </c>
      <c r="F34" s="7"/>
      <c r="G34" s="117"/>
      <c r="H34" s="5"/>
      <c r="I34" s="51">
        <f t="shared" si="14"/>
        <v>0</v>
      </c>
      <c r="J34" s="117">
        <f t="shared" si="15"/>
        <v>0</v>
      </c>
      <c r="K34" s="5">
        <f t="shared" si="16"/>
        <v>0</v>
      </c>
    </row>
    <row r="35" spans="1:13" ht="13.5" customHeight="1" x14ac:dyDescent="0.2">
      <c r="A35" s="175" t="s">
        <v>140</v>
      </c>
      <c r="B35" s="136" t="s">
        <v>141</v>
      </c>
      <c r="C35" s="188"/>
      <c r="D35" s="57"/>
      <c r="E35" s="25">
        <f>+'3.SZ.TÁBL. SEGÍTŐ SZOLGÁLAT'!AF44</f>
        <v>0</v>
      </c>
      <c r="F35" s="7"/>
      <c r="G35" s="117"/>
      <c r="H35" s="5"/>
      <c r="I35" s="51">
        <f t="shared" si="14"/>
        <v>0</v>
      </c>
      <c r="J35" s="117">
        <f t="shared" si="15"/>
        <v>0</v>
      </c>
      <c r="K35" s="5">
        <f t="shared" si="16"/>
        <v>0</v>
      </c>
    </row>
    <row r="36" spans="1:13" ht="13.5" customHeight="1" x14ac:dyDescent="0.2">
      <c r="A36" s="175" t="s">
        <v>142</v>
      </c>
      <c r="B36" s="136" t="s">
        <v>143</v>
      </c>
      <c r="C36" s="188">
        <f>+'3.SZ.TÁBL. SEGÍTŐ SZOLGÁLAT'!AD45</f>
        <v>1250</v>
      </c>
      <c r="D36" s="57">
        <f>+'3.SZ.TÁBL. SEGÍTŐ SZOLGÁLAT'!AE45</f>
        <v>101</v>
      </c>
      <c r="E36" s="25">
        <f>+'3.SZ.TÁBL. SEGÍTŐ SZOLGÁLAT'!AF45</f>
        <v>1351</v>
      </c>
      <c r="F36" s="7"/>
      <c r="G36" s="117"/>
      <c r="H36" s="5"/>
      <c r="I36" s="51">
        <f t="shared" si="14"/>
        <v>1250</v>
      </c>
      <c r="J36" s="117">
        <f t="shared" si="15"/>
        <v>101</v>
      </c>
      <c r="K36" s="5">
        <f t="shared" si="16"/>
        <v>1351</v>
      </c>
    </row>
    <row r="37" spans="1:13" ht="13.5" customHeight="1" x14ac:dyDescent="0.2">
      <c r="A37" s="175" t="s">
        <v>144</v>
      </c>
      <c r="B37" s="136" t="s">
        <v>145</v>
      </c>
      <c r="C37" s="188">
        <f>+'3.SZ.TÁBL. SEGÍTŐ SZOLGÁLAT'!AF46</f>
        <v>2209</v>
      </c>
      <c r="D37" s="57"/>
      <c r="E37" s="25">
        <f>+'3.SZ.TÁBL. SEGÍTŐ SZOLGÁLAT'!AF46</f>
        <v>2209</v>
      </c>
      <c r="F37" s="7"/>
      <c r="G37" s="57"/>
      <c r="H37" s="25"/>
      <c r="I37" s="51">
        <f t="shared" si="14"/>
        <v>2209</v>
      </c>
      <c r="J37" s="117">
        <f t="shared" si="15"/>
        <v>0</v>
      </c>
      <c r="K37" s="5">
        <f t="shared" si="16"/>
        <v>2209</v>
      </c>
    </row>
    <row r="38" spans="1:13" ht="13.5" customHeight="1" x14ac:dyDescent="0.2">
      <c r="A38" s="175" t="s">
        <v>146</v>
      </c>
      <c r="B38" s="136" t="s">
        <v>1</v>
      </c>
      <c r="C38" s="188">
        <f>+'3.SZ.TÁBL. SEGÍTŐ SZOLGÁLAT'!AD47</f>
        <v>1053</v>
      </c>
      <c r="D38" s="57"/>
      <c r="E38" s="25">
        <f>+'3.SZ.TÁBL. SEGÍTŐ SZOLGÁLAT'!AF47</f>
        <v>1053</v>
      </c>
      <c r="F38" s="7"/>
      <c r="G38" s="117"/>
      <c r="H38" s="5"/>
      <c r="I38" s="51">
        <f t="shared" si="14"/>
        <v>1053</v>
      </c>
      <c r="J38" s="117">
        <f t="shared" si="15"/>
        <v>0</v>
      </c>
      <c r="K38" s="5">
        <f t="shared" si="16"/>
        <v>1053</v>
      </c>
    </row>
    <row r="39" spans="1:13" ht="13.5" customHeight="1" x14ac:dyDescent="0.2">
      <c r="A39" s="175" t="s">
        <v>147</v>
      </c>
      <c r="B39" s="136" t="s">
        <v>148</v>
      </c>
      <c r="C39" s="188">
        <f>+'3.SZ.TÁBL. SEGÍTŐ SZOLGÁLAT'!AD48</f>
        <v>2010</v>
      </c>
      <c r="D39" s="57">
        <f>+'3.SZ.TÁBL. SEGÍTŐ SZOLGÁLAT'!AE48</f>
        <v>0</v>
      </c>
      <c r="E39" s="25">
        <f>+'3.SZ.TÁBL. SEGÍTŐ SZOLGÁLAT'!AF48</f>
        <v>2010</v>
      </c>
      <c r="F39" s="7"/>
      <c r="G39" s="117"/>
      <c r="H39" s="5"/>
      <c r="I39" s="51">
        <f t="shared" si="14"/>
        <v>2010</v>
      </c>
      <c r="J39" s="117">
        <f t="shared" si="15"/>
        <v>0</v>
      </c>
      <c r="K39" s="5">
        <f t="shared" si="16"/>
        <v>2010</v>
      </c>
    </row>
    <row r="40" spans="1:13" ht="13.5" customHeight="1" x14ac:dyDescent="0.2">
      <c r="A40" s="175" t="s">
        <v>149</v>
      </c>
      <c r="B40" s="136" t="s">
        <v>150</v>
      </c>
      <c r="C40" s="188"/>
      <c r="D40" s="57"/>
      <c r="E40" s="25"/>
      <c r="F40" s="7"/>
      <c r="G40" s="117"/>
      <c r="H40" s="5"/>
      <c r="I40" s="51">
        <f t="shared" si="14"/>
        <v>0</v>
      </c>
      <c r="J40" s="117">
        <f t="shared" si="15"/>
        <v>0</v>
      </c>
      <c r="K40" s="5">
        <f t="shared" si="16"/>
        <v>0</v>
      </c>
    </row>
    <row r="41" spans="1:13" ht="13.5" customHeight="1" x14ac:dyDescent="0.2">
      <c r="A41" s="175" t="s">
        <v>151</v>
      </c>
      <c r="B41" s="136" t="s">
        <v>2</v>
      </c>
      <c r="C41" s="188">
        <f>+'3.SZ.TÁBL. SEGÍTŐ SZOLGÁLAT'!AD50</f>
        <v>1235</v>
      </c>
      <c r="D41" s="57">
        <f>+'3.SZ.TÁBL. SEGÍTŐ SZOLGÁLAT'!AE50</f>
        <v>0</v>
      </c>
      <c r="E41" s="25">
        <f>+'3.SZ.TÁBL. SEGÍTŐ SZOLGÁLAT'!AF50</f>
        <v>1235</v>
      </c>
      <c r="F41" s="7"/>
      <c r="G41" s="57"/>
      <c r="H41" s="25"/>
      <c r="I41" s="51">
        <f t="shared" si="14"/>
        <v>1235</v>
      </c>
      <c r="J41" s="57">
        <f t="shared" si="15"/>
        <v>0</v>
      </c>
      <c r="K41" s="25">
        <f t="shared" si="16"/>
        <v>1235</v>
      </c>
    </row>
    <row r="42" spans="1:13" ht="13.5" customHeight="1" x14ac:dyDescent="0.2">
      <c r="A42" s="175" t="s">
        <v>152</v>
      </c>
      <c r="B42" s="136" t="s">
        <v>153</v>
      </c>
      <c r="C42" s="188"/>
      <c r="D42" s="57"/>
      <c r="E42" s="25"/>
      <c r="F42" s="7"/>
      <c r="G42" s="57"/>
      <c r="H42" s="25"/>
      <c r="I42" s="51">
        <f t="shared" si="14"/>
        <v>0</v>
      </c>
      <c r="J42" s="117">
        <f t="shared" si="15"/>
        <v>0</v>
      </c>
      <c r="K42" s="5">
        <f t="shared" si="16"/>
        <v>0</v>
      </c>
    </row>
    <row r="43" spans="1:13" ht="13.5" customHeight="1" x14ac:dyDescent="0.2">
      <c r="A43" s="175" t="s">
        <v>154</v>
      </c>
      <c r="B43" s="136" t="s">
        <v>155</v>
      </c>
      <c r="C43" s="188"/>
      <c r="D43" s="57"/>
      <c r="E43" s="25"/>
      <c r="F43" s="7"/>
      <c r="G43" s="117"/>
      <c r="H43" s="5"/>
      <c r="I43" s="51">
        <f t="shared" si="14"/>
        <v>0</v>
      </c>
      <c r="J43" s="117">
        <f t="shared" si="15"/>
        <v>0</v>
      </c>
      <c r="K43" s="5">
        <f t="shared" si="16"/>
        <v>0</v>
      </c>
    </row>
    <row r="44" spans="1:13" ht="13.5" customHeight="1" x14ac:dyDescent="0.2">
      <c r="A44" s="175" t="s">
        <v>156</v>
      </c>
      <c r="B44" s="136" t="s">
        <v>157</v>
      </c>
      <c r="C44" s="188"/>
      <c r="D44" s="57"/>
      <c r="E44" s="25"/>
      <c r="F44" s="7"/>
      <c r="G44" s="117"/>
      <c r="H44" s="5"/>
      <c r="I44" s="51">
        <f t="shared" si="14"/>
        <v>0</v>
      </c>
      <c r="J44" s="117">
        <f t="shared" si="15"/>
        <v>0</v>
      </c>
      <c r="K44" s="5">
        <f t="shared" si="16"/>
        <v>0</v>
      </c>
    </row>
    <row r="45" spans="1:13" ht="13.5" customHeight="1" x14ac:dyDescent="0.2">
      <c r="A45" s="175" t="s">
        <v>158</v>
      </c>
      <c r="B45" s="136" t="s">
        <v>159</v>
      </c>
      <c r="C45" s="188"/>
      <c r="D45" s="57">
        <f>+'3.SZ.TÁBL. SEGÍTŐ SZOLGÁLAT'!AE54</f>
        <v>488</v>
      </c>
      <c r="E45" s="25">
        <f>+'3.SZ.TÁBL. SEGÍTŐ SZOLGÁLAT'!AF54</f>
        <v>488</v>
      </c>
      <c r="F45" s="7"/>
      <c r="G45" s="117"/>
      <c r="H45" s="5"/>
      <c r="I45" s="51">
        <f t="shared" si="14"/>
        <v>0</v>
      </c>
      <c r="J45" s="117">
        <f t="shared" si="15"/>
        <v>488</v>
      </c>
      <c r="K45" s="5">
        <f t="shared" si="16"/>
        <v>488</v>
      </c>
    </row>
    <row r="46" spans="1:13" ht="13.5" customHeight="1" x14ac:dyDescent="0.2">
      <c r="A46" s="176" t="s">
        <v>158</v>
      </c>
      <c r="B46" s="151" t="s">
        <v>160</v>
      </c>
      <c r="C46" s="204"/>
      <c r="D46" s="58"/>
      <c r="E46" s="26"/>
      <c r="F46" s="145"/>
      <c r="G46" s="58"/>
      <c r="H46" s="26"/>
      <c r="I46" s="52">
        <f t="shared" si="14"/>
        <v>0</v>
      </c>
      <c r="J46" s="58">
        <f t="shared" si="15"/>
        <v>0</v>
      </c>
      <c r="K46" s="26">
        <f t="shared" si="16"/>
        <v>0</v>
      </c>
    </row>
    <row r="47" spans="1:13" s="3" customFormat="1" ht="13.5" customHeight="1" x14ac:dyDescent="0.2">
      <c r="A47" s="177" t="s">
        <v>120</v>
      </c>
      <c r="B47" s="152" t="s">
        <v>81</v>
      </c>
      <c r="C47" s="246">
        <f t="shared" ref="C47:E47" si="17">+SUM(C33:C45)</f>
        <v>95767</v>
      </c>
      <c r="D47" s="349">
        <f t="shared" si="17"/>
        <v>7830</v>
      </c>
      <c r="E47" s="350">
        <f t="shared" si="17"/>
        <v>103597</v>
      </c>
      <c r="F47" s="351"/>
      <c r="G47" s="352"/>
      <c r="H47" s="353"/>
      <c r="I47" s="348">
        <f>SUM(I33:I46)</f>
        <v>95767</v>
      </c>
      <c r="J47" s="352">
        <f>SUM(J33:J46)</f>
        <v>7830</v>
      </c>
      <c r="K47" s="353">
        <f>SUM(K33:K46)</f>
        <v>103597</v>
      </c>
      <c r="M47" s="4"/>
    </row>
    <row r="48" spans="1:13" ht="13.5" customHeight="1" x14ac:dyDescent="0.2">
      <c r="A48" s="174" t="s">
        <v>161</v>
      </c>
      <c r="B48" s="150" t="s">
        <v>162</v>
      </c>
      <c r="C48" s="193"/>
      <c r="D48" s="61"/>
      <c r="E48" s="104"/>
      <c r="F48" s="6"/>
      <c r="G48" s="61"/>
      <c r="H48" s="104"/>
      <c r="I48" s="49">
        <f t="shared" ref="I48:K50" si="18">+C48+F48</f>
        <v>0</v>
      </c>
      <c r="J48" s="61">
        <f t="shared" si="18"/>
        <v>0</v>
      </c>
      <c r="K48" s="104">
        <f t="shared" si="18"/>
        <v>0</v>
      </c>
    </row>
    <row r="49" spans="1:23" ht="26.45" customHeight="1" x14ac:dyDescent="0.2">
      <c r="A49" s="175" t="s">
        <v>163</v>
      </c>
      <c r="B49" s="136" t="s">
        <v>164</v>
      </c>
      <c r="C49" s="188">
        <f>+'3.SZ.TÁBL. SEGÍTŐ SZOLGÁLAT'!AD58</f>
        <v>6400</v>
      </c>
      <c r="D49" s="753">
        <f>+'3.SZ.TÁBL. SEGÍTŐ SZOLGÁLAT'!AE58</f>
        <v>28</v>
      </c>
      <c r="E49" s="754">
        <f>+'3.SZ.TÁBL. SEGÍTŐ SZOLGÁLAT'!AF58</f>
        <v>6428</v>
      </c>
      <c r="F49" s="7"/>
      <c r="G49" s="117"/>
      <c r="H49" s="5"/>
      <c r="I49" s="51">
        <f t="shared" si="18"/>
        <v>6400</v>
      </c>
      <c r="J49" s="117">
        <f t="shared" si="18"/>
        <v>28</v>
      </c>
      <c r="K49" s="5">
        <f t="shared" si="18"/>
        <v>6428</v>
      </c>
    </row>
    <row r="50" spans="1:23" ht="13.5" customHeight="1" x14ac:dyDescent="0.2">
      <c r="A50" s="176" t="s">
        <v>165</v>
      </c>
      <c r="B50" s="151" t="s">
        <v>166</v>
      </c>
      <c r="C50" s="204">
        <f>+'3.SZ.TÁBL. SEGÍTŐ SZOLGÁLAT'!AD59</f>
        <v>150</v>
      </c>
      <c r="D50" s="58"/>
      <c r="E50" s="26">
        <f>+'3.SZ.TÁBL. SEGÍTŐ SZOLGÁLAT'!AF59</f>
        <v>150</v>
      </c>
      <c r="F50" s="145"/>
      <c r="G50" s="163"/>
      <c r="H50" s="164"/>
      <c r="I50" s="52">
        <f t="shared" si="18"/>
        <v>150</v>
      </c>
      <c r="J50" s="160">
        <f t="shared" si="18"/>
        <v>0</v>
      </c>
      <c r="K50" s="147">
        <f t="shared" si="18"/>
        <v>150</v>
      </c>
      <c r="L50" s="2"/>
      <c r="N50" s="2"/>
      <c r="O50" s="2"/>
      <c r="P50" s="2"/>
      <c r="Q50" s="2"/>
      <c r="S50" s="2"/>
      <c r="T50" s="2"/>
      <c r="U50" s="2"/>
      <c r="V50" s="2"/>
      <c r="W50" s="2"/>
    </row>
    <row r="51" spans="1:23" s="3" customFormat="1" ht="13.5" customHeight="1" x14ac:dyDescent="0.2">
      <c r="A51" s="177" t="s">
        <v>121</v>
      </c>
      <c r="B51" s="152" t="s">
        <v>82</v>
      </c>
      <c r="C51" s="246">
        <f t="shared" ref="C51:E51" si="19">SUM(C48:C50)</f>
        <v>6550</v>
      </c>
      <c r="D51" s="349">
        <f t="shared" si="19"/>
        <v>28</v>
      </c>
      <c r="E51" s="350">
        <f t="shared" si="19"/>
        <v>6578</v>
      </c>
      <c r="F51" s="246">
        <f t="shared" ref="F51:G51" si="20">SUM(F48:F50)</f>
        <v>0</v>
      </c>
      <c r="G51" s="354">
        <f t="shared" si="20"/>
        <v>0</v>
      </c>
      <c r="H51" s="355">
        <f t="shared" ref="H51" si="21">SUM(H48:H50)</f>
        <v>0</v>
      </c>
      <c r="I51" s="348">
        <f>SUM(I48:I50)</f>
        <v>6550</v>
      </c>
      <c r="J51" s="352">
        <f>SUM(J48:J50)</f>
        <v>28</v>
      </c>
      <c r="K51" s="353">
        <f>SUM(K48:K50)</f>
        <v>6578</v>
      </c>
      <c r="L51" s="4"/>
      <c r="M51" s="4"/>
      <c r="N51" s="4"/>
      <c r="O51" s="4"/>
      <c r="P51" s="4"/>
      <c r="Q51" s="4"/>
      <c r="S51" s="4"/>
      <c r="T51" s="4"/>
      <c r="U51" s="4"/>
      <c r="V51" s="4"/>
      <c r="W51" s="4"/>
    </row>
    <row r="52" spans="1:23" s="3" customFormat="1" ht="13.5" customHeight="1" x14ac:dyDescent="0.2">
      <c r="A52" s="177" t="s">
        <v>122</v>
      </c>
      <c r="B52" s="152" t="s">
        <v>83</v>
      </c>
      <c r="C52" s="246">
        <f t="shared" ref="C52:K52" si="22">+C47+C51</f>
        <v>102317</v>
      </c>
      <c r="D52" s="349">
        <f t="shared" si="22"/>
        <v>7858</v>
      </c>
      <c r="E52" s="350">
        <f t="shared" si="22"/>
        <v>110175</v>
      </c>
      <c r="F52" s="246">
        <f t="shared" si="22"/>
        <v>0</v>
      </c>
      <c r="G52" s="352">
        <f t="shared" si="22"/>
        <v>0</v>
      </c>
      <c r="H52" s="353">
        <f t="shared" si="22"/>
        <v>0</v>
      </c>
      <c r="I52" s="348">
        <f t="shared" si="22"/>
        <v>102317</v>
      </c>
      <c r="J52" s="352">
        <f t="shared" si="22"/>
        <v>7858</v>
      </c>
      <c r="K52" s="353">
        <f t="shared" si="22"/>
        <v>110175</v>
      </c>
      <c r="L52" s="4"/>
      <c r="M52" s="4"/>
      <c r="N52" s="4"/>
      <c r="O52" s="4"/>
      <c r="P52" s="4"/>
      <c r="Q52" s="4"/>
      <c r="S52" s="4"/>
      <c r="T52" s="4"/>
      <c r="U52" s="4"/>
      <c r="V52" s="4"/>
      <c r="W52" s="4"/>
    </row>
    <row r="53" spans="1:23" s="3" customFormat="1" ht="13.5" customHeight="1" x14ac:dyDescent="0.2">
      <c r="A53" s="177" t="s">
        <v>123</v>
      </c>
      <c r="B53" s="152" t="s">
        <v>84</v>
      </c>
      <c r="C53" s="246">
        <f t="shared" ref="C53:K53" si="23">+SUM(C54:C58)</f>
        <v>18607</v>
      </c>
      <c r="D53" s="349">
        <f t="shared" si="23"/>
        <v>1218</v>
      </c>
      <c r="E53" s="350">
        <f t="shared" si="23"/>
        <v>19825</v>
      </c>
      <c r="F53" s="246">
        <f t="shared" si="23"/>
        <v>0</v>
      </c>
      <c r="G53" s="352">
        <f t="shared" si="23"/>
        <v>0</v>
      </c>
      <c r="H53" s="353">
        <f t="shared" si="23"/>
        <v>0</v>
      </c>
      <c r="I53" s="348">
        <f t="shared" si="23"/>
        <v>18607</v>
      </c>
      <c r="J53" s="352">
        <f t="shared" si="23"/>
        <v>1218</v>
      </c>
      <c r="K53" s="353">
        <f t="shared" si="23"/>
        <v>19825</v>
      </c>
      <c r="M53" s="4"/>
    </row>
    <row r="54" spans="1:23" s="245" customFormat="1" ht="13.5" customHeight="1" x14ac:dyDescent="0.2">
      <c r="A54" s="178" t="s">
        <v>123</v>
      </c>
      <c r="B54" s="165" t="s">
        <v>224</v>
      </c>
      <c r="C54" s="254">
        <f>+'3.SZ.TÁBL. SEGÍTŐ SZOLGÁLAT'!AD63</f>
        <v>15341</v>
      </c>
      <c r="D54" s="336">
        <f>+'3.SZ.TÁBL. SEGÍTŐ SZOLGÁLAT'!AE63</f>
        <v>1218</v>
      </c>
      <c r="E54" s="337">
        <f>+'3.SZ.TÁBL. SEGÍTŐ SZOLGÁLAT'!AF63</f>
        <v>16559</v>
      </c>
      <c r="F54" s="338"/>
      <c r="G54" s="339"/>
      <c r="H54" s="340"/>
      <c r="I54" s="327">
        <f t="shared" ref="I54:K61" si="24">+C54+F54</f>
        <v>15341</v>
      </c>
      <c r="J54" s="339">
        <f t="shared" si="24"/>
        <v>1218</v>
      </c>
      <c r="K54" s="340">
        <f t="shared" si="24"/>
        <v>16559</v>
      </c>
      <c r="M54" s="328"/>
    </row>
    <row r="55" spans="1:23" s="245" customFormat="1" ht="13.5" customHeight="1" x14ac:dyDescent="0.2">
      <c r="A55" s="179" t="s">
        <v>123</v>
      </c>
      <c r="B55" s="138" t="s">
        <v>225</v>
      </c>
      <c r="C55" s="236">
        <f>+'3.SZ.TÁBL. SEGÍTŐ SZOLGÁLAT'!AD64</f>
        <v>2942</v>
      </c>
      <c r="D55" s="325"/>
      <c r="E55" s="326">
        <f>+'3.SZ.TÁBL. SEGÍTŐ SZOLGÁLAT'!AF64</f>
        <v>2942</v>
      </c>
      <c r="F55" s="341"/>
      <c r="G55" s="342"/>
      <c r="H55" s="343"/>
      <c r="I55" s="324">
        <f t="shared" si="24"/>
        <v>2942</v>
      </c>
      <c r="J55" s="342">
        <f t="shared" si="24"/>
        <v>0</v>
      </c>
      <c r="K55" s="343">
        <f t="shared" si="24"/>
        <v>2942</v>
      </c>
      <c r="M55" s="328"/>
    </row>
    <row r="56" spans="1:23" s="245" customFormat="1" ht="13.5" customHeight="1" x14ac:dyDescent="0.2">
      <c r="A56" s="179" t="s">
        <v>123</v>
      </c>
      <c r="B56" s="138" t="s">
        <v>226</v>
      </c>
      <c r="C56" s="236">
        <f>+'3.SZ.TÁBL. SEGÍTŐ SZOLGÁLAT'!AD65</f>
        <v>0</v>
      </c>
      <c r="D56" s="325"/>
      <c r="E56" s="326">
        <f>+'3.SZ.TÁBL. SEGÍTŐ SZOLGÁLAT'!AF65</f>
        <v>0</v>
      </c>
      <c r="F56" s="341"/>
      <c r="G56" s="342"/>
      <c r="H56" s="343"/>
      <c r="I56" s="324">
        <f t="shared" si="24"/>
        <v>0</v>
      </c>
      <c r="J56" s="342">
        <f t="shared" si="24"/>
        <v>0</v>
      </c>
      <c r="K56" s="343">
        <f t="shared" si="24"/>
        <v>0</v>
      </c>
      <c r="M56" s="328"/>
    </row>
    <row r="57" spans="1:23" s="245" customFormat="1" ht="13.5" customHeight="1" x14ac:dyDescent="0.2">
      <c r="A57" s="179" t="s">
        <v>123</v>
      </c>
      <c r="B57" s="138" t="s">
        <v>290</v>
      </c>
      <c r="C57" s="236"/>
      <c r="D57" s="325"/>
      <c r="E57" s="326"/>
      <c r="F57" s="341"/>
      <c r="G57" s="342"/>
      <c r="H57" s="343"/>
      <c r="I57" s="324">
        <f t="shared" si="24"/>
        <v>0</v>
      </c>
      <c r="J57" s="342">
        <f t="shared" si="24"/>
        <v>0</v>
      </c>
      <c r="K57" s="343">
        <f t="shared" si="24"/>
        <v>0</v>
      </c>
      <c r="M57" s="328"/>
    </row>
    <row r="58" spans="1:23" s="245" customFormat="1" ht="13.5" customHeight="1" x14ac:dyDescent="0.2">
      <c r="A58" s="179" t="s">
        <v>123</v>
      </c>
      <c r="B58" s="138" t="s">
        <v>227</v>
      </c>
      <c r="C58" s="236">
        <f>+'3.SZ.TÁBL. SEGÍTŐ SZOLGÁLAT'!AD67</f>
        <v>324</v>
      </c>
      <c r="D58" s="325"/>
      <c r="E58" s="326">
        <f>+'3.SZ.TÁBL. SEGÍTŐ SZOLGÁLAT'!AF67</f>
        <v>324</v>
      </c>
      <c r="F58" s="341"/>
      <c r="G58" s="342"/>
      <c r="H58" s="343"/>
      <c r="I58" s="324">
        <f t="shared" si="24"/>
        <v>324</v>
      </c>
      <c r="J58" s="342">
        <f t="shared" si="24"/>
        <v>0</v>
      </c>
      <c r="K58" s="343">
        <f t="shared" si="24"/>
        <v>324</v>
      </c>
      <c r="M58" s="328"/>
    </row>
    <row r="59" spans="1:23" ht="13.5" customHeight="1" x14ac:dyDescent="0.2">
      <c r="A59" s="175" t="s">
        <v>167</v>
      </c>
      <c r="B59" s="136" t="s">
        <v>168</v>
      </c>
      <c r="C59" s="193">
        <f>+'3.SZ.TÁBL. SEGÍTŐ SZOLGÁLAT'!AD68</f>
        <v>840</v>
      </c>
      <c r="D59" s="57">
        <f>+'3.SZ.TÁBL. SEGÍTŐ SZOLGÁLAT'!AE68</f>
        <v>-203</v>
      </c>
      <c r="E59" s="25">
        <f>+'3.SZ.TÁBL. SEGÍTŐ SZOLGÁLAT'!AF68</f>
        <v>637</v>
      </c>
      <c r="F59" s="7"/>
      <c r="G59" s="117"/>
      <c r="H59" s="5"/>
      <c r="I59" s="51">
        <f t="shared" si="24"/>
        <v>840</v>
      </c>
      <c r="J59" s="117">
        <f t="shared" si="24"/>
        <v>-203</v>
      </c>
      <c r="K59" s="5">
        <f t="shared" si="24"/>
        <v>637</v>
      </c>
    </row>
    <row r="60" spans="1:23" ht="13.5" customHeight="1" x14ac:dyDescent="0.2">
      <c r="A60" s="175" t="s">
        <v>169</v>
      </c>
      <c r="B60" s="136" t="s">
        <v>170</v>
      </c>
      <c r="C60" s="188">
        <f>+'3.SZ.TÁBL. SEGÍTŐ SZOLGÁLAT'!AD69</f>
        <v>3680</v>
      </c>
      <c r="D60" s="57">
        <f>+'3.SZ.TÁBL. SEGÍTŐ SZOLGÁLAT'!AE69</f>
        <v>0</v>
      </c>
      <c r="E60" s="25">
        <f>+'3.SZ.TÁBL. SEGÍTŐ SZOLGÁLAT'!AF69</f>
        <v>3680</v>
      </c>
      <c r="F60" s="7"/>
      <c r="G60" s="117"/>
      <c r="H60" s="5">
        <f>SUM(F60:G60)</f>
        <v>0</v>
      </c>
      <c r="I60" s="51">
        <f t="shared" si="24"/>
        <v>3680</v>
      </c>
      <c r="J60" s="117">
        <f t="shared" si="24"/>
        <v>0</v>
      </c>
      <c r="K60" s="5">
        <f t="shared" si="24"/>
        <v>3680</v>
      </c>
    </row>
    <row r="61" spans="1:23" ht="13.5" customHeight="1" x14ac:dyDescent="0.2">
      <c r="A61" s="176" t="s">
        <v>171</v>
      </c>
      <c r="B61" s="151" t="s">
        <v>172</v>
      </c>
      <c r="C61" s="204"/>
      <c r="D61" s="58"/>
      <c r="E61" s="26"/>
      <c r="F61" s="145"/>
      <c r="G61" s="160"/>
      <c r="H61" s="147"/>
      <c r="I61" s="52">
        <f t="shared" si="24"/>
        <v>0</v>
      </c>
      <c r="J61" s="160">
        <f t="shared" si="24"/>
        <v>0</v>
      </c>
      <c r="K61" s="147">
        <f t="shared" si="24"/>
        <v>0</v>
      </c>
    </row>
    <row r="62" spans="1:23" s="3" customFormat="1" ht="13.5" customHeight="1" x14ac:dyDescent="0.2">
      <c r="A62" s="177" t="s">
        <v>124</v>
      </c>
      <c r="B62" s="152" t="s">
        <v>85</v>
      </c>
      <c r="C62" s="246">
        <f t="shared" ref="C62:H62" si="25">SUM(C59:C61)</f>
        <v>4520</v>
      </c>
      <c r="D62" s="354">
        <f t="shared" si="25"/>
        <v>-203</v>
      </c>
      <c r="E62" s="355">
        <f t="shared" si="25"/>
        <v>4317</v>
      </c>
      <c r="F62" s="246">
        <f t="shared" si="25"/>
        <v>0</v>
      </c>
      <c r="G62" s="352">
        <f t="shared" si="25"/>
        <v>0</v>
      </c>
      <c r="H62" s="353">
        <f t="shared" si="25"/>
        <v>0</v>
      </c>
      <c r="I62" s="348">
        <f>+SUM(I59:I61)</f>
        <v>4520</v>
      </c>
      <c r="J62" s="352">
        <f>+SUM(J59:J61)</f>
        <v>-203</v>
      </c>
      <c r="K62" s="353">
        <f>+SUM(K59:K61)</f>
        <v>4317</v>
      </c>
      <c r="M62" s="4"/>
    </row>
    <row r="63" spans="1:23" ht="13.5" customHeight="1" x14ac:dyDescent="0.2">
      <c r="A63" s="174" t="s">
        <v>173</v>
      </c>
      <c r="B63" s="150" t="s">
        <v>174</v>
      </c>
      <c r="C63" s="193">
        <f>+'3.SZ.TÁBL. SEGÍTŐ SZOLGÁLAT'!AD72</f>
        <v>880</v>
      </c>
      <c r="D63" s="166"/>
      <c r="E63" s="167">
        <f>+'3.SZ.TÁBL. SEGÍTŐ SZOLGÁLAT'!AF72</f>
        <v>882</v>
      </c>
      <c r="F63" s="6"/>
      <c r="G63" s="59"/>
      <c r="H63" s="60"/>
      <c r="I63" s="49">
        <f t="shared" ref="I63:K64" si="26">+C63+F63</f>
        <v>880</v>
      </c>
      <c r="J63" s="59">
        <f t="shared" si="26"/>
        <v>0</v>
      </c>
      <c r="K63" s="60">
        <f t="shared" si="26"/>
        <v>882</v>
      </c>
    </row>
    <row r="64" spans="1:23" ht="13.5" customHeight="1" x14ac:dyDescent="0.2">
      <c r="A64" s="176" t="s">
        <v>175</v>
      </c>
      <c r="B64" s="151" t="s">
        <v>176</v>
      </c>
      <c r="C64" s="204">
        <f>+'3.SZ.TÁBL. SEGÍTŐ SZOLGÁLAT'!AD73</f>
        <v>398</v>
      </c>
      <c r="D64" s="163"/>
      <c r="E64" s="164">
        <f>+'3.SZ.TÁBL. SEGÍTŐ SZOLGÁLAT'!AF73</f>
        <v>396</v>
      </c>
      <c r="F64" s="145"/>
      <c r="G64" s="160"/>
      <c r="H64" s="147"/>
      <c r="I64" s="52">
        <f t="shared" si="26"/>
        <v>398</v>
      </c>
      <c r="J64" s="160">
        <f t="shared" si="26"/>
        <v>0</v>
      </c>
      <c r="K64" s="147">
        <f t="shared" si="26"/>
        <v>396</v>
      </c>
    </row>
    <row r="65" spans="1:13" s="3" customFormat="1" ht="13.5" customHeight="1" x14ac:dyDescent="0.2">
      <c r="A65" s="177" t="s">
        <v>125</v>
      </c>
      <c r="B65" s="152" t="s">
        <v>86</v>
      </c>
      <c r="C65" s="246">
        <f t="shared" ref="C65:H65" si="27">SUM(C63:C64)</f>
        <v>1278</v>
      </c>
      <c r="D65" s="354">
        <f t="shared" si="27"/>
        <v>0</v>
      </c>
      <c r="E65" s="355">
        <f t="shared" si="27"/>
        <v>1278</v>
      </c>
      <c r="F65" s="246">
        <f t="shared" si="27"/>
        <v>0</v>
      </c>
      <c r="G65" s="352">
        <f t="shared" si="27"/>
        <v>0</v>
      </c>
      <c r="H65" s="353">
        <f t="shared" si="27"/>
        <v>0</v>
      </c>
      <c r="I65" s="348">
        <f>+SUM(I63:I64)</f>
        <v>1278</v>
      </c>
      <c r="J65" s="352">
        <f>+SUM(J63:J64)</f>
        <v>0</v>
      </c>
      <c r="K65" s="353">
        <f>+SUM(K63:K64)</f>
        <v>1278</v>
      </c>
      <c r="M65" s="4"/>
    </row>
    <row r="66" spans="1:13" ht="13.5" customHeight="1" x14ac:dyDescent="0.2">
      <c r="A66" s="174" t="s">
        <v>177</v>
      </c>
      <c r="B66" s="150" t="s">
        <v>178</v>
      </c>
      <c r="C66" s="193">
        <f>+'3.SZ.TÁBL. SEGÍTŐ SZOLGÁLAT'!AD75</f>
        <v>2138</v>
      </c>
      <c r="D66" s="166"/>
      <c r="E66" s="167">
        <f>+'3.SZ.TÁBL. SEGÍTŐ SZOLGÁLAT'!AF75</f>
        <v>2120</v>
      </c>
      <c r="F66" s="6"/>
      <c r="G66" s="59"/>
      <c r="H66" s="60"/>
      <c r="I66" s="49">
        <f t="shared" ref="I66:I74" si="28">+C66+F66</f>
        <v>2138</v>
      </c>
      <c r="J66" s="59">
        <f t="shared" ref="J66:J74" si="29">+D66+G66</f>
        <v>0</v>
      </c>
      <c r="K66" s="60">
        <f t="shared" ref="K66:K74" si="30">+E66+H66</f>
        <v>2120</v>
      </c>
    </row>
    <row r="67" spans="1:13" ht="13.5" customHeight="1" x14ac:dyDescent="0.2">
      <c r="A67" s="175" t="s">
        <v>179</v>
      </c>
      <c r="B67" s="136" t="s">
        <v>3</v>
      </c>
      <c r="C67" s="188">
        <f>+'3.SZ.TÁBL. SEGÍTŐ SZOLGÁLAT'!AD76</f>
        <v>5700</v>
      </c>
      <c r="D67" s="137">
        <f>+'3.SZ.TÁBL. SEGÍTŐ SZOLGÁLAT'!AE76</f>
        <v>57</v>
      </c>
      <c r="E67" s="159">
        <f>+'3.SZ.TÁBL. SEGÍTŐ SZOLGÁLAT'!AF76</f>
        <v>5757</v>
      </c>
      <c r="F67" s="7"/>
      <c r="G67" s="117"/>
      <c r="H67" s="5"/>
      <c r="I67" s="51">
        <f t="shared" si="28"/>
        <v>5700</v>
      </c>
      <c r="J67" s="117">
        <f t="shared" si="29"/>
        <v>57</v>
      </c>
      <c r="K67" s="5">
        <f t="shared" si="30"/>
        <v>5757</v>
      </c>
    </row>
    <row r="68" spans="1:13" ht="13.5" customHeight="1" x14ac:dyDescent="0.2">
      <c r="A68" s="175" t="s">
        <v>180</v>
      </c>
      <c r="B68" s="136" t="s">
        <v>181</v>
      </c>
      <c r="C68" s="188"/>
      <c r="D68" s="137"/>
      <c r="E68" s="159"/>
      <c r="F68" s="7"/>
      <c r="G68" s="117"/>
      <c r="H68" s="5"/>
      <c r="I68" s="51">
        <f t="shared" si="28"/>
        <v>0</v>
      </c>
      <c r="J68" s="117">
        <f t="shared" si="29"/>
        <v>0</v>
      </c>
      <c r="K68" s="5">
        <f t="shared" si="30"/>
        <v>0</v>
      </c>
    </row>
    <row r="69" spans="1:13" ht="13.5" customHeight="1" x14ac:dyDescent="0.2">
      <c r="A69" s="175" t="s">
        <v>182</v>
      </c>
      <c r="B69" s="136" t="s">
        <v>183</v>
      </c>
      <c r="C69" s="188">
        <f>+'3.SZ.TÁBL. SEGÍTŐ SZOLGÁLAT'!AD78</f>
        <v>2500</v>
      </c>
      <c r="D69" s="137"/>
      <c r="E69" s="159">
        <f>+'3.SZ.TÁBL. SEGÍTŐ SZOLGÁLAT'!AF78</f>
        <v>2518</v>
      </c>
      <c r="F69" s="7"/>
      <c r="G69" s="117"/>
      <c r="H69" s="5"/>
      <c r="I69" s="51">
        <f t="shared" si="28"/>
        <v>2500</v>
      </c>
      <c r="J69" s="117">
        <f t="shared" si="29"/>
        <v>0</v>
      </c>
      <c r="K69" s="5">
        <f t="shared" si="30"/>
        <v>2518</v>
      </c>
    </row>
    <row r="70" spans="1:13" ht="13.5" customHeight="1" x14ac:dyDescent="0.2">
      <c r="A70" s="175" t="s">
        <v>184</v>
      </c>
      <c r="B70" s="136" t="s">
        <v>185</v>
      </c>
      <c r="C70" s="188"/>
      <c r="D70" s="137"/>
      <c r="E70" s="159"/>
      <c r="F70" s="7"/>
      <c r="G70" s="117"/>
      <c r="H70" s="5"/>
      <c r="I70" s="51">
        <f t="shared" si="28"/>
        <v>0</v>
      </c>
      <c r="J70" s="117">
        <f t="shared" si="29"/>
        <v>0</v>
      </c>
      <c r="K70" s="5">
        <f t="shared" si="30"/>
        <v>0</v>
      </c>
    </row>
    <row r="71" spans="1:13" s="245" customFormat="1" ht="13.5" customHeight="1" x14ac:dyDescent="0.2">
      <c r="A71" s="179" t="s">
        <v>184</v>
      </c>
      <c r="B71" s="138" t="s">
        <v>228</v>
      </c>
      <c r="C71" s="236"/>
      <c r="D71" s="344"/>
      <c r="E71" s="345"/>
      <c r="F71" s="341"/>
      <c r="G71" s="342"/>
      <c r="H71" s="343"/>
      <c r="I71" s="324">
        <f t="shared" si="28"/>
        <v>0</v>
      </c>
      <c r="J71" s="342">
        <f t="shared" si="29"/>
        <v>0</v>
      </c>
      <c r="K71" s="343">
        <f t="shared" si="30"/>
        <v>0</v>
      </c>
      <c r="M71" s="328"/>
    </row>
    <row r="72" spans="1:13" s="245" customFormat="1" ht="13.5" customHeight="1" x14ac:dyDescent="0.2">
      <c r="A72" s="179" t="s">
        <v>184</v>
      </c>
      <c r="B72" s="138" t="s">
        <v>229</v>
      </c>
      <c r="C72" s="236"/>
      <c r="D72" s="344"/>
      <c r="E72" s="345"/>
      <c r="F72" s="341"/>
      <c r="G72" s="342"/>
      <c r="H72" s="343"/>
      <c r="I72" s="324">
        <f t="shared" si="28"/>
        <v>0</v>
      </c>
      <c r="J72" s="342">
        <f t="shared" si="29"/>
        <v>0</v>
      </c>
      <c r="K72" s="343">
        <f t="shared" si="30"/>
        <v>0</v>
      </c>
      <c r="M72" s="328"/>
    </row>
    <row r="73" spans="1:13" ht="13.5" customHeight="1" x14ac:dyDescent="0.2">
      <c r="A73" s="175" t="s">
        <v>186</v>
      </c>
      <c r="B73" s="136" t="s">
        <v>187</v>
      </c>
      <c r="C73" s="188">
        <f>+'3.SZ.TÁBL. SEGÍTŐ SZOLGÁLAT'!AD82</f>
        <v>925</v>
      </c>
      <c r="D73" s="137">
        <f>+'3.SZ.TÁBL. SEGÍTŐ SZOLGÁLAT'!AE82</f>
        <v>15</v>
      </c>
      <c r="E73" s="159">
        <f>+'3.SZ.TÁBL. SEGÍTŐ SZOLGÁLAT'!AF82</f>
        <v>940</v>
      </c>
      <c r="F73" s="7">
        <f>+'[3]1.1.SZ.TÁBL. BEV - KIAD'!$H$72</f>
        <v>25578</v>
      </c>
      <c r="G73" s="117"/>
      <c r="H73" s="5">
        <f>SUM(F73:G73)</f>
        <v>25578</v>
      </c>
      <c r="I73" s="51">
        <f t="shared" si="28"/>
        <v>26503</v>
      </c>
      <c r="J73" s="117">
        <f t="shared" si="29"/>
        <v>15</v>
      </c>
      <c r="K73" s="5">
        <f t="shared" si="30"/>
        <v>26518</v>
      </c>
    </row>
    <row r="74" spans="1:13" ht="29.25" customHeight="1" x14ac:dyDescent="0.2">
      <c r="A74" s="176" t="s">
        <v>188</v>
      </c>
      <c r="B74" s="151" t="s">
        <v>391</v>
      </c>
      <c r="C74" s="145">
        <f>+'3.SZ.TÁBL. SEGÍTŐ SZOLGÁLAT'!AD83</f>
        <v>5186</v>
      </c>
      <c r="D74" s="163">
        <f>+'3.SZ.TÁBL. SEGÍTŐ SZOLGÁLAT'!AE83</f>
        <v>181</v>
      </c>
      <c r="E74" s="164">
        <f>+'3.SZ.TÁBL. SEGÍTŐ SZOLGÁLAT'!AF83</f>
        <v>5367</v>
      </c>
      <c r="F74" s="7">
        <f>+'[3]1.1.SZ.TÁBL. BEV - KIAD'!$H$73</f>
        <v>535</v>
      </c>
      <c r="G74" s="160">
        <f>+[4]Társulás!$I$9+[4]Társulás!$I$11</f>
        <v>-21</v>
      </c>
      <c r="H74" s="147">
        <f>SUM(F74:G74)</f>
        <v>514</v>
      </c>
      <c r="I74" s="52">
        <f t="shared" si="28"/>
        <v>5721</v>
      </c>
      <c r="J74" s="160">
        <f t="shared" si="29"/>
        <v>160</v>
      </c>
      <c r="K74" s="147">
        <f t="shared" si="30"/>
        <v>5881</v>
      </c>
    </row>
    <row r="75" spans="1:13" s="3" customFormat="1" ht="13.5" customHeight="1" x14ac:dyDescent="0.2">
      <c r="A75" s="177" t="s">
        <v>126</v>
      </c>
      <c r="B75" s="152" t="s">
        <v>87</v>
      </c>
      <c r="C75" s="246">
        <f>+SUM(C66:C70,C73:C74)</f>
        <v>16449</v>
      </c>
      <c r="D75" s="354">
        <f>+SUM(D66:D70,D73:D74)</f>
        <v>253</v>
      </c>
      <c r="E75" s="355">
        <f t="shared" ref="E75" si="31">+SUM(E66:E70,E73:E74)</f>
        <v>16702</v>
      </c>
      <c r="F75" s="246">
        <f>+SUM(F66:F70,F73:F74)</f>
        <v>26113</v>
      </c>
      <c r="G75" s="354">
        <f>+SUM(G66:G70,G73:G74)</f>
        <v>-21</v>
      </c>
      <c r="H75" s="355">
        <f t="shared" ref="H75" si="32">+SUM(H66:H70,H73:H74)</f>
        <v>26092</v>
      </c>
      <c r="I75" s="246">
        <f>+SUM(I66:I70,I73:I74)</f>
        <v>42562</v>
      </c>
      <c r="J75" s="354">
        <f>+SUM(J66:J70,J73:J74)</f>
        <v>232</v>
      </c>
      <c r="K75" s="355">
        <f t="shared" ref="K75" si="33">+SUM(K66:K70,K73:K74)</f>
        <v>42794</v>
      </c>
      <c r="M75" s="4"/>
    </row>
    <row r="76" spans="1:13" ht="13.5" customHeight="1" x14ac:dyDescent="0.2">
      <c r="A76" s="174" t="s">
        <v>189</v>
      </c>
      <c r="B76" s="150" t="s">
        <v>190</v>
      </c>
      <c r="C76" s="193">
        <f>+'3.SZ.TÁBL. SEGÍTŐ SZOLGÁLAT'!AD85</f>
        <v>1050</v>
      </c>
      <c r="D76" s="166">
        <f>+'3.SZ.TÁBL. SEGÍTŐ SZOLGÁLAT'!AE85</f>
        <v>2</v>
      </c>
      <c r="E76" s="167">
        <f>+'3.SZ.TÁBL. SEGÍTŐ SZOLGÁLAT'!AF85</f>
        <v>1052</v>
      </c>
      <c r="F76" s="6"/>
      <c r="G76" s="59"/>
      <c r="H76" s="60"/>
      <c r="I76" s="49">
        <f t="shared" ref="I76:K77" si="34">+C76+F76</f>
        <v>1050</v>
      </c>
      <c r="J76" s="59">
        <f t="shared" si="34"/>
        <v>2</v>
      </c>
      <c r="K76" s="60">
        <f t="shared" si="34"/>
        <v>1052</v>
      </c>
    </row>
    <row r="77" spans="1:13" ht="13.5" customHeight="1" x14ac:dyDescent="0.2">
      <c r="A77" s="176" t="s">
        <v>191</v>
      </c>
      <c r="B77" s="151" t="s">
        <v>192</v>
      </c>
      <c r="C77" s="204"/>
      <c r="D77" s="163"/>
      <c r="E77" s="164"/>
      <c r="F77" s="145"/>
      <c r="G77" s="160"/>
      <c r="H77" s="147"/>
      <c r="I77" s="52">
        <f t="shared" si="34"/>
        <v>0</v>
      </c>
      <c r="J77" s="160">
        <f t="shared" si="34"/>
        <v>0</v>
      </c>
      <c r="K77" s="147">
        <f t="shared" si="34"/>
        <v>0</v>
      </c>
    </row>
    <row r="78" spans="1:13" s="3" customFormat="1" ht="13.5" customHeight="1" x14ac:dyDescent="0.2">
      <c r="A78" s="177" t="s">
        <v>127</v>
      </c>
      <c r="B78" s="152" t="s">
        <v>88</v>
      </c>
      <c r="C78" s="246">
        <f t="shared" ref="C78:K78" si="35">+SUM(C76:C77)</f>
        <v>1050</v>
      </c>
      <c r="D78" s="354">
        <f t="shared" si="35"/>
        <v>2</v>
      </c>
      <c r="E78" s="355">
        <f t="shared" si="35"/>
        <v>1052</v>
      </c>
      <c r="F78" s="246">
        <f t="shared" si="35"/>
        <v>0</v>
      </c>
      <c r="G78" s="352">
        <f t="shared" si="35"/>
        <v>0</v>
      </c>
      <c r="H78" s="353">
        <f t="shared" si="35"/>
        <v>0</v>
      </c>
      <c r="I78" s="348">
        <f t="shared" si="35"/>
        <v>1050</v>
      </c>
      <c r="J78" s="352">
        <f t="shared" si="35"/>
        <v>2</v>
      </c>
      <c r="K78" s="353">
        <f t="shared" si="35"/>
        <v>1052</v>
      </c>
      <c r="M78" s="4"/>
    </row>
    <row r="79" spans="1:13" ht="13.5" customHeight="1" x14ac:dyDescent="0.2">
      <c r="A79" s="174" t="s">
        <v>193</v>
      </c>
      <c r="B79" s="150" t="s">
        <v>194</v>
      </c>
      <c r="C79" s="193">
        <f>+'3.SZ.TÁBL. SEGÍTŐ SZOLGÁLAT'!AD88</f>
        <v>5797.9400000000005</v>
      </c>
      <c r="D79" s="166">
        <f>+'3.SZ.TÁBL. SEGÍTŐ SZOLGÁLAT'!AE88</f>
        <v>16</v>
      </c>
      <c r="E79" s="167">
        <f>+'3.SZ.TÁBL. SEGÍTŐ SZOLGÁLAT'!AF88</f>
        <v>5813.9400000000005</v>
      </c>
      <c r="F79" s="7">
        <f>+'[3]1.1.SZ.TÁBL. BEV - KIAD'!$H$78</f>
        <v>588</v>
      </c>
      <c r="G79" s="59"/>
      <c r="H79" s="60">
        <f>SUM(F79:G79)</f>
        <v>588</v>
      </c>
      <c r="I79" s="49">
        <f t="shared" ref="I79:K83" si="36">+C79+F79</f>
        <v>6385.9400000000005</v>
      </c>
      <c r="J79" s="59">
        <f t="shared" si="36"/>
        <v>16</v>
      </c>
      <c r="K79" s="60">
        <f t="shared" si="36"/>
        <v>6401.9400000000005</v>
      </c>
    </row>
    <row r="80" spans="1:13" ht="13.5" customHeight="1" x14ac:dyDescent="0.2">
      <c r="A80" s="175" t="s">
        <v>195</v>
      </c>
      <c r="B80" s="136" t="s">
        <v>196</v>
      </c>
      <c r="C80" s="188">
        <f>+'3.SZ.TÁBL. SEGÍTŐ SZOLGÁLAT'!AF89</f>
        <v>1098</v>
      </c>
      <c r="D80" s="137"/>
      <c r="E80" s="159">
        <f>+'3.SZ.TÁBL. SEGÍTŐ SZOLGÁLAT'!AF89</f>
        <v>1098</v>
      </c>
      <c r="F80" s="7"/>
      <c r="G80" s="117">
        <f>+[4]Társulás!$J$8</f>
        <v>20</v>
      </c>
      <c r="H80" s="5">
        <f>SUM(F80:G80)</f>
        <v>20</v>
      </c>
      <c r="I80" s="51">
        <f t="shared" si="36"/>
        <v>1098</v>
      </c>
      <c r="J80" s="117">
        <f t="shared" si="36"/>
        <v>20</v>
      </c>
      <c r="K80" s="5">
        <f t="shared" si="36"/>
        <v>1118</v>
      </c>
    </row>
    <row r="81" spans="1:13" ht="13.5" customHeight="1" x14ac:dyDescent="0.2">
      <c r="A81" s="175" t="s">
        <v>197</v>
      </c>
      <c r="B81" s="136" t="s">
        <v>198</v>
      </c>
      <c r="C81" s="188"/>
      <c r="D81" s="137"/>
      <c r="E81" s="159"/>
      <c r="F81" s="7"/>
      <c r="G81" s="117"/>
      <c r="H81" s="5"/>
      <c r="I81" s="51">
        <f t="shared" si="36"/>
        <v>0</v>
      </c>
      <c r="J81" s="117">
        <f t="shared" si="36"/>
        <v>0</v>
      </c>
      <c r="K81" s="5">
        <f t="shared" si="36"/>
        <v>0</v>
      </c>
    </row>
    <row r="82" spans="1:13" ht="13.5" customHeight="1" x14ac:dyDescent="0.2">
      <c r="A82" s="175" t="s">
        <v>199</v>
      </c>
      <c r="B82" s="136" t="s">
        <v>200</v>
      </c>
      <c r="C82" s="188"/>
      <c r="D82" s="137"/>
      <c r="E82" s="159"/>
      <c r="F82" s="7"/>
      <c r="G82" s="117"/>
      <c r="H82" s="5"/>
      <c r="I82" s="51">
        <f t="shared" si="36"/>
        <v>0</v>
      </c>
      <c r="J82" s="117">
        <f t="shared" si="36"/>
        <v>0</v>
      </c>
      <c r="K82" s="5">
        <f t="shared" si="36"/>
        <v>0</v>
      </c>
    </row>
    <row r="83" spans="1:13" ht="13.5" customHeight="1" x14ac:dyDescent="0.2">
      <c r="A83" s="176" t="s">
        <v>201</v>
      </c>
      <c r="B83" s="151" t="s">
        <v>274</v>
      </c>
      <c r="C83" s="204">
        <f>+'3.SZ.TÁBL. SEGÍTŐ SZOLGÁLAT'!AD92</f>
        <v>300</v>
      </c>
      <c r="D83" s="163"/>
      <c r="E83" s="164">
        <f>+'3.SZ.TÁBL. SEGÍTŐ SZOLGÁLAT'!AF92</f>
        <v>300</v>
      </c>
      <c r="F83" s="145"/>
      <c r="G83" s="160">
        <f>+[4]Társulás!$K$10</f>
        <v>1</v>
      </c>
      <c r="H83" s="147">
        <f>SUM(F83:G83)</f>
        <v>1</v>
      </c>
      <c r="I83" s="52">
        <f t="shared" si="36"/>
        <v>300</v>
      </c>
      <c r="J83" s="160">
        <f t="shared" si="36"/>
        <v>1</v>
      </c>
      <c r="K83" s="147">
        <f t="shared" si="36"/>
        <v>301</v>
      </c>
    </row>
    <row r="84" spans="1:13" s="3" customFormat="1" ht="13.5" customHeight="1" x14ac:dyDescent="0.2">
      <c r="A84" s="177" t="s">
        <v>128</v>
      </c>
      <c r="B84" s="152" t="s">
        <v>89</v>
      </c>
      <c r="C84" s="246">
        <f t="shared" ref="C84:H84" si="37">SUM(C79:C83)</f>
        <v>7195.9400000000005</v>
      </c>
      <c r="D84" s="354">
        <f t="shared" si="37"/>
        <v>16</v>
      </c>
      <c r="E84" s="355">
        <f t="shared" si="37"/>
        <v>7211.9400000000005</v>
      </c>
      <c r="F84" s="246">
        <f t="shared" si="37"/>
        <v>588</v>
      </c>
      <c r="G84" s="352">
        <f t="shared" si="37"/>
        <v>21</v>
      </c>
      <c r="H84" s="353">
        <f t="shared" si="37"/>
        <v>609</v>
      </c>
      <c r="I84" s="348">
        <f>+SUM(I79:I83)</f>
        <v>7783.9400000000005</v>
      </c>
      <c r="J84" s="352">
        <f>+SUM(J79:J83)</f>
        <v>37</v>
      </c>
      <c r="K84" s="353">
        <f>+SUM(K79:K83)</f>
        <v>7820.9400000000005</v>
      </c>
      <c r="M84" s="4"/>
    </row>
    <row r="85" spans="1:13" s="3" customFormat="1" ht="13.5" customHeight="1" x14ac:dyDescent="0.2">
      <c r="A85" s="177" t="s">
        <v>129</v>
      </c>
      <c r="B85" s="152" t="s">
        <v>90</v>
      </c>
      <c r="C85" s="246">
        <f t="shared" ref="C85:K85" si="38">+C62+C65+C75+C78+C84</f>
        <v>30492.940000000002</v>
      </c>
      <c r="D85" s="354">
        <f t="shared" si="38"/>
        <v>68</v>
      </c>
      <c r="E85" s="355">
        <f t="shared" si="38"/>
        <v>30560.940000000002</v>
      </c>
      <c r="F85" s="246">
        <f t="shared" si="38"/>
        <v>26701</v>
      </c>
      <c r="G85" s="352">
        <f t="shared" si="38"/>
        <v>0</v>
      </c>
      <c r="H85" s="353">
        <f t="shared" si="38"/>
        <v>26701</v>
      </c>
      <c r="I85" s="348">
        <f t="shared" si="38"/>
        <v>57193.94</v>
      </c>
      <c r="J85" s="352">
        <f t="shared" si="38"/>
        <v>68</v>
      </c>
      <c r="K85" s="353">
        <f t="shared" si="38"/>
        <v>57261.94</v>
      </c>
      <c r="M85" s="4"/>
    </row>
    <row r="86" spans="1:13" ht="13.5" customHeight="1" x14ac:dyDescent="0.2">
      <c r="A86" s="174" t="s">
        <v>238</v>
      </c>
      <c r="B86" s="168" t="s">
        <v>239</v>
      </c>
      <c r="C86" s="193"/>
      <c r="D86" s="166"/>
      <c r="E86" s="167"/>
      <c r="F86" s="504">
        <f>+SUM(F87:F87)</f>
        <v>4000</v>
      </c>
      <c r="G86" s="59">
        <f>SUM(G87:G87)</f>
        <v>20373</v>
      </c>
      <c r="H86" s="59">
        <f t="shared" ref="H86:H88" si="39">SUM(F86:G86)</f>
        <v>24373</v>
      </c>
      <c r="I86" s="49">
        <f>SUM(I87:I87)</f>
        <v>4000</v>
      </c>
      <c r="J86" s="59">
        <f>SUM(J87:J87)</f>
        <v>20373</v>
      </c>
      <c r="K86" s="60">
        <f>SUM(K87:K87)</f>
        <v>24373</v>
      </c>
    </row>
    <row r="87" spans="1:13" s="245" customFormat="1" x14ac:dyDescent="0.2">
      <c r="A87" s="180" t="s">
        <v>238</v>
      </c>
      <c r="B87" s="169" t="s">
        <v>275</v>
      </c>
      <c r="C87" s="193"/>
      <c r="D87" s="166"/>
      <c r="E87" s="167"/>
      <c r="F87" s="7">
        <f>+'[3]1.1.SZ.TÁBL. BEV - KIAD'!$H$86</f>
        <v>4000</v>
      </c>
      <c r="G87" s="334">
        <f>+[4]Társulás!$O$4+[4]Társulás!$O$14+[4]Társulás!$O$15+[4]Társulás!$O$16+[4]Társulás!$O$17+[4]Társulás!$O$18+[4]Társulás!$O$19+[4]Társulás!$O$20+[4]Társulás!$O$34</f>
        <v>20373</v>
      </c>
      <c r="H87" s="335">
        <f t="shared" si="39"/>
        <v>24373</v>
      </c>
      <c r="I87" s="329">
        <f t="shared" ref="I87:K87" si="40">+C87+F87</f>
        <v>4000</v>
      </c>
      <c r="J87" s="334">
        <f t="shared" si="40"/>
        <v>20373</v>
      </c>
      <c r="K87" s="335">
        <f t="shared" si="40"/>
        <v>24373</v>
      </c>
      <c r="M87" s="328"/>
    </row>
    <row r="88" spans="1:13" s="245" customFormat="1" ht="25.5" x14ac:dyDescent="0.2">
      <c r="A88" s="645" t="s">
        <v>240</v>
      </c>
      <c r="B88" s="646" t="s">
        <v>390</v>
      </c>
      <c r="C88" s="247"/>
      <c r="D88" s="346"/>
      <c r="E88" s="347"/>
      <c r="F88" s="7">
        <f>+'[3]1.1.SZ.TÁBL. BEV - KIAD'!$H$87</f>
        <v>2568</v>
      </c>
      <c r="G88" s="334"/>
      <c r="H88" s="147">
        <f t="shared" si="39"/>
        <v>2568</v>
      </c>
      <c r="I88" s="52">
        <f t="shared" ref="I88" si="41">+C88+F88</f>
        <v>2568</v>
      </c>
      <c r="J88" s="160">
        <f t="shared" ref="J88" si="42">+D88+G88</f>
        <v>0</v>
      </c>
      <c r="K88" s="147">
        <f t="shared" ref="K88" si="43">+E88+H88</f>
        <v>2568</v>
      </c>
      <c r="M88" s="328"/>
    </row>
    <row r="89" spans="1:13" ht="13.5" customHeight="1" x14ac:dyDescent="0.2">
      <c r="A89" s="372" t="s">
        <v>281</v>
      </c>
      <c r="B89" s="373" t="s">
        <v>241</v>
      </c>
      <c r="C89" s="188"/>
      <c r="D89" s="137"/>
      <c r="E89" s="159"/>
      <c r="F89" s="188">
        <f t="shared" ref="F89:K89" si="44">+SUM(F90:F93)</f>
        <v>2774</v>
      </c>
      <c r="G89" s="117">
        <f>+SUM(G90:G93)</f>
        <v>24616</v>
      </c>
      <c r="H89" s="5">
        <f t="shared" si="44"/>
        <v>27390</v>
      </c>
      <c r="I89" s="188">
        <f t="shared" si="44"/>
        <v>2774</v>
      </c>
      <c r="J89" s="117">
        <f>+SUM(J90:J93)</f>
        <v>24616</v>
      </c>
      <c r="K89" s="5">
        <f t="shared" si="44"/>
        <v>27390</v>
      </c>
    </row>
    <row r="90" spans="1:13" s="245" customFormat="1" ht="13.5" customHeight="1" x14ac:dyDescent="0.2">
      <c r="A90" s="374"/>
      <c r="B90" s="704" t="s">
        <v>321</v>
      </c>
      <c r="C90" s="236"/>
      <c r="D90" s="344"/>
      <c r="E90" s="345"/>
      <c r="F90" s="7"/>
      <c r="G90" s="342">
        <f>+[4]Társulás!$R$26+[4]Társulás!$R$31+[4]Társulás!$R$32+483+3640</f>
        <v>10739</v>
      </c>
      <c r="H90" s="343">
        <f>SUM(F90:G90)</f>
        <v>10739</v>
      </c>
      <c r="I90" s="329">
        <f>+C90+F90</f>
        <v>0</v>
      </c>
      <c r="J90" s="342">
        <f t="shared" ref="J90:K90" si="45">+D90+G90</f>
        <v>10739</v>
      </c>
      <c r="K90" s="343">
        <f t="shared" si="45"/>
        <v>10739</v>
      </c>
      <c r="M90" s="328"/>
    </row>
    <row r="91" spans="1:13" s="245" customFormat="1" ht="13.5" customHeight="1" x14ac:dyDescent="0.2">
      <c r="A91" s="180"/>
      <c r="B91" s="704" t="s">
        <v>363</v>
      </c>
      <c r="C91" s="247"/>
      <c r="D91" s="346"/>
      <c r="E91" s="347"/>
      <c r="F91" s="145"/>
      <c r="G91" s="334">
        <f>+[4]Társulás!$R$24+[4]Társulás!$R$25+[4]Társulás!$R$29+[4]Társulás!$R$30+[4]Társulás!$R$35-3640</f>
        <v>1276</v>
      </c>
      <c r="H91" s="343">
        <f t="shared" ref="H91:H93" si="46">SUM(F91:G91)</f>
        <v>1276</v>
      </c>
      <c r="I91" s="329">
        <f t="shared" ref="I91:I93" si="47">+C91+F91</f>
        <v>0</v>
      </c>
      <c r="J91" s="342">
        <f t="shared" ref="J91:J93" si="48">+D91+G91</f>
        <v>1276</v>
      </c>
      <c r="K91" s="343">
        <f t="shared" ref="K91:K93" si="49">+E91+H91</f>
        <v>1276</v>
      </c>
      <c r="M91" s="328"/>
    </row>
    <row r="92" spans="1:13" s="245" customFormat="1" ht="13.5" customHeight="1" x14ac:dyDescent="0.2">
      <c r="A92" s="180"/>
      <c r="B92" s="704" t="s">
        <v>392</v>
      </c>
      <c r="C92" s="247"/>
      <c r="D92" s="346"/>
      <c r="E92" s="347"/>
      <c r="F92" s="145"/>
      <c r="G92" s="334">
        <f>+[4]Társulás!$R$28</f>
        <v>10564</v>
      </c>
      <c r="H92" s="343">
        <f t="shared" si="46"/>
        <v>10564</v>
      </c>
      <c r="I92" s="329"/>
      <c r="J92" s="342">
        <f t="shared" si="48"/>
        <v>10564</v>
      </c>
      <c r="K92" s="343">
        <f t="shared" si="49"/>
        <v>10564</v>
      </c>
      <c r="M92" s="328"/>
    </row>
    <row r="93" spans="1:13" s="245" customFormat="1" ht="13.5" customHeight="1" x14ac:dyDescent="0.2">
      <c r="A93" s="180"/>
      <c r="B93" s="704" t="s">
        <v>257</v>
      </c>
      <c r="C93" s="247"/>
      <c r="D93" s="346"/>
      <c r="E93" s="347"/>
      <c r="F93" s="145">
        <f>+'[3]1.1.SZ.TÁBL. BEV - KIAD'!$H$91</f>
        <v>2774</v>
      </c>
      <c r="G93" s="334">
        <f>+[4]Társulás!$R$5+[4]Társulás!$R$27+[4]Társulás!$R$33-483</f>
        <v>2037</v>
      </c>
      <c r="H93" s="343">
        <f t="shared" si="46"/>
        <v>4811</v>
      </c>
      <c r="I93" s="329">
        <f t="shared" si="47"/>
        <v>2774</v>
      </c>
      <c r="J93" s="342">
        <f t="shared" si="48"/>
        <v>2037</v>
      </c>
      <c r="K93" s="343">
        <f t="shared" si="49"/>
        <v>4811</v>
      </c>
      <c r="M93" s="328"/>
    </row>
    <row r="94" spans="1:13" s="3" customFormat="1" ht="13.5" customHeight="1" x14ac:dyDescent="0.2">
      <c r="A94" s="177" t="s">
        <v>130</v>
      </c>
      <c r="B94" s="152" t="s">
        <v>91</v>
      </c>
      <c r="C94" s="246">
        <f>+C86+C89</f>
        <v>0</v>
      </c>
      <c r="D94" s="248">
        <f>+D86+D89</f>
        <v>0</v>
      </c>
      <c r="E94" s="249">
        <f>+E86+E89</f>
        <v>0</v>
      </c>
      <c r="F94" s="647">
        <f t="shared" ref="F94:K94" si="50">+F86+F89+F88</f>
        <v>9342</v>
      </c>
      <c r="G94" s="248">
        <f t="shared" si="50"/>
        <v>44989</v>
      </c>
      <c r="H94" s="250">
        <f t="shared" si="50"/>
        <v>54331</v>
      </c>
      <c r="I94" s="647">
        <f t="shared" si="50"/>
        <v>9342</v>
      </c>
      <c r="J94" s="248">
        <f>+J86+J89+J88</f>
        <v>44989</v>
      </c>
      <c r="K94" s="250">
        <f t="shared" si="50"/>
        <v>54331</v>
      </c>
      <c r="M94" s="4"/>
    </row>
    <row r="95" spans="1:13" ht="13.5" customHeight="1" x14ac:dyDescent="0.2">
      <c r="A95" s="174" t="s">
        <v>202</v>
      </c>
      <c r="B95" s="150" t="s">
        <v>203</v>
      </c>
      <c r="C95" s="193"/>
      <c r="D95" s="166"/>
      <c r="E95" s="167"/>
      <c r="F95" s="6"/>
      <c r="G95" s="59"/>
      <c r="H95" s="60"/>
      <c r="I95" s="49">
        <f t="shared" ref="I95:K101" si="51">+C95+F95</f>
        <v>0</v>
      </c>
      <c r="J95" s="59">
        <f t="shared" si="51"/>
        <v>0</v>
      </c>
      <c r="K95" s="60">
        <f t="shared" si="51"/>
        <v>0</v>
      </c>
    </row>
    <row r="96" spans="1:13" ht="13.5" customHeight="1" x14ac:dyDescent="0.2">
      <c r="A96" s="175" t="s">
        <v>204</v>
      </c>
      <c r="B96" s="136" t="s">
        <v>205</v>
      </c>
      <c r="C96" s="188"/>
      <c r="D96" s="137"/>
      <c r="E96" s="159"/>
      <c r="F96" s="7"/>
      <c r="G96" s="117"/>
      <c r="H96" s="5"/>
      <c r="I96" s="51">
        <f t="shared" si="51"/>
        <v>0</v>
      </c>
      <c r="J96" s="117">
        <f t="shared" si="51"/>
        <v>0</v>
      </c>
      <c r="K96" s="5">
        <f t="shared" si="51"/>
        <v>0</v>
      </c>
    </row>
    <row r="97" spans="1:13" ht="13.5" customHeight="1" x14ac:dyDescent="0.2">
      <c r="A97" s="175" t="s">
        <v>206</v>
      </c>
      <c r="B97" s="136" t="s">
        <v>207</v>
      </c>
      <c r="C97" s="188">
        <f>+'3.SZ.TÁBL. SEGÍTŐ SZOLGÁLAT'!AD101</f>
        <v>0</v>
      </c>
      <c r="D97" s="137">
        <f>+'3.SZ.TÁBL. SEGÍTŐ SZOLGÁLAT'!AE101</f>
        <v>0</v>
      </c>
      <c r="E97" s="159">
        <f>+'3.SZ.TÁBL. SEGÍTŐ SZOLGÁLAT'!AF101</f>
        <v>0</v>
      </c>
      <c r="F97" s="7"/>
      <c r="G97" s="117"/>
      <c r="H97" s="5"/>
      <c r="I97" s="51">
        <f t="shared" si="51"/>
        <v>0</v>
      </c>
      <c r="J97" s="117">
        <f t="shared" si="51"/>
        <v>0</v>
      </c>
      <c r="K97" s="5">
        <f t="shared" si="51"/>
        <v>0</v>
      </c>
    </row>
    <row r="98" spans="1:13" ht="13.5" customHeight="1" x14ac:dyDescent="0.2">
      <c r="A98" s="175" t="s">
        <v>208</v>
      </c>
      <c r="B98" s="136" t="s">
        <v>209</v>
      </c>
      <c r="C98" s="188">
        <f>+'3.SZ.TÁBL. SEGÍTŐ SZOLGÁLAT'!AD102</f>
        <v>350</v>
      </c>
      <c r="D98" s="137">
        <f>+'3.SZ.TÁBL. SEGÍTŐ SZOLGÁLAT'!AE102</f>
        <v>0</v>
      </c>
      <c r="E98" s="159">
        <f>+'3.SZ.TÁBL. SEGÍTŐ SZOLGÁLAT'!AF102</f>
        <v>350</v>
      </c>
      <c r="F98" s="7"/>
      <c r="G98" s="117"/>
      <c r="H98" s="5">
        <f>SUM(F98:G98)</f>
        <v>0</v>
      </c>
      <c r="I98" s="51">
        <f t="shared" si="51"/>
        <v>350</v>
      </c>
      <c r="J98" s="117">
        <f t="shared" si="51"/>
        <v>0</v>
      </c>
      <c r="K98" s="5">
        <f t="shared" si="51"/>
        <v>350</v>
      </c>
    </row>
    <row r="99" spans="1:13" ht="13.5" customHeight="1" x14ac:dyDescent="0.2">
      <c r="A99" s="175" t="s">
        <v>210</v>
      </c>
      <c r="B99" s="136" t="s">
        <v>211</v>
      </c>
      <c r="C99" s="188"/>
      <c r="D99" s="137"/>
      <c r="E99" s="159"/>
      <c r="F99" s="7"/>
      <c r="G99" s="117"/>
      <c r="H99" s="5"/>
      <c r="I99" s="51">
        <f t="shared" si="51"/>
        <v>0</v>
      </c>
      <c r="J99" s="117">
        <f t="shared" si="51"/>
        <v>0</v>
      </c>
      <c r="K99" s="5">
        <f t="shared" si="51"/>
        <v>0</v>
      </c>
    </row>
    <row r="100" spans="1:13" ht="13.5" customHeight="1" x14ac:dyDescent="0.2">
      <c r="A100" s="175" t="s">
        <v>212</v>
      </c>
      <c r="B100" s="136" t="s">
        <v>213</v>
      </c>
      <c r="C100" s="188"/>
      <c r="D100" s="137"/>
      <c r="E100" s="159"/>
      <c r="F100" s="7"/>
      <c r="G100" s="117"/>
      <c r="H100" s="5"/>
      <c r="I100" s="51">
        <f t="shared" si="51"/>
        <v>0</v>
      </c>
      <c r="J100" s="117">
        <f t="shared" si="51"/>
        <v>0</v>
      </c>
      <c r="K100" s="5">
        <f t="shared" si="51"/>
        <v>0</v>
      </c>
    </row>
    <row r="101" spans="1:13" ht="13.5" customHeight="1" x14ac:dyDescent="0.2">
      <c r="A101" s="176" t="s">
        <v>214</v>
      </c>
      <c r="B101" s="151" t="s">
        <v>215</v>
      </c>
      <c r="C101" s="204">
        <f>+'3.SZ.TÁBL. SEGÍTŐ SZOLGÁLAT'!AD105</f>
        <v>95</v>
      </c>
      <c r="D101" s="163">
        <f>+'3.SZ.TÁBL. SEGÍTŐ SZOLGÁLAT'!AE105</f>
        <v>0</v>
      </c>
      <c r="E101" s="164">
        <f>+'3.SZ.TÁBL. SEGÍTŐ SZOLGÁLAT'!AF105</f>
        <v>95</v>
      </c>
      <c r="F101" s="7"/>
      <c r="G101" s="160"/>
      <c r="H101" s="5">
        <f t="shared" ref="H101" si="52">SUM(F101:G101)</f>
        <v>0</v>
      </c>
      <c r="I101" s="52">
        <f t="shared" si="51"/>
        <v>95</v>
      </c>
      <c r="J101" s="160">
        <f t="shared" si="51"/>
        <v>0</v>
      </c>
      <c r="K101" s="147">
        <f t="shared" si="51"/>
        <v>95</v>
      </c>
    </row>
    <row r="102" spans="1:13" s="3" customFormat="1" ht="13.5" customHeight="1" x14ac:dyDescent="0.2">
      <c r="A102" s="177" t="s">
        <v>131</v>
      </c>
      <c r="B102" s="152" t="s">
        <v>53</v>
      </c>
      <c r="C102" s="246">
        <f t="shared" ref="C102:H102" si="53">SUM(C95:C101)</f>
        <v>445</v>
      </c>
      <c r="D102" s="354">
        <f t="shared" si="53"/>
        <v>0</v>
      </c>
      <c r="E102" s="355">
        <f t="shared" si="53"/>
        <v>445</v>
      </c>
      <c r="F102" s="246">
        <f t="shared" si="53"/>
        <v>0</v>
      </c>
      <c r="G102" s="352">
        <f t="shared" si="53"/>
        <v>0</v>
      </c>
      <c r="H102" s="353">
        <f t="shared" si="53"/>
        <v>0</v>
      </c>
      <c r="I102" s="348">
        <f>+SUM(I95:I101)</f>
        <v>445</v>
      </c>
      <c r="J102" s="352">
        <f>+SUM(J95:J101)</f>
        <v>0</v>
      </c>
      <c r="K102" s="353">
        <f>+SUM(K95:K101)</f>
        <v>445</v>
      </c>
      <c r="M102" s="4"/>
    </row>
    <row r="103" spans="1:13" ht="13.5" customHeight="1" x14ac:dyDescent="0.2">
      <c r="A103" s="174" t="s">
        <v>216</v>
      </c>
      <c r="B103" s="150" t="s">
        <v>217</v>
      </c>
      <c r="C103" s="193"/>
      <c r="D103" s="166"/>
      <c r="E103" s="167"/>
      <c r="F103" s="6"/>
      <c r="G103" s="59"/>
      <c r="H103" s="60"/>
      <c r="I103" s="49">
        <f t="shared" ref="I103:K106" si="54">+C103+F103</f>
        <v>0</v>
      </c>
      <c r="J103" s="59">
        <f t="shared" si="54"/>
        <v>0</v>
      </c>
      <c r="K103" s="60">
        <f t="shared" si="54"/>
        <v>0</v>
      </c>
    </row>
    <row r="104" spans="1:13" ht="13.5" customHeight="1" x14ac:dyDescent="0.2">
      <c r="A104" s="175" t="s">
        <v>218</v>
      </c>
      <c r="B104" s="136" t="s">
        <v>219</v>
      </c>
      <c r="C104" s="188"/>
      <c r="D104" s="137"/>
      <c r="E104" s="159"/>
      <c r="F104" s="7"/>
      <c r="G104" s="117"/>
      <c r="H104" s="5"/>
      <c r="I104" s="51">
        <f t="shared" si="54"/>
        <v>0</v>
      </c>
      <c r="J104" s="117">
        <f t="shared" si="54"/>
        <v>0</v>
      </c>
      <c r="K104" s="5">
        <f t="shared" si="54"/>
        <v>0</v>
      </c>
    </row>
    <row r="105" spans="1:13" ht="13.5" customHeight="1" x14ac:dyDescent="0.2">
      <c r="A105" s="175" t="s">
        <v>220</v>
      </c>
      <c r="B105" s="136" t="s">
        <v>221</v>
      </c>
      <c r="C105" s="188"/>
      <c r="D105" s="137"/>
      <c r="E105" s="159"/>
      <c r="F105" s="7"/>
      <c r="G105" s="117"/>
      <c r="H105" s="5"/>
      <c r="I105" s="51">
        <f t="shared" si="54"/>
        <v>0</v>
      </c>
      <c r="J105" s="117">
        <f t="shared" si="54"/>
        <v>0</v>
      </c>
      <c r="K105" s="5">
        <f t="shared" si="54"/>
        <v>0</v>
      </c>
    </row>
    <row r="106" spans="1:13" ht="13.5" customHeight="1" x14ac:dyDescent="0.2">
      <c r="A106" s="176" t="s">
        <v>222</v>
      </c>
      <c r="B106" s="151" t="s">
        <v>223</v>
      </c>
      <c r="C106" s="204"/>
      <c r="D106" s="163"/>
      <c r="E106" s="164"/>
      <c r="F106" s="145"/>
      <c r="G106" s="160"/>
      <c r="H106" s="147"/>
      <c r="I106" s="52">
        <f t="shared" si="54"/>
        <v>0</v>
      </c>
      <c r="J106" s="160">
        <f t="shared" si="54"/>
        <v>0</v>
      </c>
      <c r="K106" s="147">
        <f t="shared" si="54"/>
        <v>0</v>
      </c>
    </row>
    <row r="107" spans="1:13" s="3" customFormat="1" ht="13.5" customHeight="1" x14ac:dyDescent="0.2">
      <c r="A107" s="177" t="s">
        <v>132</v>
      </c>
      <c r="B107" s="152" t="s">
        <v>92</v>
      </c>
      <c r="C107" s="246">
        <f t="shared" ref="C107:H107" si="55">SUM(C103:C106)</f>
        <v>0</v>
      </c>
      <c r="D107" s="354">
        <f t="shared" si="55"/>
        <v>0</v>
      </c>
      <c r="E107" s="355">
        <f t="shared" si="55"/>
        <v>0</v>
      </c>
      <c r="F107" s="246">
        <f t="shared" si="55"/>
        <v>0</v>
      </c>
      <c r="G107" s="352">
        <f t="shared" si="55"/>
        <v>0</v>
      </c>
      <c r="H107" s="353">
        <f t="shared" si="55"/>
        <v>0</v>
      </c>
      <c r="I107" s="348">
        <f>+SUM(I103:I106)</f>
        <v>0</v>
      </c>
      <c r="J107" s="352">
        <f>+SUM(J103:J106)</f>
        <v>0</v>
      </c>
      <c r="K107" s="353">
        <f>+SUM(K103:K106)</f>
        <v>0</v>
      </c>
      <c r="M107" s="4"/>
    </row>
    <row r="108" spans="1:13" s="3" customFormat="1" ht="13.5" customHeight="1" x14ac:dyDescent="0.2">
      <c r="A108" s="177" t="s">
        <v>133</v>
      </c>
      <c r="B108" s="152" t="s">
        <v>93</v>
      </c>
      <c r="C108" s="246">
        <f>+'3.SZ.TÁBL. SEGÍTŐ SZOLGÁLAT'!AD112</f>
        <v>0</v>
      </c>
      <c r="D108" s="354">
        <f>+'3.SZ.TÁBL. SEGÍTŐ SZOLGÁLAT'!AE112</f>
        <v>0</v>
      </c>
      <c r="E108" s="355">
        <f>+'3.SZ.TÁBL. SEGÍTŐ SZOLGÁLAT'!AF112</f>
        <v>0</v>
      </c>
      <c r="F108" s="351"/>
      <c r="G108" s="352"/>
      <c r="H108" s="353"/>
      <c r="I108" s="348">
        <f>+C108+F108</f>
        <v>0</v>
      </c>
      <c r="J108" s="352">
        <f>+D108+G108</f>
        <v>0</v>
      </c>
      <c r="K108" s="353">
        <f>+E108+H108</f>
        <v>0</v>
      </c>
      <c r="M108" s="4"/>
    </row>
    <row r="109" spans="1:13" s="3" customFormat="1" ht="13.5" customHeight="1" x14ac:dyDescent="0.2">
      <c r="A109" s="181" t="s">
        <v>134</v>
      </c>
      <c r="B109" s="152" t="s">
        <v>94</v>
      </c>
      <c r="C109" s="246">
        <f t="shared" ref="C109:K109" si="56">+C52+C53+C85+C94+C102+C107+C108</f>
        <v>151861.94</v>
      </c>
      <c r="D109" s="354">
        <f t="shared" si="56"/>
        <v>9144</v>
      </c>
      <c r="E109" s="355">
        <f t="shared" si="56"/>
        <v>161005.94</v>
      </c>
      <c r="F109" s="246">
        <f t="shared" si="56"/>
        <v>36043</v>
      </c>
      <c r="G109" s="352">
        <f t="shared" si="56"/>
        <v>44989</v>
      </c>
      <c r="H109" s="353">
        <f t="shared" si="56"/>
        <v>81032</v>
      </c>
      <c r="I109" s="348">
        <f t="shared" si="56"/>
        <v>187904.94</v>
      </c>
      <c r="J109" s="352">
        <f t="shared" si="56"/>
        <v>54133</v>
      </c>
      <c r="K109" s="353">
        <f t="shared" si="56"/>
        <v>242037.94</v>
      </c>
      <c r="M109" s="4"/>
    </row>
    <row r="110" spans="1:13" s="3" customFormat="1" ht="13.5" customHeight="1" thickBot="1" x14ac:dyDescent="0.25">
      <c r="A110" s="385" t="s">
        <v>258</v>
      </c>
      <c r="B110" s="386" t="s">
        <v>95</v>
      </c>
      <c r="C110" s="387">
        <f>+'3.SZ.TÁBL. SEGÍTŐ SZOLGÁLAT'!AD114</f>
        <v>0</v>
      </c>
      <c r="D110" s="388">
        <f>+'3.SZ.TÁBL. SEGÍTŐ SZOLGÁLAT'!AE114</f>
        <v>0</v>
      </c>
      <c r="E110" s="389">
        <f>+'3.SZ.TÁBL. SEGÍTŐ SZOLGÁLAT'!AF114</f>
        <v>0</v>
      </c>
      <c r="F110" s="390">
        <f>+C30</f>
        <v>134100</v>
      </c>
      <c r="G110" s="391">
        <f>+D30</f>
        <v>-7098</v>
      </c>
      <c r="H110" s="389">
        <f>+E30</f>
        <v>127002</v>
      </c>
      <c r="I110" s="392"/>
      <c r="J110" s="391"/>
      <c r="K110" s="389"/>
      <c r="L110" s="4"/>
    </row>
    <row r="111" spans="1:13" s="3" customFormat="1" ht="13.5" customHeight="1" thickBot="1" x14ac:dyDescent="0.25">
      <c r="A111" s="796" t="s">
        <v>232</v>
      </c>
      <c r="B111" s="797"/>
      <c r="C111" s="251">
        <f t="shared" ref="C111:H111" si="57">+SUM(C109:C110)</f>
        <v>151861.94</v>
      </c>
      <c r="D111" s="170">
        <f t="shared" si="57"/>
        <v>9144</v>
      </c>
      <c r="E111" s="171">
        <f t="shared" si="57"/>
        <v>161005.94</v>
      </c>
      <c r="F111" s="251">
        <f t="shared" si="57"/>
        <v>170143</v>
      </c>
      <c r="G111" s="172">
        <f t="shared" si="57"/>
        <v>37891</v>
      </c>
      <c r="H111" s="173">
        <f t="shared" si="57"/>
        <v>208034</v>
      </c>
      <c r="I111" s="11">
        <f>+I109+I110</f>
        <v>187904.94</v>
      </c>
      <c r="J111" s="172">
        <f>+J109+J110</f>
        <v>54133</v>
      </c>
      <c r="K111" s="173">
        <f>+K109+K110</f>
        <v>242037.94</v>
      </c>
      <c r="M111" s="4"/>
    </row>
    <row r="112" spans="1:13" s="3" customFormat="1" ht="13.5" customHeight="1" thickBot="1" x14ac:dyDescent="0.25">
      <c r="B112" s="356"/>
      <c r="C112" s="357"/>
      <c r="D112" s="357"/>
      <c r="E112" s="357"/>
      <c r="F112" s="358"/>
      <c r="G112" s="358"/>
      <c r="H112" s="358"/>
      <c r="I112" s="358"/>
      <c r="J112" s="358"/>
      <c r="K112" s="358"/>
      <c r="M112" s="4"/>
    </row>
    <row r="113" spans="1:20" s="262" customFormat="1" ht="13.5" customHeight="1" thickBot="1" x14ac:dyDescent="0.25">
      <c r="A113" s="792" t="s">
        <v>242</v>
      </c>
      <c r="B113" s="793"/>
      <c r="C113" s="265">
        <f t="shared" ref="C113:K113" si="58">+C32-C111</f>
        <v>5.9999999997671694E-2</v>
      </c>
      <c r="D113" s="252">
        <f t="shared" si="58"/>
        <v>0</v>
      </c>
      <c r="E113" s="266">
        <f t="shared" si="58"/>
        <v>5.9999999997671694E-2</v>
      </c>
      <c r="F113" s="265">
        <f t="shared" si="58"/>
        <v>0</v>
      </c>
      <c r="G113" s="252">
        <f t="shared" si="58"/>
        <v>0</v>
      </c>
      <c r="H113" s="266">
        <f t="shared" si="58"/>
        <v>0</v>
      </c>
      <c r="I113" s="265">
        <f t="shared" si="58"/>
        <v>5.9999999997671694E-2</v>
      </c>
      <c r="J113" s="252">
        <f t="shared" si="58"/>
        <v>0</v>
      </c>
      <c r="K113" s="253">
        <f t="shared" si="58"/>
        <v>5.9999999997671694E-2</v>
      </c>
      <c r="L113" s="364"/>
      <c r="M113" s="365"/>
      <c r="N113" s="365"/>
      <c r="O113" s="365"/>
      <c r="P113" s="365"/>
      <c r="Q113" s="365"/>
      <c r="R113" s="365"/>
      <c r="S113" s="365"/>
      <c r="T113" s="365"/>
    </row>
    <row r="114" spans="1:20" ht="13.5" customHeight="1" x14ac:dyDescent="0.2"/>
    <row r="115" spans="1:20" ht="13.5" customHeight="1" x14ac:dyDescent="0.2"/>
  </sheetData>
  <mergeCells count="8">
    <mergeCell ref="I1:K1"/>
    <mergeCell ref="C1:E1"/>
    <mergeCell ref="F1:H1"/>
    <mergeCell ref="A113:B113"/>
    <mergeCell ref="A32:B32"/>
    <mergeCell ref="A111:B111"/>
    <mergeCell ref="A1:A2"/>
    <mergeCell ref="B1:B2"/>
  </mergeCells>
  <phoneticPr fontId="25" type="noConversion"/>
  <printOptions horizontalCentered="1"/>
  <pageMargins left="0.15748031496062992" right="0.15748031496062992" top="1.2598425196850394" bottom="0.51181102362204722" header="0.35433070866141736" footer="0.15748031496062992"/>
  <pageSetup paperSize="8" scale="80" orientation="landscape" r:id="rId1"/>
  <headerFooter alignWithMargins="0">
    <oddHeader>&amp;L&amp;"Times New Roman,Félkövér"&amp;13Szent László Völgye TKT&amp;C&amp;"Times New Roman,Félkövér"&amp;16 2021.ÉVI I. KÖLTSÉGVETÉS MÓDOSÍTÁS&amp;R1/1. sz. táblázat
TÁRSULÁS ÉS INTÉZMÉNYEK BEVÉTELEK - KIADÁSOK
Adatok: eFt</oddHeader>
    <oddFooter>&amp;L&amp;F&amp;R&amp;P</oddFooter>
  </headerFooter>
  <rowBreaks count="1" manualBreakCount="1">
    <brk id="52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119"/>
  <sheetViews>
    <sheetView topLeftCell="A82" zoomScaleNormal="100" workbookViewId="0">
      <selection activeCell="D74" sqref="D74"/>
    </sheetView>
  </sheetViews>
  <sheetFormatPr defaultColWidth="8.85546875" defaultRowHeight="12.95" customHeight="1" x14ac:dyDescent="0.2"/>
  <cols>
    <col min="1" max="1" width="11" style="12" customWidth="1"/>
    <col min="2" max="2" width="62.5703125" style="1" customWidth="1"/>
    <col min="3" max="3" width="12.5703125" style="43" customWidth="1"/>
    <col min="4" max="4" width="10.42578125" style="43" customWidth="1"/>
    <col min="5" max="5" width="12.140625" style="43" customWidth="1"/>
    <col min="6" max="6" width="9.5703125" style="487" customWidth="1"/>
    <col min="7" max="7" width="10.42578125" style="43" customWidth="1"/>
    <col min="8" max="8" width="11.7109375" style="18" customWidth="1"/>
    <col min="9" max="9" width="10.42578125" style="20" customWidth="1"/>
    <col min="10" max="10" width="24.85546875" style="20" customWidth="1"/>
    <col min="11" max="11" width="10.140625" style="20" customWidth="1"/>
    <col min="12" max="12" width="8.85546875" style="20"/>
    <col min="13" max="13" width="9.28515625" style="20" customWidth="1"/>
    <col min="14" max="16384" width="8.85546875" style="20"/>
  </cols>
  <sheetData>
    <row r="1" spans="1:14" ht="12.75" customHeight="1" x14ac:dyDescent="0.2">
      <c r="A1" s="811" t="s">
        <v>97</v>
      </c>
      <c r="B1" s="813" t="s">
        <v>119</v>
      </c>
      <c r="C1" s="804" t="s">
        <v>379</v>
      </c>
      <c r="D1" s="802" t="s">
        <v>380</v>
      </c>
      <c r="E1" s="809" t="s">
        <v>381</v>
      </c>
      <c r="F1" s="807" t="s">
        <v>273</v>
      </c>
      <c r="G1" s="360"/>
    </row>
    <row r="2" spans="1:14" ht="31.5" customHeight="1" x14ac:dyDescent="0.2">
      <c r="A2" s="812"/>
      <c r="B2" s="814"/>
      <c r="C2" s="805" t="s">
        <v>319</v>
      </c>
      <c r="D2" s="803" t="s">
        <v>280</v>
      </c>
      <c r="E2" s="810" t="s">
        <v>320</v>
      </c>
      <c r="F2" s="808"/>
      <c r="G2" s="360"/>
    </row>
    <row r="3" spans="1:14" s="42" customFormat="1" ht="14.25" customHeight="1" x14ac:dyDescent="0.2">
      <c r="A3" s="134"/>
      <c r="B3" s="323"/>
      <c r="C3" s="277"/>
      <c r="D3" s="128"/>
      <c r="E3" s="476"/>
      <c r="F3" s="488"/>
      <c r="G3" s="44"/>
      <c r="H3" s="44"/>
      <c r="I3" s="494"/>
      <c r="J3" s="20"/>
      <c r="K3" s="20"/>
      <c r="M3" s="20"/>
      <c r="N3" s="20"/>
    </row>
    <row r="4" spans="1:14" s="42" customFormat="1" ht="14.25" customHeight="1" x14ac:dyDescent="0.2">
      <c r="A4" s="143"/>
      <c r="B4" s="300" t="s">
        <v>252</v>
      </c>
      <c r="C4" s="278">
        <f>SUM(C5:C11)</f>
        <v>21000</v>
      </c>
      <c r="D4" s="279">
        <f>SUM(D5:D11)</f>
        <v>0</v>
      </c>
      <c r="E4" s="479">
        <f>SUM(E5:E11)</f>
        <v>21000</v>
      </c>
      <c r="F4" s="488">
        <f t="shared" ref="F4:F72" si="0">+E4/C4</f>
        <v>1</v>
      </c>
      <c r="G4" s="44"/>
      <c r="H4" s="18"/>
      <c r="I4" s="20"/>
      <c r="J4" s="20"/>
      <c r="K4" s="697"/>
      <c r="M4" s="20"/>
      <c r="N4" s="20"/>
    </row>
    <row r="5" spans="1:14" s="281" customFormat="1" ht="14.25" customHeight="1" x14ac:dyDescent="0.2">
      <c r="A5" s="143"/>
      <c r="B5" s="301" t="s">
        <v>244</v>
      </c>
      <c r="C5" s="278">
        <f>+'[3]2.SZ.TÁBL. BEVÉTELEK'!$D5</f>
        <v>2368</v>
      </c>
      <c r="D5" s="279"/>
      <c r="E5" s="479">
        <f>SUM(C5:D5)</f>
        <v>2368</v>
      </c>
      <c r="F5" s="488">
        <f t="shared" si="0"/>
        <v>1</v>
      </c>
      <c r="G5" s="44"/>
      <c r="H5" s="280"/>
      <c r="I5" s="298"/>
      <c r="J5" s="299"/>
      <c r="K5" s="313"/>
      <c r="L5" s="315"/>
      <c r="M5" s="20"/>
      <c r="N5" s="48"/>
    </row>
    <row r="6" spans="1:14" ht="14.25" customHeight="1" x14ac:dyDescent="0.2">
      <c r="A6" s="143"/>
      <c r="B6" s="301" t="s">
        <v>245</v>
      </c>
      <c r="C6" s="278">
        <f>+'[3]2.SZ.TÁBL. BEVÉTELEK'!$D6</f>
        <v>7050</v>
      </c>
      <c r="D6" s="279"/>
      <c r="E6" s="479">
        <f t="shared" ref="E6:E11" si="1">SUM(C6:D6)</f>
        <v>7050</v>
      </c>
      <c r="F6" s="488">
        <f t="shared" si="0"/>
        <v>1</v>
      </c>
      <c r="G6" s="44"/>
      <c r="I6" s="298"/>
      <c r="J6" s="299"/>
      <c r="K6" s="313"/>
      <c r="L6" s="315"/>
    </row>
    <row r="7" spans="1:14" ht="14.25" customHeight="1" x14ac:dyDescent="0.2">
      <c r="A7" s="143"/>
      <c r="B7" s="301" t="s">
        <v>250</v>
      </c>
      <c r="C7" s="278">
        <f>+'[3]2.SZ.TÁBL. BEVÉTELEK'!$D7</f>
        <v>1081</v>
      </c>
      <c r="D7" s="279"/>
      <c r="E7" s="479">
        <f t="shared" si="1"/>
        <v>1081</v>
      </c>
      <c r="F7" s="488">
        <f t="shared" si="0"/>
        <v>1</v>
      </c>
      <c r="G7" s="44"/>
      <c r="I7" s="298"/>
      <c r="J7" s="299"/>
      <c r="K7" s="313"/>
      <c r="L7" s="315"/>
    </row>
    <row r="8" spans="1:14" ht="14.25" customHeight="1" x14ac:dyDescent="0.2">
      <c r="A8" s="143"/>
      <c r="B8" s="301" t="s">
        <v>246</v>
      </c>
      <c r="C8" s="278">
        <f>+'[3]2.SZ.TÁBL. BEVÉTELEK'!$D8</f>
        <v>972</v>
      </c>
      <c r="D8" s="279"/>
      <c r="E8" s="479">
        <f t="shared" si="1"/>
        <v>972</v>
      </c>
      <c r="F8" s="488">
        <f t="shared" si="0"/>
        <v>1</v>
      </c>
      <c r="G8" s="44"/>
      <c r="I8" s="298"/>
      <c r="J8" s="299"/>
      <c r="K8" s="313"/>
      <c r="L8" s="315"/>
    </row>
    <row r="9" spans="1:14" ht="14.25" customHeight="1" x14ac:dyDescent="0.2">
      <c r="A9" s="143"/>
      <c r="B9" s="301" t="s">
        <v>247</v>
      </c>
      <c r="C9" s="278">
        <f>+'[3]2.SZ.TÁBL. BEVÉTELEK'!$D9</f>
        <v>4807</v>
      </c>
      <c r="D9" s="279"/>
      <c r="E9" s="479">
        <f t="shared" si="1"/>
        <v>4807</v>
      </c>
      <c r="F9" s="488">
        <f t="shared" si="0"/>
        <v>1</v>
      </c>
      <c r="G9" s="44"/>
      <c r="I9" s="298"/>
      <c r="J9" s="299"/>
      <c r="K9" s="313"/>
      <c r="L9" s="315"/>
    </row>
    <row r="10" spans="1:14" ht="14.25" customHeight="1" x14ac:dyDescent="0.2">
      <c r="A10" s="143"/>
      <c r="B10" s="301" t="s">
        <v>248</v>
      </c>
      <c r="C10" s="278">
        <f>+'[3]2.SZ.TÁBL. BEVÉTELEK'!$D10</f>
        <v>2956</v>
      </c>
      <c r="D10" s="279"/>
      <c r="E10" s="479">
        <f t="shared" si="1"/>
        <v>2956</v>
      </c>
      <c r="F10" s="488">
        <f t="shared" si="0"/>
        <v>1</v>
      </c>
      <c r="G10" s="44"/>
      <c r="I10" s="298"/>
      <c r="J10" s="299"/>
      <c r="K10" s="313"/>
      <c r="L10" s="315"/>
    </row>
    <row r="11" spans="1:14" ht="14.25" customHeight="1" x14ac:dyDescent="0.2">
      <c r="A11" s="143"/>
      <c r="B11" s="301" t="s">
        <v>249</v>
      </c>
      <c r="C11" s="278">
        <f>+'[3]2.SZ.TÁBL. BEVÉTELEK'!$D11</f>
        <v>1766</v>
      </c>
      <c r="D11" s="279"/>
      <c r="E11" s="479">
        <f t="shared" si="1"/>
        <v>1766</v>
      </c>
      <c r="F11" s="488">
        <f t="shared" si="0"/>
        <v>1</v>
      </c>
      <c r="G11" s="44"/>
      <c r="I11" s="298"/>
      <c r="J11" s="299"/>
      <c r="K11" s="313"/>
      <c r="L11" s="315"/>
    </row>
    <row r="12" spans="1:14" s="42" customFormat="1" ht="14.25" customHeight="1" x14ac:dyDescent="0.2">
      <c r="A12" s="143"/>
      <c r="B12" s="756">
        <f>+'2.SZ.TÁBL. BEVÉTELEK'!C113892</f>
        <v>0</v>
      </c>
      <c r="C12" s="282"/>
      <c r="D12" s="283"/>
      <c r="E12" s="478"/>
      <c r="F12" s="488"/>
      <c r="G12" s="44"/>
      <c r="H12" s="44"/>
      <c r="I12" s="298"/>
      <c r="K12" s="314"/>
      <c r="L12" s="316"/>
      <c r="M12" s="317"/>
      <c r="N12" s="20"/>
    </row>
    <row r="13" spans="1:14" ht="14.25" customHeight="1" x14ac:dyDescent="0.2">
      <c r="A13" s="146"/>
      <c r="B13" s="300" t="s">
        <v>311</v>
      </c>
      <c r="C13" s="278">
        <f>SUM(C14:C19)</f>
        <v>2400</v>
      </c>
      <c r="D13" s="279">
        <f>SUM(D14:D19)</f>
        <v>0</v>
      </c>
      <c r="E13" s="479">
        <f>SUM(E14:E19)</f>
        <v>2400</v>
      </c>
      <c r="F13" s="488">
        <f t="shared" si="0"/>
        <v>1</v>
      </c>
      <c r="G13" s="18"/>
      <c r="I13" s="298"/>
    </row>
    <row r="14" spans="1:14" ht="14.25" customHeight="1" x14ac:dyDescent="0.2">
      <c r="A14" s="146"/>
      <c r="B14" s="631" t="s">
        <v>244</v>
      </c>
      <c r="C14" s="278">
        <f>+'[3]2.SZ.TÁBL. BEVÉTELEK'!$D14</f>
        <v>431</v>
      </c>
      <c r="D14" s="279"/>
      <c r="E14" s="479">
        <f>SUM(C14:D14)</f>
        <v>431</v>
      </c>
      <c r="F14" s="488">
        <f t="shared" si="0"/>
        <v>1</v>
      </c>
      <c r="G14" s="18"/>
      <c r="I14" s="298"/>
    </row>
    <row r="15" spans="1:14" ht="14.25" customHeight="1" x14ac:dyDescent="0.2">
      <c r="A15" s="146"/>
      <c r="B15" s="631" t="s">
        <v>250</v>
      </c>
      <c r="C15" s="278">
        <f>+'[3]2.SZ.TÁBL. BEVÉTELEK'!$D15</f>
        <v>197</v>
      </c>
      <c r="D15" s="279"/>
      <c r="E15" s="479">
        <f t="shared" ref="E15:E19" si="2">SUM(C15:D15)</f>
        <v>197</v>
      </c>
      <c r="F15" s="488">
        <f t="shared" si="0"/>
        <v>1</v>
      </c>
      <c r="G15" s="18"/>
    </row>
    <row r="16" spans="1:14" ht="14.25" customHeight="1" x14ac:dyDescent="0.2">
      <c r="A16" s="146"/>
      <c r="B16" s="631" t="s">
        <v>246</v>
      </c>
      <c r="C16" s="278">
        <f>+'[3]2.SZ.TÁBL. BEVÉTELEK'!$D16</f>
        <v>177</v>
      </c>
      <c r="D16" s="279"/>
      <c r="E16" s="479">
        <f t="shared" si="2"/>
        <v>177</v>
      </c>
      <c r="F16" s="488">
        <f t="shared" si="0"/>
        <v>1</v>
      </c>
      <c r="G16" s="18"/>
    </row>
    <row r="17" spans="1:14" ht="14.25" customHeight="1" x14ac:dyDescent="0.2">
      <c r="A17" s="146"/>
      <c r="B17" s="631" t="s">
        <v>247</v>
      </c>
      <c r="C17" s="278">
        <f>+'[3]2.SZ.TÁBL. BEVÉTELEK'!$D17</f>
        <v>875</v>
      </c>
      <c r="D17" s="279"/>
      <c r="E17" s="479">
        <f t="shared" si="2"/>
        <v>875</v>
      </c>
      <c r="F17" s="488">
        <f t="shared" si="0"/>
        <v>1</v>
      </c>
      <c r="G17" s="18"/>
    </row>
    <row r="18" spans="1:14" ht="14.25" customHeight="1" x14ac:dyDescent="0.2">
      <c r="A18" s="146"/>
      <c r="B18" s="631" t="s">
        <v>10</v>
      </c>
      <c r="C18" s="278">
        <f>+'[3]2.SZ.TÁBL. BEVÉTELEK'!$D18</f>
        <v>322</v>
      </c>
      <c r="D18" s="279"/>
      <c r="E18" s="479">
        <f t="shared" si="2"/>
        <v>322</v>
      </c>
      <c r="F18" s="488">
        <f t="shared" si="0"/>
        <v>1</v>
      </c>
      <c r="G18" s="18"/>
    </row>
    <row r="19" spans="1:14" ht="14.25" customHeight="1" x14ac:dyDescent="0.2">
      <c r="A19" s="146"/>
      <c r="B19" s="631" t="s">
        <v>235</v>
      </c>
      <c r="C19" s="278">
        <f>+'[3]2.SZ.TÁBL. BEVÉTELEK'!$D19</f>
        <v>398</v>
      </c>
      <c r="D19" s="279"/>
      <c r="E19" s="479">
        <f t="shared" si="2"/>
        <v>398</v>
      </c>
      <c r="F19" s="488">
        <f t="shared" si="0"/>
        <v>1</v>
      </c>
      <c r="G19" s="18"/>
    </row>
    <row r="20" spans="1:14" ht="14.25" customHeight="1" x14ac:dyDescent="0.2">
      <c r="A20" s="146"/>
      <c r="B20" s="312"/>
      <c r="C20" s="278"/>
      <c r="D20" s="279"/>
      <c r="E20" s="479"/>
      <c r="F20" s="488"/>
      <c r="G20" s="18"/>
    </row>
    <row r="21" spans="1:14" ht="14.25" customHeight="1" x14ac:dyDescent="0.2">
      <c r="A21" s="146"/>
      <c r="B21" s="300" t="s">
        <v>251</v>
      </c>
      <c r="C21" s="278">
        <f>+SUM(C22:C28)</f>
        <v>28255</v>
      </c>
      <c r="D21" s="279">
        <f>+SUM(D22:D28)</f>
        <v>0</v>
      </c>
      <c r="E21" s="479">
        <f>+SUM(E22:E28)</f>
        <v>28255</v>
      </c>
      <c r="F21" s="488">
        <f t="shared" si="0"/>
        <v>1</v>
      </c>
      <c r="G21" s="18"/>
    </row>
    <row r="22" spans="1:14" ht="14.25" customHeight="1" x14ac:dyDescent="0.2">
      <c r="A22" s="146"/>
      <c r="B22" s="301" t="s">
        <v>244</v>
      </c>
      <c r="C22" s="278">
        <f>+'3.SZ.TÁBL. SEGÍTŐ SZOLGÁLAT'!AD33</f>
        <v>8345</v>
      </c>
      <c r="D22" s="279"/>
      <c r="E22" s="479">
        <f>SUM(C22:D22)</f>
        <v>8345</v>
      </c>
      <c r="F22" s="488">
        <f t="shared" si="0"/>
        <v>1</v>
      </c>
      <c r="G22" s="18"/>
    </row>
    <row r="23" spans="1:14" ht="14.25" customHeight="1" x14ac:dyDescent="0.2">
      <c r="A23" s="146"/>
      <c r="B23" s="301" t="s">
        <v>250</v>
      </c>
      <c r="C23" s="278">
        <f>+'3.SZ.TÁBL. SEGÍTŐ SZOLGÁLAT'!AD34</f>
        <v>1516</v>
      </c>
      <c r="D23" s="279"/>
      <c r="E23" s="479">
        <f t="shared" ref="E23:E28" si="3">SUM(C23:D23)</f>
        <v>1516</v>
      </c>
      <c r="F23" s="488">
        <f t="shared" si="0"/>
        <v>1</v>
      </c>
      <c r="G23" s="18"/>
    </row>
    <row r="24" spans="1:14" ht="14.25" customHeight="1" x14ac:dyDescent="0.2">
      <c r="A24" s="146"/>
      <c r="B24" s="301" t="s">
        <v>246</v>
      </c>
      <c r="C24" s="278">
        <f>+'3.SZ.TÁBL. SEGÍTŐ SZOLGÁLAT'!AD35</f>
        <v>1361</v>
      </c>
      <c r="D24" s="279"/>
      <c r="E24" s="479">
        <f t="shared" si="3"/>
        <v>1361</v>
      </c>
      <c r="F24" s="488">
        <f t="shared" si="0"/>
        <v>1</v>
      </c>
      <c r="G24" s="18"/>
      <c r="J24" s="311"/>
      <c r="K24" s="311"/>
    </row>
    <row r="25" spans="1:14" ht="14.25" customHeight="1" x14ac:dyDescent="0.2">
      <c r="A25" s="146"/>
      <c r="B25" s="301" t="s">
        <v>247</v>
      </c>
      <c r="C25" s="278">
        <f>+'3.SZ.TÁBL. SEGÍTŐ SZOLGÁLAT'!AD36</f>
        <v>8106</v>
      </c>
      <c r="D25" s="279"/>
      <c r="E25" s="479">
        <f t="shared" si="3"/>
        <v>8106</v>
      </c>
      <c r="F25" s="488">
        <f t="shared" si="0"/>
        <v>1</v>
      </c>
      <c r="G25" s="18"/>
      <c r="I25" s="311"/>
      <c r="L25" s="311"/>
    </row>
    <row r="26" spans="1:14" ht="14.25" customHeight="1" x14ac:dyDescent="0.2">
      <c r="A26" s="146"/>
      <c r="B26" s="301" t="s">
        <v>248</v>
      </c>
      <c r="C26" s="278">
        <f>+'3.SZ.TÁBL. SEGÍTŐ SZOLGÁLAT'!AD37</f>
        <v>4142</v>
      </c>
      <c r="D26" s="279"/>
      <c r="E26" s="479">
        <f t="shared" si="3"/>
        <v>4142</v>
      </c>
      <c r="F26" s="488">
        <f t="shared" si="0"/>
        <v>1</v>
      </c>
      <c r="G26" s="18"/>
    </row>
    <row r="27" spans="1:14" s="311" customFormat="1" ht="14.25" customHeight="1" x14ac:dyDescent="0.2">
      <c r="A27" s="146"/>
      <c r="B27" s="301" t="s">
        <v>249</v>
      </c>
      <c r="C27" s="278">
        <f>+'3.SZ.TÁBL. SEGÍTŐ SZOLGÁLAT'!AD38</f>
        <v>2474</v>
      </c>
      <c r="D27" s="279"/>
      <c r="E27" s="479">
        <f t="shared" si="3"/>
        <v>2474</v>
      </c>
      <c r="F27" s="488">
        <f t="shared" si="0"/>
        <v>1</v>
      </c>
      <c r="G27" s="18"/>
      <c r="H27" s="19"/>
      <c r="I27" s="20"/>
      <c r="J27" s="20"/>
      <c r="K27" s="20"/>
      <c r="L27" s="20"/>
      <c r="M27" s="20"/>
      <c r="N27" s="20"/>
    </row>
    <row r="28" spans="1:14" s="311" customFormat="1" ht="14.25" customHeight="1" x14ac:dyDescent="0.2">
      <c r="A28" s="146"/>
      <c r="B28" s="302" t="s">
        <v>235</v>
      </c>
      <c r="C28" s="278">
        <f>+'3.SZ.TÁBL. SEGÍTŐ SZOLGÁLAT'!AD39</f>
        <v>2311</v>
      </c>
      <c r="D28" s="279"/>
      <c r="E28" s="479">
        <f t="shared" si="3"/>
        <v>2311</v>
      </c>
      <c r="F28" s="488">
        <f t="shared" si="0"/>
        <v>1</v>
      </c>
      <c r="G28" s="18"/>
      <c r="H28" s="19"/>
      <c r="I28" s="20"/>
      <c r="J28" s="20"/>
      <c r="K28" s="20"/>
      <c r="L28" s="20"/>
      <c r="M28" s="20"/>
      <c r="N28" s="20"/>
    </row>
    <row r="29" spans="1:14" s="297" customFormat="1" ht="14.25" customHeight="1" x14ac:dyDescent="0.25">
      <c r="A29" s="143"/>
      <c r="B29" s="302"/>
      <c r="C29" s="282"/>
      <c r="D29" s="283"/>
      <c r="E29" s="478"/>
      <c r="F29" s="488"/>
      <c r="G29" s="44"/>
      <c r="H29" s="19"/>
      <c r="I29" s="20"/>
      <c r="J29" s="20"/>
      <c r="K29" s="806"/>
      <c r="L29" s="20"/>
      <c r="M29" s="20"/>
      <c r="N29" s="20"/>
    </row>
    <row r="30" spans="1:14" s="297" customFormat="1" ht="14.25" customHeight="1" x14ac:dyDescent="0.25">
      <c r="A30" s="143"/>
      <c r="B30" s="300" t="s">
        <v>329</v>
      </c>
      <c r="C30" s="278">
        <f>SUM(C31:C38)</f>
        <v>2774</v>
      </c>
      <c r="D30" s="279">
        <f>SUM(D31:D38)</f>
        <v>0</v>
      </c>
      <c r="E30" s="479">
        <f>SUM(E31:E38)</f>
        <v>2774</v>
      </c>
      <c r="F30" s="488">
        <f t="shared" si="0"/>
        <v>1</v>
      </c>
      <c r="G30" s="44"/>
      <c r="H30" s="296"/>
      <c r="I30" s="20"/>
      <c r="J30" s="20"/>
      <c r="K30" s="806"/>
      <c r="L30" s="20"/>
      <c r="M30" s="20"/>
      <c r="N30" s="20"/>
    </row>
    <row r="31" spans="1:14" s="297" customFormat="1" ht="14.25" customHeight="1" x14ac:dyDescent="0.25">
      <c r="A31" s="143"/>
      <c r="B31" s="631" t="s">
        <v>4</v>
      </c>
      <c r="C31" s="278">
        <f>+'[3]2.SZ.TÁBL. BEVÉTELEK'!$D31</f>
        <v>283</v>
      </c>
      <c r="D31" s="279"/>
      <c r="E31" s="479">
        <f>SUM(C31:D31)</f>
        <v>283</v>
      </c>
      <c r="F31" s="488">
        <f t="shared" si="0"/>
        <v>1</v>
      </c>
      <c r="G31" s="44"/>
      <c r="H31" s="18"/>
      <c r="I31" s="20"/>
      <c r="J31" s="20"/>
      <c r="K31" s="313"/>
      <c r="L31" s="18"/>
      <c r="M31" s="20"/>
      <c r="N31" s="20"/>
    </row>
    <row r="32" spans="1:14" s="297" customFormat="1" ht="14.25" customHeight="1" x14ac:dyDescent="0.25">
      <c r="A32" s="143"/>
      <c r="B32" s="631" t="s">
        <v>322</v>
      </c>
      <c r="C32" s="278">
        <f>+'[3]2.SZ.TÁBL. BEVÉTELEK'!$D32</f>
        <v>844</v>
      </c>
      <c r="D32" s="279"/>
      <c r="E32" s="479">
        <f t="shared" ref="E32:E38" si="4">SUM(C32:D32)</f>
        <v>844</v>
      </c>
      <c r="F32" s="488">
        <f t="shared" si="0"/>
        <v>1</v>
      </c>
      <c r="G32" s="44"/>
      <c r="H32" s="18"/>
      <c r="I32" s="20"/>
      <c r="J32" s="20"/>
      <c r="K32" s="313"/>
      <c r="L32" s="18"/>
      <c r="M32" s="20"/>
      <c r="N32" s="20"/>
    </row>
    <row r="33" spans="1:14" s="297" customFormat="1" ht="14.25" customHeight="1" x14ac:dyDescent="0.25">
      <c r="A33" s="143"/>
      <c r="B33" s="631" t="s">
        <v>323</v>
      </c>
      <c r="C33" s="278">
        <f>+'[3]2.SZ.TÁBL. BEVÉTELEK'!$D33</f>
        <v>129</v>
      </c>
      <c r="D33" s="279"/>
      <c r="E33" s="479">
        <f t="shared" si="4"/>
        <v>129</v>
      </c>
      <c r="F33" s="488">
        <f t="shared" si="0"/>
        <v>1</v>
      </c>
      <c r="G33" s="44"/>
      <c r="H33" s="18"/>
      <c r="I33" s="20"/>
      <c r="J33" s="20"/>
      <c r="K33" s="313"/>
      <c r="L33" s="18"/>
      <c r="M33" s="20"/>
      <c r="N33" s="20"/>
    </row>
    <row r="34" spans="1:14" s="297" customFormat="1" ht="14.25" customHeight="1" x14ac:dyDescent="0.25">
      <c r="A34" s="143"/>
      <c r="B34" s="631" t="s">
        <v>324</v>
      </c>
      <c r="C34" s="278">
        <f>+'[3]2.SZ.TÁBL. BEVÉTELEK'!$D34</f>
        <v>116</v>
      </c>
      <c r="D34" s="279"/>
      <c r="E34" s="479">
        <f t="shared" si="4"/>
        <v>116</v>
      </c>
      <c r="F34" s="488">
        <f t="shared" si="0"/>
        <v>1</v>
      </c>
      <c r="G34" s="44"/>
      <c r="H34" s="18"/>
      <c r="I34" s="20"/>
      <c r="J34" s="20"/>
      <c r="K34" s="313"/>
      <c r="L34" s="18"/>
      <c r="M34" s="20"/>
      <c r="N34" s="20"/>
    </row>
    <row r="35" spans="1:14" s="297" customFormat="1" ht="14.25" customHeight="1" x14ac:dyDescent="0.25">
      <c r="A35" s="143"/>
      <c r="B35" s="631" t="s">
        <v>325</v>
      </c>
      <c r="C35" s="278">
        <f>+'[3]2.SZ.TÁBL. BEVÉTELEK'!$D35</f>
        <v>575</v>
      </c>
      <c r="D35" s="279"/>
      <c r="E35" s="479">
        <f t="shared" si="4"/>
        <v>575</v>
      </c>
      <c r="F35" s="488">
        <f t="shared" si="0"/>
        <v>1</v>
      </c>
      <c r="G35" s="44"/>
      <c r="H35" s="18"/>
      <c r="I35" s="20"/>
      <c r="J35" s="20"/>
      <c r="K35" s="313"/>
      <c r="L35" s="18"/>
      <c r="M35" s="20"/>
      <c r="N35" s="20"/>
    </row>
    <row r="36" spans="1:14" s="297" customFormat="1" ht="14.25" customHeight="1" x14ac:dyDescent="0.25">
      <c r="A36" s="143"/>
      <c r="B36" s="631" t="s">
        <v>326</v>
      </c>
      <c r="C36" s="278">
        <f>+'[3]2.SZ.TÁBL. BEVÉTELEK'!$D36</f>
        <v>354</v>
      </c>
      <c r="D36" s="279"/>
      <c r="E36" s="479">
        <f t="shared" si="4"/>
        <v>354</v>
      </c>
      <c r="F36" s="488">
        <f t="shared" si="0"/>
        <v>1</v>
      </c>
      <c r="G36" s="44"/>
      <c r="H36" s="18"/>
      <c r="I36" s="20"/>
      <c r="J36" s="20"/>
      <c r="K36" s="313"/>
      <c r="L36" s="18"/>
      <c r="M36" s="20"/>
      <c r="N36" s="20"/>
    </row>
    <row r="37" spans="1:14" s="297" customFormat="1" ht="14.25" customHeight="1" x14ac:dyDescent="0.25">
      <c r="A37" s="143"/>
      <c r="B37" s="631" t="s">
        <v>327</v>
      </c>
      <c r="C37" s="278">
        <f>+'[3]2.SZ.TÁBL. BEVÉTELEK'!$D37</f>
        <v>211</v>
      </c>
      <c r="D37" s="279"/>
      <c r="E37" s="479">
        <f t="shared" si="4"/>
        <v>211</v>
      </c>
      <c r="F37" s="488">
        <f t="shared" si="0"/>
        <v>1</v>
      </c>
      <c r="G37" s="44"/>
      <c r="H37" s="18"/>
      <c r="I37" s="20"/>
      <c r="J37" s="20"/>
      <c r="K37" s="313"/>
      <c r="L37" s="18"/>
      <c r="M37" s="20"/>
      <c r="N37" s="20"/>
    </row>
    <row r="38" spans="1:14" s="297" customFormat="1" ht="14.25" customHeight="1" x14ac:dyDescent="0.25">
      <c r="A38" s="143"/>
      <c r="B38" s="705" t="s">
        <v>328</v>
      </c>
      <c r="C38" s="278">
        <f>+'[3]2.SZ.TÁBL. BEVÉTELEK'!$D38</f>
        <v>262</v>
      </c>
      <c r="D38" s="279"/>
      <c r="E38" s="479">
        <f t="shared" si="4"/>
        <v>262</v>
      </c>
      <c r="F38" s="488">
        <f t="shared" si="0"/>
        <v>1</v>
      </c>
      <c r="G38" s="44"/>
      <c r="H38" s="296"/>
      <c r="I38" s="20"/>
      <c r="J38" s="48"/>
      <c r="K38" s="272"/>
      <c r="L38" s="18"/>
      <c r="M38" s="272"/>
      <c r="N38" s="20"/>
    </row>
    <row r="39" spans="1:14" s="297" customFormat="1" ht="14.25" customHeight="1" x14ac:dyDescent="0.25">
      <c r="A39" s="143"/>
      <c r="B39" s="706"/>
      <c r="C39" s="278"/>
      <c r="D39" s="279"/>
      <c r="E39" s="479"/>
      <c r="F39" s="488"/>
      <c r="G39" s="44"/>
      <c r="H39" s="296"/>
      <c r="I39" s="20"/>
      <c r="J39" s="48"/>
      <c r="K39" s="272"/>
      <c r="L39" s="18"/>
      <c r="M39" s="272"/>
      <c r="N39" s="20"/>
    </row>
    <row r="40" spans="1:14" s="297" customFormat="1" ht="14.25" customHeight="1" x14ac:dyDescent="0.25">
      <c r="A40" s="143"/>
      <c r="B40" s="300" t="s">
        <v>330</v>
      </c>
      <c r="C40" s="278">
        <f>SUM(C41:C45)</f>
        <v>1789</v>
      </c>
      <c r="D40" s="279">
        <f>SUM(D41:D45)</f>
        <v>0</v>
      </c>
      <c r="E40" s="479">
        <f>SUM(E41:E45)</f>
        <v>1789</v>
      </c>
      <c r="F40" s="488">
        <f t="shared" ref="F40:F45" si="5">+E40/C40</f>
        <v>1</v>
      </c>
      <c r="G40" s="44"/>
      <c r="H40" s="296"/>
      <c r="I40" s="20"/>
      <c r="J40" s="20"/>
      <c r="K40" s="272"/>
      <c r="L40" s="20"/>
      <c r="M40" s="20"/>
      <c r="N40" s="20"/>
    </row>
    <row r="41" spans="1:14" s="297" customFormat="1" ht="14.25" customHeight="1" x14ac:dyDescent="0.25">
      <c r="A41" s="143"/>
      <c r="B41" s="631" t="s">
        <v>4</v>
      </c>
      <c r="C41" s="278">
        <f>+'[3]2.SZ.TÁBL. BEVÉTELEK'!$D41</f>
        <v>251</v>
      </c>
      <c r="D41" s="279"/>
      <c r="E41" s="479">
        <f>SUM(C41:D41)</f>
        <v>251</v>
      </c>
      <c r="F41" s="488">
        <f t="shared" si="5"/>
        <v>1</v>
      </c>
      <c r="G41" s="44"/>
      <c r="H41" s="18"/>
      <c r="I41" s="20"/>
      <c r="J41" s="20"/>
      <c r="K41" s="313"/>
      <c r="L41" s="18"/>
      <c r="M41" s="20"/>
      <c r="N41" s="20"/>
    </row>
    <row r="42" spans="1:14" s="297" customFormat="1" ht="14.25" customHeight="1" x14ac:dyDescent="0.25">
      <c r="A42" s="143"/>
      <c r="B42" s="631" t="s">
        <v>323</v>
      </c>
      <c r="C42" s="278">
        <f>+'[3]2.SZ.TÁBL. BEVÉTELEK'!$D42</f>
        <v>115</v>
      </c>
      <c r="D42" s="279"/>
      <c r="E42" s="479">
        <f t="shared" ref="E42:E45" si="6">SUM(C42:D42)</f>
        <v>115</v>
      </c>
      <c r="F42" s="488">
        <f t="shared" si="5"/>
        <v>1</v>
      </c>
      <c r="G42" s="44"/>
      <c r="H42" s="18"/>
      <c r="I42" s="20"/>
      <c r="J42" s="20"/>
      <c r="K42" s="313"/>
      <c r="L42" s="18"/>
      <c r="M42" s="20"/>
      <c r="N42" s="20"/>
    </row>
    <row r="43" spans="1:14" s="297" customFormat="1" ht="14.25" customHeight="1" x14ac:dyDescent="0.25">
      <c r="A43" s="143"/>
      <c r="B43" s="631" t="s">
        <v>325</v>
      </c>
      <c r="C43" s="278">
        <f>+'[3]2.SZ.TÁBL. BEVÉTELEK'!$D43</f>
        <v>765</v>
      </c>
      <c r="D43" s="279"/>
      <c r="E43" s="479">
        <f t="shared" si="6"/>
        <v>765</v>
      </c>
      <c r="F43" s="488">
        <f t="shared" si="5"/>
        <v>1</v>
      </c>
      <c r="G43" s="44"/>
      <c r="H43" s="18"/>
      <c r="I43" s="20"/>
      <c r="J43" s="20"/>
      <c r="K43" s="313"/>
      <c r="L43" s="18"/>
      <c r="M43" s="20"/>
      <c r="N43" s="20"/>
    </row>
    <row r="44" spans="1:14" s="297" customFormat="1" ht="14.25" customHeight="1" x14ac:dyDescent="0.25">
      <c r="A44" s="143"/>
      <c r="B44" s="631" t="s">
        <v>326</v>
      </c>
      <c r="C44" s="278">
        <f>+'[3]2.SZ.TÁBL. BEVÉTELEK'!$D44</f>
        <v>470</v>
      </c>
      <c r="D44" s="279"/>
      <c r="E44" s="479">
        <f t="shared" si="6"/>
        <v>470</v>
      </c>
      <c r="F44" s="488">
        <f t="shared" si="5"/>
        <v>1</v>
      </c>
      <c r="G44" s="44"/>
      <c r="H44" s="18"/>
      <c r="I44" s="20"/>
      <c r="J44" s="20"/>
      <c r="K44" s="313"/>
      <c r="L44" s="18"/>
      <c r="M44" s="20"/>
      <c r="N44" s="20"/>
    </row>
    <row r="45" spans="1:14" s="297" customFormat="1" ht="14.25" customHeight="1" x14ac:dyDescent="0.25">
      <c r="A45" s="143"/>
      <c r="B45" s="631" t="s">
        <v>327</v>
      </c>
      <c r="C45" s="278">
        <f>+'[3]2.SZ.TÁBL. BEVÉTELEK'!$D45</f>
        <v>188</v>
      </c>
      <c r="D45" s="279"/>
      <c r="E45" s="479">
        <f t="shared" si="6"/>
        <v>188</v>
      </c>
      <c r="F45" s="488">
        <f t="shared" si="5"/>
        <v>1</v>
      </c>
      <c r="G45" s="44"/>
      <c r="H45" s="18"/>
      <c r="I45" s="20"/>
      <c r="J45" s="20"/>
      <c r="K45" s="313"/>
      <c r="L45" s="18"/>
      <c r="M45" s="20"/>
      <c r="N45" s="20"/>
    </row>
    <row r="46" spans="1:14" s="297" customFormat="1" ht="14.25" customHeight="1" x14ac:dyDescent="0.25">
      <c r="A46" s="143"/>
      <c r="B46" s="706"/>
      <c r="C46" s="278"/>
      <c r="D46" s="279"/>
      <c r="E46" s="479"/>
      <c r="F46" s="488"/>
      <c r="G46" s="44"/>
      <c r="H46" s="296"/>
      <c r="I46" s="20"/>
      <c r="J46" s="48"/>
      <c r="K46" s="272"/>
      <c r="L46" s="18"/>
      <c r="M46" s="272"/>
      <c r="N46" s="20"/>
    </row>
    <row r="47" spans="1:14" s="297" customFormat="1" ht="14.25" customHeight="1" x14ac:dyDescent="0.25">
      <c r="A47" s="143"/>
      <c r="B47" s="300" t="s">
        <v>331</v>
      </c>
      <c r="C47" s="278">
        <f>SUM(C48:C52)</f>
        <v>779</v>
      </c>
      <c r="D47" s="279">
        <f>SUM(D48:D52)</f>
        <v>0</v>
      </c>
      <c r="E47" s="479">
        <f>SUM(E48:E52)</f>
        <v>779</v>
      </c>
      <c r="F47" s="488">
        <f t="shared" ref="F47:F52" si="7">+E47/C47</f>
        <v>1</v>
      </c>
      <c r="G47" s="44"/>
      <c r="H47" s="296"/>
      <c r="I47" s="20"/>
      <c r="J47" s="20"/>
      <c r="K47" s="272"/>
      <c r="L47" s="20"/>
      <c r="M47" s="20"/>
      <c r="N47" s="20"/>
    </row>
    <row r="48" spans="1:14" s="297" customFormat="1" ht="14.25" customHeight="1" x14ac:dyDescent="0.25">
      <c r="A48" s="143"/>
      <c r="B48" s="631" t="s">
        <v>4</v>
      </c>
      <c r="C48" s="278">
        <f>+'[3]2.SZ.TÁBL. BEVÉTELEK'!$D48</f>
        <v>125</v>
      </c>
      <c r="D48" s="279"/>
      <c r="E48" s="479">
        <f>SUM(C48:D48)</f>
        <v>125</v>
      </c>
      <c r="F48" s="488">
        <f t="shared" si="7"/>
        <v>1</v>
      </c>
      <c r="G48" s="44"/>
      <c r="H48" s="18"/>
      <c r="I48" s="20"/>
      <c r="J48" s="20"/>
      <c r="K48" s="313"/>
      <c r="L48" s="18"/>
      <c r="M48" s="20"/>
      <c r="N48" s="20"/>
    </row>
    <row r="49" spans="1:16" s="297" customFormat="1" ht="14.25" customHeight="1" x14ac:dyDescent="0.25">
      <c r="A49" s="143"/>
      <c r="B49" s="631" t="s">
        <v>323</v>
      </c>
      <c r="C49" s="278">
        <f>+'[3]2.SZ.TÁBL. BEVÉTELEK'!$D49</f>
        <v>57</v>
      </c>
      <c r="D49" s="279"/>
      <c r="E49" s="479">
        <f t="shared" ref="E49:E52" si="8">SUM(C49:D49)</f>
        <v>57</v>
      </c>
      <c r="F49" s="488">
        <f t="shared" si="7"/>
        <v>1</v>
      </c>
      <c r="G49" s="44"/>
      <c r="H49" s="18"/>
      <c r="I49" s="20"/>
      <c r="J49" s="20"/>
      <c r="K49" s="313"/>
      <c r="L49" s="18"/>
      <c r="M49" s="20"/>
      <c r="N49" s="20"/>
    </row>
    <row r="50" spans="1:16" s="297" customFormat="1" ht="14.25" customHeight="1" x14ac:dyDescent="0.25">
      <c r="A50" s="143"/>
      <c r="B50" s="631" t="s">
        <v>324</v>
      </c>
      <c r="C50" s="278">
        <f>+'[3]2.SZ.TÁBL. BEVÉTELEK'!$D50</f>
        <v>155</v>
      </c>
      <c r="D50" s="279"/>
      <c r="E50" s="479">
        <f t="shared" si="8"/>
        <v>155</v>
      </c>
      <c r="F50" s="488">
        <f t="shared" si="7"/>
        <v>1</v>
      </c>
      <c r="G50" s="44"/>
      <c r="H50" s="18"/>
      <c r="I50" s="20"/>
      <c r="J50" s="20"/>
      <c r="K50" s="313"/>
      <c r="L50" s="18"/>
      <c r="M50" s="20"/>
      <c r="N50" s="20"/>
    </row>
    <row r="51" spans="1:16" s="297" customFormat="1" ht="14.25" customHeight="1" x14ac:dyDescent="0.25">
      <c r="A51" s="143"/>
      <c r="B51" s="631" t="s">
        <v>327</v>
      </c>
      <c r="C51" s="278">
        <f>+'[3]2.SZ.TÁBL. BEVÉTELEK'!$D51</f>
        <v>94</v>
      </c>
      <c r="D51" s="279"/>
      <c r="E51" s="479">
        <f t="shared" si="8"/>
        <v>94</v>
      </c>
      <c r="F51" s="488">
        <f t="shared" si="7"/>
        <v>1</v>
      </c>
      <c r="G51" s="44"/>
      <c r="H51" s="18"/>
      <c r="I51" s="20"/>
      <c r="J51" s="20"/>
      <c r="K51" s="313"/>
      <c r="L51" s="18"/>
      <c r="M51" s="20"/>
      <c r="N51" s="20"/>
    </row>
    <row r="52" spans="1:16" s="297" customFormat="1" ht="14.25" customHeight="1" x14ac:dyDescent="0.25">
      <c r="A52" s="143"/>
      <c r="B52" s="705" t="s">
        <v>328</v>
      </c>
      <c r="C52" s="278">
        <f>+'[3]2.SZ.TÁBL. BEVÉTELEK'!$D52</f>
        <v>348</v>
      </c>
      <c r="D52" s="279"/>
      <c r="E52" s="479">
        <f t="shared" si="8"/>
        <v>348</v>
      </c>
      <c r="F52" s="488">
        <f t="shared" si="7"/>
        <v>1</v>
      </c>
      <c r="G52" s="44"/>
      <c r="H52" s="296"/>
      <c r="I52" s="20"/>
      <c r="J52" s="48"/>
      <c r="K52" s="272"/>
      <c r="L52" s="18"/>
      <c r="M52" s="272"/>
      <c r="N52" s="20"/>
    </row>
    <row r="53" spans="1:16" s="297" customFormat="1" ht="14.25" customHeight="1" x14ac:dyDescent="0.25">
      <c r="A53" s="143"/>
      <c r="B53" s="302"/>
      <c r="C53" s="282"/>
      <c r="D53" s="279"/>
      <c r="E53" s="479"/>
      <c r="F53" s="488"/>
      <c r="G53" s="44"/>
      <c r="H53" s="296"/>
      <c r="I53" s="20"/>
      <c r="J53" s="20"/>
      <c r="K53" s="314"/>
      <c r="L53" s="18"/>
      <c r="M53" s="18"/>
      <c r="N53" s="20"/>
    </row>
    <row r="54" spans="1:16" s="297" customFormat="1" ht="14.25" customHeight="1" x14ac:dyDescent="0.25">
      <c r="A54" s="143"/>
      <c r="B54" s="300" t="s">
        <v>255</v>
      </c>
      <c r="C54" s="278">
        <f>+SUM(C55:C61)</f>
        <v>2766</v>
      </c>
      <c r="D54" s="279">
        <f>+SUM(D55:D61)</f>
        <v>0</v>
      </c>
      <c r="E54" s="479">
        <f>+SUM(E55:E61)</f>
        <v>2766</v>
      </c>
      <c r="F54" s="488">
        <f t="shared" si="0"/>
        <v>1</v>
      </c>
      <c r="G54" s="44"/>
      <c r="H54" s="296"/>
      <c r="I54" s="20"/>
      <c r="J54" s="20"/>
      <c r="K54" s="314"/>
      <c r="L54" s="18"/>
      <c r="M54" s="18"/>
      <c r="N54" s="20"/>
    </row>
    <row r="55" spans="1:16" s="297" customFormat="1" ht="14.25" customHeight="1" x14ac:dyDescent="0.25">
      <c r="A55" s="143"/>
      <c r="B55" s="301" t="s">
        <v>244</v>
      </c>
      <c r="C55" s="278">
        <f>+'[3]2.SZ.TÁBL. BEVÉTELEK'!$D55</f>
        <v>229</v>
      </c>
      <c r="D55" s="279"/>
      <c r="E55" s="479">
        <f>SUM(C55:D55)</f>
        <v>229</v>
      </c>
      <c r="F55" s="488">
        <f t="shared" si="0"/>
        <v>1</v>
      </c>
      <c r="G55" s="44"/>
      <c r="H55" s="18"/>
      <c r="I55" s="20"/>
      <c r="J55" s="20"/>
      <c r="K55" s="314"/>
      <c r="L55" s="18"/>
      <c r="M55" s="18"/>
      <c r="N55" s="20"/>
    </row>
    <row r="56" spans="1:16" s="297" customFormat="1" ht="14.25" customHeight="1" x14ac:dyDescent="0.25">
      <c r="A56" s="143"/>
      <c r="B56" s="301" t="s">
        <v>250</v>
      </c>
      <c r="C56" s="278">
        <f>+'[3]2.SZ.TÁBL. BEVÉTELEK'!$D56</f>
        <v>343</v>
      </c>
      <c r="D56" s="279"/>
      <c r="E56" s="479">
        <f t="shared" ref="E56:E61" si="9">SUM(C56:D56)</f>
        <v>343</v>
      </c>
      <c r="F56" s="488">
        <f t="shared" si="0"/>
        <v>1</v>
      </c>
      <c r="G56" s="44"/>
      <c r="H56" s="18"/>
      <c r="I56" s="20"/>
      <c r="J56" s="20"/>
      <c r="K56" s="314"/>
      <c r="L56" s="18"/>
      <c r="M56" s="18"/>
      <c r="N56" s="20"/>
      <c r="O56" s="20"/>
      <c r="P56" s="20"/>
    </row>
    <row r="57" spans="1:16" s="297" customFormat="1" ht="14.25" customHeight="1" x14ac:dyDescent="0.25">
      <c r="A57" s="143"/>
      <c r="B57" s="301" t="s">
        <v>246</v>
      </c>
      <c r="C57" s="278">
        <f>+'[3]2.SZ.TÁBL. BEVÉTELEK'!$D57</f>
        <v>297</v>
      </c>
      <c r="D57" s="279"/>
      <c r="E57" s="479">
        <f t="shared" si="9"/>
        <v>297</v>
      </c>
      <c r="F57" s="488">
        <f t="shared" si="0"/>
        <v>1</v>
      </c>
      <c r="G57" s="44"/>
      <c r="H57" s="18"/>
      <c r="I57" s="20"/>
      <c r="J57" s="20"/>
      <c r="K57" s="314"/>
      <c r="L57" s="18"/>
      <c r="M57" s="18"/>
      <c r="N57" s="20"/>
      <c r="O57" s="20"/>
      <c r="P57" s="20"/>
    </row>
    <row r="58" spans="1:16" s="297" customFormat="1" ht="14.25" customHeight="1" x14ac:dyDescent="0.25">
      <c r="A58" s="143"/>
      <c r="B58" s="301" t="s">
        <v>247</v>
      </c>
      <c r="C58" s="278">
        <f>+'[3]2.SZ.TÁBL. BEVÉTELEK'!$D58</f>
        <v>709</v>
      </c>
      <c r="D58" s="279"/>
      <c r="E58" s="479">
        <f t="shared" si="9"/>
        <v>709</v>
      </c>
      <c r="F58" s="488">
        <f t="shared" si="0"/>
        <v>1</v>
      </c>
      <c r="G58" s="44"/>
      <c r="H58" s="18"/>
      <c r="I58" s="20"/>
      <c r="J58" s="20"/>
      <c r="K58" s="314"/>
      <c r="L58" s="18"/>
      <c r="M58" s="18"/>
      <c r="N58" s="20"/>
      <c r="O58" s="20"/>
      <c r="P58" s="20"/>
    </row>
    <row r="59" spans="1:16" s="297" customFormat="1" ht="14.25" customHeight="1" x14ac:dyDescent="0.25">
      <c r="A59" s="143"/>
      <c r="B59" s="301" t="s">
        <v>248</v>
      </c>
      <c r="C59" s="278">
        <f>+'[3]2.SZ.TÁBL. BEVÉTELEK'!$D59</f>
        <v>343</v>
      </c>
      <c r="D59" s="279"/>
      <c r="E59" s="479">
        <f t="shared" si="9"/>
        <v>343</v>
      </c>
      <c r="F59" s="488">
        <f t="shared" si="0"/>
        <v>1</v>
      </c>
      <c r="G59" s="44"/>
      <c r="H59" s="18"/>
      <c r="I59" s="20"/>
      <c r="J59" s="20"/>
      <c r="K59" s="314"/>
      <c r="L59" s="18"/>
      <c r="M59" s="18"/>
      <c r="N59" s="20"/>
    </row>
    <row r="60" spans="1:16" s="297" customFormat="1" ht="14.25" customHeight="1" x14ac:dyDescent="0.25">
      <c r="A60" s="143"/>
      <c r="B60" s="301" t="s">
        <v>249</v>
      </c>
      <c r="C60" s="278">
        <f>+'[3]2.SZ.TÁBL. BEVÉTELEK'!$D60</f>
        <v>571</v>
      </c>
      <c r="D60" s="279"/>
      <c r="E60" s="479">
        <f t="shared" si="9"/>
        <v>571</v>
      </c>
      <c r="F60" s="488">
        <f t="shared" si="0"/>
        <v>1</v>
      </c>
      <c r="G60" s="44"/>
      <c r="H60" s="18"/>
      <c r="I60" s="20"/>
      <c r="J60" s="20"/>
      <c r="K60" s="314"/>
      <c r="L60" s="18"/>
      <c r="M60" s="18"/>
      <c r="N60" s="20"/>
    </row>
    <row r="61" spans="1:16" s="297" customFormat="1" ht="14.25" customHeight="1" x14ac:dyDescent="0.25">
      <c r="A61" s="143"/>
      <c r="B61" s="302" t="s">
        <v>235</v>
      </c>
      <c r="C61" s="278">
        <f>+'[3]2.SZ.TÁBL. BEVÉTELEK'!$D61</f>
        <v>274</v>
      </c>
      <c r="D61" s="279"/>
      <c r="E61" s="479">
        <f t="shared" si="9"/>
        <v>274</v>
      </c>
      <c r="F61" s="488">
        <f t="shared" si="0"/>
        <v>1</v>
      </c>
      <c r="G61" s="44"/>
      <c r="H61" s="18"/>
      <c r="I61" s="20"/>
      <c r="J61" s="20"/>
      <c r="K61" s="314"/>
      <c r="L61" s="18"/>
      <c r="M61" s="18"/>
      <c r="N61" s="20"/>
    </row>
    <row r="62" spans="1:16" s="297" customFormat="1" ht="14.25" customHeight="1" x14ac:dyDescent="0.25">
      <c r="A62" s="143"/>
      <c r="B62" s="359"/>
      <c r="C62" s="282"/>
      <c r="D62" s="279"/>
      <c r="E62" s="479"/>
      <c r="F62" s="488"/>
      <c r="G62" s="44"/>
      <c r="H62" s="18"/>
      <c r="I62" s="20"/>
      <c r="J62" s="48"/>
      <c r="K62" s="314"/>
      <c r="L62" s="18"/>
      <c r="M62" s="18"/>
      <c r="N62" s="20"/>
    </row>
    <row r="63" spans="1:16" s="297" customFormat="1" ht="14.25" customHeight="1" x14ac:dyDescent="0.25">
      <c r="A63" s="143"/>
      <c r="B63" s="300" t="s">
        <v>256</v>
      </c>
      <c r="C63" s="278">
        <f>+SUM(C64:C70)</f>
        <v>4000</v>
      </c>
      <c r="D63" s="279">
        <f>+SUM(D64:D70)</f>
        <v>0</v>
      </c>
      <c r="E63" s="479">
        <f>+SUM(E64:E70)</f>
        <v>4000</v>
      </c>
      <c r="F63" s="488">
        <f t="shared" si="0"/>
        <v>1</v>
      </c>
      <c r="G63" s="44"/>
      <c r="H63" s="18"/>
      <c r="I63" s="20"/>
      <c r="J63" s="48"/>
      <c r="K63" s="314"/>
      <c r="L63" s="18"/>
      <c r="M63" s="18"/>
      <c r="N63" s="20"/>
    </row>
    <row r="64" spans="1:16" s="297" customFormat="1" ht="14.25" customHeight="1" x14ac:dyDescent="0.25">
      <c r="A64" s="143"/>
      <c r="B64" s="301" t="s">
        <v>244</v>
      </c>
      <c r="C64" s="278">
        <f>+'[3]2.SZ.TÁBL. BEVÉTELEK'!$D64</f>
        <v>515</v>
      </c>
      <c r="D64" s="279"/>
      <c r="E64" s="479">
        <f>SUM(C64:D64)</f>
        <v>515</v>
      </c>
      <c r="F64" s="488">
        <f t="shared" si="0"/>
        <v>1</v>
      </c>
      <c r="G64" s="44"/>
      <c r="H64" s="18"/>
      <c r="I64" s="20"/>
      <c r="J64" s="20"/>
      <c r="K64" s="314"/>
      <c r="L64" s="18"/>
      <c r="M64" s="18"/>
      <c r="N64" s="20"/>
      <c r="O64" s="20"/>
    </row>
    <row r="65" spans="1:15" s="297" customFormat="1" ht="14.25" customHeight="1" x14ac:dyDescent="0.25">
      <c r="A65" s="143"/>
      <c r="B65" s="301" t="s">
        <v>245</v>
      </c>
      <c r="C65" s="278">
        <f>+'[3]2.SZ.TÁBL. BEVÉTELEK'!$D65</f>
        <v>1535</v>
      </c>
      <c r="D65" s="279"/>
      <c r="E65" s="479">
        <f t="shared" ref="E65:E70" si="10">SUM(C65:D65)</f>
        <v>1535</v>
      </c>
      <c r="F65" s="488">
        <f t="shared" si="0"/>
        <v>1</v>
      </c>
      <c r="G65" s="44"/>
      <c r="H65" s="18"/>
      <c r="I65" s="20"/>
      <c r="J65" s="20"/>
      <c r="K65" s="20"/>
      <c r="L65" s="18"/>
      <c r="M65" s="20"/>
      <c r="N65" s="20"/>
      <c r="O65" s="20"/>
    </row>
    <row r="66" spans="1:15" ht="12.75" x14ac:dyDescent="0.2">
      <c r="A66" s="143"/>
      <c r="B66" s="301" t="s">
        <v>250</v>
      </c>
      <c r="C66" s="278">
        <f>+'[3]2.SZ.TÁBL. BEVÉTELEK'!$D66</f>
        <v>235</v>
      </c>
      <c r="D66" s="279"/>
      <c r="E66" s="479">
        <f t="shared" si="10"/>
        <v>235</v>
      </c>
      <c r="F66" s="488">
        <f t="shared" si="0"/>
        <v>1</v>
      </c>
      <c r="G66" s="44"/>
      <c r="K66" s="318"/>
      <c r="L66" s="63"/>
    </row>
    <row r="67" spans="1:15" ht="12.95" customHeight="1" x14ac:dyDescent="0.2">
      <c r="A67" s="143"/>
      <c r="B67" s="301" t="s">
        <v>246</v>
      </c>
      <c r="C67" s="278">
        <f>+'[3]2.SZ.TÁBL. BEVÉTELEK'!$D67</f>
        <v>212</v>
      </c>
      <c r="D67" s="279"/>
      <c r="E67" s="479">
        <f t="shared" si="10"/>
        <v>212</v>
      </c>
      <c r="F67" s="488">
        <f t="shared" si="0"/>
        <v>1</v>
      </c>
      <c r="G67" s="44"/>
      <c r="K67" s="318"/>
      <c r="L67" s="63"/>
    </row>
    <row r="68" spans="1:15" ht="12.95" customHeight="1" x14ac:dyDescent="0.2">
      <c r="A68" s="143"/>
      <c r="B68" s="301" t="s">
        <v>248</v>
      </c>
      <c r="C68" s="278">
        <f>+'[3]2.SZ.TÁBL. BEVÉTELEK'!$D68</f>
        <v>643</v>
      </c>
      <c r="D68" s="279"/>
      <c r="E68" s="479">
        <f t="shared" si="10"/>
        <v>643</v>
      </c>
      <c r="F68" s="488">
        <f t="shared" si="0"/>
        <v>1</v>
      </c>
      <c r="G68" s="44"/>
      <c r="K68" s="318"/>
      <c r="L68" s="63"/>
    </row>
    <row r="69" spans="1:15" ht="12.95" customHeight="1" x14ac:dyDescent="0.2">
      <c r="A69" s="143"/>
      <c r="B69" s="301" t="s">
        <v>249</v>
      </c>
      <c r="C69" s="278">
        <f>+'[3]2.SZ.TÁBL. BEVÉTELEK'!$D69</f>
        <v>384</v>
      </c>
      <c r="D69" s="279"/>
      <c r="E69" s="479">
        <f t="shared" si="10"/>
        <v>384</v>
      </c>
      <c r="F69" s="488">
        <f t="shared" si="0"/>
        <v>1</v>
      </c>
      <c r="G69" s="44"/>
      <c r="K69" s="318"/>
      <c r="L69" s="63"/>
    </row>
    <row r="70" spans="1:15" ht="12.95" customHeight="1" x14ac:dyDescent="0.2">
      <c r="A70" s="143"/>
      <c r="B70" s="302" t="s">
        <v>235</v>
      </c>
      <c r="C70" s="278">
        <f>+'[3]2.SZ.TÁBL. BEVÉTELEK'!$D70</f>
        <v>476</v>
      </c>
      <c r="D70" s="279"/>
      <c r="E70" s="479">
        <f t="shared" si="10"/>
        <v>476</v>
      </c>
      <c r="F70" s="488">
        <f t="shared" si="0"/>
        <v>1</v>
      </c>
      <c r="G70" s="44"/>
      <c r="L70" s="18"/>
    </row>
    <row r="71" spans="1:15" ht="12.95" customHeight="1" x14ac:dyDescent="0.2">
      <c r="A71" s="143"/>
      <c r="B71" s="302"/>
      <c r="C71" s="282"/>
      <c r="D71" s="279"/>
      <c r="E71" s="479"/>
      <c r="F71" s="488"/>
      <c r="G71" s="44"/>
      <c r="L71" s="18"/>
    </row>
    <row r="72" spans="1:15" ht="12.95" customHeight="1" x14ac:dyDescent="0.2">
      <c r="A72" s="143"/>
      <c r="B72" s="300" t="s">
        <v>312</v>
      </c>
      <c r="C72" s="278">
        <f>+SUM(C73:C75)</f>
        <v>105845</v>
      </c>
      <c r="D72" s="279">
        <f>+SUM(D73:D75)</f>
        <v>17746</v>
      </c>
      <c r="E72" s="479">
        <f>+SUM(E73:E75)</f>
        <v>123591</v>
      </c>
      <c r="F72" s="488">
        <f t="shared" si="0"/>
        <v>1.1676602579243234</v>
      </c>
      <c r="G72" s="44"/>
      <c r="J72" s="319"/>
      <c r="K72" s="313"/>
      <c r="L72" s="315"/>
      <c r="M72" s="63"/>
      <c r="N72" s="314"/>
    </row>
    <row r="73" spans="1:15" ht="12.95" customHeight="1" x14ac:dyDescent="0.2">
      <c r="A73" s="143"/>
      <c r="B73" s="302" t="s">
        <v>253</v>
      </c>
      <c r="C73" s="278">
        <f>+'[3]4.SZ.TÁBL. SZOCIÁLIS NORMATÍVA'!$E$13</f>
        <v>105845</v>
      </c>
      <c r="D73" s="279">
        <f>+'4.SZ.TÁBL. SZOCIÁLIS NORMATÍVA'!G5+'4.SZ.TÁBL. SZOCIÁLIS NORMATÍVA'!G6+'4.SZ.TÁBL. SZOCIÁLIS NORMATÍVA'!G11+'4.SZ.TÁBL. SZOCIÁLIS NORMATÍVA'!G12</f>
        <v>8670</v>
      </c>
      <c r="E73" s="479">
        <f>SUM(C73:D73)</f>
        <v>114515</v>
      </c>
      <c r="F73" s="488">
        <f>+E73/C73</f>
        <v>1.0819122301478576</v>
      </c>
      <c r="G73" s="44"/>
      <c r="J73" s="319"/>
      <c r="K73" s="272"/>
      <c r="L73" s="315"/>
      <c r="M73" s="63"/>
      <c r="N73" s="314"/>
    </row>
    <row r="74" spans="1:15" ht="12.95" customHeight="1" x14ac:dyDescent="0.2">
      <c r="A74" s="143"/>
      <c r="B74" s="302" t="s">
        <v>282</v>
      </c>
      <c r="C74" s="278"/>
      <c r="D74" s="279">
        <f>+'4.SZ.TÁBL. SZOCIÁLIS NORMATÍVA'!H22</f>
        <v>0</v>
      </c>
      <c r="E74" s="479">
        <f t="shared" ref="E74:E75" si="11">SUM(C74:D74)</f>
        <v>0</v>
      </c>
      <c r="F74" s="488"/>
      <c r="G74" s="44"/>
      <c r="J74" s="320"/>
      <c r="K74" s="272"/>
      <c r="L74" s="318"/>
      <c r="M74" s="63"/>
      <c r="N74" s="314"/>
    </row>
    <row r="75" spans="1:15" ht="12.95" customHeight="1" x14ac:dyDescent="0.2">
      <c r="A75" s="143"/>
      <c r="B75" s="302" t="s">
        <v>289</v>
      </c>
      <c r="C75" s="278"/>
      <c r="D75" s="279">
        <f>+'4.SZ.TÁBL. SZOCIÁLIS NORMATÍVA'!H31</f>
        <v>9076</v>
      </c>
      <c r="E75" s="479">
        <f t="shared" si="11"/>
        <v>9076</v>
      </c>
      <c r="F75" s="488"/>
      <c r="G75" s="44"/>
    </row>
    <row r="76" spans="1:15" ht="12.95" customHeight="1" x14ac:dyDescent="0.2">
      <c r="A76" s="143"/>
      <c r="B76" s="302"/>
      <c r="C76" s="278"/>
      <c r="D76" s="279"/>
      <c r="E76" s="479"/>
      <c r="F76" s="506"/>
      <c r="G76" s="44"/>
    </row>
    <row r="77" spans="1:15" ht="12.95" customHeight="1" x14ac:dyDescent="0.2">
      <c r="A77" s="143"/>
      <c r="B77" s="300" t="s">
        <v>374</v>
      </c>
      <c r="C77" s="278">
        <f>SUM(C78:C85)</f>
        <v>535</v>
      </c>
      <c r="D77" s="278">
        <f t="shared" ref="D77:E77" si="12">SUM(D78:D85)</f>
        <v>0</v>
      </c>
      <c r="E77" s="278">
        <f t="shared" si="12"/>
        <v>535</v>
      </c>
      <c r="F77" s="506">
        <f t="shared" ref="F77" si="13">+E77/C77</f>
        <v>1</v>
      </c>
      <c r="G77" s="44"/>
    </row>
    <row r="78" spans="1:15" ht="12.95" customHeight="1" x14ac:dyDescent="0.2">
      <c r="A78" s="143"/>
      <c r="B78" s="713" t="s">
        <v>368</v>
      </c>
      <c r="C78" s="278">
        <f>+'[3]2.SZ.TÁBL. BEVÉTELEK'!$D76</f>
        <v>50</v>
      </c>
      <c r="D78" s="279"/>
      <c r="E78" s="479">
        <f>SUM(C78:D78)</f>
        <v>50</v>
      </c>
      <c r="F78" s="506">
        <f t="shared" ref="F78:F85" si="14">+E78/C78</f>
        <v>1</v>
      </c>
      <c r="G78" s="44"/>
    </row>
    <row r="79" spans="1:15" ht="12.95" customHeight="1" x14ac:dyDescent="0.2">
      <c r="A79" s="143"/>
      <c r="B79" s="713" t="s">
        <v>369</v>
      </c>
      <c r="C79" s="278">
        <f>+'[3]2.SZ.TÁBL. BEVÉTELEK'!$D77</f>
        <v>153</v>
      </c>
      <c r="D79" s="279"/>
      <c r="E79" s="479">
        <f t="shared" ref="E79:E85" si="15">SUM(C79:D79)</f>
        <v>153</v>
      </c>
      <c r="F79" s="506">
        <f t="shared" si="14"/>
        <v>1</v>
      </c>
      <c r="G79" s="44"/>
    </row>
    <row r="80" spans="1:15" ht="12.95" customHeight="1" x14ac:dyDescent="0.2">
      <c r="A80" s="143"/>
      <c r="B80" s="713" t="s">
        <v>370</v>
      </c>
      <c r="C80" s="278">
        <f>+'[3]2.SZ.TÁBL. BEVÉTELEK'!$D78</f>
        <v>23</v>
      </c>
      <c r="D80" s="279"/>
      <c r="E80" s="479">
        <f t="shared" si="15"/>
        <v>23</v>
      </c>
      <c r="F80" s="506">
        <f t="shared" si="14"/>
        <v>1</v>
      </c>
      <c r="G80" s="44"/>
    </row>
    <row r="81" spans="1:14" ht="12.95" customHeight="1" x14ac:dyDescent="0.2">
      <c r="A81" s="143"/>
      <c r="B81" s="713" t="s">
        <v>371</v>
      </c>
      <c r="C81" s="278">
        <f>+'[3]2.SZ.TÁBL. BEVÉTELEK'!$D79</f>
        <v>20</v>
      </c>
      <c r="D81" s="279"/>
      <c r="E81" s="479">
        <f t="shared" si="15"/>
        <v>20</v>
      </c>
      <c r="F81" s="506">
        <f t="shared" si="14"/>
        <v>1</v>
      </c>
      <c r="G81" s="44"/>
    </row>
    <row r="82" spans="1:14" ht="12.95" customHeight="1" x14ac:dyDescent="0.2">
      <c r="A82" s="143"/>
      <c r="B82" s="713" t="s">
        <v>372</v>
      </c>
      <c r="C82" s="278">
        <f>+'[3]2.SZ.TÁBL. BEVÉTELEK'!$D80</f>
        <v>140</v>
      </c>
      <c r="D82" s="279"/>
      <c r="E82" s="479">
        <f t="shared" si="15"/>
        <v>140</v>
      </c>
      <c r="F82" s="506">
        <f t="shared" si="14"/>
        <v>1</v>
      </c>
      <c r="G82" s="44"/>
    </row>
    <row r="83" spans="1:14" ht="12.95" customHeight="1" x14ac:dyDescent="0.2">
      <c r="A83" s="143"/>
      <c r="B83" s="713" t="s">
        <v>373</v>
      </c>
      <c r="C83" s="278">
        <f>+'[3]2.SZ.TÁBL. BEVÉTELEK'!$D81</f>
        <v>64</v>
      </c>
      <c r="D83" s="279"/>
      <c r="E83" s="479">
        <f t="shared" si="15"/>
        <v>64</v>
      </c>
      <c r="F83" s="506">
        <f t="shared" si="14"/>
        <v>1</v>
      </c>
      <c r="G83" s="44"/>
    </row>
    <row r="84" spans="1:14" ht="12.95" customHeight="1" x14ac:dyDescent="0.2">
      <c r="A84" s="143"/>
      <c r="B84" s="302" t="s">
        <v>327</v>
      </c>
      <c r="C84" s="278">
        <f>+'[3]2.SZ.TÁBL. BEVÉTELEK'!$D82</f>
        <v>38</v>
      </c>
      <c r="D84" s="279"/>
      <c r="E84" s="479">
        <f t="shared" si="15"/>
        <v>38</v>
      </c>
      <c r="F84" s="506">
        <f t="shared" si="14"/>
        <v>1</v>
      </c>
      <c r="G84" s="44"/>
    </row>
    <row r="85" spans="1:14" ht="12.95" customHeight="1" x14ac:dyDescent="0.2">
      <c r="A85" s="143"/>
      <c r="B85" s="302" t="s">
        <v>328</v>
      </c>
      <c r="C85" s="278">
        <f>+'[3]2.SZ.TÁBL. BEVÉTELEK'!$D83</f>
        <v>47</v>
      </c>
      <c r="D85" s="279"/>
      <c r="E85" s="479">
        <f t="shared" si="15"/>
        <v>47</v>
      </c>
      <c r="F85" s="506">
        <f t="shared" si="14"/>
        <v>1</v>
      </c>
      <c r="G85" s="44"/>
    </row>
    <row r="86" spans="1:14" ht="12.95" customHeight="1" x14ac:dyDescent="0.2">
      <c r="A86" s="143"/>
      <c r="B86" s="302"/>
      <c r="C86" s="278"/>
      <c r="D86" s="279"/>
      <c r="E86" s="479"/>
      <c r="F86" s="506"/>
      <c r="G86" s="44"/>
    </row>
    <row r="87" spans="1:14" ht="12.95" customHeight="1" x14ac:dyDescent="0.2">
      <c r="A87" s="698" t="s">
        <v>340</v>
      </c>
      <c r="B87" s="699" t="s">
        <v>254</v>
      </c>
      <c r="C87" s="662">
        <f>+C4+C13+C21+C30+C54+C63+C72+C77+C40+C47</f>
        <v>170143</v>
      </c>
      <c r="D87" s="700">
        <f>+D4+D13+D21+D30+D54+D63+D72+D77+D40+D47</f>
        <v>17746</v>
      </c>
      <c r="E87" s="701">
        <f>+E4+E13+E21+E30+E54+E63+E72+E77+E40+E47</f>
        <v>187889</v>
      </c>
      <c r="F87" s="702">
        <f t="shared" ref="F87:F119" si="16">+E87/C87</f>
        <v>1.1043005001675061</v>
      </c>
      <c r="G87" s="18"/>
      <c r="H87" s="321"/>
      <c r="J87" s="319"/>
      <c r="K87" s="272"/>
      <c r="L87" s="315"/>
      <c r="M87" s="63"/>
      <c r="N87" s="314"/>
    </row>
    <row r="88" spans="1:14" ht="12.95" customHeight="1" x14ac:dyDescent="0.2">
      <c r="A88" s="143"/>
      <c r="B88" s="322"/>
      <c r="C88" s="278"/>
      <c r="D88" s="279"/>
      <c r="E88" s="479"/>
      <c r="F88" s="506"/>
      <c r="G88" s="18"/>
      <c r="H88" s="321"/>
      <c r="J88" s="319"/>
      <c r="K88" s="272"/>
      <c r="L88" s="315"/>
      <c r="M88" s="63"/>
      <c r="N88" s="314"/>
    </row>
    <row r="89" spans="1:14" ht="12.95" customHeight="1" x14ac:dyDescent="0.2">
      <c r="A89" s="698"/>
      <c r="B89" s="699"/>
      <c r="C89" s="662"/>
      <c r="D89" s="700"/>
      <c r="E89" s="701"/>
      <c r="F89" s="702"/>
      <c r="G89" s="18"/>
      <c r="H89" s="321"/>
      <c r="J89" s="319"/>
      <c r="K89" s="272"/>
      <c r="L89" s="315"/>
      <c r="M89" s="63"/>
      <c r="N89" s="314"/>
    </row>
    <row r="90" spans="1:14" ht="12.95" customHeight="1" x14ac:dyDescent="0.2">
      <c r="A90" s="143"/>
      <c r="B90" s="322"/>
      <c r="C90" s="278"/>
      <c r="D90" s="279"/>
      <c r="E90" s="479"/>
      <c r="F90" s="506"/>
      <c r="G90" s="18"/>
      <c r="H90" s="321"/>
      <c r="J90" s="319"/>
      <c r="K90" s="272"/>
      <c r="L90" s="315"/>
      <c r="M90" s="63"/>
      <c r="N90" s="314"/>
    </row>
    <row r="91" spans="1:14" ht="12.95" customHeight="1" x14ac:dyDescent="0.2">
      <c r="A91" s="143"/>
      <c r="B91" s="201"/>
      <c r="C91" s="282"/>
      <c r="D91" s="283"/>
      <c r="E91" s="478"/>
      <c r="F91" s="506"/>
      <c r="G91" s="18"/>
      <c r="H91" s="321"/>
      <c r="I91" s="320"/>
      <c r="L91" s="315"/>
      <c r="M91" s="63"/>
      <c r="N91" s="314"/>
    </row>
    <row r="92" spans="1:14" ht="12.95" customHeight="1" x14ac:dyDescent="0.2">
      <c r="A92" s="123" t="s">
        <v>100</v>
      </c>
      <c r="B92" s="206" t="s">
        <v>63</v>
      </c>
      <c r="C92" s="285">
        <f>+C3+C87+C89</f>
        <v>170143</v>
      </c>
      <c r="D92" s="286">
        <f>+D3+D87+D89</f>
        <v>17746</v>
      </c>
      <c r="E92" s="480">
        <f>+E3+E87+E89</f>
        <v>187889</v>
      </c>
      <c r="F92" s="511">
        <f t="shared" si="16"/>
        <v>1.1043005001675061</v>
      </c>
      <c r="G92" s="18"/>
      <c r="H92" s="321"/>
    </row>
    <row r="93" spans="1:14" ht="12.95" customHeight="1" x14ac:dyDescent="0.2">
      <c r="A93" s="144" t="s">
        <v>101</v>
      </c>
      <c r="B93" s="189" t="s">
        <v>96</v>
      </c>
      <c r="C93" s="275"/>
      <c r="D93" s="284"/>
      <c r="E93" s="481"/>
      <c r="F93" s="508"/>
      <c r="G93" s="361"/>
      <c r="H93" s="321"/>
    </row>
    <row r="94" spans="1:14" ht="27" customHeight="1" x14ac:dyDescent="0.2">
      <c r="A94" s="132" t="s">
        <v>102</v>
      </c>
      <c r="B94" s="133" t="s">
        <v>64</v>
      </c>
      <c r="C94" s="276"/>
      <c r="D94" s="33"/>
      <c r="E94" s="102"/>
      <c r="F94" s="488"/>
      <c r="G94" s="44"/>
    </row>
    <row r="95" spans="1:14" ht="12.95" customHeight="1" x14ac:dyDescent="0.2">
      <c r="A95" s="143"/>
      <c r="B95" s="201" t="s">
        <v>62</v>
      </c>
      <c r="C95" s="278"/>
      <c r="D95" s="279"/>
      <c r="E95" s="479"/>
      <c r="F95" s="506"/>
      <c r="G95" s="18"/>
    </row>
    <row r="96" spans="1:14" ht="12.95" customHeight="1" x14ac:dyDescent="0.2">
      <c r="A96" s="123" t="s">
        <v>103</v>
      </c>
      <c r="B96" s="206" t="s">
        <v>65</v>
      </c>
      <c r="C96" s="287">
        <f>+C93+C94</f>
        <v>0</v>
      </c>
      <c r="D96" s="288">
        <f>+D93+D94</f>
        <v>0</v>
      </c>
      <c r="E96" s="482">
        <f>+E93+E94</f>
        <v>0</v>
      </c>
      <c r="F96" s="507"/>
      <c r="G96" s="18"/>
    </row>
    <row r="97" spans="1:7" ht="12.95" customHeight="1" x14ac:dyDescent="0.2">
      <c r="A97" s="144" t="s">
        <v>104</v>
      </c>
      <c r="B97" s="189" t="s">
        <v>66</v>
      </c>
      <c r="C97" s="275"/>
      <c r="D97" s="284"/>
      <c r="E97" s="481"/>
      <c r="F97" s="508"/>
      <c r="G97" s="18"/>
    </row>
    <row r="98" spans="1:7" ht="12.95" customHeight="1" x14ac:dyDescent="0.2">
      <c r="A98" s="132" t="s">
        <v>105</v>
      </c>
      <c r="B98" s="133" t="s">
        <v>67</v>
      </c>
      <c r="C98" s="276">
        <f>+'[3]2.SZ.TÁBL. BEVÉTELEK'!$D$95</f>
        <v>236</v>
      </c>
      <c r="D98" s="33"/>
      <c r="E98" s="102">
        <f>SUM(C98:D98)</f>
        <v>236</v>
      </c>
      <c r="F98" s="488">
        <f t="shared" si="16"/>
        <v>1</v>
      </c>
      <c r="G98" s="19"/>
    </row>
    <row r="99" spans="1:7" ht="12.95" customHeight="1" x14ac:dyDescent="0.2">
      <c r="A99" s="132" t="s">
        <v>106</v>
      </c>
      <c r="B99" s="133" t="s">
        <v>68</v>
      </c>
      <c r="C99" s="276"/>
      <c r="D99" s="33"/>
      <c r="E99" s="102"/>
      <c r="F99" s="488"/>
      <c r="G99" s="19"/>
    </row>
    <row r="100" spans="1:7" ht="12.95" customHeight="1" x14ac:dyDescent="0.2">
      <c r="A100" s="132" t="s">
        <v>107</v>
      </c>
      <c r="B100" s="133" t="s">
        <v>69</v>
      </c>
      <c r="C100" s="276"/>
      <c r="D100" s="33"/>
      <c r="E100" s="102"/>
      <c r="F100" s="488"/>
      <c r="G100" s="18"/>
    </row>
    <row r="101" spans="1:7" ht="12.95" customHeight="1" x14ac:dyDescent="0.2">
      <c r="A101" s="132" t="s">
        <v>108</v>
      </c>
      <c r="B101" s="133" t="s">
        <v>70</v>
      </c>
      <c r="C101" s="276">
        <f>+'[3]2.SZ.TÁBL. BEVÉTELEK'!$D$98</f>
        <v>12130</v>
      </c>
      <c r="D101" s="127"/>
      <c r="E101" s="102">
        <f>SUM(C101:D101)</f>
        <v>12130</v>
      </c>
      <c r="F101" s="488">
        <f t="shared" si="16"/>
        <v>1</v>
      </c>
      <c r="G101" s="19"/>
    </row>
    <row r="102" spans="1:7" ht="12.95" customHeight="1" x14ac:dyDescent="0.2">
      <c r="A102" s="132" t="s">
        <v>108</v>
      </c>
      <c r="B102" s="133" t="s">
        <v>385</v>
      </c>
      <c r="C102" s="276">
        <f>+'[3]2.SZ.TÁBL. BEVÉTELEK'!$D$99</f>
        <v>3200</v>
      </c>
      <c r="D102" s="127">
        <f>+'[3]3.SZ.TÁBL. SEGÍTŐ SZOLGÁLAT'!AB19</f>
        <v>0</v>
      </c>
      <c r="E102" s="102">
        <f t="shared" ref="E102:E104" si="17">SUM(C102:D102)</f>
        <v>3200</v>
      </c>
      <c r="F102" s="488">
        <f t="shared" si="16"/>
        <v>1</v>
      </c>
      <c r="G102" s="19"/>
    </row>
    <row r="103" spans="1:7" ht="29.45" customHeight="1" x14ac:dyDescent="0.2">
      <c r="A103" s="132" t="s">
        <v>109</v>
      </c>
      <c r="B103" s="133" t="s">
        <v>386</v>
      </c>
      <c r="C103" s="276">
        <f>+'[3]2.SZ.TÁBL. BEVÉTELEK'!$D$100</f>
        <v>1098</v>
      </c>
      <c r="D103" s="127">
        <f>+'[3]3.SZ.TÁBL. SEGÍTŐ SZOLGÁLAT'!AB20</f>
        <v>0</v>
      </c>
      <c r="E103" s="102">
        <f t="shared" si="17"/>
        <v>1098</v>
      </c>
      <c r="F103" s="488">
        <f t="shared" si="16"/>
        <v>1</v>
      </c>
      <c r="G103" s="19"/>
    </row>
    <row r="104" spans="1:7" ht="29.45" customHeight="1" x14ac:dyDescent="0.2">
      <c r="A104" s="132" t="s">
        <v>110</v>
      </c>
      <c r="B104" s="133" t="s">
        <v>387</v>
      </c>
      <c r="C104" s="276">
        <f>+'[3]2.SZ.TÁBL. BEVÉTELEK'!$D$101</f>
        <v>1098</v>
      </c>
      <c r="D104" s="127"/>
      <c r="E104" s="102">
        <f t="shared" si="17"/>
        <v>1098</v>
      </c>
      <c r="F104" s="488">
        <f t="shared" si="16"/>
        <v>1</v>
      </c>
      <c r="G104" s="19"/>
    </row>
    <row r="105" spans="1:7" ht="12.95" customHeight="1" x14ac:dyDescent="0.2">
      <c r="A105" s="132" t="s">
        <v>109</v>
      </c>
      <c r="B105" s="133" t="s">
        <v>71</v>
      </c>
      <c r="C105" s="277"/>
      <c r="D105" s="128"/>
      <c r="E105" s="477"/>
      <c r="F105" s="488"/>
      <c r="G105" s="18"/>
    </row>
    <row r="106" spans="1:7" ht="12.95" customHeight="1" x14ac:dyDescent="0.25">
      <c r="A106" s="132" t="s">
        <v>110</v>
      </c>
      <c r="B106" s="133" t="s">
        <v>72</v>
      </c>
      <c r="C106" s="276"/>
      <c r="D106" s="33"/>
      <c r="E106" s="102"/>
      <c r="F106" s="488"/>
      <c r="G106" s="362"/>
    </row>
    <row r="107" spans="1:7" ht="12.95" customHeight="1" x14ac:dyDescent="0.2">
      <c r="A107" s="132" t="s">
        <v>111</v>
      </c>
      <c r="B107" s="133" t="s">
        <v>341</v>
      </c>
      <c r="C107" s="276"/>
      <c r="D107" s="33"/>
      <c r="E107" s="102"/>
      <c r="F107" s="488"/>
      <c r="G107" s="363"/>
    </row>
    <row r="108" spans="1:7" ht="12.95" customHeight="1" x14ac:dyDescent="0.2">
      <c r="A108" s="146" t="s">
        <v>350</v>
      </c>
      <c r="B108" s="207" t="s">
        <v>73</v>
      </c>
      <c r="C108" s="278"/>
      <c r="D108" s="279"/>
      <c r="E108" s="102"/>
      <c r="F108" s="506"/>
      <c r="G108" s="19"/>
    </row>
    <row r="109" spans="1:7" ht="12.95" customHeight="1" x14ac:dyDescent="0.2">
      <c r="A109" s="123" t="s">
        <v>112</v>
      </c>
      <c r="B109" s="206" t="s">
        <v>74</v>
      </c>
      <c r="C109" s="287">
        <f>SUM(C97:C108)</f>
        <v>17762</v>
      </c>
      <c r="D109" s="288">
        <f>SUM(D97:D108)</f>
        <v>0</v>
      </c>
      <c r="E109" s="482">
        <f>SUM(E97:E108)</f>
        <v>17762</v>
      </c>
      <c r="F109" s="511">
        <f t="shared" si="16"/>
        <v>1</v>
      </c>
      <c r="G109" s="19"/>
    </row>
    <row r="110" spans="1:7" ht="12.95" customHeight="1" x14ac:dyDescent="0.2">
      <c r="A110" s="123" t="s">
        <v>113</v>
      </c>
      <c r="B110" s="206" t="s">
        <v>75</v>
      </c>
      <c r="C110" s="287"/>
      <c r="D110" s="288"/>
      <c r="E110" s="482"/>
      <c r="F110" s="507"/>
      <c r="G110" s="19"/>
    </row>
    <row r="111" spans="1:7" ht="12.95" customHeight="1" x14ac:dyDescent="0.2">
      <c r="A111" s="148" t="s">
        <v>342</v>
      </c>
      <c r="B111" s="208" t="s">
        <v>76</v>
      </c>
      <c r="C111" s="289"/>
      <c r="D111" s="290"/>
      <c r="E111" s="483"/>
      <c r="F111" s="509"/>
      <c r="G111" s="19"/>
    </row>
    <row r="112" spans="1:7" ht="12.95" customHeight="1" x14ac:dyDescent="0.2">
      <c r="A112" s="123" t="s">
        <v>114</v>
      </c>
      <c r="B112" s="206" t="s">
        <v>351</v>
      </c>
      <c r="C112" s="287">
        <f>+C111</f>
        <v>0</v>
      </c>
      <c r="D112" s="288">
        <f>+D111</f>
        <v>0</v>
      </c>
      <c r="E112" s="482">
        <f>+E111</f>
        <v>0</v>
      </c>
      <c r="F112" s="507"/>
    </row>
    <row r="113" spans="1:6" ht="12.95" customHeight="1" x14ac:dyDescent="0.2">
      <c r="A113" s="148" t="s">
        <v>344</v>
      </c>
      <c r="B113" s="208" t="s">
        <v>77</v>
      </c>
      <c r="C113" s="289"/>
      <c r="D113" s="290"/>
      <c r="E113" s="483"/>
      <c r="F113" s="509"/>
    </row>
    <row r="114" spans="1:6" ht="12.95" customHeight="1" x14ac:dyDescent="0.2">
      <c r="A114" s="123" t="s">
        <v>115</v>
      </c>
      <c r="B114" s="206" t="s">
        <v>345</v>
      </c>
      <c r="C114" s="287">
        <f>+C113</f>
        <v>0</v>
      </c>
      <c r="D114" s="292">
        <f>+D113</f>
        <v>0</v>
      </c>
      <c r="E114" s="484">
        <f>+E113</f>
        <v>0</v>
      </c>
      <c r="F114" s="507"/>
    </row>
    <row r="115" spans="1:6" ht="12.95" customHeight="1" x14ac:dyDescent="0.2">
      <c r="A115" s="123" t="s">
        <v>116</v>
      </c>
      <c r="B115" s="206" t="s">
        <v>78</v>
      </c>
      <c r="C115" s="287">
        <f>+C92+C96+C109+C110+C112+C114</f>
        <v>187905</v>
      </c>
      <c r="D115" s="292">
        <f>+D92+D96+D109+D110+D112+D114</f>
        <v>17746</v>
      </c>
      <c r="E115" s="484">
        <f>+E92+E96+E109+E110+E112+E114</f>
        <v>205651</v>
      </c>
      <c r="F115" s="511">
        <f t="shared" si="16"/>
        <v>1.0944413400388495</v>
      </c>
    </row>
    <row r="116" spans="1:6" ht="12.95" customHeight="1" x14ac:dyDescent="0.2">
      <c r="A116" s="213" t="s">
        <v>117</v>
      </c>
      <c r="B116" s="206" t="s">
        <v>79</v>
      </c>
      <c r="C116" s="662">
        <f>+'[3]2.SZ.TÁBL. BEVÉTELEK'!$D$111</f>
        <v>0</v>
      </c>
      <c r="D116" s="288">
        <f>+'3.SZ.TÁBL. SEGÍTŐ SZOLGÁLAT'!AE28+'1.1.SZ.TÁBL. BEV - KIAD'!G29</f>
        <v>36387</v>
      </c>
      <c r="E116" s="482">
        <f>SUM(C116:D116)</f>
        <v>36387</v>
      </c>
      <c r="F116" s="511"/>
    </row>
    <row r="117" spans="1:6" ht="12.95" customHeight="1" x14ac:dyDescent="0.2">
      <c r="A117" s="213" t="s">
        <v>230</v>
      </c>
      <c r="B117" s="206" t="s">
        <v>231</v>
      </c>
      <c r="C117" s="287"/>
      <c r="D117" s="288"/>
      <c r="E117" s="482"/>
      <c r="F117" s="511"/>
    </row>
    <row r="118" spans="1:6" ht="12.95" customHeight="1" thickBot="1" x14ac:dyDescent="0.25">
      <c r="A118" s="244" t="s">
        <v>118</v>
      </c>
      <c r="B118" s="291" t="s">
        <v>80</v>
      </c>
      <c r="C118" s="293">
        <f>+SUM(C116:C117)</f>
        <v>0</v>
      </c>
      <c r="D118" s="294">
        <f>+SUM(D116:D117)</f>
        <v>36387</v>
      </c>
      <c r="E118" s="485">
        <f>+SUM(E116:E117)</f>
        <v>36387</v>
      </c>
      <c r="F118" s="755"/>
    </row>
    <row r="119" spans="1:6" ht="12.95" customHeight="1" thickBot="1" x14ac:dyDescent="0.25">
      <c r="A119" s="792" t="s">
        <v>0</v>
      </c>
      <c r="B119" s="793"/>
      <c r="C119" s="295">
        <f>+C115+C118</f>
        <v>187905</v>
      </c>
      <c r="D119" s="34">
        <f>+D115+D118</f>
        <v>54133</v>
      </c>
      <c r="E119" s="486">
        <f>+E115+E118</f>
        <v>242038</v>
      </c>
      <c r="F119" s="510">
        <f t="shared" si="16"/>
        <v>1.2880870652723451</v>
      </c>
    </row>
  </sheetData>
  <mergeCells count="8">
    <mergeCell ref="A119:B119"/>
    <mergeCell ref="D1:D2"/>
    <mergeCell ref="C1:C2"/>
    <mergeCell ref="K29:K30"/>
    <mergeCell ref="F1:F2"/>
    <mergeCell ref="E1:E2"/>
    <mergeCell ref="A1:A2"/>
    <mergeCell ref="B1:B2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8" scale="64" orientation="portrait" r:id="rId1"/>
  <headerFooter alignWithMargins="0">
    <oddHeader>&amp;L&amp;"Times New Roman,Félkövér"&amp;13Szent László Völgye TKT&amp;C&amp;"Times New Roman,Félkövér"&amp;16 2021.ÉVI I. KÖLTSÉGVETÉS MÓDOSÍTÁS&amp;R2. sz. táblázat 
BEVÉTELEK
 Adatok: eFt</oddHeader>
    <oddFooter>&amp;L&amp;F&amp;R&amp;P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161"/>
  <sheetViews>
    <sheetView topLeftCell="F16" zoomScaleNormal="100" zoomScaleSheetLayoutView="50" workbookViewId="0">
      <selection activeCell="Y32" sqref="Y32"/>
    </sheetView>
  </sheetViews>
  <sheetFormatPr defaultColWidth="8.85546875" defaultRowHeight="15" customHeight="1" x14ac:dyDescent="0.2"/>
  <cols>
    <col min="1" max="1" width="8.85546875" style="9"/>
    <col min="2" max="2" width="72.28515625" style="45" bestFit="1" customWidth="1"/>
    <col min="3" max="3" width="12.7109375" style="46" customWidth="1"/>
    <col min="4" max="4" width="10.42578125" style="46" customWidth="1"/>
    <col min="5" max="5" width="12.85546875" style="46" customWidth="1"/>
    <col min="6" max="6" width="12.28515625" style="46" customWidth="1"/>
    <col min="7" max="7" width="10.42578125" style="46" customWidth="1"/>
    <col min="8" max="8" width="12.140625" style="46" customWidth="1"/>
    <col min="9" max="9" width="12.7109375" style="46" customWidth="1"/>
    <col min="10" max="10" width="10.42578125" style="46" customWidth="1"/>
    <col min="11" max="11" width="12.7109375" style="46" customWidth="1"/>
    <col min="12" max="12" width="12.28515625" style="46" customWidth="1"/>
    <col min="13" max="13" width="9.5703125" style="46" customWidth="1"/>
    <col min="14" max="14" width="12.7109375" style="47" customWidth="1"/>
    <col min="15" max="15" width="12.42578125" style="46" customWidth="1"/>
    <col min="16" max="16" width="10.42578125" style="46" customWidth="1"/>
    <col min="17" max="17" width="12.140625" style="46" customWidth="1"/>
    <col min="18" max="18" width="12.42578125" style="46" customWidth="1"/>
    <col min="19" max="19" width="10.42578125" style="46" customWidth="1"/>
    <col min="20" max="20" width="12.7109375" style="47" customWidth="1"/>
    <col min="21" max="21" width="12.42578125" style="46" customWidth="1"/>
    <col min="22" max="22" width="10.42578125" style="46" customWidth="1"/>
    <col min="23" max="23" width="12.140625" style="47" customWidth="1"/>
    <col min="24" max="24" width="12.5703125" style="46" customWidth="1"/>
    <col min="25" max="25" width="10.42578125" style="46" customWidth="1"/>
    <col min="26" max="26" width="12.7109375" style="742" customWidth="1"/>
    <col min="27" max="27" width="12.7109375" style="743" customWidth="1"/>
    <col min="28" max="29" width="12.7109375" style="47" customWidth="1"/>
    <col min="30" max="30" width="12.5703125" style="46" customWidth="1"/>
    <col min="31" max="31" width="10.42578125" style="46" customWidth="1"/>
    <col min="32" max="32" width="13.28515625" style="46" customWidth="1"/>
    <col min="33" max="34" width="11.5703125" style="9" bestFit="1" customWidth="1"/>
    <col min="35" max="16384" width="8.85546875" style="9"/>
  </cols>
  <sheetData>
    <row r="1" spans="1:32" s="10" customFormat="1" ht="30" customHeight="1" x14ac:dyDescent="0.2">
      <c r="A1" s="811" t="s">
        <v>97</v>
      </c>
      <c r="B1" s="824" t="s">
        <v>119</v>
      </c>
      <c r="C1" s="816" t="s">
        <v>365</v>
      </c>
      <c r="D1" s="817"/>
      <c r="E1" s="818"/>
      <c r="F1" s="826" t="s">
        <v>298</v>
      </c>
      <c r="G1" s="827"/>
      <c r="H1" s="828"/>
      <c r="I1" s="816" t="s">
        <v>11</v>
      </c>
      <c r="J1" s="817"/>
      <c r="K1" s="818"/>
      <c r="L1" s="816" t="s">
        <v>299</v>
      </c>
      <c r="M1" s="817"/>
      <c r="N1" s="818"/>
      <c r="O1" s="816" t="s">
        <v>366</v>
      </c>
      <c r="P1" s="817"/>
      <c r="Q1" s="818"/>
      <c r="R1" s="821" t="s">
        <v>367</v>
      </c>
      <c r="S1" s="822"/>
      <c r="T1" s="823"/>
      <c r="U1" s="821" t="s">
        <v>308</v>
      </c>
      <c r="V1" s="822"/>
      <c r="W1" s="823"/>
      <c r="X1" s="829" t="s">
        <v>293</v>
      </c>
      <c r="Y1" s="822"/>
      <c r="Z1" s="830"/>
      <c r="AA1" s="831" t="s">
        <v>375</v>
      </c>
      <c r="AB1" s="832"/>
      <c r="AC1" s="833"/>
      <c r="AD1" s="819" t="s">
        <v>12</v>
      </c>
      <c r="AE1" s="817"/>
      <c r="AF1" s="820"/>
    </row>
    <row r="2" spans="1:32" s="13" customFormat="1" ht="37.9" customHeight="1" x14ac:dyDescent="0.2">
      <c r="A2" s="812"/>
      <c r="B2" s="825"/>
      <c r="C2" s="197" t="s">
        <v>379</v>
      </c>
      <c r="D2" s="196" t="s">
        <v>380</v>
      </c>
      <c r="E2" s="198" t="s">
        <v>381</v>
      </c>
      <c r="F2" s="197" t="s">
        <v>379</v>
      </c>
      <c r="G2" s="196" t="s">
        <v>380</v>
      </c>
      <c r="H2" s="198" t="s">
        <v>381</v>
      </c>
      <c r="I2" s="197" t="s">
        <v>379</v>
      </c>
      <c r="J2" s="196" t="s">
        <v>380</v>
      </c>
      <c r="K2" s="198" t="s">
        <v>381</v>
      </c>
      <c r="L2" s="197" t="s">
        <v>379</v>
      </c>
      <c r="M2" s="196" t="s">
        <v>380</v>
      </c>
      <c r="N2" s="198" t="s">
        <v>381</v>
      </c>
      <c r="O2" s="197" t="s">
        <v>379</v>
      </c>
      <c r="P2" s="196" t="s">
        <v>380</v>
      </c>
      <c r="Q2" s="198" t="s">
        <v>381</v>
      </c>
      <c r="R2" s="197" t="s">
        <v>379</v>
      </c>
      <c r="S2" s="196" t="s">
        <v>380</v>
      </c>
      <c r="T2" s="198" t="s">
        <v>381</v>
      </c>
      <c r="U2" s="197" t="s">
        <v>379</v>
      </c>
      <c r="V2" s="196" t="s">
        <v>380</v>
      </c>
      <c r="W2" s="198" t="s">
        <v>381</v>
      </c>
      <c r="X2" s="195" t="s">
        <v>379</v>
      </c>
      <c r="Y2" s="196" t="s">
        <v>380</v>
      </c>
      <c r="Z2" s="198" t="s">
        <v>381</v>
      </c>
      <c r="AA2" s="727" t="s">
        <v>379</v>
      </c>
      <c r="AB2" s="714" t="s">
        <v>380</v>
      </c>
      <c r="AC2" s="714" t="s">
        <v>381</v>
      </c>
      <c r="AD2" s="199" t="s">
        <v>379</v>
      </c>
      <c r="AE2" s="196" t="s">
        <v>380</v>
      </c>
      <c r="AF2" s="200" t="s">
        <v>381</v>
      </c>
    </row>
    <row r="3" spans="1:32" ht="13.5" customHeight="1" x14ac:dyDescent="0.2">
      <c r="A3" s="144" t="s">
        <v>98</v>
      </c>
      <c r="B3" s="189" t="s">
        <v>60</v>
      </c>
      <c r="C3" s="191"/>
      <c r="D3" s="190"/>
      <c r="E3" s="192"/>
      <c r="F3" s="191"/>
      <c r="G3" s="190"/>
      <c r="H3" s="192"/>
      <c r="I3" s="191"/>
      <c r="J3" s="190"/>
      <c r="K3" s="192"/>
      <c r="L3" s="191"/>
      <c r="M3" s="190"/>
      <c r="N3" s="192"/>
      <c r="O3" s="191"/>
      <c r="P3" s="190"/>
      <c r="Q3" s="192"/>
      <c r="R3" s="191"/>
      <c r="S3" s="190"/>
      <c r="T3" s="192"/>
      <c r="U3" s="191"/>
      <c r="V3" s="190"/>
      <c r="W3" s="192"/>
      <c r="X3" s="191"/>
      <c r="Y3" s="190"/>
      <c r="Z3" s="192"/>
      <c r="AA3" s="728"/>
      <c r="AB3" s="715"/>
      <c r="AC3" s="715"/>
      <c r="AD3" s="193"/>
      <c r="AE3" s="190"/>
      <c r="AF3" s="194"/>
    </row>
    <row r="4" spans="1:32" ht="13.5" customHeight="1" x14ac:dyDescent="0.2">
      <c r="A4" s="132" t="s">
        <v>99</v>
      </c>
      <c r="B4" s="133" t="s">
        <v>61</v>
      </c>
      <c r="C4" s="191"/>
      <c r="D4" s="182"/>
      <c r="E4" s="192"/>
      <c r="F4" s="191"/>
      <c r="G4" s="182"/>
      <c r="H4" s="187"/>
      <c r="I4" s="191"/>
      <c r="J4" s="182"/>
      <c r="K4" s="187"/>
      <c r="L4" s="191"/>
      <c r="M4" s="182"/>
      <c r="N4" s="187"/>
      <c r="O4" s="191"/>
      <c r="P4" s="182"/>
      <c r="Q4" s="187"/>
      <c r="R4" s="191"/>
      <c r="S4" s="182"/>
      <c r="T4" s="187"/>
      <c r="U4" s="191"/>
      <c r="V4" s="182"/>
      <c r="W4" s="187"/>
      <c r="X4" s="191"/>
      <c r="Y4" s="182"/>
      <c r="Z4" s="187"/>
      <c r="AA4" s="729"/>
      <c r="AB4" s="716"/>
      <c r="AC4" s="716"/>
      <c r="AD4" s="188"/>
      <c r="AE4" s="182"/>
      <c r="AF4" s="183"/>
    </row>
    <row r="5" spans="1:32" ht="13.5" customHeight="1" x14ac:dyDescent="0.2">
      <c r="A5" s="143"/>
      <c r="B5" s="367" t="s">
        <v>62</v>
      </c>
      <c r="C5" s="191"/>
      <c r="D5" s="202"/>
      <c r="E5" s="203"/>
      <c r="F5" s="191"/>
      <c r="G5" s="202"/>
      <c r="H5" s="203"/>
      <c r="I5" s="191"/>
      <c r="J5" s="202"/>
      <c r="K5" s="203"/>
      <c r="L5" s="191"/>
      <c r="M5" s="202"/>
      <c r="N5" s="203"/>
      <c r="O5" s="191"/>
      <c r="P5" s="202"/>
      <c r="Q5" s="203"/>
      <c r="R5" s="191"/>
      <c r="S5" s="202"/>
      <c r="T5" s="203"/>
      <c r="U5" s="191"/>
      <c r="V5" s="202"/>
      <c r="W5" s="203"/>
      <c r="X5" s="191"/>
      <c r="Y5" s="202"/>
      <c r="Z5" s="203"/>
      <c r="AA5" s="730"/>
      <c r="AB5" s="717"/>
      <c r="AC5" s="717"/>
      <c r="AD5" s="204"/>
      <c r="AE5" s="202"/>
      <c r="AF5" s="205"/>
    </row>
    <row r="6" spans="1:32" s="262" customFormat="1" ht="13.5" customHeight="1" x14ac:dyDescent="0.2">
      <c r="A6" s="123" t="s">
        <v>100</v>
      </c>
      <c r="B6" s="206" t="s">
        <v>63</v>
      </c>
      <c r="C6" s="260">
        <f t="shared" ref="C6:AF6" si="0">SUM(C3:C4)</f>
        <v>0</v>
      </c>
      <c r="D6" s="248">
        <f t="shared" si="0"/>
        <v>0</v>
      </c>
      <c r="E6" s="261">
        <f t="shared" si="0"/>
        <v>0</v>
      </c>
      <c r="F6" s="260">
        <f t="shared" si="0"/>
        <v>0</v>
      </c>
      <c r="G6" s="248">
        <f t="shared" si="0"/>
        <v>0</v>
      </c>
      <c r="H6" s="261">
        <f t="shared" si="0"/>
        <v>0</v>
      </c>
      <c r="I6" s="260">
        <f t="shared" si="0"/>
        <v>0</v>
      </c>
      <c r="J6" s="248">
        <f t="shared" si="0"/>
        <v>0</v>
      </c>
      <c r="K6" s="261">
        <f t="shared" si="0"/>
        <v>0</v>
      </c>
      <c r="L6" s="260">
        <f t="shared" si="0"/>
        <v>0</v>
      </c>
      <c r="M6" s="248">
        <f t="shared" si="0"/>
        <v>0</v>
      </c>
      <c r="N6" s="261">
        <f t="shared" si="0"/>
        <v>0</v>
      </c>
      <c r="O6" s="260">
        <f t="shared" si="0"/>
        <v>0</v>
      </c>
      <c r="P6" s="248">
        <f t="shared" si="0"/>
        <v>0</v>
      </c>
      <c r="Q6" s="261">
        <f t="shared" si="0"/>
        <v>0</v>
      </c>
      <c r="R6" s="260">
        <f t="shared" si="0"/>
        <v>0</v>
      </c>
      <c r="S6" s="248">
        <f t="shared" si="0"/>
        <v>0</v>
      </c>
      <c r="T6" s="261">
        <f t="shared" si="0"/>
        <v>0</v>
      </c>
      <c r="U6" s="260">
        <f t="shared" si="0"/>
        <v>0</v>
      </c>
      <c r="V6" s="248">
        <f t="shared" si="0"/>
        <v>0</v>
      </c>
      <c r="W6" s="261">
        <f t="shared" si="0"/>
        <v>0</v>
      </c>
      <c r="X6" s="260">
        <f t="shared" si="0"/>
        <v>0</v>
      </c>
      <c r="Y6" s="248">
        <f t="shared" si="0"/>
        <v>0</v>
      </c>
      <c r="Z6" s="261">
        <f t="shared" si="0"/>
        <v>0</v>
      </c>
      <c r="AA6" s="731">
        <v>0</v>
      </c>
      <c r="AB6" s="718">
        <v>0</v>
      </c>
      <c r="AC6" s="718">
        <v>0</v>
      </c>
      <c r="AD6" s="246">
        <f t="shared" si="0"/>
        <v>0</v>
      </c>
      <c r="AE6" s="248">
        <f t="shared" si="0"/>
        <v>0</v>
      </c>
      <c r="AF6" s="249">
        <f t="shared" si="0"/>
        <v>0</v>
      </c>
    </row>
    <row r="7" spans="1:32" ht="13.5" customHeight="1" x14ac:dyDescent="0.2">
      <c r="A7" s="144" t="s">
        <v>101</v>
      </c>
      <c r="B7" s="189" t="s">
        <v>96</v>
      </c>
      <c r="C7" s="191"/>
      <c r="D7" s="190"/>
      <c r="E7" s="192"/>
      <c r="F7" s="191"/>
      <c r="G7" s="190"/>
      <c r="H7" s="192"/>
      <c r="I7" s="191"/>
      <c r="J7" s="190"/>
      <c r="K7" s="192"/>
      <c r="L7" s="191"/>
      <c r="M7" s="190"/>
      <c r="N7" s="192"/>
      <c r="O7" s="191"/>
      <c r="P7" s="190"/>
      <c r="Q7" s="192"/>
      <c r="R7" s="191"/>
      <c r="S7" s="190"/>
      <c r="T7" s="192"/>
      <c r="U7" s="191"/>
      <c r="V7" s="190"/>
      <c r="W7" s="192"/>
      <c r="X7" s="191"/>
      <c r="Y7" s="190"/>
      <c r="Z7" s="192"/>
      <c r="AA7" s="728"/>
      <c r="AB7" s="715"/>
      <c r="AC7" s="715"/>
      <c r="AD7" s="193"/>
      <c r="AE7" s="190"/>
      <c r="AF7" s="194"/>
    </row>
    <row r="8" spans="1:32" ht="13.5" customHeight="1" x14ac:dyDescent="0.2">
      <c r="A8" s="132" t="s">
        <v>102</v>
      </c>
      <c r="B8" s="133" t="s">
        <v>64</v>
      </c>
      <c r="C8" s="191"/>
      <c r="D8" s="182"/>
      <c r="E8" s="187"/>
      <c r="F8" s="191"/>
      <c r="G8" s="182"/>
      <c r="H8" s="187"/>
      <c r="I8" s="191"/>
      <c r="J8" s="182"/>
      <c r="K8" s="187"/>
      <c r="L8" s="191"/>
      <c r="M8" s="182"/>
      <c r="N8" s="187"/>
      <c r="O8" s="191"/>
      <c r="P8" s="182"/>
      <c r="Q8" s="187"/>
      <c r="R8" s="191"/>
      <c r="S8" s="182"/>
      <c r="T8" s="187"/>
      <c r="U8" s="191"/>
      <c r="V8" s="182"/>
      <c r="W8" s="187"/>
      <c r="X8" s="191"/>
      <c r="Y8" s="182"/>
      <c r="Z8" s="187"/>
      <c r="AA8" s="729"/>
      <c r="AB8" s="716"/>
      <c r="AC8" s="716"/>
      <c r="AD8" s="188"/>
      <c r="AE8" s="182"/>
      <c r="AF8" s="183"/>
    </row>
    <row r="9" spans="1:32" ht="13.5" customHeight="1" x14ac:dyDescent="0.2">
      <c r="A9" s="143"/>
      <c r="B9" s="367" t="s">
        <v>62</v>
      </c>
      <c r="C9" s="191"/>
      <c r="D9" s="202"/>
      <c r="E9" s="203"/>
      <c r="F9" s="191"/>
      <c r="G9" s="202"/>
      <c r="H9" s="203"/>
      <c r="I9" s="191"/>
      <c r="J9" s="202"/>
      <c r="K9" s="203"/>
      <c r="L9" s="191"/>
      <c r="M9" s="202"/>
      <c r="N9" s="203"/>
      <c r="O9" s="191"/>
      <c r="P9" s="202"/>
      <c r="Q9" s="203"/>
      <c r="R9" s="191"/>
      <c r="S9" s="202"/>
      <c r="T9" s="203"/>
      <c r="U9" s="191"/>
      <c r="V9" s="202"/>
      <c r="W9" s="203"/>
      <c r="X9" s="191"/>
      <c r="Y9" s="202"/>
      <c r="Z9" s="203"/>
      <c r="AA9" s="730"/>
      <c r="AB9" s="717"/>
      <c r="AC9" s="717"/>
      <c r="AD9" s="204"/>
      <c r="AE9" s="202"/>
      <c r="AF9" s="205"/>
    </row>
    <row r="10" spans="1:32" s="262" customFormat="1" ht="13.5" customHeight="1" x14ac:dyDescent="0.2">
      <c r="A10" s="123" t="s">
        <v>103</v>
      </c>
      <c r="B10" s="206" t="s">
        <v>65</v>
      </c>
      <c r="C10" s="260">
        <f t="shared" ref="C10:AF10" si="1">SUM(C7:C8)</f>
        <v>0</v>
      </c>
      <c r="D10" s="248">
        <f t="shared" si="1"/>
        <v>0</v>
      </c>
      <c r="E10" s="261">
        <f t="shared" si="1"/>
        <v>0</v>
      </c>
      <c r="F10" s="260">
        <f t="shared" ref="F10" si="2">SUM(F7:F8)</f>
        <v>0</v>
      </c>
      <c r="G10" s="248">
        <f t="shared" si="1"/>
        <v>0</v>
      </c>
      <c r="H10" s="261">
        <f t="shared" si="1"/>
        <v>0</v>
      </c>
      <c r="I10" s="260">
        <f t="shared" si="1"/>
        <v>0</v>
      </c>
      <c r="J10" s="248">
        <f t="shared" si="1"/>
        <v>0</v>
      </c>
      <c r="K10" s="261">
        <f t="shared" si="1"/>
        <v>0</v>
      </c>
      <c r="L10" s="260">
        <f t="shared" ref="L10" si="3">SUM(L7:L8)</f>
        <v>0</v>
      </c>
      <c r="M10" s="248">
        <f t="shared" si="1"/>
        <v>0</v>
      </c>
      <c r="N10" s="261">
        <f t="shared" si="1"/>
        <v>0</v>
      </c>
      <c r="O10" s="260">
        <f t="shared" si="1"/>
        <v>0</v>
      </c>
      <c r="P10" s="248">
        <f t="shared" si="1"/>
        <v>0</v>
      </c>
      <c r="Q10" s="261">
        <f t="shared" si="1"/>
        <v>0</v>
      </c>
      <c r="R10" s="260">
        <f t="shared" ref="R10" si="4">SUM(R7:R8)</f>
        <v>0</v>
      </c>
      <c r="S10" s="248">
        <f t="shared" si="1"/>
        <v>0</v>
      </c>
      <c r="T10" s="261">
        <f t="shared" si="1"/>
        <v>0</v>
      </c>
      <c r="U10" s="260">
        <f t="shared" si="1"/>
        <v>0</v>
      </c>
      <c r="V10" s="248">
        <f t="shared" si="1"/>
        <v>0</v>
      </c>
      <c r="W10" s="261">
        <f t="shared" si="1"/>
        <v>0</v>
      </c>
      <c r="X10" s="260">
        <f t="shared" ref="X10" si="5">SUM(X7:X8)</f>
        <v>0</v>
      </c>
      <c r="Y10" s="248">
        <f t="shared" ref="Y10:Z10" si="6">SUM(Y7:Y8)</f>
        <v>0</v>
      </c>
      <c r="Z10" s="261">
        <f t="shared" si="6"/>
        <v>0</v>
      </c>
      <c r="AA10" s="731">
        <v>0</v>
      </c>
      <c r="AB10" s="718">
        <v>0</v>
      </c>
      <c r="AC10" s="718">
        <v>0</v>
      </c>
      <c r="AD10" s="246">
        <f t="shared" si="1"/>
        <v>0</v>
      </c>
      <c r="AE10" s="248">
        <f t="shared" si="1"/>
        <v>0</v>
      </c>
      <c r="AF10" s="249">
        <f t="shared" si="1"/>
        <v>0</v>
      </c>
    </row>
    <row r="11" spans="1:32" ht="13.5" customHeight="1" x14ac:dyDescent="0.2">
      <c r="A11" s="144" t="s">
        <v>104</v>
      </c>
      <c r="B11" s="189" t="s">
        <v>66</v>
      </c>
      <c r="C11" s="191"/>
      <c r="D11" s="190"/>
      <c r="E11" s="192"/>
      <c r="F11" s="191"/>
      <c r="G11" s="190"/>
      <c r="H11" s="192"/>
      <c r="I11" s="191"/>
      <c r="J11" s="190"/>
      <c r="K11" s="192"/>
      <c r="L11" s="191"/>
      <c r="M11" s="190"/>
      <c r="N11" s="192"/>
      <c r="O11" s="191"/>
      <c r="P11" s="190"/>
      <c r="Q11" s="192"/>
      <c r="R11" s="191"/>
      <c r="S11" s="190"/>
      <c r="T11" s="192"/>
      <c r="U11" s="191"/>
      <c r="V11" s="190"/>
      <c r="W11" s="192"/>
      <c r="X11" s="191"/>
      <c r="Y11" s="190"/>
      <c r="Z11" s="192"/>
      <c r="AA11" s="728"/>
      <c r="AB11" s="715"/>
      <c r="AC11" s="715"/>
      <c r="AD11" s="193"/>
      <c r="AE11" s="190"/>
      <c r="AF11" s="194"/>
    </row>
    <row r="12" spans="1:32" ht="13.5" customHeight="1" x14ac:dyDescent="0.2">
      <c r="A12" s="132" t="s">
        <v>105</v>
      </c>
      <c r="B12" s="133" t="s">
        <v>67</v>
      </c>
      <c r="C12" s="191"/>
      <c r="D12" s="182"/>
      <c r="E12" s="187"/>
      <c r="F12" s="191"/>
      <c r="G12" s="182"/>
      <c r="H12" s="187"/>
      <c r="I12" s="191"/>
      <c r="J12" s="182"/>
      <c r="K12" s="187"/>
      <c r="L12" s="191"/>
      <c r="M12" s="182"/>
      <c r="N12" s="187"/>
      <c r="O12" s="191"/>
      <c r="P12" s="182"/>
      <c r="Q12" s="187"/>
      <c r="R12" s="191">
        <f>+'[3]3.SZ.TÁBL. SEGÍTŐ SZOLGÁLAT'!$S$12</f>
        <v>236</v>
      </c>
      <c r="S12" s="182"/>
      <c r="T12" s="187">
        <f>SUM(R12:S12)</f>
        <v>236</v>
      </c>
      <c r="U12" s="191"/>
      <c r="V12" s="182"/>
      <c r="W12" s="187"/>
      <c r="X12" s="191"/>
      <c r="Y12" s="182"/>
      <c r="Z12" s="187"/>
      <c r="AA12" s="729"/>
      <c r="AB12" s="716"/>
      <c r="AC12" s="716"/>
      <c r="AD12" s="188">
        <f t="shared" ref="AD12:AD18" si="7">+C12+F12+I12+L12+O12+R12+U12+X12</f>
        <v>236</v>
      </c>
      <c r="AE12" s="182"/>
      <c r="AF12" s="183">
        <f>+E12+H12+K12+N12+Q12+T12+W12+Z12+AC12</f>
        <v>236</v>
      </c>
    </row>
    <row r="13" spans="1:32" ht="13.5" customHeight="1" x14ac:dyDescent="0.2">
      <c r="A13" s="132" t="s">
        <v>106</v>
      </c>
      <c r="B13" s="133" t="s">
        <v>68</v>
      </c>
      <c r="C13" s="191"/>
      <c r="D13" s="182"/>
      <c r="E13" s="187"/>
      <c r="F13" s="191"/>
      <c r="G13" s="182"/>
      <c r="H13" s="187"/>
      <c r="I13" s="191"/>
      <c r="J13" s="182"/>
      <c r="K13" s="187"/>
      <c r="L13" s="191"/>
      <c r="M13" s="182"/>
      <c r="N13" s="187"/>
      <c r="O13" s="191"/>
      <c r="P13" s="182"/>
      <c r="Q13" s="187"/>
      <c r="R13" s="191"/>
      <c r="S13" s="182"/>
      <c r="T13" s="187"/>
      <c r="U13" s="191"/>
      <c r="V13" s="182"/>
      <c r="W13" s="187"/>
      <c r="X13" s="191"/>
      <c r="Y13" s="182"/>
      <c r="Z13" s="187"/>
      <c r="AA13" s="729"/>
      <c r="AB13" s="716"/>
      <c r="AC13" s="716"/>
      <c r="AD13" s="188"/>
      <c r="AE13" s="182"/>
      <c r="AF13" s="183"/>
    </row>
    <row r="14" spans="1:32" ht="13.5" customHeight="1" x14ac:dyDescent="0.2">
      <c r="A14" s="132" t="s">
        <v>107</v>
      </c>
      <c r="B14" s="133" t="s">
        <v>69</v>
      </c>
      <c r="C14" s="191"/>
      <c r="D14" s="182"/>
      <c r="E14" s="187"/>
      <c r="F14" s="191"/>
      <c r="G14" s="182"/>
      <c r="H14" s="187"/>
      <c r="I14" s="191"/>
      <c r="J14" s="182"/>
      <c r="K14" s="187"/>
      <c r="L14" s="191"/>
      <c r="M14" s="182"/>
      <c r="N14" s="187"/>
      <c r="O14" s="191"/>
      <c r="P14" s="182"/>
      <c r="Q14" s="187"/>
      <c r="R14" s="191"/>
      <c r="S14" s="182"/>
      <c r="T14" s="187"/>
      <c r="U14" s="191"/>
      <c r="V14" s="182"/>
      <c r="W14" s="187"/>
      <c r="X14" s="191"/>
      <c r="Y14" s="182"/>
      <c r="Z14" s="187"/>
      <c r="AA14" s="729"/>
      <c r="AB14" s="716"/>
      <c r="AC14" s="716"/>
      <c r="AD14" s="188"/>
      <c r="AE14" s="182"/>
      <c r="AF14" s="183"/>
    </row>
    <row r="15" spans="1:32" ht="27" customHeight="1" x14ac:dyDescent="0.2">
      <c r="A15" s="132" t="s">
        <v>108</v>
      </c>
      <c r="B15" s="133" t="s">
        <v>388</v>
      </c>
      <c r="C15" s="191"/>
      <c r="D15" s="182"/>
      <c r="E15" s="187"/>
      <c r="F15" s="191"/>
      <c r="G15" s="182"/>
      <c r="H15" s="187"/>
      <c r="I15" s="191">
        <f>+'[5]3.SZ.TÁBL. SEGÍTŐ SZOLGÁLAT'!$J$15</f>
        <v>2500</v>
      </c>
      <c r="J15" s="182"/>
      <c r="K15" s="187">
        <f t="shared" ref="K15" si="8">SUM(I15:J15)</f>
        <v>2500</v>
      </c>
      <c r="L15" s="191"/>
      <c r="M15" s="182"/>
      <c r="N15" s="187"/>
      <c r="O15" s="191">
        <f>+'[5]3.SZ.TÁBL. SEGÍTŐ SZOLGÁLAT'!$P$15</f>
        <v>1500</v>
      </c>
      <c r="P15" s="182"/>
      <c r="Q15" s="187">
        <f t="shared" ref="Q15" si="9">SUM(O15:P15)</f>
        <v>1500</v>
      </c>
      <c r="R15" s="191"/>
      <c r="S15" s="182"/>
      <c r="T15" s="187"/>
      <c r="U15" s="191">
        <f>+'[3]3.SZ.TÁBL. SEGÍTŐ SZOLGÁLAT'!$V$15</f>
        <v>7500</v>
      </c>
      <c r="V15" s="182"/>
      <c r="W15" s="187">
        <f t="shared" ref="W15:W18" si="10">SUM(U15:V15)</f>
        <v>7500</v>
      </c>
      <c r="X15" s="191">
        <f>+'[3]3.SZ.TÁBL. SEGÍTŐ SZOLGÁLAT'!$Y$15</f>
        <v>630</v>
      </c>
      <c r="Y15" s="182"/>
      <c r="Z15" s="187">
        <f t="shared" ref="Z15:Z18" si="11">SUM(X15:Y15)</f>
        <v>630</v>
      </c>
      <c r="AA15" s="729"/>
      <c r="AB15" s="716"/>
      <c r="AC15" s="716"/>
      <c r="AD15" s="188">
        <f t="shared" si="7"/>
        <v>12130</v>
      </c>
      <c r="AE15" s="182"/>
      <c r="AF15" s="183">
        <f t="shared" ref="AF15:AF18" si="12">+E15+H15+K15+N15+Q15+T15+W15+Z15+AC15</f>
        <v>12130</v>
      </c>
    </row>
    <row r="16" spans="1:32" ht="13.5" customHeight="1" x14ac:dyDescent="0.2">
      <c r="A16" s="132" t="s">
        <v>108</v>
      </c>
      <c r="B16" s="133" t="s">
        <v>385</v>
      </c>
      <c r="C16" s="191"/>
      <c r="D16" s="182"/>
      <c r="E16" s="187"/>
      <c r="F16" s="191"/>
      <c r="G16" s="182"/>
      <c r="H16" s="187"/>
      <c r="I16" s="191"/>
      <c r="J16" s="182"/>
      <c r="K16" s="187"/>
      <c r="L16" s="191"/>
      <c r="M16" s="182"/>
      <c r="N16" s="187"/>
      <c r="O16" s="191"/>
      <c r="P16" s="182"/>
      <c r="Q16" s="187"/>
      <c r="R16" s="191"/>
      <c r="S16" s="182"/>
      <c r="T16" s="187"/>
      <c r="U16" s="191">
        <f>+'[3]3.SZ.TÁBL. SEGÍTŐ SZOLGÁLAT'!$V$16</f>
        <v>3200</v>
      </c>
      <c r="V16" s="182"/>
      <c r="W16" s="187">
        <f t="shared" si="10"/>
        <v>3200</v>
      </c>
      <c r="X16" s="191"/>
      <c r="Y16" s="182"/>
      <c r="Z16" s="187"/>
      <c r="AA16" s="729"/>
      <c r="AB16" s="716"/>
      <c r="AC16" s="716"/>
      <c r="AD16" s="188">
        <f t="shared" si="7"/>
        <v>3200</v>
      </c>
      <c r="AE16" s="182"/>
      <c r="AF16" s="183">
        <f t="shared" si="12"/>
        <v>3200</v>
      </c>
    </row>
    <row r="17" spans="1:32" ht="27" customHeight="1" x14ac:dyDescent="0.2">
      <c r="A17" s="132" t="s">
        <v>109</v>
      </c>
      <c r="B17" s="133" t="s">
        <v>386</v>
      </c>
      <c r="C17" s="191"/>
      <c r="D17" s="182"/>
      <c r="E17" s="187"/>
      <c r="F17" s="191"/>
      <c r="G17" s="182"/>
      <c r="H17" s="187"/>
      <c r="I17" s="191"/>
      <c r="J17" s="182"/>
      <c r="K17" s="187"/>
      <c r="L17" s="191"/>
      <c r="M17" s="182"/>
      <c r="N17" s="187"/>
      <c r="O17" s="191"/>
      <c r="P17" s="182"/>
      <c r="Q17" s="187"/>
      <c r="R17" s="191">
        <f>+'[3]3.SZ.TÁBL. SEGÍTŐ SZOLGÁLAT'!$S$17</f>
        <v>64</v>
      </c>
      <c r="S17" s="182"/>
      <c r="T17" s="187">
        <f t="shared" ref="T17:T18" si="13">SUM(R17:S17)</f>
        <v>64</v>
      </c>
      <c r="U17" s="191">
        <f>+'[3]3.SZ.TÁBL. SEGÍTŐ SZOLGÁLAT'!$V$17</f>
        <v>864</v>
      </c>
      <c r="V17" s="182"/>
      <c r="W17" s="187">
        <f t="shared" si="10"/>
        <v>864</v>
      </c>
      <c r="X17" s="191">
        <f>+'[3]3.SZ.TÁBL. SEGÍTŐ SZOLGÁLAT'!$Y$17</f>
        <v>170</v>
      </c>
      <c r="Y17" s="182"/>
      <c r="Z17" s="187">
        <f t="shared" si="11"/>
        <v>170</v>
      </c>
      <c r="AA17" s="729"/>
      <c r="AB17" s="716"/>
      <c r="AC17" s="716"/>
      <c r="AD17" s="188">
        <f t="shared" si="7"/>
        <v>1098</v>
      </c>
      <c r="AE17" s="182"/>
      <c r="AF17" s="183">
        <f t="shared" si="12"/>
        <v>1098</v>
      </c>
    </row>
    <row r="18" spans="1:32" ht="27.6" customHeight="1" x14ac:dyDescent="0.2">
      <c r="A18" s="132" t="s">
        <v>110</v>
      </c>
      <c r="B18" s="133" t="s">
        <v>387</v>
      </c>
      <c r="C18" s="191"/>
      <c r="D18" s="182"/>
      <c r="E18" s="187"/>
      <c r="F18" s="191"/>
      <c r="G18" s="182"/>
      <c r="H18" s="187"/>
      <c r="I18" s="191"/>
      <c r="J18" s="182"/>
      <c r="K18" s="187"/>
      <c r="L18" s="191"/>
      <c r="M18" s="182"/>
      <c r="N18" s="187"/>
      <c r="O18" s="191"/>
      <c r="P18" s="182"/>
      <c r="Q18" s="187"/>
      <c r="R18" s="191">
        <f>+'[3]3.SZ.TÁBL. SEGÍTŐ SZOLGÁLAT'!$S$18</f>
        <v>64</v>
      </c>
      <c r="S18" s="182"/>
      <c r="T18" s="187">
        <f t="shared" si="13"/>
        <v>64</v>
      </c>
      <c r="U18" s="191">
        <f>+'[3]3.SZ.TÁBL. SEGÍTŐ SZOLGÁLAT'!$V$18</f>
        <v>864</v>
      </c>
      <c r="V18" s="182"/>
      <c r="W18" s="187">
        <f t="shared" si="10"/>
        <v>864</v>
      </c>
      <c r="X18" s="191">
        <f>+'[3]3.SZ.TÁBL. SEGÍTŐ SZOLGÁLAT'!$Y$18</f>
        <v>170</v>
      </c>
      <c r="Y18" s="182"/>
      <c r="Z18" s="187">
        <f t="shared" si="11"/>
        <v>170</v>
      </c>
      <c r="AA18" s="729"/>
      <c r="AB18" s="716"/>
      <c r="AC18" s="716"/>
      <c r="AD18" s="188">
        <f t="shared" si="7"/>
        <v>1098</v>
      </c>
      <c r="AE18" s="182"/>
      <c r="AF18" s="183">
        <f t="shared" si="12"/>
        <v>1098</v>
      </c>
    </row>
    <row r="19" spans="1:32" ht="13.5" customHeight="1" x14ac:dyDescent="0.2">
      <c r="A19" s="132" t="s">
        <v>111</v>
      </c>
      <c r="B19" s="133" t="s">
        <v>341</v>
      </c>
      <c r="C19" s="191"/>
      <c r="D19" s="182"/>
      <c r="E19" s="187"/>
      <c r="F19" s="191"/>
      <c r="G19" s="182"/>
      <c r="H19" s="187"/>
      <c r="I19" s="191"/>
      <c r="J19" s="182"/>
      <c r="K19" s="187"/>
      <c r="L19" s="191"/>
      <c r="M19" s="182"/>
      <c r="N19" s="187"/>
      <c r="O19" s="191"/>
      <c r="P19" s="182"/>
      <c r="Q19" s="187"/>
      <c r="R19" s="191"/>
      <c r="S19" s="182"/>
      <c r="T19" s="187"/>
      <c r="U19" s="191"/>
      <c r="V19" s="182"/>
      <c r="W19" s="187"/>
      <c r="X19" s="191"/>
      <c r="Y19" s="182"/>
      <c r="Z19" s="187"/>
      <c r="AA19" s="729"/>
      <c r="AB19" s="716"/>
      <c r="AC19" s="716"/>
      <c r="AD19" s="188"/>
      <c r="AE19" s="182"/>
      <c r="AF19" s="183"/>
    </row>
    <row r="20" spans="1:32" ht="13.5" customHeight="1" x14ac:dyDescent="0.2">
      <c r="A20" s="146" t="s">
        <v>350</v>
      </c>
      <c r="B20" s="207" t="s">
        <v>73</v>
      </c>
      <c r="C20" s="191"/>
      <c r="D20" s="202"/>
      <c r="E20" s="187"/>
      <c r="F20" s="191"/>
      <c r="G20" s="202"/>
      <c r="H20" s="203"/>
      <c r="I20" s="191"/>
      <c r="J20" s="202"/>
      <c r="K20" s="203"/>
      <c r="L20" s="191"/>
      <c r="M20" s="202"/>
      <c r="N20" s="203"/>
      <c r="O20" s="191"/>
      <c r="P20" s="202"/>
      <c r="Q20" s="203"/>
      <c r="R20" s="191"/>
      <c r="S20" s="202"/>
      <c r="T20" s="203"/>
      <c r="U20" s="191"/>
      <c r="V20" s="202"/>
      <c r="W20" s="203"/>
      <c r="X20" s="191"/>
      <c r="Y20" s="202"/>
      <c r="Z20" s="203"/>
      <c r="AA20" s="730"/>
      <c r="AB20" s="717"/>
      <c r="AC20" s="717"/>
      <c r="AD20" s="204"/>
      <c r="AE20" s="202"/>
      <c r="AF20" s="183"/>
    </row>
    <row r="21" spans="1:32" s="262" customFormat="1" ht="13.5" customHeight="1" x14ac:dyDescent="0.2">
      <c r="A21" s="123" t="s">
        <v>112</v>
      </c>
      <c r="B21" s="206" t="s">
        <v>74</v>
      </c>
      <c r="C21" s="260">
        <f t="shared" ref="C21:AE21" si="14">SUM(C11:C20)</f>
        <v>0</v>
      </c>
      <c r="D21" s="248">
        <f t="shared" si="14"/>
        <v>0</v>
      </c>
      <c r="E21" s="261">
        <f t="shared" si="14"/>
        <v>0</v>
      </c>
      <c r="F21" s="260">
        <f t="shared" ref="F21" si="15">SUM(F11:F20)</f>
        <v>0</v>
      </c>
      <c r="G21" s="248">
        <f t="shared" si="14"/>
        <v>0</v>
      </c>
      <c r="H21" s="261">
        <f t="shared" si="14"/>
        <v>0</v>
      </c>
      <c r="I21" s="260">
        <f t="shared" si="14"/>
        <v>2500</v>
      </c>
      <c r="J21" s="248">
        <f t="shared" si="14"/>
        <v>0</v>
      </c>
      <c r="K21" s="261">
        <f t="shared" si="14"/>
        <v>2500</v>
      </c>
      <c r="L21" s="260">
        <f t="shared" ref="L21" si="16">SUM(L11:L20)</f>
        <v>0</v>
      </c>
      <c r="M21" s="248">
        <f t="shared" si="14"/>
        <v>0</v>
      </c>
      <c r="N21" s="261">
        <f t="shared" si="14"/>
        <v>0</v>
      </c>
      <c r="O21" s="260">
        <f t="shared" si="14"/>
        <v>1500</v>
      </c>
      <c r="P21" s="248">
        <f t="shared" si="14"/>
        <v>0</v>
      </c>
      <c r="Q21" s="261">
        <f t="shared" si="14"/>
        <v>1500</v>
      </c>
      <c r="R21" s="260">
        <f t="shared" ref="R21" si="17">SUM(R11:R20)</f>
        <v>364</v>
      </c>
      <c r="S21" s="248">
        <f t="shared" si="14"/>
        <v>0</v>
      </c>
      <c r="T21" s="261">
        <f t="shared" si="14"/>
        <v>364</v>
      </c>
      <c r="U21" s="260">
        <f t="shared" si="14"/>
        <v>12428</v>
      </c>
      <c r="V21" s="248">
        <f t="shared" si="14"/>
        <v>0</v>
      </c>
      <c r="W21" s="261">
        <f t="shared" si="14"/>
        <v>12428</v>
      </c>
      <c r="X21" s="260">
        <f t="shared" ref="X21" si="18">SUM(X11:X20)</f>
        <v>970</v>
      </c>
      <c r="Y21" s="248">
        <f t="shared" ref="Y21:Z21" si="19">SUM(Y11:Y20)</f>
        <v>0</v>
      </c>
      <c r="Z21" s="261">
        <f t="shared" si="19"/>
        <v>970</v>
      </c>
      <c r="AA21" s="731">
        <v>0</v>
      </c>
      <c r="AB21" s="718">
        <v>0</v>
      </c>
      <c r="AC21" s="718">
        <v>0</v>
      </c>
      <c r="AD21" s="246">
        <f t="shared" si="14"/>
        <v>17762</v>
      </c>
      <c r="AE21" s="248">
        <f t="shared" si="14"/>
        <v>0</v>
      </c>
      <c r="AF21" s="249">
        <f>SUM(AF11:AF20)</f>
        <v>17762</v>
      </c>
    </row>
    <row r="22" spans="1:32" s="262" customFormat="1" ht="13.5" customHeight="1" x14ac:dyDescent="0.2">
      <c r="A22" s="123" t="s">
        <v>113</v>
      </c>
      <c r="B22" s="206" t="s">
        <v>75</v>
      </c>
      <c r="C22" s="707"/>
      <c r="D22" s="708"/>
      <c r="E22" s="709"/>
      <c r="F22" s="707"/>
      <c r="G22" s="708"/>
      <c r="H22" s="709"/>
      <c r="I22" s="707"/>
      <c r="J22" s="708"/>
      <c r="K22" s="709"/>
      <c r="L22" s="707"/>
      <c r="M22" s="708"/>
      <c r="N22" s="709"/>
      <c r="O22" s="707"/>
      <c r="P22" s="708"/>
      <c r="Q22" s="709"/>
      <c r="R22" s="707"/>
      <c r="S22" s="708"/>
      <c r="T22" s="709"/>
      <c r="U22" s="707"/>
      <c r="V22" s="708"/>
      <c r="W22" s="709"/>
      <c r="X22" s="707"/>
      <c r="Y22" s="708"/>
      <c r="Z22" s="709"/>
      <c r="AA22" s="732"/>
      <c r="AB22" s="719"/>
      <c r="AC22" s="719"/>
      <c r="AD22" s="710"/>
      <c r="AE22" s="708"/>
      <c r="AF22" s="711"/>
    </row>
    <row r="23" spans="1:32" ht="13.5" customHeight="1" x14ac:dyDescent="0.2">
      <c r="A23" s="148" t="s">
        <v>342</v>
      </c>
      <c r="B23" s="208" t="s">
        <v>76</v>
      </c>
      <c r="C23" s="712"/>
      <c r="D23" s="223"/>
      <c r="E23" s="225"/>
      <c r="F23" s="712"/>
      <c r="G23" s="223"/>
      <c r="H23" s="225"/>
      <c r="I23" s="712"/>
      <c r="J23" s="223"/>
      <c r="K23" s="225"/>
      <c r="L23" s="712"/>
      <c r="M23" s="223"/>
      <c r="N23" s="225"/>
      <c r="O23" s="712"/>
      <c r="P23" s="223"/>
      <c r="Q23" s="225"/>
      <c r="R23" s="712"/>
      <c r="S23" s="223"/>
      <c r="T23" s="225"/>
      <c r="U23" s="712"/>
      <c r="V23" s="223"/>
      <c r="W23" s="225"/>
      <c r="X23" s="712"/>
      <c r="Y23" s="223"/>
      <c r="Z23" s="225"/>
      <c r="AA23" s="733"/>
      <c r="AB23" s="720"/>
      <c r="AC23" s="720"/>
      <c r="AD23" s="222"/>
      <c r="AE23" s="223"/>
      <c r="AF23" s="224"/>
    </row>
    <row r="24" spans="1:32" s="262" customFormat="1" ht="13.5" customHeight="1" x14ac:dyDescent="0.2">
      <c r="A24" s="123" t="s">
        <v>114</v>
      </c>
      <c r="B24" s="206" t="s">
        <v>343</v>
      </c>
      <c r="C24" s="260">
        <f>+C23</f>
        <v>0</v>
      </c>
      <c r="D24" s="248">
        <f t="shared" ref="D24:AF24" si="20">+D23</f>
        <v>0</v>
      </c>
      <c r="E24" s="261">
        <f t="shared" si="20"/>
        <v>0</v>
      </c>
      <c r="F24" s="260">
        <f>+F23</f>
        <v>0</v>
      </c>
      <c r="G24" s="248">
        <f t="shared" si="20"/>
        <v>0</v>
      </c>
      <c r="H24" s="261">
        <f t="shared" si="20"/>
        <v>0</v>
      </c>
      <c r="I24" s="260">
        <f>+I23</f>
        <v>0</v>
      </c>
      <c r="J24" s="248">
        <f t="shared" si="20"/>
        <v>0</v>
      </c>
      <c r="K24" s="261">
        <f t="shared" si="20"/>
        <v>0</v>
      </c>
      <c r="L24" s="260">
        <f>+L23</f>
        <v>0</v>
      </c>
      <c r="M24" s="248">
        <f t="shared" si="20"/>
        <v>0</v>
      </c>
      <c r="N24" s="261">
        <f t="shared" si="20"/>
        <v>0</v>
      </c>
      <c r="O24" s="260">
        <f>+O23</f>
        <v>0</v>
      </c>
      <c r="P24" s="248">
        <f t="shared" si="20"/>
        <v>0</v>
      </c>
      <c r="Q24" s="261">
        <f t="shared" si="20"/>
        <v>0</v>
      </c>
      <c r="R24" s="260">
        <f>+R23</f>
        <v>0</v>
      </c>
      <c r="S24" s="248">
        <f t="shared" si="20"/>
        <v>0</v>
      </c>
      <c r="T24" s="261">
        <f t="shared" si="20"/>
        <v>0</v>
      </c>
      <c r="U24" s="260">
        <f>+U23</f>
        <v>0</v>
      </c>
      <c r="V24" s="248">
        <f t="shared" si="20"/>
        <v>0</v>
      </c>
      <c r="W24" s="261">
        <f t="shared" si="20"/>
        <v>0</v>
      </c>
      <c r="X24" s="260">
        <f>+X23</f>
        <v>0</v>
      </c>
      <c r="Y24" s="248">
        <f t="shared" ref="Y24:Z24" si="21">+Y23</f>
        <v>0</v>
      </c>
      <c r="Z24" s="261">
        <f t="shared" si="21"/>
        <v>0</v>
      </c>
      <c r="AA24" s="731">
        <v>0</v>
      </c>
      <c r="AB24" s="718">
        <v>0</v>
      </c>
      <c r="AC24" s="718">
        <v>0</v>
      </c>
      <c r="AD24" s="246">
        <f t="shared" si="20"/>
        <v>0</v>
      </c>
      <c r="AE24" s="248">
        <f t="shared" si="20"/>
        <v>0</v>
      </c>
      <c r="AF24" s="249">
        <f t="shared" si="20"/>
        <v>0</v>
      </c>
    </row>
    <row r="25" spans="1:32" ht="13.5" customHeight="1" x14ac:dyDescent="0.2">
      <c r="A25" s="148" t="s">
        <v>344</v>
      </c>
      <c r="B25" s="208" t="s">
        <v>77</v>
      </c>
      <c r="C25" s="191"/>
      <c r="D25" s="209"/>
      <c r="E25" s="210"/>
      <c r="F25" s="191"/>
      <c r="G25" s="209"/>
      <c r="H25" s="210"/>
      <c r="I25" s="191"/>
      <c r="J25" s="209"/>
      <c r="K25" s="210"/>
      <c r="L25" s="191"/>
      <c r="M25" s="209"/>
      <c r="N25" s="210"/>
      <c r="O25" s="191"/>
      <c r="P25" s="209"/>
      <c r="Q25" s="210"/>
      <c r="R25" s="191"/>
      <c r="S25" s="209"/>
      <c r="T25" s="210"/>
      <c r="U25" s="191"/>
      <c r="V25" s="209"/>
      <c r="W25" s="210"/>
      <c r="X25" s="191"/>
      <c r="Y25" s="209"/>
      <c r="Z25" s="210"/>
      <c r="AA25" s="734"/>
      <c r="AB25" s="721"/>
      <c r="AC25" s="721"/>
      <c r="AD25" s="211"/>
      <c r="AE25" s="209"/>
      <c r="AF25" s="212"/>
    </row>
    <row r="26" spans="1:32" s="262" customFormat="1" ht="13.5" customHeight="1" x14ac:dyDescent="0.2">
      <c r="A26" s="123" t="s">
        <v>115</v>
      </c>
      <c r="B26" s="206" t="s">
        <v>345</v>
      </c>
      <c r="C26" s="260">
        <f t="shared" ref="C26:AF26" si="22">+C25</f>
        <v>0</v>
      </c>
      <c r="D26" s="248">
        <f t="shared" si="22"/>
        <v>0</v>
      </c>
      <c r="E26" s="261">
        <f t="shared" si="22"/>
        <v>0</v>
      </c>
      <c r="F26" s="260">
        <f t="shared" ref="F26" si="23">+F25</f>
        <v>0</v>
      </c>
      <c r="G26" s="248">
        <f t="shared" si="22"/>
        <v>0</v>
      </c>
      <c r="H26" s="261">
        <f t="shared" si="22"/>
        <v>0</v>
      </c>
      <c r="I26" s="260">
        <f t="shared" si="22"/>
        <v>0</v>
      </c>
      <c r="J26" s="248">
        <f t="shared" si="22"/>
        <v>0</v>
      </c>
      <c r="K26" s="261">
        <f t="shared" si="22"/>
        <v>0</v>
      </c>
      <c r="L26" s="260">
        <f t="shared" ref="L26" si="24">+L25</f>
        <v>0</v>
      </c>
      <c r="M26" s="248">
        <f t="shared" si="22"/>
        <v>0</v>
      </c>
      <c r="N26" s="261">
        <f t="shared" si="22"/>
        <v>0</v>
      </c>
      <c r="O26" s="260">
        <f t="shared" si="22"/>
        <v>0</v>
      </c>
      <c r="P26" s="248">
        <f t="shared" si="22"/>
        <v>0</v>
      </c>
      <c r="Q26" s="261">
        <f t="shared" si="22"/>
        <v>0</v>
      </c>
      <c r="R26" s="260">
        <f t="shared" ref="R26" si="25">+R25</f>
        <v>0</v>
      </c>
      <c r="S26" s="248">
        <f t="shared" si="22"/>
        <v>0</v>
      </c>
      <c r="T26" s="261">
        <f t="shared" si="22"/>
        <v>0</v>
      </c>
      <c r="U26" s="260">
        <f t="shared" si="22"/>
        <v>0</v>
      </c>
      <c r="V26" s="248">
        <f t="shared" si="22"/>
        <v>0</v>
      </c>
      <c r="W26" s="261">
        <f t="shared" si="22"/>
        <v>0</v>
      </c>
      <c r="X26" s="260">
        <f t="shared" ref="X26" si="26">+X25</f>
        <v>0</v>
      </c>
      <c r="Y26" s="248">
        <f t="shared" ref="Y26:Z26" si="27">+Y25</f>
        <v>0</v>
      </c>
      <c r="Z26" s="261">
        <f t="shared" si="27"/>
        <v>0</v>
      </c>
      <c r="AA26" s="731">
        <v>0</v>
      </c>
      <c r="AB26" s="718">
        <v>0</v>
      </c>
      <c r="AC26" s="718">
        <v>0</v>
      </c>
      <c r="AD26" s="246">
        <f t="shared" si="22"/>
        <v>0</v>
      </c>
      <c r="AE26" s="248">
        <f t="shared" si="22"/>
        <v>0</v>
      </c>
      <c r="AF26" s="249">
        <f t="shared" si="22"/>
        <v>0</v>
      </c>
    </row>
    <row r="27" spans="1:32" s="262" customFormat="1" ht="13.5" customHeight="1" x14ac:dyDescent="0.2">
      <c r="A27" s="123" t="s">
        <v>116</v>
      </c>
      <c r="B27" s="206" t="s">
        <v>78</v>
      </c>
      <c r="C27" s="260">
        <f t="shared" ref="C27:AF27" si="28">+C6+C10+C21+C22+C24+C26</f>
        <v>0</v>
      </c>
      <c r="D27" s="248">
        <f t="shared" si="28"/>
        <v>0</v>
      </c>
      <c r="E27" s="261">
        <f t="shared" si="28"/>
        <v>0</v>
      </c>
      <c r="F27" s="260">
        <f t="shared" ref="F27" si="29">+F6+F10+F21+F22+F24+F26</f>
        <v>0</v>
      </c>
      <c r="G27" s="248">
        <f t="shared" si="28"/>
        <v>0</v>
      </c>
      <c r="H27" s="261">
        <f t="shared" si="28"/>
        <v>0</v>
      </c>
      <c r="I27" s="260">
        <f t="shared" si="28"/>
        <v>2500</v>
      </c>
      <c r="J27" s="248">
        <f t="shared" si="28"/>
        <v>0</v>
      </c>
      <c r="K27" s="261">
        <f t="shared" si="28"/>
        <v>2500</v>
      </c>
      <c r="L27" s="260">
        <f t="shared" ref="L27" si="30">+L6+L10+L21+L22+L24+L26</f>
        <v>0</v>
      </c>
      <c r="M27" s="248">
        <f t="shared" si="28"/>
        <v>0</v>
      </c>
      <c r="N27" s="261">
        <f t="shared" si="28"/>
        <v>0</v>
      </c>
      <c r="O27" s="260">
        <f t="shared" si="28"/>
        <v>1500</v>
      </c>
      <c r="P27" s="248">
        <f t="shared" si="28"/>
        <v>0</v>
      </c>
      <c r="Q27" s="261">
        <f t="shared" si="28"/>
        <v>1500</v>
      </c>
      <c r="R27" s="260">
        <f t="shared" ref="R27" si="31">+R6+R10+R21+R22+R24+R26</f>
        <v>364</v>
      </c>
      <c r="S27" s="248">
        <f t="shared" si="28"/>
        <v>0</v>
      </c>
      <c r="T27" s="261">
        <f t="shared" si="28"/>
        <v>364</v>
      </c>
      <c r="U27" s="260">
        <f t="shared" si="28"/>
        <v>12428</v>
      </c>
      <c r="V27" s="248">
        <f t="shared" si="28"/>
        <v>0</v>
      </c>
      <c r="W27" s="261">
        <f t="shared" si="28"/>
        <v>12428</v>
      </c>
      <c r="X27" s="260">
        <f t="shared" ref="X27" si="32">+X6+X10+X21+X22+X24+X26</f>
        <v>970</v>
      </c>
      <c r="Y27" s="248">
        <f t="shared" ref="Y27:Z27" si="33">+Y6+Y10+Y21+Y22+Y24+Y26</f>
        <v>0</v>
      </c>
      <c r="Z27" s="261">
        <f t="shared" si="33"/>
        <v>970</v>
      </c>
      <c r="AA27" s="731">
        <v>0</v>
      </c>
      <c r="AB27" s="718">
        <v>0</v>
      </c>
      <c r="AC27" s="718">
        <v>0</v>
      </c>
      <c r="AD27" s="246">
        <f t="shared" si="28"/>
        <v>17762</v>
      </c>
      <c r="AE27" s="248">
        <f t="shared" si="28"/>
        <v>0</v>
      </c>
      <c r="AF27" s="249">
        <f t="shared" si="28"/>
        <v>17762</v>
      </c>
    </row>
    <row r="28" spans="1:32" s="262" customFormat="1" ht="13.5" customHeight="1" x14ac:dyDescent="0.2">
      <c r="A28" s="213" t="s">
        <v>117</v>
      </c>
      <c r="B28" s="206" t="s">
        <v>79</v>
      </c>
      <c r="C28" s="661"/>
      <c r="D28" s="248"/>
      <c r="E28" s="261"/>
      <c r="F28" s="661"/>
      <c r="G28" s="248">
        <f>+[4]Seg.Szolgálat!$AD$37</f>
        <v>16242</v>
      </c>
      <c r="H28" s="261">
        <f>SUM(F28:G28)</f>
        <v>16242</v>
      </c>
      <c r="I28" s="661"/>
      <c r="J28" s="248"/>
      <c r="K28" s="261"/>
      <c r="L28" s="661"/>
      <c r="M28" s="248"/>
      <c r="N28" s="261"/>
      <c r="O28" s="661"/>
      <c r="P28" s="248"/>
      <c r="Q28" s="261"/>
      <c r="R28" s="661"/>
      <c r="S28" s="248"/>
      <c r="T28" s="261"/>
      <c r="U28" s="661"/>
      <c r="V28" s="248"/>
      <c r="W28" s="261">
        <f>SUM(U28:V28)</f>
        <v>0</v>
      </c>
      <c r="X28" s="661"/>
      <c r="Y28" s="248"/>
      <c r="Z28" s="261"/>
      <c r="AA28" s="731"/>
      <c r="AB28" s="718"/>
      <c r="AC28" s="718"/>
      <c r="AD28" s="246">
        <f>+C28+F28+I28+L28+O28+R28+U28+X28</f>
        <v>0</v>
      </c>
      <c r="AE28" s="248">
        <f>+D28+G28+J28+M28+P28+S28+V28+Y28</f>
        <v>16242</v>
      </c>
      <c r="AF28" s="249">
        <f>+E28+H28+K28+N28+Q28+T28+W28+Z28</f>
        <v>16242</v>
      </c>
    </row>
    <row r="29" spans="1:32" s="262" customFormat="1" ht="13.5" customHeight="1" x14ac:dyDescent="0.2">
      <c r="A29" s="213" t="s">
        <v>230</v>
      </c>
      <c r="B29" s="206" t="s">
        <v>231</v>
      </c>
      <c r="C29" s="260">
        <f t="shared" ref="C29:AF29" si="34">+SUM(C30:C32)</f>
        <v>0</v>
      </c>
      <c r="D29" s="248">
        <f t="shared" si="34"/>
        <v>0</v>
      </c>
      <c r="E29" s="261">
        <f t="shared" si="34"/>
        <v>0</v>
      </c>
      <c r="F29" s="260">
        <f t="shared" ref="F29" si="35">+SUM(F30:F32)</f>
        <v>37988</v>
      </c>
      <c r="G29" s="248">
        <f>+SUM(G30:G32)</f>
        <v>-12876</v>
      </c>
      <c r="H29" s="261">
        <f t="shared" si="34"/>
        <v>25112</v>
      </c>
      <c r="I29" s="260">
        <f t="shared" si="34"/>
        <v>29266</v>
      </c>
      <c r="J29" s="248">
        <f t="shared" si="34"/>
        <v>1563</v>
      </c>
      <c r="K29" s="261">
        <f t="shared" si="34"/>
        <v>30829</v>
      </c>
      <c r="L29" s="260">
        <f t="shared" ref="L29" si="36">+SUM(L30:L32)</f>
        <v>24260</v>
      </c>
      <c r="M29" s="248">
        <f t="shared" si="34"/>
        <v>1823</v>
      </c>
      <c r="N29" s="261">
        <f t="shared" si="34"/>
        <v>26083</v>
      </c>
      <c r="O29" s="260">
        <f t="shared" si="34"/>
        <v>17035</v>
      </c>
      <c r="P29" s="248">
        <f t="shared" si="34"/>
        <v>606</v>
      </c>
      <c r="Q29" s="261">
        <f t="shared" si="34"/>
        <v>17641</v>
      </c>
      <c r="R29" s="260">
        <f t="shared" ref="R29" si="37">+SUM(R30:R32)</f>
        <v>9507</v>
      </c>
      <c r="S29" s="248">
        <f t="shared" si="34"/>
        <v>200</v>
      </c>
      <c r="T29" s="261">
        <f t="shared" si="34"/>
        <v>9707</v>
      </c>
      <c r="U29" s="260">
        <f t="shared" si="34"/>
        <v>13796</v>
      </c>
      <c r="V29" s="248">
        <f t="shared" si="34"/>
        <v>1513</v>
      </c>
      <c r="W29" s="261">
        <f t="shared" si="34"/>
        <v>15309</v>
      </c>
      <c r="X29" s="260">
        <f t="shared" ref="X29" si="38">+SUM(X30:X32)</f>
        <v>2248</v>
      </c>
      <c r="Y29" s="248">
        <f t="shared" ref="Y29:Z29" si="39">+SUM(Y30:Y32)</f>
        <v>73</v>
      </c>
      <c r="Z29" s="261">
        <f t="shared" si="39"/>
        <v>2321</v>
      </c>
      <c r="AA29" s="731">
        <v>0</v>
      </c>
      <c r="AB29" s="718">
        <v>0</v>
      </c>
      <c r="AC29" s="718">
        <v>0</v>
      </c>
      <c r="AD29" s="246">
        <f t="shared" si="34"/>
        <v>134100</v>
      </c>
      <c r="AE29" s="248">
        <f t="shared" si="34"/>
        <v>-7098</v>
      </c>
      <c r="AF29" s="249">
        <f t="shared" si="34"/>
        <v>127002</v>
      </c>
    </row>
    <row r="30" spans="1:32" ht="13.5" customHeight="1" x14ac:dyDescent="0.2">
      <c r="A30" s="231"/>
      <c r="B30" s="368" t="s">
        <v>233</v>
      </c>
      <c r="C30" s="191"/>
      <c r="D30" s="226"/>
      <c r="E30" s="227"/>
      <c r="F30" s="191">
        <f>+'[3]3.SZ.TÁBL. SEGÍTŐ SZOLGÁLAT'!$G$30</f>
        <v>27503</v>
      </c>
      <c r="G30" s="226">
        <f>+'4.SZ.TÁBL. SZOCIÁLIS NORMATÍVA'!G16+'4.SZ.TÁBL. SZOCIÁLIS NORMATÍVA'!G26+'4.SZ.TÁBL. SZOCIÁLIS NORMATÍVA'!G5</f>
        <v>3366</v>
      </c>
      <c r="H30" s="227">
        <f>SUM(F30:G30)</f>
        <v>30869</v>
      </c>
      <c r="I30" s="191">
        <f>+'[3]3.SZ.TÁBL. SEGÍTŐ SZOLGÁLAT'!$J$30</f>
        <v>26451</v>
      </c>
      <c r="J30" s="226">
        <f>+'4.SZ.TÁBL. SZOCIÁLIS NORMATÍVA'!G17+'4.SZ.TÁBL. SZOCIÁLIS NORMATÍVA'!G27</f>
        <v>1563</v>
      </c>
      <c r="K30" s="227">
        <f>SUM(I30:J30)</f>
        <v>28014</v>
      </c>
      <c r="L30" s="191">
        <f>+'[3]3.SZ.TÁBL. SEGÍTŐ SZOLGÁLAT'!$M$30</f>
        <v>20500</v>
      </c>
      <c r="M30" s="226">
        <f>+'4.SZ.TÁBL. SZOCIÁLIS NORMATÍVA'!G18+'4.SZ.TÁBL. SZOCIÁLIS NORMATÍVA'!G28</f>
        <v>1823</v>
      </c>
      <c r="N30" s="227">
        <f>SUM(L30:M30)</f>
        <v>22323</v>
      </c>
      <c r="O30" s="191">
        <f>+'[3]3.SZ.TÁBL. SEGÍTŐ SZOLGÁLAT'!$P$30</f>
        <v>12240</v>
      </c>
      <c r="P30" s="226">
        <f>+'4.SZ.TÁBL. SZOCIÁLIS NORMATÍVA'!G19+'4.SZ.TÁBL. SZOCIÁLIS NORMATÍVA'!G29+'4.SZ.TÁBL. SZOCIÁLIS NORMATÍVA'!G12</f>
        <v>5496</v>
      </c>
      <c r="Q30" s="227">
        <f>SUM(O30:P30)</f>
        <v>17736</v>
      </c>
      <c r="R30" s="191">
        <f>+'[3]3.SZ.TÁBL. SEGÍTŐ SZOLGÁLAT'!$S$30</f>
        <v>4479</v>
      </c>
      <c r="S30" s="226">
        <f>+'4.SZ.TÁBL. SZOCIÁLIS NORMATÍVA'!G20+'4.SZ.TÁBL. SZOCIÁLIS NORMATÍVA'!G30</f>
        <v>200</v>
      </c>
      <c r="T30" s="227">
        <f>SUM(R30:S30)</f>
        <v>4679</v>
      </c>
      <c r="U30" s="191">
        <f>+'[3]3.SZ.TÁBL. SEGÍTŐ SZOLGÁLAT'!$V$30</f>
        <v>13796</v>
      </c>
      <c r="V30" s="226">
        <f>+'4.SZ.TÁBL. SZOCIÁLIS NORMATÍVA'!G15+'4.SZ.TÁBL. SZOCIÁLIS NORMATÍVA'!G25+'4.SZ.TÁBL. SZOCIÁLIS NORMATÍVA'!G11</f>
        <v>5153</v>
      </c>
      <c r="W30" s="628">
        <f>SUM(U30:V30)</f>
        <v>18949</v>
      </c>
      <c r="X30" s="191">
        <f>+'[3]3.SZ.TÁBL. SEGÍTŐ SZOLGÁLAT'!$Y$30</f>
        <v>876</v>
      </c>
      <c r="Y30" s="226">
        <f>+'4.SZ.TÁBL. SZOCIÁLIS NORMATÍVA'!G6</f>
        <v>145</v>
      </c>
      <c r="Z30" s="227">
        <f>SUM(X30:Y30)</f>
        <v>1021</v>
      </c>
      <c r="AA30" s="735"/>
      <c r="AB30" s="722"/>
      <c r="AC30" s="722"/>
      <c r="AD30" s="228">
        <f t="shared" ref="AD30" si="40">+C30+F30+I30+L30+O30+R30+U30+X30</f>
        <v>105845</v>
      </c>
      <c r="AE30" s="226">
        <f>+D30+G30+J30+M30+P30+S30+V30+Y30</f>
        <v>17746</v>
      </c>
      <c r="AF30" s="229">
        <f t="shared" ref="AF30:AF31" si="41">+E30+H30+K30+N30+Q30+T30+W30+Z30</f>
        <v>123591</v>
      </c>
    </row>
    <row r="31" spans="1:32" ht="13.5" customHeight="1" x14ac:dyDescent="0.2">
      <c r="A31" s="575"/>
      <c r="B31" s="133" t="s">
        <v>316</v>
      </c>
      <c r="C31" s="191"/>
      <c r="D31" s="190"/>
      <c r="E31" s="192"/>
      <c r="F31" s="191"/>
      <c r="G31" s="190">
        <v>-16242</v>
      </c>
      <c r="H31" s="187">
        <f>SUM(F31:G31)</f>
        <v>-16242</v>
      </c>
      <c r="I31" s="191"/>
      <c r="J31" s="190"/>
      <c r="K31" s="187">
        <f>SUM(I31:J31)</f>
        <v>0</v>
      </c>
      <c r="L31" s="191"/>
      <c r="M31" s="190"/>
      <c r="N31" s="187">
        <f>SUM(L31:M31)</f>
        <v>0</v>
      </c>
      <c r="O31" s="191"/>
      <c r="P31" s="190">
        <v>-4890</v>
      </c>
      <c r="Q31" s="187">
        <f>SUM(O31:P31)</f>
        <v>-4890</v>
      </c>
      <c r="R31" s="191"/>
      <c r="S31" s="190"/>
      <c r="T31" s="227">
        <f>SUM(R31:S31)</f>
        <v>0</v>
      </c>
      <c r="U31" s="191"/>
      <c r="V31" s="190">
        <v>-3640</v>
      </c>
      <c r="W31" s="187">
        <f>SUM(U31:V31)</f>
        <v>-3640</v>
      </c>
      <c r="X31" s="191"/>
      <c r="Y31" s="190">
        <v>-72</v>
      </c>
      <c r="Z31" s="227">
        <f>SUM(X31:Y31)</f>
        <v>-72</v>
      </c>
      <c r="AA31" s="728"/>
      <c r="AB31" s="715"/>
      <c r="AC31" s="715"/>
      <c r="AD31" s="193"/>
      <c r="AE31" s="226">
        <f>+D31+G31+J31+M31+P31+S31+V31+Y31</f>
        <v>-24844</v>
      </c>
      <c r="AF31" s="229">
        <f t="shared" si="41"/>
        <v>-24844</v>
      </c>
    </row>
    <row r="32" spans="1:32" ht="13.5" customHeight="1" x14ac:dyDescent="0.2">
      <c r="A32" s="232"/>
      <c r="B32" s="133" t="s">
        <v>234</v>
      </c>
      <c r="C32" s="186"/>
      <c r="D32" s="182"/>
      <c r="E32" s="187"/>
      <c r="F32" s="186">
        <f>+SUM(F33:F39)</f>
        <v>10485</v>
      </c>
      <c r="G32" s="182"/>
      <c r="H32" s="187">
        <f t="shared" ref="H32:AF32" si="42">+SUM(H33:H39)</f>
        <v>10485</v>
      </c>
      <c r="I32" s="186">
        <f>+SUM(I33:I39)</f>
        <v>2815</v>
      </c>
      <c r="J32" s="182"/>
      <c r="K32" s="187">
        <f t="shared" si="42"/>
        <v>2815</v>
      </c>
      <c r="L32" s="186">
        <f>+SUM(L33:L39)</f>
        <v>3760</v>
      </c>
      <c r="M32" s="182"/>
      <c r="N32" s="187">
        <f t="shared" si="42"/>
        <v>3760</v>
      </c>
      <c r="O32" s="186">
        <f>+SUM(O33:O39)</f>
        <v>4795</v>
      </c>
      <c r="P32" s="182"/>
      <c r="Q32" s="187">
        <f t="shared" si="42"/>
        <v>4795</v>
      </c>
      <c r="R32" s="186">
        <f>+SUM(R33:R39)</f>
        <v>5028</v>
      </c>
      <c r="S32" s="182"/>
      <c r="T32" s="187">
        <f t="shared" si="42"/>
        <v>5028</v>
      </c>
      <c r="U32" s="186"/>
      <c r="V32" s="182"/>
      <c r="W32" s="187"/>
      <c r="X32" s="186">
        <f>+SUM(X33:X39)</f>
        <v>1372</v>
      </c>
      <c r="Y32" s="182"/>
      <c r="Z32" s="187">
        <f t="shared" ref="Z32" si="43">+SUM(Z33:Z39)</f>
        <v>1372</v>
      </c>
      <c r="AA32" s="729"/>
      <c r="AB32" s="716"/>
      <c r="AC32" s="716"/>
      <c r="AD32" s="188">
        <f t="shared" si="42"/>
        <v>28255</v>
      </c>
      <c r="AE32" s="182">
        <f t="shared" si="42"/>
        <v>0</v>
      </c>
      <c r="AF32" s="183">
        <f t="shared" si="42"/>
        <v>28255</v>
      </c>
    </row>
    <row r="33" spans="1:32" s="238" customFormat="1" ht="13.5" customHeight="1" x14ac:dyDescent="0.2">
      <c r="A33" s="233"/>
      <c r="B33" s="366" t="s">
        <v>4</v>
      </c>
      <c r="C33" s="191"/>
      <c r="D33" s="234"/>
      <c r="E33" s="235"/>
      <c r="F33" s="191">
        <f>+'[3]3.SZ.TÁBL. SEGÍTŐ SZOLGÁLAT'!$G33</f>
        <v>1538</v>
      </c>
      <c r="G33" s="234"/>
      <c r="H33" s="235">
        <f>SUM(F33:G33)</f>
        <v>1538</v>
      </c>
      <c r="I33" s="191">
        <f>+'[3]3.SZ.TÁBL. SEGÍTŐ SZOLGÁLAT'!$J33</f>
        <v>413</v>
      </c>
      <c r="J33" s="234"/>
      <c r="K33" s="235">
        <f>SUM(I33:J33)</f>
        <v>413</v>
      </c>
      <c r="L33" s="191">
        <f>+'[3]3.SZ.TÁBL. SEGÍTŐ SZOLGÁLAT'!$M33</f>
        <v>552</v>
      </c>
      <c r="M33" s="234"/>
      <c r="N33" s="235">
        <f>SUM(L33:M33)</f>
        <v>552</v>
      </c>
      <c r="O33" s="191">
        <f>+'[3]3.SZ.TÁBL. SEGÍTŐ SZOLGÁLAT'!$P33</f>
        <v>814</v>
      </c>
      <c r="P33" s="234"/>
      <c r="Q33" s="235">
        <f>SUM(O33:P33)</f>
        <v>814</v>
      </c>
      <c r="R33" s="191">
        <f>+'[3]3.SZ.TÁBL. SEGÍTŐ SZOLGÁLAT'!$S$33</f>
        <v>5028</v>
      </c>
      <c r="S33" s="234"/>
      <c r="T33" s="235">
        <f>SUM(R33:S33)</f>
        <v>5028</v>
      </c>
      <c r="U33" s="191"/>
      <c r="V33" s="234"/>
      <c r="W33" s="235"/>
      <c r="X33" s="191"/>
      <c r="Y33" s="234"/>
      <c r="Z33" s="235"/>
      <c r="AA33" s="736"/>
      <c r="AB33" s="723"/>
      <c r="AC33" s="723"/>
      <c r="AD33" s="236">
        <f t="shared" ref="AD33:AD39" si="44">+C33+F33+I33+L33+O33+R33+U33+X33</f>
        <v>8345</v>
      </c>
      <c r="AE33" s="234"/>
      <c r="AF33" s="237">
        <f t="shared" ref="AF33:AF39" si="45">+E33+H33+K33+N33+Q33+T33+W33+Z33</f>
        <v>8345</v>
      </c>
    </row>
    <row r="34" spans="1:32" s="238" customFormat="1" ht="13.5" customHeight="1" x14ac:dyDescent="0.2">
      <c r="A34" s="233"/>
      <c r="B34" s="366" t="s">
        <v>6</v>
      </c>
      <c r="C34" s="191"/>
      <c r="D34" s="234"/>
      <c r="E34" s="235"/>
      <c r="F34" s="191">
        <f>+'[3]3.SZ.TÁBL. SEGÍTŐ SZOLGÁLAT'!$G34</f>
        <v>703</v>
      </c>
      <c r="G34" s="234"/>
      <c r="H34" s="235">
        <f t="shared" ref="H34:H39" si="46">SUM(F34:G34)</f>
        <v>703</v>
      </c>
      <c r="I34" s="191">
        <f>+'[3]3.SZ.TÁBL. SEGÍTŐ SZOLGÁLAT'!$J34</f>
        <v>189</v>
      </c>
      <c r="J34" s="234"/>
      <c r="K34" s="235">
        <f t="shared" ref="K34:K39" si="47">SUM(I34:J34)</f>
        <v>189</v>
      </c>
      <c r="L34" s="191">
        <f>+'[3]3.SZ.TÁBL. SEGÍTŐ SZOLGÁLAT'!$M34</f>
        <v>252</v>
      </c>
      <c r="M34" s="234"/>
      <c r="N34" s="235">
        <f t="shared" ref="N34:N39" si="48">SUM(L34:M34)</f>
        <v>252</v>
      </c>
      <c r="O34" s="191">
        <f>+'[3]3.SZ.TÁBL. SEGÍTŐ SZOLGÁLAT'!$P34</f>
        <v>372</v>
      </c>
      <c r="P34" s="234"/>
      <c r="Q34" s="235">
        <f t="shared" ref="Q34:Q38" si="49">SUM(O34:P34)</f>
        <v>372</v>
      </c>
      <c r="R34" s="191"/>
      <c r="S34" s="234"/>
      <c r="T34" s="235"/>
      <c r="U34" s="191"/>
      <c r="V34" s="234"/>
      <c r="W34" s="235"/>
      <c r="X34" s="191"/>
      <c r="Y34" s="234"/>
      <c r="Z34" s="235"/>
      <c r="AA34" s="736"/>
      <c r="AB34" s="723"/>
      <c r="AC34" s="723"/>
      <c r="AD34" s="236">
        <f t="shared" si="44"/>
        <v>1516</v>
      </c>
      <c r="AE34" s="234"/>
      <c r="AF34" s="237">
        <f t="shared" si="45"/>
        <v>1516</v>
      </c>
    </row>
    <row r="35" spans="1:32" s="238" customFormat="1" ht="13.5" customHeight="1" x14ac:dyDescent="0.2">
      <c r="A35" s="233"/>
      <c r="B35" s="366" t="s">
        <v>7</v>
      </c>
      <c r="C35" s="191"/>
      <c r="D35" s="234"/>
      <c r="E35" s="235"/>
      <c r="F35" s="191">
        <f>+'[3]3.SZ.TÁBL. SEGÍTŐ SZOLGÁLAT'!$G35</f>
        <v>632</v>
      </c>
      <c r="G35" s="234"/>
      <c r="H35" s="235">
        <f t="shared" si="46"/>
        <v>632</v>
      </c>
      <c r="I35" s="191">
        <f>+'[3]3.SZ.TÁBL. SEGÍTŐ SZOLGÁLAT'!$J35</f>
        <v>169</v>
      </c>
      <c r="J35" s="234"/>
      <c r="K35" s="235">
        <f t="shared" si="47"/>
        <v>169</v>
      </c>
      <c r="L35" s="191">
        <f>+'[3]3.SZ.TÁBL. SEGÍTŐ SZOLGÁLAT'!$M35</f>
        <v>226</v>
      </c>
      <c r="M35" s="234"/>
      <c r="N35" s="235">
        <f t="shared" si="48"/>
        <v>226</v>
      </c>
      <c r="O35" s="191">
        <f>+'[3]3.SZ.TÁBL. SEGÍTŐ SZOLGÁLAT'!$P35</f>
        <v>334</v>
      </c>
      <c r="P35" s="234"/>
      <c r="Q35" s="235">
        <f t="shared" si="49"/>
        <v>334</v>
      </c>
      <c r="R35" s="191"/>
      <c r="S35" s="234"/>
      <c r="T35" s="235"/>
      <c r="U35" s="191"/>
      <c r="V35" s="234"/>
      <c r="W35" s="235"/>
      <c r="X35" s="191"/>
      <c r="Y35" s="234"/>
      <c r="Z35" s="235"/>
      <c r="AA35" s="736"/>
      <c r="AB35" s="723"/>
      <c r="AC35" s="723"/>
      <c r="AD35" s="236">
        <f t="shared" si="44"/>
        <v>1361</v>
      </c>
      <c r="AE35" s="234"/>
      <c r="AF35" s="237">
        <f t="shared" si="45"/>
        <v>1361</v>
      </c>
    </row>
    <row r="36" spans="1:32" s="238" customFormat="1" ht="13.5" customHeight="1" x14ac:dyDescent="0.2">
      <c r="A36" s="233"/>
      <c r="B36" s="366" t="s">
        <v>8</v>
      </c>
      <c r="C36" s="191"/>
      <c r="D36" s="234"/>
      <c r="E36" s="235"/>
      <c r="F36" s="191">
        <f>+'[3]3.SZ.TÁBL. SEGÍTŐ SZOLGÁLAT'!$G36</f>
        <v>3123</v>
      </c>
      <c r="G36" s="234"/>
      <c r="H36" s="235">
        <f t="shared" si="46"/>
        <v>3123</v>
      </c>
      <c r="I36" s="191">
        <f>+'[3]3.SZ.TÁBL. SEGÍTŐ SZOLGÁLAT'!$J36</f>
        <v>839</v>
      </c>
      <c r="J36" s="234"/>
      <c r="K36" s="235">
        <f t="shared" si="47"/>
        <v>839</v>
      </c>
      <c r="L36" s="191">
        <f>+'[3]3.SZ.TÁBL. SEGÍTŐ SZOLGÁLAT'!$M36</f>
        <v>1120</v>
      </c>
      <c r="M36" s="234"/>
      <c r="N36" s="235">
        <f t="shared" si="48"/>
        <v>1120</v>
      </c>
      <c r="O36" s="191">
        <f>+'[3]3.SZ.TÁBL. SEGÍTŐ SZOLGÁLAT'!$P36</f>
        <v>1652</v>
      </c>
      <c r="P36" s="234"/>
      <c r="Q36" s="235">
        <f t="shared" si="49"/>
        <v>1652</v>
      </c>
      <c r="R36" s="191"/>
      <c r="S36" s="234"/>
      <c r="T36" s="235"/>
      <c r="U36" s="191"/>
      <c r="V36" s="234"/>
      <c r="W36" s="235"/>
      <c r="X36" s="191">
        <f>+'[3]3.SZ.TÁBL. SEGÍTŐ SZOLGÁLAT'!$Y$36</f>
        <v>1372</v>
      </c>
      <c r="Y36" s="234"/>
      <c r="Z36" s="235">
        <f t="shared" ref="Z36" si="50">SUM(X36:Y36)</f>
        <v>1372</v>
      </c>
      <c r="AA36" s="736"/>
      <c r="AB36" s="723"/>
      <c r="AC36" s="723"/>
      <c r="AD36" s="236">
        <f t="shared" si="44"/>
        <v>8106</v>
      </c>
      <c r="AE36" s="234"/>
      <c r="AF36" s="237">
        <f t="shared" si="45"/>
        <v>8106</v>
      </c>
    </row>
    <row r="37" spans="1:32" s="238" customFormat="1" ht="13.5" customHeight="1" x14ac:dyDescent="0.2">
      <c r="A37" s="233"/>
      <c r="B37" s="366" t="s">
        <v>9</v>
      </c>
      <c r="C37" s="191"/>
      <c r="D37" s="234"/>
      <c r="E37" s="235"/>
      <c r="F37" s="191">
        <f>+'[3]3.SZ.TÁBL. SEGÍTŐ SZOLGÁLAT'!$G37</f>
        <v>1921</v>
      </c>
      <c r="G37" s="234"/>
      <c r="H37" s="235">
        <f t="shared" si="46"/>
        <v>1921</v>
      </c>
      <c r="I37" s="191">
        <f>+'[3]3.SZ.TÁBL. SEGÍTŐ SZOLGÁLAT'!$J37</f>
        <v>516</v>
      </c>
      <c r="J37" s="234"/>
      <c r="K37" s="235">
        <f t="shared" si="47"/>
        <v>516</v>
      </c>
      <c r="L37" s="191">
        <f>+'[3]3.SZ.TÁBL. SEGÍTŐ SZOLGÁLAT'!$M37</f>
        <v>689</v>
      </c>
      <c r="M37" s="234"/>
      <c r="N37" s="235">
        <f t="shared" si="48"/>
        <v>689</v>
      </c>
      <c r="O37" s="191">
        <f>+'[3]3.SZ.TÁBL. SEGÍTŐ SZOLGÁLAT'!$P37</f>
        <v>1016</v>
      </c>
      <c r="P37" s="234"/>
      <c r="Q37" s="235">
        <f t="shared" si="49"/>
        <v>1016</v>
      </c>
      <c r="R37" s="191"/>
      <c r="S37" s="234"/>
      <c r="T37" s="235"/>
      <c r="U37" s="191"/>
      <c r="V37" s="234"/>
      <c r="W37" s="235"/>
      <c r="X37" s="191"/>
      <c r="Y37" s="234"/>
      <c r="Z37" s="235"/>
      <c r="AA37" s="736"/>
      <c r="AB37" s="723"/>
      <c r="AC37" s="723"/>
      <c r="AD37" s="236">
        <f t="shared" si="44"/>
        <v>4142</v>
      </c>
      <c r="AE37" s="234"/>
      <c r="AF37" s="237">
        <f t="shared" si="45"/>
        <v>4142</v>
      </c>
    </row>
    <row r="38" spans="1:32" s="238" customFormat="1" ht="13.5" customHeight="1" x14ac:dyDescent="0.2">
      <c r="A38" s="233"/>
      <c r="B38" s="366" t="s">
        <v>10</v>
      </c>
      <c r="C38" s="191"/>
      <c r="D38" s="234"/>
      <c r="E38" s="235"/>
      <c r="F38" s="191">
        <f>+'[3]3.SZ.TÁBL. SEGÍTŐ SZOLGÁLAT'!$G38</f>
        <v>1147</v>
      </c>
      <c r="G38" s="234"/>
      <c r="H38" s="235">
        <f t="shared" si="46"/>
        <v>1147</v>
      </c>
      <c r="I38" s="191">
        <f>+'[3]3.SZ.TÁBL. SEGÍTŐ SZOLGÁLAT'!$J38</f>
        <v>308</v>
      </c>
      <c r="J38" s="234"/>
      <c r="K38" s="235">
        <f t="shared" si="47"/>
        <v>308</v>
      </c>
      <c r="L38" s="191">
        <f>+'[3]3.SZ.TÁBL. SEGÍTŐ SZOLGÁLAT'!$M38</f>
        <v>412</v>
      </c>
      <c r="M38" s="234"/>
      <c r="N38" s="235">
        <f t="shared" si="48"/>
        <v>412</v>
      </c>
      <c r="O38" s="191">
        <f>+'[3]3.SZ.TÁBL. SEGÍTŐ SZOLGÁLAT'!$P38</f>
        <v>607</v>
      </c>
      <c r="P38" s="234"/>
      <c r="Q38" s="235">
        <f t="shared" si="49"/>
        <v>607</v>
      </c>
      <c r="R38" s="191"/>
      <c r="S38" s="234"/>
      <c r="T38" s="235"/>
      <c r="U38" s="191"/>
      <c r="V38" s="234"/>
      <c r="W38" s="235"/>
      <c r="X38" s="191"/>
      <c r="Y38" s="234"/>
      <c r="Z38" s="235"/>
      <c r="AA38" s="736"/>
      <c r="AB38" s="723"/>
      <c r="AC38" s="723"/>
      <c r="AD38" s="236">
        <f t="shared" si="44"/>
        <v>2474</v>
      </c>
      <c r="AE38" s="234"/>
      <c r="AF38" s="237">
        <f t="shared" si="45"/>
        <v>2474</v>
      </c>
    </row>
    <row r="39" spans="1:32" s="238" customFormat="1" ht="13.5" customHeight="1" x14ac:dyDescent="0.2">
      <c r="A39" s="239"/>
      <c r="B39" s="367" t="s">
        <v>235</v>
      </c>
      <c r="C39" s="191"/>
      <c r="D39" s="240"/>
      <c r="E39" s="643"/>
      <c r="F39" s="191">
        <f>+'[3]3.SZ.TÁBL. SEGÍTŐ SZOLGÁLAT'!$G39</f>
        <v>1421</v>
      </c>
      <c r="G39" s="240"/>
      <c r="H39" s="241">
        <f t="shared" si="46"/>
        <v>1421</v>
      </c>
      <c r="I39" s="191">
        <f>+'[3]3.SZ.TÁBL. SEGÍTŐ SZOLGÁLAT'!$J39</f>
        <v>381</v>
      </c>
      <c r="J39" s="240"/>
      <c r="K39" s="241">
        <f t="shared" si="47"/>
        <v>381</v>
      </c>
      <c r="L39" s="191">
        <f>+'[3]3.SZ.TÁBL. SEGÍTŐ SZOLGÁLAT'!$M39</f>
        <v>509</v>
      </c>
      <c r="M39" s="240"/>
      <c r="N39" s="241">
        <f t="shared" si="48"/>
        <v>509</v>
      </c>
      <c r="O39" s="191"/>
      <c r="P39" s="240"/>
      <c r="Q39" s="241"/>
      <c r="R39" s="191"/>
      <c r="S39" s="240"/>
      <c r="T39" s="241"/>
      <c r="U39" s="191"/>
      <c r="V39" s="240"/>
      <c r="W39" s="241"/>
      <c r="X39" s="191"/>
      <c r="Y39" s="240"/>
      <c r="Z39" s="241"/>
      <c r="AA39" s="737"/>
      <c r="AB39" s="724"/>
      <c r="AC39" s="724"/>
      <c r="AD39" s="242">
        <f t="shared" si="44"/>
        <v>2311</v>
      </c>
      <c r="AE39" s="240"/>
      <c r="AF39" s="243">
        <f t="shared" si="45"/>
        <v>2311</v>
      </c>
    </row>
    <row r="40" spans="1:32" s="262" customFormat="1" ht="13.5" customHeight="1" thickBot="1" x14ac:dyDescent="0.25">
      <c r="A40" s="214" t="s">
        <v>118</v>
      </c>
      <c r="B40" s="230" t="s">
        <v>80</v>
      </c>
      <c r="C40" s="274"/>
      <c r="D40" s="256">
        <f t="shared" ref="D40:AF40" si="51">SUM(D28:D29)</f>
        <v>0</v>
      </c>
      <c r="E40" s="644">
        <f t="shared" si="51"/>
        <v>0</v>
      </c>
      <c r="F40" s="274">
        <f t="shared" ref="F40" si="52">SUM(F28:F29)</f>
        <v>37988</v>
      </c>
      <c r="G40" s="256">
        <f t="shared" si="51"/>
        <v>3366</v>
      </c>
      <c r="H40" s="264">
        <f t="shared" si="51"/>
        <v>41354</v>
      </c>
      <c r="I40" s="274">
        <f t="shared" si="51"/>
        <v>29266</v>
      </c>
      <c r="J40" s="256">
        <f t="shared" si="51"/>
        <v>1563</v>
      </c>
      <c r="K40" s="264">
        <f t="shared" si="51"/>
        <v>30829</v>
      </c>
      <c r="L40" s="274">
        <f t="shared" ref="L40" si="53">SUM(L28:L29)</f>
        <v>24260</v>
      </c>
      <c r="M40" s="256">
        <f t="shared" si="51"/>
        <v>1823</v>
      </c>
      <c r="N40" s="264">
        <f t="shared" si="51"/>
        <v>26083</v>
      </c>
      <c r="O40" s="274">
        <f t="shared" si="51"/>
        <v>17035</v>
      </c>
      <c r="P40" s="256">
        <f t="shared" si="51"/>
        <v>606</v>
      </c>
      <c r="Q40" s="264">
        <f t="shared" si="51"/>
        <v>17641</v>
      </c>
      <c r="R40" s="274">
        <f t="shared" ref="R40" si="54">SUM(R28:R29)</f>
        <v>9507</v>
      </c>
      <c r="S40" s="256">
        <f t="shared" si="51"/>
        <v>200</v>
      </c>
      <c r="T40" s="264">
        <f t="shared" si="51"/>
        <v>9707</v>
      </c>
      <c r="U40" s="274">
        <f t="shared" si="51"/>
        <v>13796</v>
      </c>
      <c r="V40" s="256">
        <f t="shared" si="51"/>
        <v>1513</v>
      </c>
      <c r="W40" s="264">
        <f t="shared" si="51"/>
        <v>15309</v>
      </c>
      <c r="X40" s="274">
        <f t="shared" ref="X40" si="55">SUM(X28:X29)</f>
        <v>2248</v>
      </c>
      <c r="Y40" s="256">
        <f t="shared" ref="Y40:Z40" si="56">SUM(Y28:Y29)</f>
        <v>73</v>
      </c>
      <c r="Z40" s="264">
        <f t="shared" si="56"/>
        <v>2321</v>
      </c>
      <c r="AA40" s="738">
        <v>0</v>
      </c>
      <c r="AB40" s="365">
        <v>0</v>
      </c>
      <c r="AC40" s="365">
        <v>0</v>
      </c>
      <c r="AD40" s="255">
        <f t="shared" si="51"/>
        <v>134100</v>
      </c>
      <c r="AE40" s="256">
        <f t="shared" si="51"/>
        <v>9144</v>
      </c>
      <c r="AF40" s="257">
        <f t="shared" si="51"/>
        <v>143244</v>
      </c>
    </row>
    <row r="41" spans="1:32" s="262" customFormat="1" ht="13.5" customHeight="1" thickBot="1" x14ac:dyDescent="0.25">
      <c r="A41" s="792" t="s">
        <v>0</v>
      </c>
      <c r="B41" s="793"/>
      <c r="C41" s="265">
        <f t="shared" ref="C41:AF41" si="57">+C27+C40</f>
        <v>0</v>
      </c>
      <c r="D41" s="252">
        <f t="shared" si="57"/>
        <v>0</v>
      </c>
      <c r="E41" s="266">
        <f t="shared" si="57"/>
        <v>0</v>
      </c>
      <c r="F41" s="265">
        <f t="shared" ref="F41" si="58">+F27+F40</f>
        <v>37988</v>
      </c>
      <c r="G41" s="252">
        <f t="shared" si="57"/>
        <v>3366</v>
      </c>
      <c r="H41" s="266">
        <f t="shared" si="57"/>
        <v>41354</v>
      </c>
      <c r="I41" s="265">
        <f t="shared" si="57"/>
        <v>31766</v>
      </c>
      <c r="J41" s="252">
        <f t="shared" si="57"/>
        <v>1563</v>
      </c>
      <c r="K41" s="266">
        <f t="shared" si="57"/>
        <v>33329</v>
      </c>
      <c r="L41" s="265">
        <f t="shared" ref="L41" si="59">+L27+L40</f>
        <v>24260</v>
      </c>
      <c r="M41" s="252">
        <f t="shared" si="57"/>
        <v>1823</v>
      </c>
      <c r="N41" s="266">
        <f t="shared" si="57"/>
        <v>26083</v>
      </c>
      <c r="O41" s="265">
        <f t="shared" si="57"/>
        <v>18535</v>
      </c>
      <c r="P41" s="252">
        <f t="shared" si="57"/>
        <v>606</v>
      </c>
      <c r="Q41" s="266">
        <f t="shared" si="57"/>
        <v>19141</v>
      </c>
      <c r="R41" s="265">
        <f t="shared" ref="R41" si="60">+R27+R40</f>
        <v>9871</v>
      </c>
      <c r="S41" s="252">
        <f t="shared" si="57"/>
        <v>200</v>
      </c>
      <c r="T41" s="266">
        <f t="shared" si="57"/>
        <v>10071</v>
      </c>
      <c r="U41" s="265">
        <f t="shared" si="57"/>
        <v>26224</v>
      </c>
      <c r="V41" s="252">
        <f t="shared" si="57"/>
        <v>1513</v>
      </c>
      <c r="W41" s="266">
        <f t="shared" si="57"/>
        <v>27737</v>
      </c>
      <c r="X41" s="265">
        <f t="shared" ref="X41" si="61">+X27+X40</f>
        <v>3218</v>
      </c>
      <c r="Y41" s="252">
        <f t="shared" ref="Y41:Z41" si="62">+Y27+Y40</f>
        <v>73</v>
      </c>
      <c r="Z41" s="266">
        <f t="shared" si="62"/>
        <v>3291</v>
      </c>
      <c r="AA41" s="739">
        <v>0</v>
      </c>
      <c r="AB41" s="725">
        <v>0</v>
      </c>
      <c r="AC41" s="725">
        <v>0</v>
      </c>
      <c r="AD41" s="251">
        <f t="shared" si="57"/>
        <v>151862</v>
      </c>
      <c r="AE41" s="252">
        <f t="shared" si="57"/>
        <v>9144</v>
      </c>
      <c r="AF41" s="253">
        <f t="shared" si="57"/>
        <v>161006</v>
      </c>
    </row>
    <row r="42" spans="1:32" ht="13.5" customHeight="1" x14ac:dyDescent="0.2">
      <c r="A42" s="512" t="s">
        <v>136</v>
      </c>
      <c r="B42" s="513" t="s">
        <v>137</v>
      </c>
      <c r="C42" s="191"/>
      <c r="D42" s="514"/>
      <c r="E42" s="515"/>
      <c r="F42" s="191">
        <f>+'[3]3.SZ.TÁBL. SEGÍTŐ SZOLGÁLAT'!$G42</f>
        <v>21113</v>
      </c>
      <c r="G42" s="514">
        <f>+[4]Seg.Szolgálat!$E$8+[4]Seg.Szolgálat!$E$22+[4]Seg.Szolgálat!$E$47+[4]Seg.Szolgálat!$E$68</f>
        <v>2772</v>
      </c>
      <c r="H42" s="515">
        <f>SUM(F42:G42)</f>
        <v>23885</v>
      </c>
      <c r="I42" s="191">
        <f>+'[3]3.SZ.TÁBL. SEGÍTŐ SZOLGÁLAT'!$J42</f>
        <v>23199</v>
      </c>
      <c r="J42" s="514">
        <f>+[4]Seg.Szolgálat!$E$10+[4]Seg.Szolgálat!$E$18+[4]Seg.Szolgálat!$E$20+[4]Seg.Szolgálat!$E$49+[4]Seg.Szolgálat!$E$66</f>
        <v>1254</v>
      </c>
      <c r="K42" s="515">
        <f>SUM(I42:J42)</f>
        <v>24453</v>
      </c>
      <c r="L42" s="191">
        <f>+'[3]3.SZ.TÁBL. SEGÍTŐ SZOLGÁLAT'!$M42</f>
        <v>15518</v>
      </c>
      <c r="M42" s="514">
        <f>+[4]Seg.Szolgálat!$E$5+[4]Seg.Szolgálat!$E$14+[4]Seg.Szolgálat!$E$16+[4]Seg.Szolgálat!$E$44+[4]Seg.Szolgálat!$E$64</f>
        <v>1429</v>
      </c>
      <c r="N42" s="515">
        <f>SUM(L42:M42)</f>
        <v>16947</v>
      </c>
      <c r="O42" s="191">
        <f>+'[3]3.SZ.TÁBL. SEGÍTŐ SZOLGÁLAT'!$P42</f>
        <v>9675</v>
      </c>
      <c r="P42" s="514">
        <f>+[4]Seg.Szolgálat!$E$7+[4]Seg.Szolgálat!$E$24+[4]Seg.Szolgálat!$E$46+[4]Seg.Szolgálat!$E$70+[4]Seg.Szolgálat!$E$72</f>
        <v>447</v>
      </c>
      <c r="Q42" s="515">
        <f>SUM(O42:P42)</f>
        <v>10122</v>
      </c>
      <c r="R42" s="191">
        <f>+'[3]3.SZ.TÁBL. SEGÍTŐ SZOLGÁLAT'!$S42</f>
        <v>2987</v>
      </c>
      <c r="S42" s="514">
        <f>+[4]Seg.Szolgálat!$E$6+[4]Seg.Szolgálat!$E$26+[4]Seg.Szolgálat!$E$45+[4]Seg.Szolgálat!$E$74</f>
        <v>65</v>
      </c>
      <c r="T42" s="515">
        <f>SUM(R42:S42)</f>
        <v>3052</v>
      </c>
      <c r="U42" s="191">
        <f>+'[3]3.SZ.TÁBL. SEGÍTŐ SZOLGÁLAT'!$V42</f>
        <v>15518</v>
      </c>
      <c r="V42" s="514">
        <f>+[4]Seg.Szolgálat!$E$9+[4]Seg.Szolgálat!$E$12+[4]Seg.Szolgálat!$E$48+[4]Seg.Szolgálat!$E$62</f>
        <v>1274</v>
      </c>
      <c r="W42" s="515">
        <f>SUM(U42:V42)</f>
        <v>16792</v>
      </c>
      <c r="X42" s="191"/>
      <c r="Y42" s="514"/>
      <c r="Z42" s="515"/>
      <c r="AA42" s="740"/>
      <c r="AB42" s="726"/>
      <c r="AC42" s="726"/>
      <c r="AD42" s="516">
        <f t="shared" ref="AD42:AD50" si="63">+C42+F42+I42+L42+O42+R42+U42+X42</f>
        <v>88010</v>
      </c>
      <c r="AE42" s="514">
        <f>+D42+G42+J42+M42+P42+S42+V42+Y42+AB42</f>
        <v>7241</v>
      </c>
      <c r="AF42" s="517">
        <f>+E42+H42+K42+N42+Q42+T42+W42+Z42</f>
        <v>95251</v>
      </c>
    </row>
    <row r="43" spans="1:32" ht="13.5" customHeight="1" x14ac:dyDescent="0.2">
      <c r="A43" s="175" t="s">
        <v>138</v>
      </c>
      <c r="B43" s="184" t="s">
        <v>139</v>
      </c>
      <c r="C43" s="191"/>
      <c r="D43" s="182"/>
      <c r="E43" s="187"/>
      <c r="F43" s="191"/>
      <c r="G43" s="182"/>
      <c r="H43" s="187"/>
      <c r="I43" s="191"/>
      <c r="J43" s="182"/>
      <c r="K43" s="187"/>
      <c r="L43" s="191"/>
      <c r="M43" s="182"/>
      <c r="N43" s="187"/>
      <c r="O43" s="191"/>
      <c r="P43" s="182"/>
      <c r="Q43" s="187"/>
      <c r="R43" s="191"/>
      <c r="S43" s="182"/>
      <c r="T43" s="187"/>
      <c r="U43" s="191"/>
      <c r="V43" s="182"/>
      <c r="W43" s="187"/>
      <c r="X43" s="191"/>
      <c r="Y43" s="182"/>
      <c r="Z43" s="187"/>
      <c r="AA43" s="729"/>
      <c r="AB43" s="716"/>
      <c r="AC43" s="716"/>
      <c r="AD43" s="188"/>
      <c r="AE43" s="182"/>
      <c r="AF43" s="183"/>
    </row>
    <row r="44" spans="1:32" ht="13.5" customHeight="1" x14ac:dyDescent="0.2">
      <c r="A44" s="175" t="s">
        <v>140</v>
      </c>
      <c r="B44" s="184" t="s">
        <v>141</v>
      </c>
      <c r="C44" s="191"/>
      <c r="D44" s="182"/>
      <c r="E44" s="187"/>
      <c r="F44" s="191"/>
      <c r="G44" s="182"/>
      <c r="H44" s="187"/>
      <c r="I44" s="191"/>
      <c r="J44" s="182"/>
      <c r="K44" s="187"/>
      <c r="L44" s="191"/>
      <c r="M44" s="182"/>
      <c r="N44" s="187"/>
      <c r="O44" s="191"/>
      <c r="P44" s="182"/>
      <c r="Q44" s="187"/>
      <c r="R44" s="191"/>
      <c r="S44" s="182"/>
      <c r="T44" s="187"/>
      <c r="U44" s="191"/>
      <c r="V44" s="182"/>
      <c r="W44" s="187"/>
      <c r="X44" s="191"/>
      <c r="Y44" s="182"/>
      <c r="Z44" s="187"/>
      <c r="AA44" s="729"/>
      <c r="AB44" s="716"/>
      <c r="AC44" s="716"/>
      <c r="AD44" s="188"/>
      <c r="AE44" s="182"/>
      <c r="AF44" s="183"/>
    </row>
    <row r="45" spans="1:32" ht="13.5" customHeight="1" x14ac:dyDescent="0.2">
      <c r="A45" s="175" t="s">
        <v>142</v>
      </c>
      <c r="B45" s="184" t="s">
        <v>143</v>
      </c>
      <c r="C45" s="191"/>
      <c r="D45" s="182"/>
      <c r="E45" s="187"/>
      <c r="F45" s="191">
        <f>+'[3]3.SZ.TÁBL. SEGÍTŐ SZOLGÁLAT'!$G45</f>
        <v>1000</v>
      </c>
      <c r="G45" s="182"/>
      <c r="H45" s="187">
        <f t="shared" ref="H45:H59" si="64">SUM(F45:G45)</f>
        <v>1000</v>
      </c>
      <c r="I45" s="191">
        <f>+'[3]3.SZ.TÁBL. SEGÍTŐ SZOLGÁLAT'!$J45</f>
        <v>100</v>
      </c>
      <c r="J45" s="182">
        <f>+[4]Seg.Szolgálat!$E$17</f>
        <v>55</v>
      </c>
      <c r="K45" s="187">
        <f t="shared" ref="K45:K59" si="65">SUM(I45:J45)</f>
        <v>155</v>
      </c>
      <c r="L45" s="191">
        <f>+'[3]3.SZ.TÁBL. SEGÍTŐ SZOLGÁLAT'!$M45</f>
        <v>50</v>
      </c>
      <c r="M45" s="182">
        <f>+[4]Seg.Szolgálat!$E$13</f>
        <v>46</v>
      </c>
      <c r="N45" s="187">
        <f t="shared" ref="N45:N54" si="66">SUM(L45:M45)</f>
        <v>96</v>
      </c>
      <c r="O45" s="191"/>
      <c r="P45" s="182"/>
      <c r="Q45" s="187"/>
      <c r="R45" s="191"/>
      <c r="S45" s="182"/>
      <c r="T45" s="187"/>
      <c r="U45" s="191">
        <f>+'[3]3.SZ.TÁBL. SEGÍTŐ SZOLGÁLAT'!$V45</f>
        <v>100</v>
      </c>
      <c r="V45" s="182"/>
      <c r="W45" s="187">
        <f t="shared" ref="W45:W54" si="67">SUM(U45:V45)</f>
        <v>100</v>
      </c>
      <c r="X45" s="191"/>
      <c r="Y45" s="182"/>
      <c r="Z45" s="187"/>
      <c r="AA45" s="729"/>
      <c r="AB45" s="716"/>
      <c r="AC45" s="716"/>
      <c r="AD45" s="188">
        <f t="shared" si="63"/>
        <v>1250</v>
      </c>
      <c r="AE45" s="182">
        <f t="shared" ref="AE45:AE55" si="68">+D45+G45+J45+M45+P45+S45+V45+Y45+AB45</f>
        <v>101</v>
      </c>
      <c r="AF45" s="183">
        <f t="shared" ref="AF45:AF48" si="69">+E45+H45+K45+N45+Q45+T45+W45+Z45</f>
        <v>1351</v>
      </c>
    </row>
    <row r="46" spans="1:32" ht="13.5" customHeight="1" x14ac:dyDescent="0.2">
      <c r="A46" s="175" t="s">
        <v>144</v>
      </c>
      <c r="B46" s="184" t="s">
        <v>145</v>
      </c>
      <c r="C46" s="191"/>
      <c r="D46" s="182"/>
      <c r="E46" s="187"/>
      <c r="F46" s="191"/>
      <c r="G46" s="182"/>
      <c r="H46" s="187"/>
      <c r="I46" s="191"/>
      <c r="J46" s="182"/>
      <c r="K46" s="187"/>
      <c r="L46" s="191"/>
      <c r="M46" s="182"/>
      <c r="N46" s="187"/>
      <c r="O46" s="191"/>
      <c r="P46" s="182"/>
      <c r="Q46" s="187"/>
      <c r="R46" s="191">
        <f>+'[3]3.SZ.TÁBL. SEGÍTŐ SZOLGÁLAT'!$S46</f>
        <v>2209</v>
      </c>
      <c r="S46" s="182"/>
      <c r="T46" s="187">
        <f>SUM(R46:S46)</f>
        <v>2209</v>
      </c>
      <c r="U46" s="191"/>
      <c r="V46" s="182"/>
      <c r="W46" s="187"/>
      <c r="X46" s="191"/>
      <c r="Y46" s="182"/>
      <c r="Z46" s="187"/>
      <c r="AA46" s="729"/>
      <c r="AB46" s="716"/>
      <c r="AC46" s="716"/>
      <c r="AD46" s="188">
        <f t="shared" si="63"/>
        <v>2209</v>
      </c>
      <c r="AE46" s="182"/>
      <c r="AF46" s="183">
        <f t="shared" si="69"/>
        <v>2209</v>
      </c>
    </row>
    <row r="47" spans="1:32" ht="13.5" customHeight="1" x14ac:dyDescent="0.2">
      <c r="A47" s="175" t="s">
        <v>146</v>
      </c>
      <c r="B47" s="184" t="s">
        <v>1</v>
      </c>
      <c r="C47" s="191"/>
      <c r="D47" s="182"/>
      <c r="E47" s="187"/>
      <c r="F47" s="191"/>
      <c r="G47" s="182"/>
      <c r="H47" s="187"/>
      <c r="I47" s="191"/>
      <c r="J47" s="182"/>
      <c r="K47" s="187">
        <f t="shared" si="65"/>
        <v>0</v>
      </c>
      <c r="L47" s="191">
        <f>+'[3]3.SZ.TÁBL. SEGÍTŐ SZOLGÁLAT'!$M47</f>
        <v>1053</v>
      </c>
      <c r="M47" s="182"/>
      <c r="N47" s="187">
        <f t="shared" si="66"/>
        <v>1053</v>
      </c>
      <c r="O47" s="191"/>
      <c r="P47" s="182"/>
      <c r="Q47" s="187">
        <f t="shared" ref="Q47:Q59" si="70">SUM(O47:P47)</f>
        <v>0</v>
      </c>
      <c r="R47" s="191"/>
      <c r="S47" s="182"/>
      <c r="T47" s="187"/>
      <c r="U47" s="191"/>
      <c r="V47" s="182"/>
      <c r="W47" s="187"/>
      <c r="X47" s="191"/>
      <c r="Y47" s="182"/>
      <c r="Z47" s="187"/>
      <c r="AA47" s="729"/>
      <c r="AB47" s="716"/>
      <c r="AC47" s="716"/>
      <c r="AD47" s="188">
        <f t="shared" si="63"/>
        <v>1053</v>
      </c>
      <c r="AE47" s="182"/>
      <c r="AF47" s="183">
        <f t="shared" si="69"/>
        <v>1053</v>
      </c>
    </row>
    <row r="48" spans="1:32" ht="13.5" customHeight="1" x14ac:dyDescent="0.2">
      <c r="A48" s="175" t="s">
        <v>147</v>
      </c>
      <c r="B48" s="184" t="s">
        <v>148</v>
      </c>
      <c r="C48" s="191"/>
      <c r="D48" s="182"/>
      <c r="E48" s="187"/>
      <c r="F48" s="191">
        <f>+'[3]3.SZ.TÁBL. SEGÍTŐ SZOLGÁLAT'!$G48</f>
        <v>420</v>
      </c>
      <c r="G48" s="182"/>
      <c r="H48" s="187">
        <f t="shared" si="64"/>
        <v>420</v>
      </c>
      <c r="I48" s="191">
        <f>+'[3]3.SZ.TÁBL. SEGÍTŐ SZOLGÁLAT'!$J48</f>
        <v>540</v>
      </c>
      <c r="J48" s="182"/>
      <c r="K48" s="187">
        <f t="shared" si="65"/>
        <v>540</v>
      </c>
      <c r="L48" s="191">
        <f>+'[3]3.SZ.TÁBL. SEGÍTŐ SZOLGÁLAT'!$M48</f>
        <v>390</v>
      </c>
      <c r="M48" s="182"/>
      <c r="N48" s="187">
        <f t="shared" si="66"/>
        <v>390</v>
      </c>
      <c r="O48" s="191">
        <f>+'[3]3.SZ.TÁBL. SEGÍTŐ SZOLGÁLAT'!$P48</f>
        <v>210</v>
      </c>
      <c r="P48" s="182"/>
      <c r="Q48" s="187">
        <f t="shared" si="70"/>
        <v>210</v>
      </c>
      <c r="R48" s="191">
        <f>+'[3]3.SZ.TÁBL. SEGÍTŐ SZOLGÁLAT'!$S48</f>
        <v>60</v>
      </c>
      <c r="S48" s="182"/>
      <c r="T48" s="187">
        <f t="shared" ref="T48:T58" si="71">SUM(R48:S48)</f>
        <v>60</v>
      </c>
      <c r="U48" s="191">
        <f>+'[3]3.SZ.TÁBL. SEGÍTŐ SZOLGÁLAT'!$V$48</f>
        <v>390</v>
      </c>
      <c r="V48" s="182"/>
      <c r="W48" s="187">
        <f t="shared" si="67"/>
        <v>390</v>
      </c>
      <c r="X48" s="191"/>
      <c r="Y48" s="182"/>
      <c r="Z48" s="187"/>
      <c r="AA48" s="729"/>
      <c r="AB48" s="716"/>
      <c r="AC48" s="716"/>
      <c r="AD48" s="188">
        <f t="shared" si="63"/>
        <v>2010</v>
      </c>
      <c r="AE48" s="182">
        <f t="shared" si="68"/>
        <v>0</v>
      </c>
      <c r="AF48" s="183">
        <f t="shared" si="69"/>
        <v>2010</v>
      </c>
    </row>
    <row r="49" spans="1:32" ht="13.5" customHeight="1" x14ac:dyDescent="0.2">
      <c r="A49" s="175" t="s">
        <v>149</v>
      </c>
      <c r="B49" s="184" t="s">
        <v>150</v>
      </c>
      <c r="C49" s="191"/>
      <c r="D49" s="182"/>
      <c r="E49" s="187"/>
      <c r="F49" s="191"/>
      <c r="G49" s="182"/>
      <c r="H49" s="187"/>
      <c r="I49" s="191"/>
      <c r="J49" s="182"/>
      <c r="K49" s="187"/>
      <c r="L49" s="191"/>
      <c r="M49" s="182"/>
      <c r="N49" s="187"/>
      <c r="O49" s="191"/>
      <c r="P49" s="182"/>
      <c r="Q49" s="187"/>
      <c r="R49" s="191"/>
      <c r="S49" s="182"/>
      <c r="T49" s="187"/>
      <c r="U49" s="191"/>
      <c r="V49" s="182"/>
      <c r="W49" s="187"/>
      <c r="X49" s="191"/>
      <c r="Y49" s="182"/>
      <c r="Z49" s="187"/>
      <c r="AA49" s="729"/>
      <c r="AB49" s="716"/>
      <c r="AC49" s="716"/>
      <c r="AD49" s="188"/>
      <c r="AE49" s="182"/>
      <c r="AF49" s="183"/>
    </row>
    <row r="50" spans="1:32" ht="13.5" customHeight="1" x14ac:dyDescent="0.2">
      <c r="A50" s="175" t="s">
        <v>151</v>
      </c>
      <c r="B50" s="184" t="s">
        <v>2</v>
      </c>
      <c r="C50" s="191"/>
      <c r="D50" s="182"/>
      <c r="E50" s="187"/>
      <c r="F50" s="191">
        <f>+'[3]3.SZ.TÁBL. SEGÍTŐ SZOLGÁLAT'!$G50</f>
        <v>220</v>
      </c>
      <c r="G50" s="182"/>
      <c r="H50" s="187">
        <f t="shared" si="64"/>
        <v>220</v>
      </c>
      <c r="I50" s="191"/>
      <c r="J50" s="182"/>
      <c r="K50" s="187">
        <f t="shared" si="65"/>
        <v>0</v>
      </c>
      <c r="L50" s="191">
        <f>+'[3]3.SZ.TÁBL. SEGÍTŐ SZOLGÁLAT'!$M50</f>
        <v>350</v>
      </c>
      <c r="M50" s="182"/>
      <c r="N50" s="187">
        <f t="shared" si="66"/>
        <v>350</v>
      </c>
      <c r="O50" s="191">
        <f>+'[3]3.SZ.TÁBL. SEGÍTŐ SZOLGÁLAT'!$P50</f>
        <v>250</v>
      </c>
      <c r="P50" s="182"/>
      <c r="Q50" s="187">
        <f t="shared" si="70"/>
        <v>250</v>
      </c>
      <c r="R50" s="191">
        <f>+'[3]3.SZ.TÁBL. SEGÍTŐ SZOLGÁLAT'!$S$50</f>
        <v>50</v>
      </c>
      <c r="S50" s="182"/>
      <c r="T50" s="187">
        <f t="shared" si="71"/>
        <v>50</v>
      </c>
      <c r="U50" s="191">
        <f>+'[3]3.SZ.TÁBL. SEGÍTŐ SZOLGÁLAT'!$V$50</f>
        <v>365</v>
      </c>
      <c r="V50" s="182"/>
      <c r="W50" s="187">
        <f t="shared" si="67"/>
        <v>365</v>
      </c>
      <c r="X50" s="191"/>
      <c r="Y50" s="182"/>
      <c r="Z50" s="187"/>
      <c r="AA50" s="729"/>
      <c r="AB50" s="716"/>
      <c r="AC50" s="716"/>
      <c r="AD50" s="188">
        <f t="shared" si="63"/>
        <v>1235</v>
      </c>
      <c r="AE50" s="182">
        <f>+D50+G50+J50+M50+P50+S50+V50+Y50+AB50</f>
        <v>0</v>
      </c>
      <c r="AF50" s="183">
        <f>+E50+H50+K50+N50+Q50+T50+W50+Z50</f>
        <v>1235</v>
      </c>
    </row>
    <row r="51" spans="1:32" ht="13.5" customHeight="1" x14ac:dyDescent="0.2">
      <c r="A51" s="175" t="s">
        <v>152</v>
      </c>
      <c r="B51" s="184" t="s">
        <v>153</v>
      </c>
      <c r="C51" s="191"/>
      <c r="D51" s="182"/>
      <c r="E51" s="187"/>
      <c r="F51" s="191">
        <f>+'[3]3.SZ.TÁBL. SEGÍTŐ SZOLGÁLAT'!$G51</f>
        <v>0</v>
      </c>
      <c r="G51" s="182"/>
      <c r="H51" s="187"/>
      <c r="I51" s="191"/>
      <c r="J51" s="182"/>
      <c r="K51" s="187"/>
      <c r="L51" s="191"/>
      <c r="M51" s="182"/>
      <c r="N51" s="187"/>
      <c r="O51" s="191"/>
      <c r="P51" s="182"/>
      <c r="Q51" s="187"/>
      <c r="R51" s="191"/>
      <c r="S51" s="182"/>
      <c r="T51" s="187"/>
      <c r="U51" s="191"/>
      <c r="V51" s="182"/>
      <c r="W51" s="187"/>
      <c r="X51" s="191"/>
      <c r="Y51" s="182"/>
      <c r="Z51" s="187"/>
      <c r="AA51" s="729"/>
      <c r="AB51" s="716"/>
      <c r="AC51" s="716"/>
      <c r="AD51" s="188"/>
      <c r="AE51" s="182"/>
      <c r="AF51" s="183"/>
    </row>
    <row r="52" spans="1:32" ht="13.5" customHeight="1" x14ac:dyDescent="0.2">
      <c r="A52" s="175" t="s">
        <v>154</v>
      </c>
      <c r="B52" s="184" t="s">
        <v>155</v>
      </c>
      <c r="C52" s="191"/>
      <c r="D52" s="182"/>
      <c r="E52" s="187"/>
      <c r="F52" s="191"/>
      <c r="G52" s="182"/>
      <c r="H52" s="187"/>
      <c r="I52" s="191"/>
      <c r="J52" s="182"/>
      <c r="K52" s="187"/>
      <c r="L52" s="191"/>
      <c r="M52" s="182"/>
      <c r="N52" s="187"/>
      <c r="O52" s="191"/>
      <c r="P52" s="182"/>
      <c r="Q52" s="187"/>
      <c r="R52" s="191"/>
      <c r="S52" s="182"/>
      <c r="T52" s="187"/>
      <c r="U52" s="191"/>
      <c r="V52" s="182"/>
      <c r="W52" s="187"/>
      <c r="X52" s="191"/>
      <c r="Y52" s="182"/>
      <c r="Z52" s="187"/>
      <c r="AA52" s="729"/>
      <c r="AB52" s="716"/>
      <c r="AC52" s="716"/>
      <c r="AD52" s="188"/>
      <c r="AE52" s="182"/>
      <c r="AF52" s="183"/>
    </row>
    <row r="53" spans="1:32" ht="13.5" customHeight="1" x14ac:dyDescent="0.2">
      <c r="A53" s="175" t="s">
        <v>156</v>
      </c>
      <c r="B53" s="184" t="s">
        <v>157</v>
      </c>
      <c r="C53" s="191"/>
      <c r="D53" s="182"/>
      <c r="E53" s="187"/>
      <c r="F53" s="191"/>
      <c r="G53" s="182"/>
      <c r="H53" s="187"/>
      <c r="I53" s="191"/>
      <c r="J53" s="182"/>
      <c r="K53" s="187"/>
      <c r="L53" s="191"/>
      <c r="M53" s="182"/>
      <c r="N53" s="187"/>
      <c r="O53" s="191"/>
      <c r="P53" s="182"/>
      <c r="Q53" s="187"/>
      <c r="R53" s="191"/>
      <c r="S53" s="182"/>
      <c r="T53" s="187"/>
      <c r="U53" s="191"/>
      <c r="V53" s="182"/>
      <c r="W53" s="187"/>
      <c r="X53" s="191"/>
      <c r="Y53" s="182"/>
      <c r="Z53" s="187"/>
      <c r="AA53" s="729"/>
      <c r="AB53" s="716"/>
      <c r="AC53" s="716"/>
      <c r="AD53" s="188"/>
      <c r="AE53" s="182"/>
      <c r="AF53" s="183"/>
    </row>
    <row r="54" spans="1:32" ht="13.5" customHeight="1" x14ac:dyDescent="0.2">
      <c r="A54" s="175" t="s">
        <v>158</v>
      </c>
      <c r="B54" s="184" t="s">
        <v>159</v>
      </c>
      <c r="C54" s="191"/>
      <c r="D54" s="182"/>
      <c r="E54" s="187"/>
      <c r="F54" s="191"/>
      <c r="G54" s="182">
        <f>+[4]Seg.Szolgálat!$E$21+[4]Seg.Szolgálat!$E$67</f>
        <v>147</v>
      </c>
      <c r="H54" s="187">
        <f t="shared" si="64"/>
        <v>147</v>
      </c>
      <c r="I54" s="191"/>
      <c r="J54" s="182">
        <f>+[4]Seg.Szolgálat!$E$19+[4]Seg.Szolgálat!$E$65</f>
        <v>44</v>
      </c>
      <c r="K54" s="187">
        <f t="shared" si="65"/>
        <v>44</v>
      </c>
      <c r="L54" s="191"/>
      <c r="M54" s="182">
        <f>+[4]Seg.Szolgálat!$E$15+[4]Seg.Szolgálat!$E$63</f>
        <v>104</v>
      </c>
      <c r="N54" s="187">
        <f t="shared" si="66"/>
        <v>104</v>
      </c>
      <c r="O54" s="191"/>
      <c r="P54" s="182">
        <f>+[4]Seg.Szolgálat!$E$23+[4]Seg.Szolgálat!$E$69</f>
        <v>49</v>
      </c>
      <c r="Q54" s="187">
        <f t="shared" si="70"/>
        <v>49</v>
      </c>
      <c r="R54" s="191"/>
      <c r="S54" s="182">
        <f>+[4]Seg.Szolgálat!$E$25+[4]Seg.Szolgálat!$E$73</f>
        <v>108</v>
      </c>
      <c r="T54" s="187">
        <f t="shared" si="71"/>
        <v>108</v>
      </c>
      <c r="U54" s="191"/>
      <c r="V54" s="182">
        <f>+[4]Seg.Szolgálat!$E$11+[4]Seg.Szolgálat!$E$61</f>
        <v>36</v>
      </c>
      <c r="W54" s="187">
        <f t="shared" si="67"/>
        <v>36</v>
      </c>
      <c r="X54" s="191"/>
      <c r="Y54" s="182"/>
      <c r="Z54" s="187"/>
      <c r="AA54" s="729"/>
      <c r="AB54" s="716"/>
      <c r="AC54" s="716"/>
      <c r="AD54" s="188"/>
      <c r="AE54" s="182">
        <f t="shared" si="68"/>
        <v>488</v>
      </c>
      <c r="AF54" s="183">
        <f>+E54+H54+K54+N54+Q54+T54+W54+Z54</f>
        <v>488</v>
      </c>
    </row>
    <row r="55" spans="1:32" ht="13.5" customHeight="1" x14ac:dyDescent="0.2">
      <c r="A55" s="176" t="s">
        <v>158</v>
      </c>
      <c r="B55" s="216" t="s">
        <v>160</v>
      </c>
      <c r="C55" s="191"/>
      <c r="D55" s="202"/>
      <c r="E55" s="187"/>
      <c r="F55" s="191"/>
      <c r="G55" s="202"/>
      <c r="H55" s="203"/>
      <c r="I55" s="191"/>
      <c r="J55" s="202"/>
      <c r="K55" s="203"/>
      <c r="L55" s="191"/>
      <c r="M55" s="202"/>
      <c r="N55" s="203"/>
      <c r="O55" s="191"/>
      <c r="P55" s="202"/>
      <c r="Q55" s="203"/>
      <c r="R55" s="191"/>
      <c r="S55" s="202"/>
      <c r="T55" s="203"/>
      <c r="U55" s="191"/>
      <c r="V55" s="202"/>
      <c r="W55" s="203"/>
      <c r="X55" s="191"/>
      <c r="Y55" s="202"/>
      <c r="Z55" s="203"/>
      <c r="AA55" s="730"/>
      <c r="AB55" s="717"/>
      <c r="AC55" s="717"/>
      <c r="AD55" s="204"/>
      <c r="AE55" s="223">
        <f t="shared" si="68"/>
        <v>0</v>
      </c>
      <c r="AF55" s="205"/>
    </row>
    <row r="56" spans="1:32" s="262" customFormat="1" ht="13.5" customHeight="1" x14ac:dyDescent="0.2">
      <c r="A56" s="177" t="s">
        <v>120</v>
      </c>
      <c r="B56" s="217" t="s">
        <v>81</v>
      </c>
      <c r="C56" s="260">
        <f t="shared" ref="C56:AF56" si="72">+SUM(C42:C54)</f>
        <v>0</v>
      </c>
      <c r="D56" s="248">
        <f t="shared" si="72"/>
        <v>0</v>
      </c>
      <c r="E56" s="261">
        <f t="shared" si="72"/>
        <v>0</v>
      </c>
      <c r="F56" s="260">
        <f t="shared" ref="F56" si="73">+SUM(F42:F54)</f>
        <v>22753</v>
      </c>
      <c r="G56" s="248">
        <f t="shared" si="72"/>
        <v>2919</v>
      </c>
      <c r="H56" s="261">
        <f t="shared" si="72"/>
        <v>25672</v>
      </c>
      <c r="I56" s="260">
        <f t="shared" si="72"/>
        <v>23839</v>
      </c>
      <c r="J56" s="248">
        <f t="shared" si="72"/>
        <v>1353</v>
      </c>
      <c r="K56" s="261">
        <f t="shared" si="72"/>
        <v>25192</v>
      </c>
      <c r="L56" s="260">
        <f t="shared" ref="L56" si="74">+SUM(L42:L54)</f>
        <v>17361</v>
      </c>
      <c r="M56" s="248">
        <f t="shared" si="72"/>
        <v>1579</v>
      </c>
      <c r="N56" s="261">
        <f t="shared" si="72"/>
        <v>18940</v>
      </c>
      <c r="O56" s="260">
        <f t="shared" si="72"/>
        <v>10135</v>
      </c>
      <c r="P56" s="248">
        <f t="shared" si="72"/>
        <v>496</v>
      </c>
      <c r="Q56" s="261">
        <f t="shared" si="72"/>
        <v>10631</v>
      </c>
      <c r="R56" s="260">
        <f t="shared" ref="R56" si="75">+SUM(R42:R54)</f>
        <v>5306</v>
      </c>
      <c r="S56" s="248">
        <f t="shared" si="72"/>
        <v>173</v>
      </c>
      <c r="T56" s="261">
        <f t="shared" si="72"/>
        <v>5479</v>
      </c>
      <c r="U56" s="260">
        <f t="shared" si="72"/>
        <v>16373</v>
      </c>
      <c r="V56" s="248">
        <f t="shared" si="72"/>
        <v>1310</v>
      </c>
      <c r="W56" s="261">
        <f t="shared" si="72"/>
        <v>17683</v>
      </c>
      <c r="X56" s="260">
        <f t="shared" ref="X56" si="76">+SUM(X42:X54)</f>
        <v>0</v>
      </c>
      <c r="Y56" s="248">
        <f t="shared" ref="Y56:Z56" si="77">+SUM(Y42:Y54)</f>
        <v>0</v>
      </c>
      <c r="Z56" s="261">
        <f t="shared" si="77"/>
        <v>0</v>
      </c>
      <c r="AA56" s="731">
        <v>0</v>
      </c>
      <c r="AB56" s="718">
        <v>0</v>
      </c>
      <c r="AC56" s="718">
        <v>0</v>
      </c>
      <c r="AD56" s="246">
        <f t="shared" si="72"/>
        <v>95767</v>
      </c>
      <c r="AE56" s="248">
        <f t="shared" si="72"/>
        <v>7830</v>
      </c>
      <c r="AF56" s="249">
        <f t="shared" si="72"/>
        <v>103597</v>
      </c>
    </row>
    <row r="57" spans="1:32" ht="13.5" customHeight="1" x14ac:dyDescent="0.2">
      <c r="A57" s="174" t="s">
        <v>161</v>
      </c>
      <c r="B57" s="215" t="s">
        <v>162</v>
      </c>
      <c r="C57" s="191"/>
      <c r="D57" s="190"/>
      <c r="E57" s="187"/>
      <c r="F57" s="191"/>
      <c r="G57" s="190"/>
      <c r="H57" s="192"/>
      <c r="I57" s="191"/>
      <c r="J57" s="190"/>
      <c r="K57" s="192"/>
      <c r="L57" s="191"/>
      <c r="M57" s="190"/>
      <c r="N57" s="192"/>
      <c r="O57" s="191"/>
      <c r="P57" s="190"/>
      <c r="Q57" s="192"/>
      <c r="R57" s="191"/>
      <c r="S57" s="190"/>
      <c r="T57" s="192"/>
      <c r="U57" s="191"/>
      <c r="V57" s="190"/>
      <c r="W57" s="192"/>
      <c r="X57" s="191"/>
      <c r="Y57" s="190"/>
      <c r="Z57" s="192"/>
      <c r="AA57" s="728"/>
      <c r="AB57" s="715"/>
      <c r="AC57" s="715"/>
      <c r="AD57" s="193"/>
      <c r="AE57" s="190"/>
      <c r="AF57" s="194"/>
    </row>
    <row r="58" spans="1:32" ht="22.5" customHeight="1" x14ac:dyDescent="0.2">
      <c r="A58" s="175" t="s">
        <v>163</v>
      </c>
      <c r="B58" s="184" t="s">
        <v>164</v>
      </c>
      <c r="C58" s="191"/>
      <c r="D58" s="182"/>
      <c r="E58" s="187"/>
      <c r="F58" s="191">
        <f>+'[3]3.SZ.TÁBL. SEGÍTŐ SZOLGÁLAT'!$G$58</f>
        <v>4800</v>
      </c>
      <c r="G58" s="182"/>
      <c r="H58" s="187">
        <f t="shared" si="64"/>
        <v>4800</v>
      </c>
      <c r="I58" s="191"/>
      <c r="J58" s="182"/>
      <c r="K58" s="187"/>
      <c r="L58" s="191"/>
      <c r="M58" s="182"/>
      <c r="N58" s="187">
        <f t="shared" ref="N58:N59" si="78">SUM(L58:M58)</f>
        <v>0</v>
      </c>
      <c r="O58" s="191">
        <f>+'[3]3.SZ.TÁBL. SEGÍTŐ SZOLGÁLAT'!$P$58</f>
        <v>800</v>
      </c>
      <c r="P58" s="182">
        <f>+[4]Seg.Szolgálat!$E$71</f>
        <v>28</v>
      </c>
      <c r="Q58" s="187">
        <f t="shared" si="70"/>
        <v>828</v>
      </c>
      <c r="R58" s="191">
        <f>+'[3]3.SZ.TÁBL. SEGÍTŐ SZOLGÁLAT'!$S$58</f>
        <v>800</v>
      </c>
      <c r="S58" s="182"/>
      <c r="T58" s="187">
        <f t="shared" si="71"/>
        <v>800</v>
      </c>
      <c r="U58" s="191"/>
      <c r="V58" s="182"/>
      <c r="W58" s="187">
        <f t="shared" ref="W58" si="79">SUM(U58:V58)</f>
        <v>0</v>
      </c>
      <c r="X58" s="191"/>
      <c r="Y58" s="182"/>
      <c r="Z58" s="187"/>
      <c r="AA58" s="729"/>
      <c r="AB58" s="716"/>
      <c r="AC58" s="716"/>
      <c r="AD58" s="188">
        <f t="shared" ref="AD58:AD59" si="80">+C58+F58+I58+L58+O58+R58+U58+X58</f>
        <v>6400</v>
      </c>
      <c r="AE58" s="182">
        <f t="shared" ref="AE58" si="81">+D58+G58+J58+M58+P58+S58+V58+Y58+AB58</f>
        <v>28</v>
      </c>
      <c r="AF58" s="183">
        <f t="shared" ref="AF58:AF59" si="82">+E58+H58+K58+N58+Q58+T58+W58+Z58</f>
        <v>6428</v>
      </c>
    </row>
    <row r="59" spans="1:32" ht="13.5" customHeight="1" x14ac:dyDescent="0.2">
      <c r="A59" s="176" t="s">
        <v>165</v>
      </c>
      <c r="B59" s="216" t="s">
        <v>166</v>
      </c>
      <c r="C59" s="191"/>
      <c r="D59" s="202"/>
      <c r="E59" s="187"/>
      <c r="F59" s="191">
        <f>+'[3]3.SZ.TÁBL. SEGÍTŐ SZOLGÁLAT'!$G$59</f>
        <v>50</v>
      </c>
      <c r="G59" s="202"/>
      <c r="H59" s="203">
        <f t="shared" si="64"/>
        <v>50</v>
      </c>
      <c r="I59" s="191">
        <f>+'[3]3.SZ.TÁBL. SEGÍTŐ SZOLGÁLAT'!$J$59</f>
        <v>30</v>
      </c>
      <c r="J59" s="202"/>
      <c r="K59" s="203">
        <f t="shared" si="65"/>
        <v>30</v>
      </c>
      <c r="L59" s="191">
        <f>+'[3]3.SZ.TÁBL. SEGÍTŐ SZOLGÁLAT'!$M$59</f>
        <v>50</v>
      </c>
      <c r="M59" s="202"/>
      <c r="N59" s="203">
        <f t="shared" si="78"/>
        <v>50</v>
      </c>
      <c r="O59" s="191">
        <f>+'[3]3.SZ.TÁBL. SEGÍTŐ SZOLGÁLAT'!$P$59</f>
        <v>20</v>
      </c>
      <c r="P59" s="202"/>
      <c r="Q59" s="203">
        <f t="shared" si="70"/>
        <v>20</v>
      </c>
      <c r="R59" s="191"/>
      <c r="S59" s="202"/>
      <c r="T59" s="203"/>
      <c r="U59" s="191"/>
      <c r="V59" s="202"/>
      <c r="W59" s="203"/>
      <c r="X59" s="191"/>
      <c r="Y59" s="202"/>
      <c r="Z59" s="203"/>
      <c r="AA59" s="730"/>
      <c r="AB59" s="717"/>
      <c r="AC59" s="717"/>
      <c r="AD59" s="204">
        <f t="shared" si="80"/>
        <v>150</v>
      </c>
      <c r="AE59" s="182"/>
      <c r="AF59" s="205">
        <f t="shared" si="82"/>
        <v>150</v>
      </c>
    </row>
    <row r="60" spans="1:32" s="262" customFormat="1" ht="13.5" customHeight="1" x14ac:dyDescent="0.2">
      <c r="A60" s="177" t="s">
        <v>121</v>
      </c>
      <c r="B60" s="217" t="s">
        <v>82</v>
      </c>
      <c r="C60" s="260">
        <f t="shared" ref="C60:AF60" si="83">SUM(C57:C59)</f>
        <v>0</v>
      </c>
      <c r="D60" s="248">
        <f t="shared" si="83"/>
        <v>0</v>
      </c>
      <c r="E60" s="261">
        <f t="shared" si="83"/>
        <v>0</v>
      </c>
      <c r="F60" s="260">
        <f t="shared" ref="F60" si="84">SUM(F57:F59)</f>
        <v>4850</v>
      </c>
      <c r="G60" s="248">
        <f t="shared" si="83"/>
        <v>0</v>
      </c>
      <c r="H60" s="261">
        <f t="shared" si="83"/>
        <v>4850</v>
      </c>
      <c r="I60" s="260">
        <f t="shared" si="83"/>
        <v>30</v>
      </c>
      <c r="J60" s="248">
        <f t="shared" si="83"/>
        <v>0</v>
      </c>
      <c r="K60" s="261">
        <f t="shared" si="83"/>
        <v>30</v>
      </c>
      <c r="L60" s="260">
        <f t="shared" ref="L60" si="85">SUM(L57:L59)</f>
        <v>50</v>
      </c>
      <c r="M60" s="248">
        <f t="shared" si="83"/>
        <v>0</v>
      </c>
      <c r="N60" s="261">
        <f t="shared" si="83"/>
        <v>50</v>
      </c>
      <c r="O60" s="260">
        <f t="shared" si="83"/>
        <v>820</v>
      </c>
      <c r="P60" s="248">
        <f t="shared" si="83"/>
        <v>28</v>
      </c>
      <c r="Q60" s="261">
        <f t="shared" si="83"/>
        <v>848</v>
      </c>
      <c r="R60" s="260">
        <f t="shared" ref="R60" si="86">SUM(R57:R59)</f>
        <v>800</v>
      </c>
      <c r="S60" s="248">
        <f t="shared" si="83"/>
        <v>0</v>
      </c>
      <c r="T60" s="261">
        <f t="shared" si="83"/>
        <v>800</v>
      </c>
      <c r="U60" s="260">
        <f t="shared" si="83"/>
        <v>0</v>
      </c>
      <c r="V60" s="248">
        <f t="shared" si="83"/>
        <v>0</v>
      </c>
      <c r="W60" s="261">
        <f t="shared" si="83"/>
        <v>0</v>
      </c>
      <c r="X60" s="260">
        <f t="shared" ref="X60" si="87">SUM(X57:X59)</f>
        <v>0</v>
      </c>
      <c r="Y60" s="248">
        <f t="shared" ref="Y60:Z60" si="88">SUM(Y57:Y59)</f>
        <v>0</v>
      </c>
      <c r="Z60" s="261">
        <f t="shared" si="88"/>
        <v>0</v>
      </c>
      <c r="AA60" s="731">
        <v>0</v>
      </c>
      <c r="AB60" s="718">
        <v>0</v>
      </c>
      <c r="AC60" s="718">
        <v>0</v>
      </c>
      <c r="AD60" s="246">
        <f t="shared" si="83"/>
        <v>6550</v>
      </c>
      <c r="AE60" s="248">
        <f t="shared" si="83"/>
        <v>28</v>
      </c>
      <c r="AF60" s="249">
        <f t="shared" si="83"/>
        <v>6578</v>
      </c>
    </row>
    <row r="61" spans="1:32" s="262" customFormat="1" ht="13.5" customHeight="1" x14ac:dyDescent="0.2">
      <c r="A61" s="177" t="s">
        <v>122</v>
      </c>
      <c r="B61" s="217" t="s">
        <v>83</v>
      </c>
      <c r="C61" s="260">
        <f t="shared" ref="C61:AD61" si="89">+C56+C60</f>
        <v>0</v>
      </c>
      <c r="D61" s="248">
        <f t="shared" si="89"/>
        <v>0</v>
      </c>
      <c r="E61" s="261">
        <f t="shared" si="89"/>
        <v>0</v>
      </c>
      <c r="F61" s="260">
        <f t="shared" ref="F61" si="90">+F56+F60</f>
        <v>27603</v>
      </c>
      <c r="G61" s="248">
        <f t="shared" si="89"/>
        <v>2919</v>
      </c>
      <c r="H61" s="261">
        <f t="shared" si="89"/>
        <v>30522</v>
      </c>
      <c r="I61" s="260">
        <f t="shared" si="89"/>
        <v>23869</v>
      </c>
      <c r="J61" s="248">
        <f t="shared" si="89"/>
        <v>1353</v>
      </c>
      <c r="K61" s="261">
        <f t="shared" si="89"/>
        <v>25222</v>
      </c>
      <c r="L61" s="260">
        <f t="shared" ref="L61" si="91">+L56+L60</f>
        <v>17411</v>
      </c>
      <c r="M61" s="248">
        <f t="shared" si="89"/>
        <v>1579</v>
      </c>
      <c r="N61" s="261">
        <f t="shared" si="89"/>
        <v>18990</v>
      </c>
      <c r="O61" s="260">
        <f t="shared" si="89"/>
        <v>10955</v>
      </c>
      <c r="P61" s="248">
        <f t="shared" si="89"/>
        <v>524</v>
      </c>
      <c r="Q61" s="261">
        <f t="shared" si="89"/>
        <v>11479</v>
      </c>
      <c r="R61" s="260">
        <f t="shared" ref="R61" si="92">+R56+R60</f>
        <v>6106</v>
      </c>
      <c r="S61" s="248">
        <f t="shared" si="89"/>
        <v>173</v>
      </c>
      <c r="T61" s="261">
        <f t="shared" si="89"/>
        <v>6279</v>
      </c>
      <c r="U61" s="260">
        <f t="shared" si="89"/>
        <v>16373</v>
      </c>
      <c r="V61" s="248">
        <f t="shared" si="89"/>
        <v>1310</v>
      </c>
      <c r="W61" s="261">
        <f t="shared" si="89"/>
        <v>17683</v>
      </c>
      <c r="X61" s="260">
        <f t="shared" ref="X61" si="93">+X56+X60</f>
        <v>0</v>
      </c>
      <c r="Y61" s="248">
        <f t="shared" ref="Y61:Z61" si="94">+Y56+Y60</f>
        <v>0</v>
      </c>
      <c r="Z61" s="261">
        <f t="shared" si="94"/>
        <v>0</v>
      </c>
      <c r="AA61" s="731">
        <v>0</v>
      </c>
      <c r="AB61" s="718">
        <v>0</v>
      </c>
      <c r="AC61" s="718">
        <v>0</v>
      </c>
      <c r="AD61" s="246">
        <f t="shared" si="89"/>
        <v>102317</v>
      </c>
      <c r="AE61" s="248">
        <f>+AE56+AE60</f>
        <v>7858</v>
      </c>
      <c r="AF61" s="249">
        <f>+AF56+AF60</f>
        <v>110175</v>
      </c>
    </row>
    <row r="62" spans="1:32" s="262" customFormat="1" ht="13.5" customHeight="1" x14ac:dyDescent="0.2">
      <c r="A62" s="177" t="s">
        <v>123</v>
      </c>
      <c r="B62" s="217" t="s">
        <v>84</v>
      </c>
      <c r="C62" s="260">
        <f t="shared" ref="C62:AF62" si="95">+SUM(C63:C67)</f>
        <v>0</v>
      </c>
      <c r="D62" s="248">
        <f t="shared" si="95"/>
        <v>0</v>
      </c>
      <c r="E62" s="261">
        <f t="shared" si="95"/>
        <v>0</v>
      </c>
      <c r="F62" s="260">
        <f t="shared" ref="F62" si="96">+SUM(F63:F67)</f>
        <v>4857</v>
      </c>
      <c r="G62" s="248">
        <f t="shared" si="95"/>
        <v>451</v>
      </c>
      <c r="H62" s="261">
        <f t="shared" si="95"/>
        <v>5308</v>
      </c>
      <c r="I62" s="260">
        <f t="shared" si="95"/>
        <v>4487</v>
      </c>
      <c r="J62" s="248">
        <f t="shared" si="95"/>
        <v>210</v>
      </c>
      <c r="K62" s="261">
        <f t="shared" si="95"/>
        <v>4697</v>
      </c>
      <c r="L62" s="260">
        <f t="shared" ref="L62" si="97">+SUM(L63:L67)</f>
        <v>3177</v>
      </c>
      <c r="M62" s="248">
        <f t="shared" si="95"/>
        <v>245</v>
      </c>
      <c r="N62" s="261">
        <f t="shared" si="95"/>
        <v>3422</v>
      </c>
      <c r="O62" s="260">
        <f t="shared" si="95"/>
        <v>1966</v>
      </c>
      <c r="P62" s="248">
        <f t="shared" si="95"/>
        <v>82</v>
      </c>
      <c r="Q62" s="261">
        <f t="shared" si="95"/>
        <v>2048</v>
      </c>
      <c r="R62" s="260">
        <f t="shared" ref="R62" si="98">+SUM(R63:R67)</f>
        <v>1026</v>
      </c>
      <c r="S62" s="248">
        <f t="shared" si="95"/>
        <v>27</v>
      </c>
      <c r="T62" s="261">
        <f t="shared" si="95"/>
        <v>1053</v>
      </c>
      <c r="U62" s="260">
        <f t="shared" si="95"/>
        <v>3094</v>
      </c>
      <c r="V62" s="248">
        <f t="shared" si="95"/>
        <v>203</v>
      </c>
      <c r="W62" s="261">
        <f t="shared" si="95"/>
        <v>3297</v>
      </c>
      <c r="X62" s="260">
        <f t="shared" ref="X62" si="99">+SUM(X63:X67)</f>
        <v>0</v>
      </c>
      <c r="Y62" s="248">
        <f t="shared" ref="Y62:Z62" si="100">+SUM(Y63:Y67)</f>
        <v>0</v>
      </c>
      <c r="Z62" s="261">
        <f t="shared" si="100"/>
        <v>0</v>
      </c>
      <c r="AA62" s="731">
        <v>0</v>
      </c>
      <c r="AB62" s="718">
        <v>0</v>
      </c>
      <c r="AC62" s="718">
        <v>0</v>
      </c>
      <c r="AD62" s="246">
        <f t="shared" si="95"/>
        <v>18607</v>
      </c>
      <c r="AE62" s="248">
        <f t="shared" si="95"/>
        <v>1218</v>
      </c>
      <c r="AF62" s="249">
        <f t="shared" si="95"/>
        <v>19825</v>
      </c>
    </row>
    <row r="63" spans="1:32" ht="13.5" customHeight="1" x14ac:dyDescent="0.2">
      <c r="A63" s="178" t="s">
        <v>123</v>
      </c>
      <c r="B63" s="218" t="s">
        <v>224</v>
      </c>
      <c r="C63" s="191"/>
      <c r="D63" s="190"/>
      <c r="E63" s="187"/>
      <c r="F63" s="191">
        <f>+'[3]3.SZ.TÁBL. SEGÍTŐ SZOLGÁLAT'!$G63</f>
        <v>4172</v>
      </c>
      <c r="G63" s="190">
        <f>+[4]Seg.Szolgálat!$F$8+[4]Seg.Szolgálat!$F$47</f>
        <v>451</v>
      </c>
      <c r="H63" s="192">
        <f t="shared" ref="H63:H69" si="101">SUM(F63:G63)</f>
        <v>4623</v>
      </c>
      <c r="I63" s="191">
        <f>+'[3]3.SZ.TÁBL. SEGÍTŐ SZOLGÁLAT'!$J63</f>
        <v>3611</v>
      </c>
      <c r="J63" s="190">
        <f>+[4]Seg.Szolgálat!$F$10+[4]Seg.Szolgálat!$F$49</f>
        <v>210</v>
      </c>
      <c r="K63" s="192">
        <f t="shared" ref="K63:K69" si="102">SUM(I63:J63)</f>
        <v>3821</v>
      </c>
      <c r="L63" s="191">
        <f>+'[3]3.SZ.TÁBL. SEGÍTŐ SZOLGÁLAT'!$M63</f>
        <v>2584</v>
      </c>
      <c r="M63" s="190">
        <f>+[4]Seg.Szolgálat!$F$5+[4]Seg.Szolgálat!$F$44</f>
        <v>245</v>
      </c>
      <c r="N63" s="192">
        <f t="shared" ref="N63:N69" si="103">SUM(L63:M63)</f>
        <v>2829</v>
      </c>
      <c r="O63" s="191">
        <f>+'[3]3.SZ.TÁBL. SEGÍTŐ SZOLGÁLAT'!$P63</f>
        <v>1624</v>
      </c>
      <c r="P63" s="190">
        <f>+[4]Seg.Szolgálat!$F$7+[4]Seg.Szolgálat!$F$46</f>
        <v>82</v>
      </c>
      <c r="Q63" s="192">
        <f t="shared" ref="Q63:Q69" si="104">SUM(O63:P63)</f>
        <v>1706</v>
      </c>
      <c r="R63" s="191">
        <f>+'[3]3.SZ.TÁBL. SEGÍTŐ SZOLGÁLAT'!$S63</f>
        <v>929</v>
      </c>
      <c r="S63" s="190">
        <f>+[4]Seg.Szolgálat!$F$6+[4]Seg.Szolgálat!$F$45</f>
        <v>27</v>
      </c>
      <c r="T63" s="192">
        <f t="shared" ref="T63:T69" si="105">SUM(R63:S63)</f>
        <v>956</v>
      </c>
      <c r="U63" s="191">
        <f>+'[3]3.SZ.TÁBL. SEGÍTŐ SZOLGÁLAT'!$V63</f>
        <v>2421</v>
      </c>
      <c r="V63" s="190">
        <f>+[4]Seg.Szolgálat!$F$9+[4]Seg.Szolgálat!$F$48</f>
        <v>203</v>
      </c>
      <c r="W63" s="192">
        <f t="shared" ref="W63:W69" si="106">SUM(U63:V63)</f>
        <v>2624</v>
      </c>
      <c r="X63" s="191"/>
      <c r="Y63" s="190"/>
      <c r="Z63" s="192"/>
      <c r="AA63" s="728"/>
      <c r="AB63" s="715"/>
      <c r="AC63" s="715"/>
      <c r="AD63" s="193">
        <f t="shared" ref="AD63:AD69" si="107">+C63+F63+I63+L63+O63+R63+U63+X63</f>
        <v>15341</v>
      </c>
      <c r="AE63" s="190">
        <f t="shared" ref="AE63" si="108">+D63+G63+J63+M63+P63+S63+V63+Y63+AB63</f>
        <v>1218</v>
      </c>
      <c r="AF63" s="194">
        <f t="shared" ref="AF63:AF67" si="109">+E63+H63+K63+N63+Q63+T63+W63+Z63</f>
        <v>16559</v>
      </c>
    </row>
    <row r="64" spans="1:32" ht="13.5" customHeight="1" x14ac:dyDescent="0.2">
      <c r="A64" s="179" t="s">
        <v>123</v>
      </c>
      <c r="B64" s="185" t="s">
        <v>225</v>
      </c>
      <c r="C64" s="191"/>
      <c r="D64" s="182"/>
      <c r="E64" s="187"/>
      <c r="F64" s="191">
        <f>+'[3]3.SZ.TÁBL. SEGÍTŐ SZOLGÁLAT'!$G64</f>
        <v>615</v>
      </c>
      <c r="G64" s="182"/>
      <c r="H64" s="187">
        <f t="shared" si="101"/>
        <v>615</v>
      </c>
      <c r="I64" s="191">
        <f>+'[3]3.SZ.TÁBL. SEGÍTŐ SZOLGÁLAT'!$J64</f>
        <v>790</v>
      </c>
      <c r="J64" s="182"/>
      <c r="K64" s="187">
        <f t="shared" si="102"/>
        <v>790</v>
      </c>
      <c r="L64" s="191">
        <f>+'[3]3.SZ.TÁBL. SEGÍTŐ SZOLGÁLAT'!$M64</f>
        <v>527</v>
      </c>
      <c r="M64" s="182"/>
      <c r="N64" s="187">
        <f t="shared" si="103"/>
        <v>527</v>
      </c>
      <c r="O64" s="191">
        <f>+'[3]3.SZ.TÁBL. SEGÍTŐ SZOLGÁLAT'!$P64</f>
        <v>307</v>
      </c>
      <c r="P64" s="182"/>
      <c r="Q64" s="187">
        <f t="shared" si="104"/>
        <v>307</v>
      </c>
      <c r="R64" s="191">
        <f>+'[3]3.SZ.TÁBL. SEGÍTŐ SZOLGÁLAT'!$S64</f>
        <v>88</v>
      </c>
      <c r="S64" s="182"/>
      <c r="T64" s="187">
        <f t="shared" si="105"/>
        <v>88</v>
      </c>
      <c r="U64" s="191">
        <f>+'[3]3.SZ.TÁBL. SEGÍTŐ SZOLGÁLAT'!$V64</f>
        <v>615</v>
      </c>
      <c r="V64" s="182"/>
      <c r="W64" s="187">
        <f t="shared" si="106"/>
        <v>615</v>
      </c>
      <c r="X64" s="191"/>
      <c r="Y64" s="182"/>
      <c r="Z64" s="187"/>
      <c r="AA64" s="729"/>
      <c r="AB64" s="716"/>
      <c r="AC64" s="716"/>
      <c r="AD64" s="188">
        <f t="shared" si="107"/>
        <v>2942</v>
      </c>
      <c r="AE64" s="190"/>
      <c r="AF64" s="183">
        <f t="shared" si="109"/>
        <v>2942</v>
      </c>
    </row>
    <row r="65" spans="1:32" ht="13.5" customHeight="1" x14ac:dyDescent="0.2">
      <c r="A65" s="179" t="s">
        <v>123</v>
      </c>
      <c r="B65" s="185" t="s">
        <v>226</v>
      </c>
      <c r="C65" s="191"/>
      <c r="D65" s="182"/>
      <c r="E65" s="187"/>
      <c r="F65" s="191"/>
      <c r="G65" s="182"/>
      <c r="H65" s="187">
        <f t="shared" si="101"/>
        <v>0</v>
      </c>
      <c r="I65" s="191"/>
      <c r="J65" s="182"/>
      <c r="K65" s="187">
        <f t="shared" si="102"/>
        <v>0</v>
      </c>
      <c r="L65" s="191"/>
      <c r="M65" s="182"/>
      <c r="N65" s="187">
        <f t="shared" si="103"/>
        <v>0</v>
      </c>
      <c r="O65" s="191"/>
      <c r="P65" s="182"/>
      <c r="Q65" s="187">
        <f t="shared" si="104"/>
        <v>0</v>
      </c>
      <c r="R65" s="191"/>
      <c r="S65" s="182"/>
      <c r="T65" s="187">
        <f t="shared" si="105"/>
        <v>0</v>
      </c>
      <c r="U65" s="191"/>
      <c r="V65" s="182"/>
      <c r="W65" s="187">
        <f t="shared" si="106"/>
        <v>0</v>
      </c>
      <c r="X65" s="191"/>
      <c r="Y65" s="182"/>
      <c r="Z65" s="187"/>
      <c r="AA65" s="729"/>
      <c r="AB65" s="716"/>
      <c r="AC65" s="716"/>
      <c r="AD65" s="188">
        <f t="shared" si="107"/>
        <v>0</v>
      </c>
      <c r="AE65" s="190"/>
      <c r="AF65" s="183">
        <f t="shared" si="109"/>
        <v>0</v>
      </c>
    </row>
    <row r="66" spans="1:32" ht="13.5" customHeight="1" x14ac:dyDescent="0.2">
      <c r="A66" s="179" t="s">
        <v>123</v>
      </c>
      <c r="B66" s="185" t="s">
        <v>290</v>
      </c>
      <c r="C66" s="191"/>
      <c r="D66" s="182"/>
      <c r="E66" s="187"/>
      <c r="F66" s="191"/>
      <c r="G66" s="182"/>
      <c r="H66" s="187"/>
      <c r="I66" s="191"/>
      <c r="J66" s="182"/>
      <c r="K66" s="187"/>
      <c r="L66" s="191"/>
      <c r="M66" s="182"/>
      <c r="N66" s="187"/>
      <c r="O66" s="191"/>
      <c r="P66" s="182"/>
      <c r="Q66" s="187"/>
      <c r="R66" s="191"/>
      <c r="S66" s="182"/>
      <c r="T66" s="187"/>
      <c r="U66" s="191"/>
      <c r="V66" s="182"/>
      <c r="W66" s="187"/>
      <c r="X66" s="191"/>
      <c r="Y66" s="182"/>
      <c r="Z66" s="187"/>
      <c r="AA66" s="729"/>
      <c r="AB66" s="716"/>
      <c r="AC66" s="716"/>
      <c r="AD66" s="188"/>
      <c r="AE66" s="190"/>
      <c r="AF66" s="183"/>
    </row>
    <row r="67" spans="1:32" ht="13.5" customHeight="1" x14ac:dyDescent="0.2">
      <c r="A67" s="179" t="s">
        <v>123</v>
      </c>
      <c r="B67" s="185" t="s">
        <v>227</v>
      </c>
      <c r="C67" s="191"/>
      <c r="D67" s="182"/>
      <c r="E67" s="187"/>
      <c r="F67" s="191">
        <f>+'[3]3.SZ.TÁBL. SEGÍTŐ SZOLGÁLAT'!$G67</f>
        <v>70</v>
      </c>
      <c r="G67" s="182"/>
      <c r="H67" s="187">
        <f t="shared" si="101"/>
        <v>70</v>
      </c>
      <c r="I67" s="191">
        <f>+'[3]3.SZ.TÁBL. SEGÍTŐ SZOLGÁLAT'!$J67</f>
        <v>86</v>
      </c>
      <c r="J67" s="182"/>
      <c r="K67" s="187">
        <f t="shared" si="102"/>
        <v>86</v>
      </c>
      <c r="L67" s="191">
        <f>+'[3]3.SZ.TÁBL. SEGÍTŐ SZOLGÁLAT'!$M67</f>
        <v>66</v>
      </c>
      <c r="M67" s="182"/>
      <c r="N67" s="187">
        <f t="shared" si="103"/>
        <v>66</v>
      </c>
      <c r="O67" s="191">
        <f>+'[3]3.SZ.TÁBL. SEGÍTŐ SZOLGÁLAT'!$P67</f>
        <v>35</v>
      </c>
      <c r="P67" s="182"/>
      <c r="Q67" s="187">
        <f t="shared" si="104"/>
        <v>35</v>
      </c>
      <c r="R67" s="191">
        <f>+'[3]3.SZ.TÁBL. SEGÍTŐ SZOLGÁLAT'!$S67</f>
        <v>9</v>
      </c>
      <c r="S67" s="182"/>
      <c r="T67" s="187">
        <f t="shared" si="105"/>
        <v>9</v>
      </c>
      <c r="U67" s="191">
        <f>+'[3]3.SZ.TÁBL. SEGÍTŐ SZOLGÁLAT'!$V67</f>
        <v>58</v>
      </c>
      <c r="V67" s="182"/>
      <c r="W67" s="187">
        <f t="shared" si="106"/>
        <v>58</v>
      </c>
      <c r="X67" s="191"/>
      <c r="Y67" s="182"/>
      <c r="Z67" s="187"/>
      <c r="AA67" s="729"/>
      <c r="AB67" s="716"/>
      <c r="AC67" s="716"/>
      <c r="AD67" s="188">
        <f t="shared" si="107"/>
        <v>324</v>
      </c>
      <c r="AE67" s="190"/>
      <c r="AF67" s="183">
        <f t="shared" si="109"/>
        <v>324</v>
      </c>
    </row>
    <row r="68" spans="1:32" ht="13.5" customHeight="1" x14ac:dyDescent="0.2">
      <c r="A68" s="174" t="s">
        <v>167</v>
      </c>
      <c r="B68" s="215" t="s">
        <v>168</v>
      </c>
      <c r="C68" s="191"/>
      <c r="D68" s="190"/>
      <c r="E68" s="187"/>
      <c r="F68" s="191">
        <f>+'[3]3.SZ.TÁBL. SEGÍTŐ SZOLGÁLAT'!$G$68</f>
        <v>80</v>
      </c>
      <c r="G68" s="190"/>
      <c r="H68" s="192">
        <f t="shared" si="101"/>
        <v>80</v>
      </c>
      <c r="I68" s="191">
        <f>+'[3]3.SZ.TÁBL. SEGÍTŐ SZOLGÁLAT'!$J$68</f>
        <v>85</v>
      </c>
      <c r="J68" s="190"/>
      <c r="K68" s="192">
        <f t="shared" si="102"/>
        <v>85</v>
      </c>
      <c r="L68" s="191">
        <f>+'[3]3.SZ.TÁBL. SEGÍTŐ SZOLGÁLAT'!$M$68</f>
        <v>12</v>
      </c>
      <c r="M68" s="190"/>
      <c r="N68" s="192">
        <f t="shared" si="103"/>
        <v>12</v>
      </c>
      <c r="O68" s="191">
        <f>+'[3]3.SZ.TÁBL. SEGÍTŐ SZOLGÁLAT'!$P$68</f>
        <v>13</v>
      </c>
      <c r="P68" s="190"/>
      <c r="Q68" s="192">
        <f t="shared" si="104"/>
        <v>13</v>
      </c>
      <c r="R68" s="191"/>
      <c r="S68" s="190"/>
      <c r="T68" s="192">
        <f t="shared" si="105"/>
        <v>0</v>
      </c>
      <c r="U68" s="191">
        <f>+'[3]3.SZ.TÁBL. SEGÍTŐ SZOLGÁLAT'!$V$68</f>
        <v>650</v>
      </c>
      <c r="V68" s="190">
        <f>+[4]Seg.Szolgálat!$G$60</f>
        <v>-203</v>
      </c>
      <c r="W68" s="192">
        <f t="shared" si="106"/>
        <v>447</v>
      </c>
      <c r="X68" s="191"/>
      <c r="Y68" s="190"/>
      <c r="Z68" s="192"/>
      <c r="AA68" s="728"/>
      <c r="AB68" s="715"/>
      <c r="AC68" s="715">
        <f t="shared" ref="AC68:AC69" si="110">SUM(AA68:AB68)</f>
        <v>0</v>
      </c>
      <c r="AD68" s="193">
        <f t="shared" si="107"/>
        <v>840</v>
      </c>
      <c r="AE68" s="190">
        <f>+D68+G68+J68+M68+P68+S68+V68+Y68+AB68</f>
        <v>-203</v>
      </c>
      <c r="AF68" s="194">
        <f>+E68+H68+K68+N68+Q68+T68+W68+Z68+AB68</f>
        <v>637</v>
      </c>
    </row>
    <row r="69" spans="1:32" ht="24" customHeight="1" x14ac:dyDescent="0.2">
      <c r="A69" s="175" t="s">
        <v>169</v>
      </c>
      <c r="B69" s="184" t="s">
        <v>278</v>
      </c>
      <c r="C69" s="191"/>
      <c r="D69" s="182"/>
      <c r="E69" s="187"/>
      <c r="F69" s="191">
        <f>+'[3]3.SZ.TÁBL. SEGÍTŐ SZOLGÁLAT'!$G$69</f>
        <v>560</v>
      </c>
      <c r="G69" s="182"/>
      <c r="H69" s="187">
        <f t="shared" si="101"/>
        <v>560</v>
      </c>
      <c r="I69" s="191">
        <f>+'[3]3.SZ.TÁBL. SEGÍTŐ SZOLGÁLAT'!$J$69</f>
        <v>525</v>
      </c>
      <c r="J69" s="182"/>
      <c r="K69" s="187">
        <f t="shared" si="102"/>
        <v>525</v>
      </c>
      <c r="L69" s="191">
        <f>+'[3]3.SZ.TÁBL. SEGÍTŐ SZOLGÁLAT'!$M$69</f>
        <v>80</v>
      </c>
      <c r="M69" s="182"/>
      <c r="N69" s="187">
        <f t="shared" si="103"/>
        <v>80</v>
      </c>
      <c r="O69" s="191">
        <f>+'[3]3.SZ.TÁBL. SEGÍTŐ SZOLGÁLAT'!$P$69</f>
        <v>1390</v>
      </c>
      <c r="P69" s="182"/>
      <c r="Q69" s="187">
        <f t="shared" si="104"/>
        <v>1390</v>
      </c>
      <c r="R69" s="191">
        <f>+'[3]3.SZ.TÁBL. SEGÍTŐ SZOLGÁLAT'!$S$69</f>
        <v>1005</v>
      </c>
      <c r="S69" s="182"/>
      <c r="T69" s="187">
        <f t="shared" si="105"/>
        <v>1005</v>
      </c>
      <c r="U69" s="191">
        <f>+'[3]3.SZ.TÁBL. SEGÍTŐ SZOLGÁLAT'!$V$69</f>
        <v>120</v>
      </c>
      <c r="V69" s="182"/>
      <c r="W69" s="187">
        <f t="shared" si="106"/>
        <v>120</v>
      </c>
      <c r="X69" s="191"/>
      <c r="Y69" s="182"/>
      <c r="Z69" s="187"/>
      <c r="AA69" s="729"/>
      <c r="AB69" s="716"/>
      <c r="AC69" s="715">
        <f t="shared" si="110"/>
        <v>0</v>
      </c>
      <c r="AD69" s="188">
        <f t="shared" si="107"/>
        <v>3680</v>
      </c>
      <c r="AE69" s="190">
        <f>+D69+G69+J69+M69+P69+S69+V69+Y69+AB69</f>
        <v>0</v>
      </c>
      <c r="AF69" s="183">
        <f>+E69+H69+K69+N69+Q69+T69+W69+Z69+AB69</f>
        <v>3680</v>
      </c>
    </row>
    <row r="70" spans="1:32" ht="13.5" customHeight="1" x14ac:dyDescent="0.2">
      <c r="A70" s="176" t="s">
        <v>171</v>
      </c>
      <c r="B70" s="216" t="s">
        <v>172</v>
      </c>
      <c r="C70" s="191"/>
      <c r="D70" s="202"/>
      <c r="E70" s="187"/>
      <c r="F70" s="191"/>
      <c r="G70" s="202"/>
      <c r="H70" s="203"/>
      <c r="I70" s="191"/>
      <c r="J70" s="202"/>
      <c r="K70" s="203"/>
      <c r="L70" s="191"/>
      <c r="M70" s="202"/>
      <c r="N70" s="203"/>
      <c r="O70" s="191"/>
      <c r="P70" s="202"/>
      <c r="Q70" s="203"/>
      <c r="R70" s="191"/>
      <c r="S70" s="202"/>
      <c r="T70" s="203"/>
      <c r="U70" s="191"/>
      <c r="V70" s="202"/>
      <c r="W70" s="203"/>
      <c r="X70" s="191"/>
      <c r="Y70" s="202"/>
      <c r="Z70" s="203"/>
      <c r="AA70" s="730"/>
      <c r="AB70" s="717"/>
      <c r="AC70" s="717"/>
      <c r="AD70" s="204"/>
      <c r="AE70" s="202"/>
      <c r="AF70" s="205"/>
    </row>
    <row r="71" spans="1:32" s="262" customFormat="1" ht="13.5" customHeight="1" x14ac:dyDescent="0.2">
      <c r="A71" s="177" t="s">
        <v>124</v>
      </c>
      <c r="B71" s="217" t="s">
        <v>85</v>
      </c>
      <c r="C71" s="260">
        <f t="shared" ref="C71:AE71" si="111">SUM(C68:C70)</f>
        <v>0</v>
      </c>
      <c r="D71" s="248">
        <f t="shared" si="111"/>
        <v>0</v>
      </c>
      <c r="E71" s="261">
        <f t="shared" si="111"/>
        <v>0</v>
      </c>
      <c r="F71" s="260">
        <f t="shared" ref="F71" si="112">SUM(F68:F70)</f>
        <v>640</v>
      </c>
      <c r="G71" s="248">
        <f t="shared" si="111"/>
        <v>0</v>
      </c>
      <c r="H71" s="261">
        <f t="shared" si="111"/>
        <v>640</v>
      </c>
      <c r="I71" s="260">
        <f t="shared" si="111"/>
        <v>610</v>
      </c>
      <c r="J71" s="260">
        <f t="shared" si="111"/>
        <v>0</v>
      </c>
      <c r="K71" s="261">
        <f t="shared" si="111"/>
        <v>610</v>
      </c>
      <c r="L71" s="260">
        <f t="shared" ref="L71" si="113">SUM(L68:L70)</f>
        <v>92</v>
      </c>
      <c r="M71" s="248">
        <f t="shared" si="111"/>
        <v>0</v>
      </c>
      <c r="N71" s="261">
        <f t="shared" si="111"/>
        <v>92</v>
      </c>
      <c r="O71" s="260">
        <f t="shared" si="111"/>
        <v>1403</v>
      </c>
      <c r="P71" s="248">
        <f t="shared" si="111"/>
        <v>0</v>
      </c>
      <c r="Q71" s="261">
        <f t="shared" si="111"/>
        <v>1403</v>
      </c>
      <c r="R71" s="260">
        <f t="shared" ref="R71" si="114">SUM(R68:R70)</f>
        <v>1005</v>
      </c>
      <c r="S71" s="248">
        <f t="shared" si="111"/>
        <v>0</v>
      </c>
      <c r="T71" s="261">
        <f t="shared" si="111"/>
        <v>1005</v>
      </c>
      <c r="U71" s="260">
        <f t="shared" si="111"/>
        <v>770</v>
      </c>
      <c r="V71" s="248">
        <f t="shared" si="111"/>
        <v>-203</v>
      </c>
      <c r="W71" s="261">
        <f t="shared" si="111"/>
        <v>567</v>
      </c>
      <c r="X71" s="260">
        <f t="shared" ref="X71" si="115">SUM(X68:X70)</f>
        <v>0</v>
      </c>
      <c r="Y71" s="248">
        <f t="shared" ref="Y71:AC71" si="116">SUM(Y68:Y70)</f>
        <v>0</v>
      </c>
      <c r="Z71" s="261">
        <f t="shared" si="116"/>
        <v>0</v>
      </c>
      <c r="AA71" s="260">
        <f t="shared" si="116"/>
        <v>0</v>
      </c>
      <c r="AB71" s="248">
        <f t="shared" si="116"/>
        <v>0</v>
      </c>
      <c r="AC71" s="750">
        <f t="shared" si="116"/>
        <v>0</v>
      </c>
      <c r="AD71" s="246">
        <f t="shared" si="111"/>
        <v>4520</v>
      </c>
      <c r="AE71" s="248">
        <f t="shared" si="111"/>
        <v>-203</v>
      </c>
      <c r="AF71" s="249">
        <f>SUM(AF68:AF70)</f>
        <v>4317</v>
      </c>
    </row>
    <row r="72" spans="1:32" ht="13.5" customHeight="1" x14ac:dyDescent="0.2">
      <c r="A72" s="174" t="s">
        <v>173</v>
      </c>
      <c r="B72" s="215" t="s">
        <v>174</v>
      </c>
      <c r="C72" s="191"/>
      <c r="D72" s="190"/>
      <c r="E72" s="187"/>
      <c r="F72" s="191">
        <f>+'[3]3.SZ.TÁBL. SEGÍTŐ SZOLGÁLAT'!$G$72</f>
        <v>46</v>
      </c>
      <c r="G72" s="190"/>
      <c r="H72" s="192">
        <f t="shared" ref="H72:H73" si="117">SUM(F72:G72)</f>
        <v>46</v>
      </c>
      <c r="I72" s="191">
        <f>+'[3]3.SZ.TÁBL. SEGÍTŐ SZOLGÁLAT'!$J$72</f>
        <v>24</v>
      </c>
      <c r="J72" s="190"/>
      <c r="K72" s="192">
        <f t="shared" ref="K72:K73" si="118">SUM(I72:J72)</f>
        <v>24</v>
      </c>
      <c r="L72" s="191">
        <f>+'[3]3.SZ.TÁBL. SEGÍTŐ SZOLGÁLAT'!$M$72</f>
        <v>756</v>
      </c>
      <c r="M72" s="190"/>
      <c r="N72" s="192">
        <f t="shared" ref="N72:N73" si="119">SUM(L72:M72)</f>
        <v>756</v>
      </c>
      <c r="O72" s="191">
        <f>+'[3]3.SZ.TÁBL. SEGÍTŐ SZOLGÁLAT'!$P$72</f>
        <v>34</v>
      </c>
      <c r="P72" s="190"/>
      <c r="Q72" s="192">
        <f t="shared" ref="Q72:Q73" si="120">SUM(O72:P72)</f>
        <v>34</v>
      </c>
      <c r="R72" s="191"/>
      <c r="S72" s="190">
        <f>+[4]Seg.Szolgálat!$H$35+[4]Seg.Szolgálat!$H$54</f>
        <v>2</v>
      </c>
      <c r="T72" s="192">
        <f t="shared" ref="T72:T73" si="121">SUM(R72:S72)</f>
        <v>2</v>
      </c>
      <c r="U72" s="191">
        <f>+'[3]3.SZ.TÁBL. SEGÍTŐ SZOLGÁLAT'!$V$72</f>
        <v>20</v>
      </c>
      <c r="V72" s="190"/>
      <c r="W72" s="192">
        <f t="shared" ref="W72:W73" si="122">SUM(U72:V72)</f>
        <v>20</v>
      </c>
      <c r="X72" s="191"/>
      <c r="Y72" s="190"/>
      <c r="Z72" s="192"/>
      <c r="AA72" s="728"/>
      <c r="AB72" s="751"/>
      <c r="AC72" s="715"/>
      <c r="AD72" s="193">
        <f t="shared" ref="AD72:AD73" si="123">+C72+F72+I72+L72+O72+R72+U72+X72</f>
        <v>880</v>
      </c>
      <c r="AE72" s="190">
        <f>+D72+G72+J72+M72+P72+S72+V72+Y72+AB72</f>
        <v>2</v>
      </c>
      <c r="AF72" s="194">
        <f t="shared" ref="AF72:AF73" si="124">+E72+H72+K72+N72+Q72+T72+W72+Z72</f>
        <v>882</v>
      </c>
    </row>
    <row r="73" spans="1:32" ht="13.5" customHeight="1" x14ac:dyDescent="0.2">
      <c r="A73" s="176" t="s">
        <v>175</v>
      </c>
      <c r="B73" s="216" t="s">
        <v>176</v>
      </c>
      <c r="C73" s="191"/>
      <c r="D73" s="202"/>
      <c r="E73" s="187"/>
      <c r="F73" s="191">
        <f>+'[3]3.SZ.TÁBL. SEGÍTŐ SZOLGÁLAT'!$G$73</f>
        <v>104</v>
      </c>
      <c r="G73" s="202"/>
      <c r="H73" s="203">
        <f t="shared" si="117"/>
        <v>104</v>
      </c>
      <c r="I73" s="191">
        <f>+'[3]3.SZ.TÁBL. SEGÍTŐ SZOLGÁLAT'!$J$73</f>
        <v>50</v>
      </c>
      <c r="J73" s="202"/>
      <c r="K73" s="203">
        <f t="shared" si="118"/>
        <v>50</v>
      </c>
      <c r="L73" s="191">
        <f>+'[3]3.SZ.TÁBL. SEGÍTŐ SZOLGÁLAT'!$M$73</f>
        <v>114</v>
      </c>
      <c r="M73" s="202"/>
      <c r="N73" s="203">
        <f t="shared" si="119"/>
        <v>114</v>
      </c>
      <c r="O73" s="191">
        <f>+'[3]3.SZ.TÁBL. SEGÍTŐ SZOLGÁLAT'!$P$73</f>
        <v>50</v>
      </c>
      <c r="P73" s="202"/>
      <c r="Q73" s="203">
        <f t="shared" si="120"/>
        <v>50</v>
      </c>
      <c r="R73" s="191">
        <f>+'[3]3.SZ.TÁBL. SEGÍTŐ SZOLGÁLAT'!$S$73</f>
        <v>40</v>
      </c>
      <c r="S73" s="202">
        <f>+[4]Seg.Szolgálat!$H$36+[4]Seg.Szolgálat!$H$55</f>
        <v>-2</v>
      </c>
      <c r="T73" s="203">
        <f t="shared" si="121"/>
        <v>38</v>
      </c>
      <c r="U73" s="191">
        <f>+'[3]3.SZ.TÁBL. SEGÍTŐ SZOLGÁLAT'!$V$73</f>
        <v>40</v>
      </c>
      <c r="V73" s="202"/>
      <c r="W73" s="203">
        <f t="shared" si="122"/>
        <v>40</v>
      </c>
      <c r="X73" s="191"/>
      <c r="Y73" s="202"/>
      <c r="Z73" s="203"/>
      <c r="AA73" s="730"/>
      <c r="AB73" s="752"/>
      <c r="AC73" s="717"/>
      <c r="AD73" s="204">
        <f t="shared" si="123"/>
        <v>398</v>
      </c>
      <c r="AE73" s="202">
        <f>+D73+G73+J73+M73+P73+S73+V73+Y73+AB73</f>
        <v>-2</v>
      </c>
      <c r="AF73" s="205">
        <f t="shared" si="124"/>
        <v>396</v>
      </c>
    </row>
    <row r="74" spans="1:32" s="262" customFormat="1" ht="13.5" customHeight="1" x14ac:dyDescent="0.2">
      <c r="A74" s="177" t="s">
        <v>125</v>
      </c>
      <c r="B74" s="217" t="s">
        <v>86</v>
      </c>
      <c r="C74" s="260">
        <f t="shared" ref="C74:AF74" si="125">SUM(C72:C73)</f>
        <v>0</v>
      </c>
      <c r="D74" s="248">
        <f t="shared" si="125"/>
        <v>0</v>
      </c>
      <c r="E74" s="261">
        <f t="shared" si="125"/>
        <v>0</v>
      </c>
      <c r="F74" s="260">
        <f t="shared" ref="F74" si="126">SUM(F72:F73)</f>
        <v>150</v>
      </c>
      <c r="G74" s="248">
        <f t="shared" si="125"/>
        <v>0</v>
      </c>
      <c r="H74" s="261">
        <f t="shared" si="125"/>
        <v>150</v>
      </c>
      <c r="I74" s="260">
        <f t="shared" si="125"/>
        <v>74</v>
      </c>
      <c r="J74" s="248">
        <f t="shared" si="125"/>
        <v>0</v>
      </c>
      <c r="K74" s="261">
        <f t="shared" si="125"/>
        <v>74</v>
      </c>
      <c r="L74" s="260">
        <f t="shared" ref="L74" si="127">SUM(L72:L73)</f>
        <v>870</v>
      </c>
      <c r="M74" s="248">
        <f t="shared" si="125"/>
        <v>0</v>
      </c>
      <c r="N74" s="261">
        <f t="shared" si="125"/>
        <v>870</v>
      </c>
      <c r="O74" s="260">
        <f t="shared" si="125"/>
        <v>84</v>
      </c>
      <c r="P74" s="248">
        <f t="shared" si="125"/>
        <v>0</v>
      </c>
      <c r="Q74" s="261">
        <f t="shared" si="125"/>
        <v>84</v>
      </c>
      <c r="R74" s="260">
        <f t="shared" ref="R74" si="128">SUM(R72:R73)</f>
        <v>40</v>
      </c>
      <c r="S74" s="248">
        <f t="shared" si="125"/>
        <v>0</v>
      </c>
      <c r="T74" s="261">
        <f t="shared" si="125"/>
        <v>40</v>
      </c>
      <c r="U74" s="260">
        <f t="shared" si="125"/>
        <v>60</v>
      </c>
      <c r="V74" s="248">
        <f t="shared" si="125"/>
        <v>0</v>
      </c>
      <c r="W74" s="261">
        <f t="shared" si="125"/>
        <v>60</v>
      </c>
      <c r="X74" s="260">
        <f t="shared" ref="X74" si="129">SUM(X72:X73)</f>
        <v>0</v>
      </c>
      <c r="Y74" s="248">
        <f t="shared" ref="Y74:AC74" si="130">SUM(Y72:Y73)</f>
        <v>0</v>
      </c>
      <c r="Z74" s="261">
        <f t="shared" si="130"/>
        <v>0</v>
      </c>
      <c r="AA74" s="260">
        <f t="shared" si="130"/>
        <v>0</v>
      </c>
      <c r="AB74" s="248">
        <f t="shared" si="130"/>
        <v>0</v>
      </c>
      <c r="AC74" s="750">
        <f t="shared" si="130"/>
        <v>0</v>
      </c>
      <c r="AD74" s="246">
        <f t="shared" si="125"/>
        <v>1278</v>
      </c>
      <c r="AE74" s="248">
        <f t="shared" si="125"/>
        <v>0</v>
      </c>
      <c r="AF74" s="249">
        <f t="shared" si="125"/>
        <v>1278</v>
      </c>
    </row>
    <row r="75" spans="1:32" ht="13.5" customHeight="1" x14ac:dyDescent="0.2">
      <c r="A75" s="174" t="s">
        <v>177</v>
      </c>
      <c r="B75" s="215" t="s">
        <v>178</v>
      </c>
      <c r="C75" s="191"/>
      <c r="D75" s="190"/>
      <c r="E75" s="187"/>
      <c r="F75" s="191">
        <f>+'[3]3.SZ.TÁBL. SEGÍTŐ SZOLGÁLAT'!$G75</f>
        <v>425</v>
      </c>
      <c r="G75" s="190">
        <f>+[4]Seg.Szolgálat!$I$51</f>
        <v>-18</v>
      </c>
      <c r="H75" s="192">
        <f t="shared" ref="H75:H83" si="131">SUM(F75:G75)</f>
        <v>407</v>
      </c>
      <c r="I75" s="191">
        <f>+'[3]3.SZ.TÁBL. SEGÍTŐ SZOLGÁLAT'!$J$75</f>
        <v>536</v>
      </c>
      <c r="J75" s="190"/>
      <c r="K75" s="192">
        <f t="shared" ref="K75:K83" si="132">SUM(I75:J75)</f>
        <v>536</v>
      </c>
      <c r="L75" s="191">
        <f>+'[3]3.SZ.TÁBL. SEGÍTŐ SZOLGÁLAT'!$M$75</f>
        <v>419</v>
      </c>
      <c r="M75" s="190"/>
      <c r="N75" s="192">
        <f t="shared" ref="N75:N83" si="133">SUM(L75:M75)</f>
        <v>419</v>
      </c>
      <c r="O75" s="191">
        <f>+'[3]3.SZ.TÁBL. SEGÍTŐ SZOLGÁLAT'!$P$75</f>
        <v>527</v>
      </c>
      <c r="P75" s="190"/>
      <c r="Q75" s="192">
        <f t="shared" ref="Q75:Q83" si="134">SUM(O75:P75)</f>
        <v>527</v>
      </c>
      <c r="R75" s="191"/>
      <c r="S75" s="190"/>
      <c r="T75" s="192"/>
      <c r="U75" s="191">
        <f>+'[3]3.SZ.TÁBL. SEGÍTŐ SZOLGÁLAT'!$V$75</f>
        <v>231</v>
      </c>
      <c r="V75" s="190"/>
      <c r="W75" s="192">
        <f t="shared" ref="W75:W85" si="135">SUM(U75:V75)</f>
        <v>231</v>
      </c>
      <c r="X75" s="191"/>
      <c r="Y75" s="190"/>
      <c r="Z75" s="192"/>
      <c r="AA75" s="728"/>
      <c r="AB75" s="715"/>
      <c r="AC75" s="715"/>
      <c r="AD75" s="193">
        <f t="shared" ref="AD75:AD78" si="136">+C75+F75+I75+L75+O75+R75+U75+X75</f>
        <v>2138</v>
      </c>
      <c r="AE75" s="190">
        <f t="shared" ref="AE75:AE78" si="137">+D75+G75+J75+M75+P75+S75+V75+Y75+AB75</f>
        <v>-18</v>
      </c>
      <c r="AF75" s="194">
        <f>+E75+H75+K75+N75+Q75+T75+W75+Z75</f>
        <v>2120</v>
      </c>
    </row>
    <row r="76" spans="1:32" ht="13.5" customHeight="1" x14ac:dyDescent="0.2">
      <c r="A76" s="175" t="s">
        <v>179</v>
      </c>
      <c r="B76" s="184" t="s">
        <v>3</v>
      </c>
      <c r="C76" s="191"/>
      <c r="D76" s="182"/>
      <c r="E76" s="187"/>
      <c r="F76" s="191"/>
      <c r="G76" s="182"/>
      <c r="H76" s="187"/>
      <c r="I76" s="191"/>
      <c r="J76" s="182"/>
      <c r="K76" s="187"/>
      <c r="L76" s="191">
        <f>+'[3]3.SZ.TÁBL. SEGÍTŐ SZOLGÁLAT'!$M$76</f>
        <v>100</v>
      </c>
      <c r="M76" s="182"/>
      <c r="N76" s="187">
        <f t="shared" si="133"/>
        <v>100</v>
      </c>
      <c r="O76" s="191"/>
      <c r="P76" s="182"/>
      <c r="Q76" s="187"/>
      <c r="R76" s="191"/>
      <c r="S76" s="182"/>
      <c r="T76" s="187"/>
      <c r="U76" s="191">
        <f>+'[3]3.SZ.TÁBL. SEGÍTŐ SZOLGÁLAT'!$V$76</f>
        <v>3200</v>
      </c>
      <c r="V76" s="182"/>
      <c r="W76" s="187">
        <f t="shared" si="135"/>
        <v>3200</v>
      </c>
      <c r="X76" s="191">
        <f>+'[3]3.SZ.TÁBL. SEGÍTŐ SZOLGÁLAT'!$Y$76</f>
        <v>2400</v>
      </c>
      <c r="Y76" s="182">
        <f>+[4]Seg.Szolgálat!$I$40</f>
        <v>57</v>
      </c>
      <c r="Z76" s="187">
        <f t="shared" ref="Z76:Z83" si="138">SUM(X76:Y76)</f>
        <v>2457</v>
      </c>
      <c r="AA76" s="729"/>
      <c r="AB76" s="716"/>
      <c r="AC76" s="716"/>
      <c r="AD76" s="188">
        <f t="shared" si="136"/>
        <v>5700</v>
      </c>
      <c r="AE76" s="190">
        <f t="shared" si="137"/>
        <v>57</v>
      </c>
      <c r="AF76" s="183">
        <f t="shared" ref="AF76:AF78" si="139">+E76+H76+K76+N76+Q76+T76+W76+Z76</f>
        <v>5757</v>
      </c>
    </row>
    <row r="77" spans="1:32" ht="13.5" customHeight="1" x14ac:dyDescent="0.2">
      <c r="A77" s="175" t="s">
        <v>180</v>
      </c>
      <c r="B77" s="184" t="s">
        <v>181</v>
      </c>
      <c r="C77" s="191"/>
      <c r="D77" s="182"/>
      <c r="E77" s="187"/>
      <c r="F77" s="191"/>
      <c r="G77" s="182"/>
      <c r="H77" s="187"/>
      <c r="I77" s="191"/>
      <c r="J77" s="182"/>
      <c r="K77" s="187"/>
      <c r="L77" s="191"/>
      <c r="M77" s="182"/>
      <c r="N77" s="187"/>
      <c r="O77" s="191"/>
      <c r="P77" s="182"/>
      <c r="Q77" s="187"/>
      <c r="R77" s="191"/>
      <c r="S77" s="182"/>
      <c r="T77" s="187"/>
      <c r="U77" s="191"/>
      <c r="V77" s="182"/>
      <c r="W77" s="187"/>
      <c r="X77" s="191"/>
      <c r="Y77" s="182"/>
      <c r="Z77" s="187"/>
      <c r="AA77" s="729"/>
      <c r="AB77" s="716"/>
      <c r="AC77" s="716"/>
      <c r="AD77" s="188"/>
      <c r="AE77" s="190"/>
      <c r="AF77" s="183"/>
    </row>
    <row r="78" spans="1:32" ht="13.5" customHeight="1" x14ac:dyDescent="0.2">
      <c r="A78" s="175" t="s">
        <v>182</v>
      </c>
      <c r="B78" s="184" t="s">
        <v>183</v>
      </c>
      <c r="C78" s="191"/>
      <c r="D78" s="182"/>
      <c r="E78" s="187"/>
      <c r="F78" s="191">
        <f>+'[3]3.SZ.TÁBL. SEGÍTŐ SZOLGÁLAT'!$G78</f>
        <v>350</v>
      </c>
      <c r="G78" s="182">
        <f>+[4]Seg.Szolgálat!$I$50</f>
        <v>18</v>
      </c>
      <c r="H78" s="187">
        <f t="shared" si="131"/>
        <v>368</v>
      </c>
      <c r="I78" s="191">
        <f>+'[3]3.SZ.TÁBL. SEGÍTŐ SZOLGÁLAT'!$J$78</f>
        <v>450</v>
      </c>
      <c r="J78" s="182"/>
      <c r="K78" s="187">
        <f t="shared" si="132"/>
        <v>450</v>
      </c>
      <c r="L78" s="191"/>
      <c r="M78" s="182"/>
      <c r="N78" s="187"/>
      <c r="O78" s="191">
        <f>+'[3]3.SZ.TÁBL. SEGÍTŐ SZOLGÁLAT'!$P$78</f>
        <v>1100</v>
      </c>
      <c r="P78" s="182"/>
      <c r="Q78" s="187">
        <f t="shared" si="134"/>
        <v>1100</v>
      </c>
      <c r="R78" s="191">
        <f>+'[3]3.SZ.TÁBL. SEGÍTŐ SZOLGÁLAT'!$S$78</f>
        <v>600</v>
      </c>
      <c r="S78" s="182"/>
      <c r="T78" s="187">
        <f t="shared" ref="T78:T83" si="140">SUM(R78:S78)</f>
        <v>600</v>
      </c>
      <c r="U78" s="191"/>
      <c r="V78" s="182"/>
      <c r="W78" s="187"/>
      <c r="X78" s="191"/>
      <c r="Y78" s="182"/>
      <c r="Z78" s="187"/>
      <c r="AA78" s="729"/>
      <c r="AB78" s="716"/>
      <c r="AC78" s="716"/>
      <c r="AD78" s="188">
        <f t="shared" si="136"/>
        <v>2500</v>
      </c>
      <c r="AE78" s="190">
        <f t="shared" si="137"/>
        <v>18</v>
      </c>
      <c r="AF78" s="183">
        <f t="shared" si="139"/>
        <v>2518</v>
      </c>
    </row>
    <row r="79" spans="1:32" ht="13.5" customHeight="1" x14ac:dyDescent="0.2">
      <c r="A79" s="175" t="s">
        <v>184</v>
      </c>
      <c r="B79" s="184" t="s">
        <v>185</v>
      </c>
      <c r="C79" s="191"/>
      <c r="D79" s="182"/>
      <c r="E79" s="187"/>
      <c r="F79" s="191"/>
      <c r="G79" s="182"/>
      <c r="H79" s="187"/>
      <c r="I79" s="191"/>
      <c r="J79" s="182"/>
      <c r="K79" s="187"/>
      <c r="L79" s="191"/>
      <c r="M79" s="182"/>
      <c r="N79" s="187"/>
      <c r="O79" s="191"/>
      <c r="P79" s="182"/>
      <c r="Q79" s="187"/>
      <c r="R79" s="191"/>
      <c r="S79" s="182"/>
      <c r="T79" s="187"/>
      <c r="U79" s="191"/>
      <c r="V79" s="182"/>
      <c r="W79" s="187"/>
      <c r="X79" s="191"/>
      <c r="Y79" s="182"/>
      <c r="Z79" s="187"/>
      <c r="AA79" s="729"/>
      <c r="AB79" s="716"/>
      <c r="AC79" s="716"/>
      <c r="AD79" s="188"/>
      <c r="AE79" s="190"/>
      <c r="AF79" s="183"/>
    </row>
    <row r="80" spans="1:32" ht="13.5" customHeight="1" x14ac:dyDescent="0.2">
      <c r="A80" s="179" t="s">
        <v>184</v>
      </c>
      <c r="B80" s="185" t="s">
        <v>228</v>
      </c>
      <c r="C80" s="191"/>
      <c r="D80" s="182"/>
      <c r="E80" s="187"/>
      <c r="F80" s="191"/>
      <c r="G80" s="182"/>
      <c r="H80" s="187"/>
      <c r="I80" s="191"/>
      <c r="J80" s="182"/>
      <c r="K80" s="187"/>
      <c r="L80" s="191"/>
      <c r="M80" s="182"/>
      <c r="N80" s="187"/>
      <c r="O80" s="191"/>
      <c r="P80" s="182"/>
      <c r="Q80" s="187"/>
      <c r="R80" s="191"/>
      <c r="S80" s="182"/>
      <c r="T80" s="187"/>
      <c r="U80" s="191"/>
      <c r="V80" s="182"/>
      <c r="W80" s="187"/>
      <c r="X80" s="191"/>
      <c r="Y80" s="182"/>
      <c r="Z80" s="187"/>
      <c r="AA80" s="729"/>
      <c r="AB80" s="716"/>
      <c r="AC80" s="716"/>
      <c r="AD80" s="188"/>
      <c r="AE80" s="190"/>
      <c r="AF80" s="183"/>
    </row>
    <row r="81" spans="1:32" ht="13.5" customHeight="1" x14ac:dyDescent="0.2">
      <c r="A81" s="179" t="s">
        <v>184</v>
      </c>
      <c r="B81" s="185" t="s">
        <v>229</v>
      </c>
      <c r="C81" s="191"/>
      <c r="D81" s="182"/>
      <c r="E81" s="187"/>
      <c r="F81" s="191"/>
      <c r="G81" s="182"/>
      <c r="H81" s="187"/>
      <c r="I81" s="191"/>
      <c r="J81" s="182"/>
      <c r="K81" s="187"/>
      <c r="L81" s="191"/>
      <c r="M81" s="182"/>
      <c r="N81" s="187"/>
      <c r="O81" s="191"/>
      <c r="P81" s="182"/>
      <c r="Q81" s="187"/>
      <c r="R81" s="191"/>
      <c r="S81" s="182"/>
      <c r="T81" s="187"/>
      <c r="U81" s="191"/>
      <c r="V81" s="182"/>
      <c r="W81" s="187"/>
      <c r="X81" s="191"/>
      <c r="Y81" s="182"/>
      <c r="Z81" s="187"/>
      <c r="AA81" s="729"/>
      <c r="AB81" s="716"/>
      <c r="AC81" s="716"/>
      <c r="AD81" s="188"/>
      <c r="AE81" s="190"/>
      <c r="AF81" s="183"/>
    </row>
    <row r="82" spans="1:32" ht="13.5" customHeight="1" x14ac:dyDescent="0.2">
      <c r="A82" s="175" t="s">
        <v>186</v>
      </c>
      <c r="B82" s="184" t="s">
        <v>187</v>
      </c>
      <c r="C82" s="191"/>
      <c r="D82" s="182"/>
      <c r="E82" s="187"/>
      <c r="F82" s="191">
        <f>+'[3]3.SZ.TÁBL. SEGÍTŐ SZOLGÁLAT'!$G$82</f>
        <v>300</v>
      </c>
      <c r="G82" s="182"/>
      <c r="H82" s="187">
        <f t="shared" si="131"/>
        <v>300</v>
      </c>
      <c r="I82" s="191"/>
      <c r="J82" s="182">
        <f>+[4]Seg.Szolgálat!$I$52</f>
        <v>15</v>
      </c>
      <c r="K82" s="187">
        <f t="shared" si="132"/>
        <v>15</v>
      </c>
      <c r="L82" s="191">
        <f>+'[3]3.SZ.TÁBL. SEGÍTŐ SZOLGÁLAT'!$M$82</f>
        <v>500</v>
      </c>
      <c r="M82" s="182"/>
      <c r="N82" s="187">
        <f t="shared" si="133"/>
        <v>500</v>
      </c>
      <c r="O82" s="191">
        <f>+'[3]3.SZ.TÁBL. SEGÍTŐ SZOLGÁLAT'!$P$82</f>
        <v>65</v>
      </c>
      <c r="P82" s="182"/>
      <c r="Q82" s="187">
        <f t="shared" si="134"/>
        <v>65</v>
      </c>
      <c r="R82" s="191"/>
      <c r="S82" s="182"/>
      <c r="T82" s="187"/>
      <c r="U82" s="191">
        <f>+'[3]3.SZ.TÁBL. SEGÍTŐ SZOLGÁLAT'!$V$82</f>
        <v>60</v>
      </c>
      <c r="V82" s="182"/>
      <c r="W82" s="187">
        <f t="shared" si="135"/>
        <v>60</v>
      </c>
      <c r="X82" s="191"/>
      <c r="Y82" s="182"/>
      <c r="Z82" s="187"/>
      <c r="AA82" s="729"/>
      <c r="AB82" s="716"/>
      <c r="AC82" s="716"/>
      <c r="AD82" s="188">
        <f t="shared" ref="AD82" si="141">+C82+F82+I82+L82+O82+R82+U82+X82</f>
        <v>925</v>
      </c>
      <c r="AE82" s="190">
        <f t="shared" ref="AE82" si="142">+D82+G82+J82+M82+P82+S82+V82+Y82+AB82</f>
        <v>15</v>
      </c>
      <c r="AF82" s="183">
        <f>+E82+H82+K82+N82+Q82+T82+W82+Z82</f>
        <v>940</v>
      </c>
    </row>
    <row r="83" spans="1:32" ht="13.5" customHeight="1" x14ac:dyDescent="0.2">
      <c r="A83" s="176" t="s">
        <v>188</v>
      </c>
      <c r="B83" s="216" t="s">
        <v>276</v>
      </c>
      <c r="C83" s="191"/>
      <c r="D83" s="202"/>
      <c r="E83" s="187"/>
      <c r="F83" s="191">
        <f>+'[3]3.SZ.TÁBL. SEGÍTŐ SZOLGÁLAT'!$G$83</f>
        <v>1886</v>
      </c>
      <c r="G83" s="202">
        <f>+[4]Seg.Szolgálat!$I$30+[4]Seg.Szolgálat!$I$42+[4]Seg.Szolgálat!$I$56</f>
        <v>-215</v>
      </c>
      <c r="H83" s="203">
        <f t="shared" si="131"/>
        <v>1671</v>
      </c>
      <c r="I83" s="191">
        <f>+'[3]3.SZ.TÁBL. SEGÍTŐ SZOLGÁLAT'!$J$83</f>
        <v>881</v>
      </c>
      <c r="J83" s="202">
        <f>+[4]Seg.Szolgálat!$I$29+[4]Seg.Szolgálat!$I$53+[4]Seg.Szolgálat!$I$57</f>
        <v>-194</v>
      </c>
      <c r="K83" s="203">
        <f t="shared" si="132"/>
        <v>687</v>
      </c>
      <c r="L83" s="191">
        <f>+'[3]3.SZ.TÁBL. SEGÍTŐ SZOLGÁLAT'!$M$83</f>
        <v>623</v>
      </c>
      <c r="M83" s="202">
        <f>+[4]Seg.Szolgálat!$I$31+[4]Seg.Szolgálat!$I$58</f>
        <v>-82</v>
      </c>
      <c r="N83" s="203">
        <f t="shared" si="133"/>
        <v>541</v>
      </c>
      <c r="O83" s="191">
        <f>+'[3]3.SZ.TÁBL. SEGÍTŐ SZOLGÁLAT'!$P$83</f>
        <v>1090</v>
      </c>
      <c r="P83" s="202">
        <f>+[4]Seg.Szolgálat!$I$32</f>
        <v>-32</v>
      </c>
      <c r="Q83" s="203">
        <f t="shared" si="134"/>
        <v>1058</v>
      </c>
      <c r="R83" s="191">
        <f>+'[3]3.SZ.TÁBL. SEGÍTŐ SZOLGÁLAT'!$S$83</f>
        <v>406</v>
      </c>
      <c r="S83" s="202"/>
      <c r="T83" s="203">
        <f t="shared" si="140"/>
        <v>406</v>
      </c>
      <c r="U83" s="191">
        <f>+'[3]3.SZ.TÁBL. SEGÍTŐ SZOLGÁLAT'!$V$83</f>
        <v>300</v>
      </c>
      <c r="V83" s="202">
        <f>+[4]Seg.Szolgálat!$I$28+[4]Seg.Szolgálat!$I$34</f>
        <v>-93</v>
      </c>
      <c r="W83" s="203">
        <f t="shared" si="135"/>
        <v>207</v>
      </c>
      <c r="X83" s="191"/>
      <c r="Y83" s="202"/>
      <c r="Z83" s="187">
        <f t="shared" si="138"/>
        <v>0</v>
      </c>
      <c r="AA83" s="730"/>
      <c r="AB83" s="717">
        <f>+[4]Seg.Szolgálat!$I$27+[4]Seg.Szolgálat!$I$59</f>
        <v>797</v>
      </c>
      <c r="AC83" s="717">
        <f t="shared" ref="AC83" si="143">SUM(AA83:AB83)</f>
        <v>797</v>
      </c>
      <c r="AD83" s="204">
        <f>+C83+F83+I83+L83+O83+R83+U83+X83</f>
        <v>5186</v>
      </c>
      <c r="AE83" s="202">
        <f>+D83+G83+J83+M83+P83+S83+V83+Y83+AB83</f>
        <v>181</v>
      </c>
      <c r="AF83" s="183">
        <f>+E83+H83+K83+N83+Q83+T83+W83+Z83+AC83</f>
        <v>5367</v>
      </c>
    </row>
    <row r="84" spans="1:32" s="262" customFormat="1" ht="13.5" customHeight="1" x14ac:dyDescent="0.2">
      <c r="A84" s="177" t="s">
        <v>126</v>
      </c>
      <c r="B84" s="217" t="s">
        <v>87</v>
      </c>
      <c r="C84" s="260">
        <f t="shared" ref="C84:AF84" si="144">+SUM(C75:C79,C82:C83)</f>
        <v>0</v>
      </c>
      <c r="D84" s="248">
        <f t="shared" si="144"/>
        <v>0</v>
      </c>
      <c r="E84" s="261">
        <f t="shared" si="144"/>
        <v>0</v>
      </c>
      <c r="F84" s="260">
        <f t="shared" ref="F84" si="145">+SUM(F75:F79,F82:F83)</f>
        <v>2961</v>
      </c>
      <c r="G84" s="248">
        <f t="shared" si="144"/>
        <v>-215</v>
      </c>
      <c r="H84" s="261">
        <f t="shared" si="144"/>
        <v>2746</v>
      </c>
      <c r="I84" s="260">
        <f t="shared" si="144"/>
        <v>1867</v>
      </c>
      <c r="J84" s="248">
        <f t="shared" si="144"/>
        <v>-179</v>
      </c>
      <c r="K84" s="261">
        <f t="shared" si="144"/>
        <v>1688</v>
      </c>
      <c r="L84" s="260">
        <f t="shared" ref="L84" si="146">+SUM(L75:L79,L82:L83)</f>
        <v>1642</v>
      </c>
      <c r="M84" s="248">
        <f t="shared" si="144"/>
        <v>-82</v>
      </c>
      <c r="N84" s="261">
        <f t="shared" si="144"/>
        <v>1560</v>
      </c>
      <c r="O84" s="260">
        <f t="shared" si="144"/>
        <v>2782</v>
      </c>
      <c r="P84" s="248">
        <f t="shared" si="144"/>
        <v>-32</v>
      </c>
      <c r="Q84" s="261">
        <f t="shared" si="144"/>
        <v>2750</v>
      </c>
      <c r="R84" s="260">
        <f t="shared" ref="R84" si="147">+SUM(R75:R79,R82:R83)</f>
        <v>1006</v>
      </c>
      <c r="S84" s="248">
        <f t="shared" si="144"/>
        <v>0</v>
      </c>
      <c r="T84" s="261">
        <f t="shared" si="144"/>
        <v>1006</v>
      </c>
      <c r="U84" s="260">
        <f t="shared" si="144"/>
        <v>3791</v>
      </c>
      <c r="V84" s="248">
        <f t="shared" si="144"/>
        <v>-93</v>
      </c>
      <c r="W84" s="261">
        <f t="shared" si="144"/>
        <v>3698</v>
      </c>
      <c r="X84" s="260">
        <f t="shared" ref="X84" si="148">+SUM(X75:X79,X82:X83)</f>
        <v>2400</v>
      </c>
      <c r="Y84" s="248">
        <f t="shared" ref="Y84:AC84" si="149">+SUM(Y75:Y79,Y82:Y83)</f>
        <v>57</v>
      </c>
      <c r="Z84" s="261">
        <f t="shared" si="149"/>
        <v>2457</v>
      </c>
      <c r="AA84" s="260">
        <f t="shared" si="149"/>
        <v>0</v>
      </c>
      <c r="AB84" s="248">
        <f t="shared" si="149"/>
        <v>797</v>
      </c>
      <c r="AC84" s="261">
        <f t="shared" si="149"/>
        <v>797</v>
      </c>
      <c r="AD84" s="250">
        <f t="shared" si="144"/>
        <v>16449</v>
      </c>
      <c r="AE84" s="248">
        <f t="shared" si="144"/>
        <v>253</v>
      </c>
      <c r="AF84" s="249">
        <f t="shared" si="144"/>
        <v>16702</v>
      </c>
    </row>
    <row r="85" spans="1:32" ht="13.5" customHeight="1" x14ac:dyDescent="0.2">
      <c r="A85" s="174" t="s">
        <v>189</v>
      </c>
      <c r="B85" s="215" t="s">
        <v>190</v>
      </c>
      <c r="C85" s="191"/>
      <c r="D85" s="190"/>
      <c r="E85" s="187"/>
      <c r="F85" s="191">
        <f>+'[3]3.SZ.TÁBL. SEGÍTŐ SZOLGÁLAT'!$G$85</f>
        <v>350</v>
      </c>
      <c r="G85" s="190"/>
      <c r="H85" s="192">
        <f t="shared" ref="H85" si="150">SUM(F85:G85)</f>
        <v>350</v>
      </c>
      <c r="I85" s="191">
        <f>+'[3]3.SZ.TÁBL. SEGÍTŐ SZOLGÁLAT'!$J$85</f>
        <v>120</v>
      </c>
      <c r="J85" s="190"/>
      <c r="K85" s="192">
        <f t="shared" ref="K85" si="151">SUM(I85:J85)</f>
        <v>120</v>
      </c>
      <c r="L85" s="191">
        <f>+'[3]3.SZ.TÁBL. SEGÍTŐ SZOLGÁLAT'!$M$85</f>
        <v>500</v>
      </c>
      <c r="M85" s="190"/>
      <c r="N85" s="192">
        <f t="shared" ref="N85" si="152">SUM(L85:M85)</f>
        <v>500</v>
      </c>
      <c r="O85" s="191">
        <f>+'[3]3.SZ.TÁBL. SEGÍTŐ SZOLGÁLAT'!$P$85</f>
        <v>80</v>
      </c>
      <c r="P85" s="190"/>
      <c r="Q85" s="192">
        <f t="shared" ref="Q85" si="153">SUM(O85:P85)</f>
        <v>80</v>
      </c>
      <c r="R85" s="191"/>
      <c r="S85" s="190"/>
      <c r="T85" s="192"/>
      <c r="U85" s="191"/>
      <c r="V85" s="190">
        <f>+[4]Seg.Szolgálat!$K$33</f>
        <v>2</v>
      </c>
      <c r="W85" s="192">
        <f t="shared" si="135"/>
        <v>2</v>
      </c>
      <c r="X85" s="191"/>
      <c r="Y85" s="190"/>
      <c r="Z85" s="192"/>
      <c r="AA85" s="728"/>
      <c r="AB85" s="715"/>
      <c r="AC85" s="715"/>
      <c r="AD85" s="193">
        <f t="shared" ref="AD85" si="154">+C85+F85+I85+L85+O85+R85+U85+X85</f>
        <v>1050</v>
      </c>
      <c r="AE85" s="190">
        <f>+D85+G85+J85+M85+P85+S85+V85+Y85+AB85</f>
        <v>2</v>
      </c>
      <c r="AF85" s="190">
        <f>+E85+H85+K85+N85+Q85+T85+W85+Z85</f>
        <v>1052</v>
      </c>
    </row>
    <row r="86" spans="1:32" ht="13.5" customHeight="1" x14ac:dyDescent="0.2">
      <c r="A86" s="176" t="s">
        <v>191</v>
      </c>
      <c r="B86" s="216" t="s">
        <v>192</v>
      </c>
      <c r="C86" s="191"/>
      <c r="D86" s="202"/>
      <c r="E86" s="187"/>
      <c r="F86" s="191"/>
      <c r="G86" s="202"/>
      <c r="H86" s="203"/>
      <c r="I86" s="191"/>
      <c r="J86" s="202"/>
      <c r="K86" s="203"/>
      <c r="L86" s="191"/>
      <c r="M86" s="202"/>
      <c r="N86" s="203"/>
      <c r="O86" s="191"/>
      <c r="P86" s="202"/>
      <c r="Q86" s="203"/>
      <c r="R86" s="191"/>
      <c r="S86" s="202"/>
      <c r="T86" s="203"/>
      <c r="U86" s="191"/>
      <c r="V86" s="202"/>
      <c r="W86" s="203"/>
      <c r="X86" s="191"/>
      <c r="Y86" s="202"/>
      <c r="Z86" s="203"/>
      <c r="AA86" s="730"/>
      <c r="AB86" s="717"/>
      <c r="AC86" s="717"/>
      <c r="AD86" s="204"/>
      <c r="AE86" s="202"/>
      <c r="AF86" s="205"/>
    </row>
    <row r="87" spans="1:32" s="262" customFormat="1" ht="13.5" customHeight="1" x14ac:dyDescent="0.2">
      <c r="A87" s="177" t="s">
        <v>127</v>
      </c>
      <c r="B87" s="217" t="s">
        <v>88</v>
      </c>
      <c r="C87" s="260">
        <f t="shared" ref="C87:AF87" si="155">+SUM(C85:C86)</f>
        <v>0</v>
      </c>
      <c r="D87" s="248">
        <f t="shared" si="155"/>
        <v>0</v>
      </c>
      <c r="E87" s="261">
        <f t="shared" si="155"/>
        <v>0</v>
      </c>
      <c r="F87" s="260">
        <f t="shared" ref="F87" si="156">+SUM(F85:F86)</f>
        <v>350</v>
      </c>
      <c r="G87" s="248">
        <f t="shared" si="155"/>
        <v>0</v>
      </c>
      <c r="H87" s="261">
        <f t="shared" si="155"/>
        <v>350</v>
      </c>
      <c r="I87" s="260">
        <f t="shared" si="155"/>
        <v>120</v>
      </c>
      <c r="J87" s="248">
        <f t="shared" si="155"/>
        <v>0</v>
      </c>
      <c r="K87" s="261">
        <f t="shared" si="155"/>
        <v>120</v>
      </c>
      <c r="L87" s="260">
        <f t="shared" ref="L87" si="157">+SUM(L85:L86)</f>
        <v>500</v>
      </c>
      <c r="M87" s="248">
        <f t="shared" si="155"/>
        <v>0</v>
      </c>
      <c r="N87" s="261">
        <f t="shared" si="155"/>
        <v>500</v>
      </c>
      <c r="O87" s="260">
        <f t="shared" si="155"/>
        <v>80</v>
      </c>
      <c r="P87" s="248">
        <f t="shared" si="155"/>
        <v>0</v>
      </c>
      <c r="Q87" s="261">
        <f t="shared" si="155"/>
        <v>80</v>
      </c>
      <c r="R87" s="260">
        <f t="shared" ref="R87" si="158">+SUM(R85:R86)</f>
        <v>0</v>
      </c>
      <c r="S87" s="248">
        <f t="shared" si="155"/>
        <v>0</v>
      </c>
      <c r="T87" s="261">
        <f t="shared" si="155"/>
        <v>0</v>
      </c>
      <c r="U87" s="260">
        <f t="shared" si="155"/>
        <v>0</v>
      </c>
      <c r="V87" s="248">
        <f t="shared" si="155"/>
        <v>2</v>
      </c>
      <c r="W87" s="261">
        <f t="shared" si="155"/>
        <v>2</v>
      </c>
      <c r="X87" s="260">
        <f t="shared" ref="X87" si="159">+SUM(X85:X86)</f>
        <v>0</v>
      </c>
      <c r="Y87" s="248">
        <f t="shared" ref="Y87:AC87" si="160">+SUM(Y85:Y86)</f>
        <v>0</v>
      </c>
      <c r="Z87" s="261">
        <f t="shared" si="160"/>
        <v>0</v>
      </c>
      <c r="AA87" s="260">
        <f t="shared" si="160"/>
        <v>0</v>
      </c>
      <c r="AB87" s="248">
        <f t="shared" si="160"/>
        <v>0</v>
      </c>
      <c r="AC87" s="249">
        <f t="shared" si="160"/>
        <v>0</v>
      </c>
      <c r="AD87" s="246">
        <f t="shared" si="155"/>
        <v>1050</v>
      </c>
      <c r="AE87" s="248">
        <f t="shared" si="155"/>
        <v>2</v>
      </c>
      <c r="AF87" s="249">
        <f t="shared" si="155"/>
        <v>1052</v>
      </c>
    </row>
    <row r="88" spans="1:32" ht="13.5" customHeight="1" x14ac:dyDescent="0.2">
      <c r="A88" s="174" t="s">
        <v>193</v>
      </c>
      <c r="B88" s="215" t="s">
        <v>194</v>
      </c>
      <c r="C88" s="191"/>
      <c r="D88" s="190"/>
      <c r="E88" s="187"/>
      <c r="F88" s="191">
        <f>+'[3]3.SZ.TÁBL. SEGÍTŐ SZOLGÁLAT'!$G$88</f>
        <v>931.7700000000001</v>
      </c>
      <c r="G88" s="190"/>
      <c r="H88" s="192">
        <f t="shared" ref="H88:H92" si="161">SUM(F88:G88)</f>
        <v>931.7700000000001</v>
      </c>
      <c r="I88" s="191">
        <f>+'[3]3.SZ.TÁBL. SEGÍTŐ SZOLGÁLAT'!$J$88</f>
        <v>688.7700000000001</v>
      </c>
      <c r="J88" s="190"/>
      <c r="K88" s="192">
        <f t="shared" ref="K88:K92" si="162">SUM(I88:J88)</f>
        <v>688.7700000000001</v>
      </c>
      <c r="L88" s="191">
        <f>+'[3]3.SZ.TÁBL. SEGÍTŐ SZOLGÁLAT'!$M$88</f>
        <v>568.08000000000004</v>
      </c>
      <c r="M88" s="190"/>
      <c r="N88" s="192">
        <f t="shared" ref="N88" si="163">SUM(L88:M88)</f>
        <v>568.08000000000004</v>
      </c>
      <c r="O88" s="191">
        <f>+'[3]3.SZ.TÁBL. SEGÍTŐ SZOLGÁLAT'!$P$88</f>
        <v>1135.0800000000002</v>
      </c>
      <c r="P88" s="190"/>
      <c r="Q88" s="192">
        <f t="shared" ref="Q88:Q92" si="164">SUM(O88:P88)</f>
        <v>1135.0800000000002</v>
      </c>
      <c r="R88" s="191">
        <f>+'[3]3.SZ.TÁBL. SEGÍTŐ SZOLGÁLAT'!$S$88</f>
        <v>553.77</v>
      </c>
      <c r="S88" s="190"/>
      <c r="T88" s="192">
        <f t="shared" ref="T88:T92" si="165">SUM(R88:S88)</f>
        <v>553.77</v>
      </c>
      <c r="U88" s="191">
        <f>+'[3]3.SZ.TÁBL. SEGÍTŐ SZOLGÁLAT'!$V$88</f>
        <v>1272.47</v>
      </c>
      <c r="V88" s="190"/>
      <c r="W88" s="192">
        <f t="shared" ref="W88:W89" si="166">SUM(U88:V88)</f>
        <v>1272.47</v>
      </c>
      <c r="X88" s="191">
        <f>+'[3]3.SZ.TÁBL. SEGÍTŐ SZOLGÁLAT'!$Y$88</f>
        <v>648</v>
      </c>
      <c r="Y88" s="190">
        <f>+[4]Seg.Szolgálat!$J$41</f>
        <v>16</v>
      </c>
      <c r="Z88" s="192">
        <f t="shared" ref="Z88:Z89" si="167">SUM(X88:Y88)</f>
        <v>664</v>
      </c>
      <c r="AA88" s="728"/>
      <c r="AB88" s="715"/>
      <c r="AC88" s="715">
        <f t="shared" ref="AC88" si="168">SUM(AA88:AB88)</f>
        <v>0</v>
      </c>
      <c r="AD88" s="193">
        <f>+C88+F88+I88+L88+O88+R88+U88+X88</f>
        <v>5797.9400000000005</v>
      </c>
      <c r="AE88" s="190">
        <f>+D88+G88+J88+M88+P88+S88+V88+Y88+AB88</f>
        <v>16</v>
      </c>
      <c r="AF88" s="194">
        <f>+E88+H88+K88+N88+Q88+T88+W88+Z88</f>
        <v>5813.9400000000005</v>
      </c>
    </row>
    <row r="89" spans="1:32" ht="13.5" customHeight="1" x14ac:dyDescent="0.2">
      <c r="A89" s="175" t="s">
        <v>195</v>
      </c>
      <c r="B89" s="184" t="s">
        <v>196</v>
      </c>
      <c r="C89" s="191"/>
      <c r="D89" s="182"/>
      <c r="E89" s="187"/>
      <c r="F89" s="191"/>
      <c r="G89" s="182"/>
      <c r="H89" s="187"/>
      <c r="I89" s="191"/>
      <c r="J89" s="182"/>
      <c r="K89" s="187"/>
      <c r="L89" s="191"/>
      <c r="M89" s="182"/>
      <c r="N89" s="187"/>
      <c r="O89" s="191"/>
      <c r="P89" s="182"/>
      <c r="Q89" s="187"/>
      <c r="R89" s="191">
        <f>+'[3]3.SZ.TÁBL. SEGÍTŐ SZOLGÁLAT'!$S$89</f>
        <v>64</v>
      </c>
      <c r="S89" s="182"/>
      <c r="T89" s="187">
        <f t="shared" si="165"/>
        <v>64</v>
      </c>
      <c r="U89" s="191">
        <f>+'[3]3.SZ.TÁBL. SEGÍTŐ SZOLGÁLAT'!$V$89</f>
        <v>864</v>
      </c>
      <c r="V89" s="182"/>
      <c r="W89" s="187">
        <f t="shared" si="166"/>
        <v>864</v>
      </c>
      <c r="X89" s="191">
        <f>+'[3]3.SZ.TÁBL. SEGÍTŐ SZOLGÁLAT'!$Y$89</f>
        <v>170</v>
      </c>
      <c r="Y89" s="182"/>
      <c r="Z89" s="187">
        <f t="shared" si="167"/>
        <v>170</v>
      </c>
      <c r="AA89" s="729"/>
      <c r="AB89" s="716"/>
      <c r="AC89" s="716"/>
      <c r="AD89" s="188">
        <f>+C89+F89+I89+L89+O89+R89+U89+X89</f>
        <v>1098</v>
      </c>
      <c r="AE89" s="182"/>
      <c r="AF89" s="183">
        <f>+E89+H89+K89+N89+Q89+T89+W89+Z89</f>
        <v>1098</v>
      </c>
    </row>
    <row r="90" spans="1:32" ht="13.5" customHeight="1" x14ac:dyDescent="0.2">
      <c r="A90" s="175" t="s">
        <v>197</v>
      </c>
      <c r="B90" s="184" t="s">
        <v>198</v>
      </c>
      <c r="C90" s="191"/>
      <c r="D90" s="182"/>
      <c r="E90" s="187"/>
      <c r="F90" s="191"/>
      <c r="G90" s="182"/>
      <c r="H90" s="187"/>
      <c r="I90" s="191"/>
      <c r="J90" s="182"/>
      <c r="K90" s="187"/>
      <c r="L90" s="191"/>
      <c r="M90" s="182"/>
      <c r="N90" s="187"/>
      <c r="O90" s="191"/>
      <c r="P90" s="182"/>
      <c r="Q90" s="187"/>
      <c r="R90" s="191"/>
      <c r="S90" s="182"/>
      <c r="T90" s="187"/>
      <c r="U90" s="191"/>
      <c r="V90" s="182"/>
      <c r="W90" s="187"/>
      <c r="X90" s="191"/>
      <c r="Y90" s="182"/>
      <c r="Z90" s="187"/>
      <c r="AA90" s="729"/>
      <c r="AB90" s="716"/>
      <c r="AC90" s="716"/>
      <c r="AD90" s="188"/>
      <c r="AE90" s="182"/>
      <c r="AF90" s="183">
        <f t="shared" ref="AF90:AF91" si="169">+E90+H90+K90+N90+Q90+T90+W90+Z90</f>
        <v>0</v>
      </c>
    </row>
    <row r="91" spans="1:32" ht="13.5" customHeight="1" x14ac:dyDescent="0.2">
      <c r="A91" s="175" t="s">
        <v>199</v>
      </c>
      <c r="B91" s="184" t="s">
        <v>200</v>
      </c>
      <c r="C91" s="191"/>
      <c r="D91" s="182"/>
      <c r="E91" s="187"/>
      <c r="F91" s="191"/>
      <c r="G91" s="182"/>
      <c r="H91" s="187"/>
      <c r="I91" s="191"/>
      <c r="J91" s="182"/>
      <c r="K91" s="187"/>
      <c r="L91" s="191"/>
      <c r="M91" s="182"/>
      <c r="N91" s="187"/>
      <c r="O91" s="191"/>
      <c r="P91" s="182"/>
      <c r="Q91" s="187"/>
      <c r="R91" s="191"/>
      <c r="S91" s="182"/>
      <c r="T91" s="187"/>
      <c r="U91" s="191"/>
      <c r="V91" s="182"/>
      <c r="W91" s="187"/>
      <c r="X91" s="191"/>
      <c r="Y91" s="182"/>
      <c r="Z91" s="187"/>
      <c r="AA91" s="729"/>
      <c r="AB91" s="716"/>
      <c r="AC91" s="716"/>
      <c r="AD91" s="188"/>
      <c r="AE91" s="182"/>
      <c r="AF91" s="183">
        <f t="shared" si="169"/>
        <v>0</v>
      </c>
    </row>
    <row r="92" spans="1:32" ht="13.5" customHeight="1" x14ac:dyDescent="0.2">
      <c r="A92" s="176" t="s">
        <v>201</v>
      </c>
      <c r="B92" s="216" t="s">
        <v>277</v>
      </c>
      <c r="C92" s="191"/>
      <c r="D92" s="202"/>
      <c r="E92" s="187"/>
      <c r="F92" s="191">
        <f>+'[3]3.SZ.TÁBL. SEGÍTŐ SZOLGÁLAT'!$G$92</f>
        <v>50</v>
      </c>
      <c r="G92" s="202"/>
      <c r="H92" s="203">
        <f t="shared" si="161"/>
        <v>50</v>
      </c>
      <c r="I92" s="191">
        <f>+'[3]3.SZ.TÁBL. SEGÍTŐ SZOLGÁLAT'!$J$92</f>
        <v>50</v>
      </c>
      <c r="J92" s="202"/>
      <c r="K92" s="203">
        <f t="shared" si="162"/>
        <v>50</v>
      </c>
      <c r="L92" s="191"/>
      <c r="M92" s="202"/>
      <c r="N92" s="203"/>
      <c r="O92" s="191">
        <f>+'[3]3.SZ.TÁBL. SEGÍTŐ SZOLGÁLAT'!$P$92</f>
        <v>130</v>
      </c>
      <c r="P92" s="202"/>
      <c r="Q92" s="203">
        <f t="shared" si="164"/>
        <v>130</v>
      </c>
      <c r="R92" s="191">
        <f>+'[3]3.SZ.TÁBL. SEGÍTŐ SZOLGÁLAT'!$S$92</f>
        <v>70</v>
      </c>
      <c r="S92" s="202"/>
      <c r="T92" s="203">
        <f t="shared" si="165"/>
        <v>70</v>
      </c>
      <c r="U92" s="191"/>
      <c r="V92" s="202"/>
      <c r="W92" s="203"/>
      <c r="X92" s="191"/>
      <c r="Y92" s="202"/>
      <c r="Z92" s="203"/>
      <c r="AA92" s="730"/>
      <c r="AB92" s="717"/>
      <c r="AC92" s="717"/>
      <c r="AD92" s="204">
        <f>+C92+F92+I92+L92+O92+R92+U92+X92</f>
        <v>300</v>
      </c>
      <c r="AE92" s="202"/>
      <c r="AF92" s="205">
        <f>+E92+H92+K92+N92+Q92+T92+W92+Z92</f>
        <v>300</v>
      </c>
    </row>
    <row r="93" spans="1:32" s="262" customFormat="1" ht="13.5" customHeight="1" x14ac:dyDescent="0.2">
      <c r="A93" s="177" t="s">
        <v>128</v>
      </c>
      <c r="B93" s="217" t="s">
        <v>89</v>
      </c>
      <c r="C93" s="260">
        <f t="shared" ref="C93:AF93" si="170">SUM(C88:C92)</f>
        <v>0</v>
      </c>
      <c r="D93" s="248">
        <f t="shared" si="170"/>
        <v>0</v>
      </c>
      <c r="E93" s="261">
        <f t="shared" si="170"/>
        <v>0</v>
      </c>
      <c r="F93" s="260">
        <f t="shared" ref="F93" si="171">SUM(F88:F92)</f>
        <v>981.7700000000001</v>
      </c>
      <c r="G93" s="248">
        <f t="shared" si="170"/>
        <v>0</v>
      </c>
      <c r="H93" s="261">
        <f t="shared" si="170"/>
        <v>981.7700000000001</v>
      </c>
      <c r="I93" s="260">
        <f t="shared" si="170"/>
        <v>738.7700000000001</v>
      </c>
      <c r="J93" s="248">
        <f t="shared" si="170"/>
        <v>0</v>
      </c>
      <c r="K93" s="261">
        <f t="shared" si="170"/>
        <v>738.7700000000001</v>
      </c>
      <c r="L93" s="260">
        <f t="shared" ref="L93" si="172">SUM(L88:L92)</f>
        <v>568.08000000000004</v>
      </c>
      <c r="M93" s="248">
        <f t="shared" si="170"/>
        <v>0</v>
      </c>
      <c r="N93" s="261">
        <f t="shared" si="170"/>
        <v>568.08000000000004</v>
      </c>
      <c r="O93" s="260">
        <f t="shared" si="170"/>
        <v>1265.0800000000002</v>
      </c>
      <c r="P93" s="248">
        <f t="shared" si="170"/>
        <v>0</v>
      </c>
      <c r="Q93" s="261">
        <f t="shared" si="170"/>
        <v>1265.0800000000002</v>
      </c>
      <c r="R93" s="260">
        <f>SUM(R88:R92)</f>
        <v>687.77</v>
      </c>
      <c r="S93" s="248">
        <f t="shared" si="170"/>
        <v>0</v>
      </c>
      <c r="T93" s="261">
        <f t="shared" si="170"/>
        <v>687.77</v>
      </c>
      <c r="U93" s="260">
        <f t="shared" si="170"/>
        <v>2136.4700000000003</v>
      </c>
      <c r="V93" s="248">
        <f t="shared" si="170"/>
        <v>0</v>
      </c>
      <c r="W93" s="261">
        <f t="shared" si="170"/>
        <v>2136.4700000000003</v>
      </c>
      <c r="X93" s="260">
        <f t="shared" ref="X93" si="173">SUM(X88:X92)</f>
        <v>818</v>
      </c>
      <c r="Y93" s="248">
        <f t="shared" ref="Y93:AC93" si="174">SUM(Y88:Y92)</f>
        <v>16</v>
      </c>
      <c r="Z93" s="261">
        <f t="shared" si="174"/>
        <v>834</v>
      </c>
      <c r="AA93" s="261">
        <f t="shared" si="174"/>
        <v>0</v>
      </c>
      <c r="AB93" s="261">
        <f t="shared" si="174"/>
        <v>0</v>
      </c>
      <c r="AC93" s="261">
        <f t="shared" si="174"/>
        <v>0</v>
      </c>
      <c r="AD93" s="246">
        <f t="shared" si="170"/>
        <v>7195.9400000000005</v>
      </c>
      <c r="AE93" s="248">
        <f t="shared" si="170"/>
        <v>16</v>
      </c>
      <c r="AF93" s="249">
        <f t="shared" si="170"/>
        <v>7211.9400000000005</v>
      </c>
    </row>
    <row r="94" spans="1:32" s="262" customFormat="1" ht="13.5" customHeight="1" x14ac:dyDescent="0.2">
      <c r="A94" s="177" t="s">
        <v>129</v>
      </c>
      <c r="B94" s="217" t="s">
        <v>90</v>
      </c>
      <c r="C94" s="260">
        <f t="shared" ref="C94:AF94" si="175">+C71+C74+C84+C87+C93</f>
        <v>0</v>
      </c>
      <c r="D94" s="248">
        <f t="shared" si="175"/>
        <v>0</v>
      </c>
      <c r="E94" s="261">
        <f t="shared" si="175"/>
        <v>0</v>
      </c>
      <c r="F94" s="260">
        <f t="shared" ref="F94" si="176">+F71+F74+F84+F87+F93</f>
        <v>5082.7700000000004</v>
      </c>
      <c r="G94" s="248">
        <f t="shared" si="175"/>
        <v>-215</v>
      </c>
      <c r="H94" s="261">
        <f t="shared" si="175"/>
        <v>4867.7700000000004</v>
      </c>
      <c r="I94" s="260">
        <f t="shared" si="175"/>
        <v>3409.77</v>
      </c>
      <c r="J94" s="248">
        <f t="shared" si="175"/>
        <v>-179</v>
      </c>
      <c r="K94" s="261">
        <f t="shared" si="175"/>
        <v>3230.77</v>
      </c>
      <c r="L94" s="260">
        <f t="shared" ref="L94" si="177">+L71+L74+L84+L87+L93</f>
        <v>3672.08</v>
      </c>
      <c r="M94" s="248">
        <f t="shared" si="175"/>
        <v>-82</v>
      </c>
      <c r="N94" s="261">
        <f t="shared" si="175"/>
        <v>3590.08</v>
      </c>
      <c r="O94" s="260">
        <f t="shared" si="175"/>
        <v>5614.08</v>
      </c>
      <c r="P94" s="248">
        <f t="shared" si="175"/>
        <v>-32</v>
      </c>
      <c r="Q94" s="261">
        <f t="shared" si="175"/>
        <v>5582.08</v>
      </c>
      <c r="R94" s="260">
        <f t="shared" ref="R94" si="178">+R71+R74+R84+R87+R93</f>
        <v>2738.77</v>
      </c>
      <c r="S94" s="248">
        <f t="shared" si="175"/>
        <v>0</v>
      </c>
      <c r="T94" s="261">
        <f t="shared" si="175"/>
        <v>2738.77</v>
      </c>
      <c r="U94" s="260">
        <f t="shared" si="175"/>
        <v>6757.47</v>
      </c>
      <c r="V94" s="248">
        <f t="shared" si="175"/>
        <v>-294</v>
      </c>
      <c r="W94" s="261">
        <f t="shared" si="175"/>
        <v>6463.47</v>
      </c>
      <c r="X94" s="260">
        <f t="shared" ref="X94" si="179">+X71+X74+X84+X87+X93</f>
        <v>3218</v>
      </c>
      <c r="Y94" s="248">
        <f t="shared" ref="Y94:AC94" si="180">+Y71+Y74+Y84+Y87+Y93</f>
        <v>73</v>
      </c>
      <c r="Z94" s="261">
        <f t="shared" si="180"/>
        <v>3291</v>
      </c>
      <c r="AA94" s="261">
        <f t="shared" si="180"/>
        <v>0</v>
      </c>
      <c r="AB94" s="261">
        <f t="shared" si="180"/>
        <v>797</v>
      </c>
      <c r="AC94" s="261">
        <f t="shared" si="180"/>
        <v>797</v>
      </c>
      <c r="AD94" s="246">
        <f t="shared" si="175"/>
        <v>30492.940000000002</v>
      </c>
      <c r="AE94" s="248">
        <f t="shared" si="175"/>
        <v>68</v>
      </c>
      <c r="AF94" s="249">
        <f t="shared" si="175"/>
        <v>30560.940000000002</v>
      </c>
    </row>
    <row r="95" spans="1:32" ht="13.5" customHeight="1" x14ac:dyDescent="0.2">
      <c r="A95" s="174" t="s">
        <v>238</v>
      </c>
      <c r="B95" s="505" t="s">
        <v>239</v>
      </c>
      <c r="C95" s="191"/>
      <c r="D95" s="190"/>
      <c r="E95" s="192"/>
      <c r="F95" s="191"/>
      <c r="G95" s="190"/>
      <c r="H95" s="192"/>
      <c r="I95" s="191"/>
      <c r="J95" s="190"/>
      <c r="K95" s="192"/>
      <c r="L95" s="191"/>
      <c r="M95" s="190"/>
      <c r="N95" s="192"/>
      <c r="O95" s="191"/>
      <c r="P95" s="190"/>
      <c r="Q95" s="192"/>
      <c r="R95" s="191"/>
      <c r="S95" s="190"/>
      <c r="T95" s="192"/>
      <c r="U95" s="191"/>
      <c r="V95" s="190"/>
      <c r="W95" s="192"/>
      <c r="X95" s="191"/>
      <c r="Y95" s="190"/>
      <c r="Z95" s="192"/>
      <c r="AA95" s="728"/>
      <c r="AB95" s="715"/>
      <c r="AC95" s="715"/>
      <c r="AD95" s="193"/>
      <c r="AE95" s="190"/>
      <c r="AF95" s="194">
        <f t="shared" ref="AF95:AF97" si="181">+E95+H95+K95+N95+Q95+T95+W95+Z95</f>
        <v>0</v>
      </c>
    </row>
    <row r="96" spans="1:32" ht="13.5" customHeight="1" x14ac:dyDescent="0.2">
      <c r="A96" s="180" t="s">
        <v>238</v>
      </c>
      <c r="B96" s="219" t="s">
        <v>62</v>
      </c>
      <c r="C96" s="191"/>
      <c r="D96" s="202"/>
      <c r="E96" s="187"/>
      <c r="F96" s="191"/>
      <c r="G96" s="202"/>
      <c r="H96" s="203"/>
      <c r="I96" s="191"/>
      <c r="J96" s="202"/>
      <c r="K96" s="203"/>
      <c r="L96" s="191"/>
      <c r="M96" s="202"/>
      <c r="N96" s="203"/>
      <c r="O96" s="191"/>
      <c r="P96" s="202"/>
      <c r="Q96" s="203"/>
      <c r="R96" s="191"/>
      <c r="S96" s="202"/>
      <c r="T96" s="203"/>
      <c r="U96" s="191"/>
      <c r="V96" s="202"/>
      <c r="W96" s="203"/>
      <c r="X96" s="191"/>
      <c r="Y96" s="202"/>
      <c r="Z96" s="203"/>
      <c r="AA96" s="730"/>
      <c r="AB96" s="717"/>
      <c r="AC96" s="717"/>
      <c r="AD96" s="204"/>
      <c r="AE96" s="202"/>
      <c r="AF96" s="205">
        <f t="shared" si="181"/>
        <v>0</v>
      </c>
    </row>
    <row r="97" spans="1:32" ht="13.5" customHeight="1" x14ac:dyDescent="0.2">
      <c r="A97" s="258" t="s">
        <v>281</v>
      </c>
      <c r="B97" s="259" t="s">
        <v>241</v>
      </c>
      <c r="C97" s="191"/>
      <c r="D97" s="223"/>
      <c r="E97" s="187"/>
      <c r="F97" s="191"/>
      <c r="G97" s="223"/>
      <c r="H97" s="225"/>
      <c r="I97" s="191"/>
      <c r="J97" s="223"/>
      <c r="K97" s="225"/>
      <c r="L97" s="191"/>
      <c r="M97" s="223"/>
      <c r="N97" s="225"/>
      <c r="O97" s="191"/>
      <c r="P97" s="223"/>
      <c r="Q97" s="225"/>
      <c r="R97" s="191"/>
      <c r="S97" s="223"/>
      <c r="T97" s="225"/>
      <c r="U97" s="191"/>
      <c r="V97" s="223"/>
      <c r="W97" s="225"/>
      <c r="X97" s="191"/>
      <c r="Y97" s="223"/>
      <c r="Z97" s="225"/>
      <c r="AA97" s="733"/>
      <c r="AB97" s="720"/>
      <c r="AC97" s="720"/>
      <c r="AD97" s="222"/>
      <c r="AE97" s="223"/>
      <c r="AF97" s="224">
        <f t="shared" si="181"/>
        <v>0</v>
      </c>
    </row>
    <row r="98" spans="1:32" s="262" customFormat="1" ht="13.5" customHeight="1" x14ac:dyDescent="0.2">
      <c r="A98" s="177" t="s">
        <v>130</v>
      </c>
      <c r="B98" s="217" t="s">
        <v>91</v>
      </c>
      <c r="C98" s="260">
        <f t="shared" ref="C98:AF98" si="182">+C95+C97</f>
        <v>0</v>
      </c>
      <c r="D98" s="248">
        <f t="shared" si="182"/>
        <v>0</v>
      </c>
      <c r="E98" s="261">
        <f t="shared" si="182"/>
        <v>0</v>
      </c>
      <c r="F98" s="260">
        <f t="shared" ref="F98" si="183">+F95+F97</f>
        <v>0</v>
      </c>
      <c r="G98" s="248">
        <f t="shared" si="182"/>
        <v>0</v>
      </c>
      <c r="H98" s="261">
        <f t="shared" si="182"/>
        <v>0</v>
      </c>
      <c r="I98" s="260">
        <f t="shared" si="182"/>
        <v>0</v>
      </c>
      <c r="J98" s="248">
        <f t="shared" si="182"/>
        <v>0</v>
      </c>
      <c r="K98" s="261">
        <f t="shared" si="182"/>
        <v>0</v>
      </c>
      <c r="L98" s="260">
        <f t="shared" ref="L98" si="184">+L95+L97</f>
        <v>0</v>
      </c>
      <c r="M98" s="248">
        <f t="shared" si="182"/>
        <v>0</v>
      </c>
      <c r="N98" s="261">
        <f t="shared" si="182"/>
        <v>0</v>
      </c>
      <c r="O98" s="260">
        <f t="shared" si="182"/>
        <v>0</v>
      </c>
      <c r="P98" s="248">
        <f t="shared" si="182"/>
        <v>0</v>
      </c>
      <c r="Q98" s="261">
        <f t="shared" si="182"/>
        <v>0</v>
      </c>
      <c r="R98" s="260">
        <f t="shared" ref="R98" si="185">+R95+R97</f>
        <v>0</v>
      </c>
      <c r="S98" s="248">
        <f t="shared" si="182"/>
        <v>0</v>
      </c>
      <c r="T98" s="261">
        <f t="shared" si="182"/>
        <v>0</v>
      </c>
      <c r="U98" s="260">
        <f t="shared" si="182"/>
        <v>0</v>
      </c>
      <c r="V98" s="248">
        <f t="shared" si="182"/>
        <v>0</v>
      </c>
      <c r="W98" s="261">
        <f t="shared" si="182"/>
        <v>0</v>
      </c>
      <c r="X98" s="260">
        <f t="shared" ref="X98" si="186">+X95+X97</f>
        <v>0</v>
      </c>
      <c r="Y98" s="248">
        <f t="shared" si="182"/>
        <v>0</v>
      </c>
      <c r="Z98" s="261">
        <f t="shared" si="182"/>
        <v>0</v>
      </c>
      <c r="AA98" s="261">
        <f t="shared" si="182"/>
        <v>0</v>
      </c>
      <c r="AB98" s="261">
        <f t="shared" si="182"/>
        <v>0</v>
      </c>
      <c r="AC98" s="261">
        <f t="shared" si="182"/>
        <v>0</v>
      </c>
      <c r="AD98" s="246">
        <f t="shared" si="182"/>
        <v>0</v>
      </c>
      <c r="AE98" s="248">
        <f t="shared" si="182"/>
        <v>0</v>
      </c>
      <c r="AF98" s="249">
        <f t="shared" si="182"/>
        <v>0</v>
      </c>
    </row>
    <row r="99" spans="1:32" ht="13.5" customHeight="1" x14ac:dyDescent="0.2">
      <c r="A99" s="174" t="s">
        <v>202</v>
      </c>
      <c r="B99" s="215" t="s">
        <v>203</v>
      </c>
      <c r="C99" s="191"/>
      <c r="D99" s="190"/>
      <c r="E99" s="187"/>
      <c r="F99" s="191"/>
      <c r="G99" s="190"/>
      <c r="H99" s="192"/>
      <c r="I99" s="191"/>
      <c r="J99" s="190"/>
      <c r="K99" s="192"/>
      <c r="L99" s="191"/>
      <c r="M99" s="190"/>
      <c r="N99" s="192"/>
      <c r="O99" s="191"/>
      <c r="P99" s="190"/>
      <c r="Q99" s="192"/>
      <c r="R99" s="191"/>
      <c r="S99" s="190"/>
      <c r="T99" s="192"/>
      <c r="U99" s="191"/>
      <c r="V99" s="190"/>
      <c r="W99" s="192"/>
      <c r="X99" s="191"/>
      <c r="Y99" s="190"/>
      <c r="Z99" s="192"/>
      <c r="AA99" s="728"/>
      <c r="AB99" s="715"/>
      <c r="AC99" s="715"/>
      <c r="AD99" s="193"/>
      <c r="AE99" s="190"/>
      <c r="AF99" s="194">
        <f t="shared" ref="AF99:AF104" si="187">+E99+H99+K99+N99+Q99+T99+W99+Z99</f>
        <v>0</v>
      </c>
    </row>
    <row r="100" spans="1:32" ht="13.5" customHeight="1" x14ac:dyDescent="0.2">
      <c r="A100" s="175" t="s">
        <v>204</v>
      </c>
      <c r="B100" s="184" t="s">
        <v>205</v>
      </c>
      <c r="C100" s="191"/>
      <c r="D100" s="182"/>
      <c r="E100" s="187"/>
      <c r="F100" s="191"/>
      <c r="G100" s="182"/>
      <c r="H100" s="187"/>
      <c r="I100" s="191"/>
      <c r="J100" s="182"/>
      <c r="K100" s="187"/>
      <c r="L100" s="191"/>
      <c r="M100" s="182"/>
      <c r="N100" s="187"/>
      <c r="O100" s="191"/>
      <c r="P100" s="182"/>
      <c r="Q100" s="187"/>
      <c r="R100" s="191"/>
      <c r="S100" s="182"/>
      <c r="T100" s="187"/>
      <c r="U100" s="191"/>
      <c r="V100" s="182"/>
      <c r="W100" s="187"/>
      <c r="X100" s="191"/>
      <c r="Y100" s="182"/>
      <c r="Z100" s="187"/>
      <c r="AA100" s="729"/>
      <c r="AB100" s="716"/>
      <c r="AC100" s="716"/>
      <c r="AD100" s="188"/>
      <c r="AE100" s="182"/>
      <c r="AF100" s="183">
        <f t="shared" si="187"/>
        <v>0</v>
      </c>
    </row>
    <row r="101" spans="1:32" ht="13.5" customHeight="1" x14ac:dyDescent="0.2">
      <c r="A101" s="175" t="s">
        <v>206</v>
      </c>
      <c r="B101" s="184" t="s">
        <v>207</v>
      </c>
      <c r="C101" s="191"/>
      <c r="D101" s="182"/>
      <c r="E101" s="187"/>
      <c r="F101" s="191"/>
      <c r="G101" s="182"/>
      <c r="H101" s="187"/>
      <c r="I101" s="191"/>
      <c r="J101" s="182"/>
      <c r="K101" s="187"/>
      <c r="L101" s="191"/>
      <c r="M101" s="182"/>
      <c r="N101" s="187"/>
      <c r="O101" s="191"/>
      <c r="P101" s="182"/>
      <c r="Q101" s="187"/>
      <c r="R101" s="191"/>
      <c r="S101" s="182"/>
      <c r="T101" s="187"/>
      <c r="U101" s="191"/>
      <c r="V101" s="182"/>
      <c r="W101" s="187"/>
      <c r="X101" s="191"/>
      <c r="Y101" s="182"/>
      <c r="Z101" s="187"/>
      <c r="AA101" s="729"/>
      <c r="AB101" s="716"/>
      <c r="AC101" s="716"/>
      <c r="AD101" s="188">
        <f t="shared" ref="AD101:AD105" si="188">+C101+F101+I101+L101+O101+R101+U101+X101</f>
        <v>0</v>
      </c>
      <c r="AE101" s="182">
        <f>+D101+G101+J101+M101+P101+S101+V101+Y101+AB101</f>
        <v>0</v>
      </c>
      <c r="AF101" s="183">
        <f>+E101+H101+K101+N101+Q101+T101+W101+Z101</f>
        <v>0</v>
      </c>
    </row>
    <row r="102" spans="1:32" ht="13.5" customHeight="1" x14ac:dyDescent="0.2">
      <c r="A102" s="175" t="s">
        <v>208</v>
      </c>
      <c r="B102" s="184" t="s">
        <v>209</v>
      </c>
      <c r="C102" s="191"/>
      <c r="D102" s="182"/>
      <c r="E102" s="187"/>
      <c r="F102" s="191">
        <f>+'[3]3.SZ.TÁBL. SEGÍTŐ SZOLGÁLAT'!$G$102</f>
        <v>350</v>
      </c>
      <c r="G102" s="182"/>
      <c r="H102" s="187">
        <f t="shared" ref="H102:H105" si="189">SUM(F102:G102)</f>
        <v>350</v>
      </c>
      <c r="I102" s="191"/>
      <c r="J102" s="182"/>
      <c r="K102" s="187">
        <f t="shared" ref="K102:K105" si="190">SUM(I102:J102)</f>
        <v>0</v>
      </c>
      <c r="L102" s="191"/>
      <c r="M102" s="182"/>
      <c r="N102" s="187"/>
      <c r="O102" s="191"/>
      <c r="P102" s="182"/>
      <c r="Q102" s="187"/>
      <c r="R102" s="191"/>
      <c r="S102" s="182"/>
      <c r="T102" s="187"/>
      <c r="U102" s="191"/>
      <c r="V102" s="182"/>
      <c r="W102" s="187">
        <f t="shared" ref="W102:W105" si="191">SUM(U102:V102)</f>
        <v>0</v>
      </c>
      <c r="X102" s="191"/>
      <c r="Y102" s="182"/>
      <c r="Z102" s="187"/>
      <c r="AA102" s="729"/>
      <c r="AB102" s="716"/>
      <c r="AC102" s="716">
        <f t="shared" ref="AC102" si="192">SUM(AA102:AB102)</f>
        <v>0</v>
      </c>
      <c r="AD102" s="188">
        <f t="shared" si="188"/>
        <v>350</v>
      </c>
      <c r="AE102" s="182">
        <f>+D102+G102+J102+M102+P102+S102+V102+Y102+AB102</f>
        <v>0</v>
      </c>
      <c r="AF102" s="183">
        <f>+E102+H102+K102+N102+Q102+T102+W102+Z102+AB102</f>
        <v>350</v>
      </c>
    </row>
    <row r="103" spans="1:32" ht="13.5" customHeight="1" x14ac:dyDescent="0.2">
      <c r="A103" s="175" t="s">
        <v>210</v>
      </c>
      <c r="B103" s="184" t="s">
        <v>211</v>
      </c>
      <c r="C103" s="191"/>
      <c r="D103" s="182"/>
      <c r="E103" s="187"/>
      <c r="F103" s="191"/>
      <c r="G103" s="182"/>
      <c r="H103" s="187"/>
      <c r="I103" s="191"/>
      <c r="J103" s="182"/>
      <c r="K103" s="187"/>
      <c r="L103" s="191"/>
      <c r="M103" s="182"/>
      <c r="N103" s="187"/>
      <c r="O103" s="191"/>
      <c r="P103" s="182"/>
      <c r="Q103" s="187"/>
      <c r="R103" s="191"/>
      <c r="S103" s="182"/>
      <c r="T103" s="187"/>
      <c r="U103" s="191"/>
      <c r="V103" s="182"/>
      <c r="W103" s="187"/>
      <c r="X103" s="191"/>
      <c r="Y103" s="182"/>
      <c r="Z103" s="187"/>
      <c r="AA103" s="729"/>
      <c r="AB103" s="716"/>
      <c r="AC103" s="716"/>
      <c r="AD103" s="188"/>
      <c r="AE103" s="182"/>
      <c r="AF103" s="183">
        <f t="shared" si="187"/>
        <v>0</v>
      </c>
    </row>
    <row r="104" spans="1:32" ht="13.5" customHeight="1" x14ac:dyDescent="0.2">
      <c r="A104" s="175" t="s">
        <v>212</v>
      </c>
      <c r="B104" s="184" t="s">
        <v>213</v>
      </c>
      <c r="C104" s="191"/>
      <c r="D104" s="182"/>
      <c r="E104" s="187"/>
      <c r="F104" s="191"/>
      <c r="G104" s="182"/>
      <c r="H104" s="187"/>
      <c r="I104" s="191"/>
      <c r="J104" s="182"/>
      <c r="K104" s="187"/>
      <c r="L104" s="191"/>
      <c r="M104" s="182"/>
      <c r="N104" s="187"/>
      <c r="O104" s="191"/>
      <c r="P104" s="182"/>
      <c r="Q104" s="187"/>
      <c r="R104" s="191"/>
      <c r="S104" s="182"/>
      <c r="T104" s="187"/>
      <c r="U104" s="191"/>
      <c r="V104" s="182"/>
      <c r="W104" s="187"/>
      <c r="X104" s="191"/>
      <c r="Y104" s="182"/>
      <c r="Z104" s="187"/>
      <c r="AA104" s="729"/>
      <c r="AB104" s="716"/>
      <c r="AC104" s="716"/>
      <c r="AD104" s="188"/>
      <c r="AE104" s="182"/>
      <c r="AF104" s="183">
        <f t="shared" si="187"/>
        <v>0</v>
      </c>
    </row>
    <row r="105" spans="1:32" ht="13.5" customHeight="1" x14ac:dyDescent="0.2">
      <c r="A105" s="176" t="s">
        <v>214</v>
      </c>
      <c r="B105" s="216" t="s">
        <v>215</v>
      </c>
      <c r="C105" s="191"/>
      <c r="D105" s="202"/>
      <c r="E105" s="187"/>
      <c r="F105" s="191">
        <f>+'[3]3.SZ.TÁBL. SEGÍTŐ SZOLGÁLAT'!$G$105</f>
        <v>95</v>
      </c>
      <c r="G105" s="202"/>
      <c r="H105" s="203">
        <f t="shared" si="189"/>
        <v>95</v>
      </c>
      <c r="I105" s="191"/>
      <c r="J105" s="202"/>
      <c r="K105" s="203">
        <f t="shared" si="190"/>
        <v>0</v>
      </c>
      <c r="L105" s="191"/>
      <c r="M105" s="202"/>
      <c r="N105" s="203"/>
      <c r="O105" s="191"/>
      <c r="P105" s="202"/>
      <c r="Q105" s="203"/>
      <c r="R105" s="191"/>
      <c r="S105" s="202"/>
      <c r="T105" s="203"/>
      <c r="U105" s="191"/>
      <c r="V105" s="202"/>
      <c r="W105" s="203">
        <f t="shared" si="191"/>
        <v>0</v>
      </c>
      <c r="X105" s="191"/>
      <c r="Y105" s="202"/>
      <c r="Z105" s="203"/>
      <c r="AA105" s="730"/>
      <c r="AB105" s="717"/>
      <c r="AC105" s="717">
        <f t="shared" ref="AC105" si="193">SUM(AA105:AB105)</f>
        <v>0</v>
      </c>
      <c r="AD105" s="204">
        <f t="shared" si="188"/>
        <v>95</v>
      </c>
      <c r="AE105" s="202">
        <f>+D105+G105+J105+M105+P105+S105+V105+Y105+AB105</f>
        <v>0</v>
      </c>
      <c r="AF105" s="205">
        <f>+E105+H105+K105+N105+Q105+T105+W105+Z105+AB105</f>
        <v>95</v>
      </c>
    </row>
    <row r="106" spans="1:32" s="262" customFormat="1" ht="13.5" customHeight="1" x14ac:dyDescent="0.2">
      <c r="A106" s="177" t="s">
        <v>131</v>
      </c>
      <c r="B106" s="217" t="s">
        <v>53</v>
      </c>
      <c r="C106" s="260">
        <f t="shared" ref="C106:AE106" si="194">SUM(C99:C105)</f>
        <v>0</v>
      </c>
      <c r="D106" s="248">
        <f t="shared" si="194"/>
        <v>0</v>
      </c>
      <c r="E106" s="261">
        <f t="shared" si="194"/>
        <v>0</v>
      </c>
      <c r="F106" s="260">
        <f t="shared" ref="F106" si="195">SUM(F99:F105)</f>
        <v>445</v>
      </c>
      <c r="G106" s="248">
        <f t="shared" si="194"/>
        <v>0</v>
      </c>
      <c r="H106" s="261">
        <f t="shared" si="194"/>
        <v>445</v>
      </c>
      <c r="I106" s="260">
        <f t="shared" si="194"/>
        <v>0</v>
      </c>
      <c r="J106" s="248">
        <f t="shared" si="194"/>
        <v>0</v>
      </c>
      <c r="K106" s="261">
        <f t="shared" si="194"/>
        <v>0</v>
      </c>
      <c r="L106" s="260">
        <f t="shared" ref="L106" si="196">SUM(L99:L105)</f>
        <v>0</v>
      </c>
      <c r="M106" s="248">
        <f t="shared" si="194"/>
        <v>0</v>
      </c>
      <c r="N106" s="261">
        <f t="shared" si="194"/>
        <v>0</v>
      </c>
      <c r="O106" s="260">
        <f t="shared" si="194"/>
        <v>0</v>
      </c>
      <c r="P106" s="248">
        <f t="shared" si="194"/>
        <v>0</v>
      </c>
      <c r="Q106" s="261">
        <f t="shared" si="194"/>
        <v>0</v>
      </c>
      <c r="R106" s="260">
        <f t="shared" ref="R106" si="197">SUM(R99:R105)</f>
        <v>0</v>
      </c>
      <c r="S106" s="248">
        <f t="shared" si="194"/>
        <v>0</v>
      </c>
      <c r="T106" s="261">
        <f t="shared" si="194"/>
        <v>0</v>
      </c>
      <c r="U106" s="260">
        <f t="shared" si="194"/>
        <v>0</v>
      </c>
      <c r="V106" s="248">
        <f t="shared" si="194"/>
        <v>0</v>
      </c>
      <c r="W106" s="261">
        <f t="shared" si="194"/>
        <v>0</v>
      </c>
      <c r="X106" s="260">
        <f t="shared" ref="X106" si="198">SUM(X99:X105)</f>
        <v>0</v>
      </c>
      <c r="Y106" s="248">
        <f t="shared" ref="Y106:AC106" si="199">SUM(Y99:Y105)</f>
        <v>0</v>
      </c>
      <c r="Z106" s="261">
        <f t="shared" si="199"/>
        <v>0</v>
      </c>
      <c r="AA106" s="731"/>
      <c r="AB106" s="718">
        <f t="shared" si="199"/>
        <v>0</v>
      </c>
      <c r="AC106" s="718">
        <f t="shared" si="199"/>
        <v>0</v>
      </c>
      <c r="AD106" s="246">
        <f t="shared" si="194"/>
        <v>445</v>
      </c>
      <c r="AE106" s="248">
        <f t="shared" si="194"/>
        <v>0</v>
      </c>
      <c r="AF106" s="249">
        <f>SUM(AF99:AF105)</f>
        <v>445</v>
      </c>
    </row>
    <row r="107" spans="1:32" ht="13.5" customHeight="1" x14ac:dyDescent="0.2">
      <c r="A107" s="174" t="s">
        <v>216</v>
      </c>
      <c r="B107" s="215" t="s">
        <v>217</v>
      </c>
      <c r="C107" s="191"/>
      <c r="D107" s="190"/>
      <c r="E107" s="187"/>
      <c r="F107" s="191"/>
      <c r="G107" s="190"/>
      <c r="H107" s="192"/>
      <c r="I107" s="191"/>
      <c r="J107" s="190"/>
      <c r="K107" s="192"/>
      <c r="L107" s="191"/>
      <c r="M107" s="190"/>
      <c r="N107" s="192"/>
      <c r="O107" s="191"/>
      <c r="P107" s="190"/>
      <c r="Q107" s="192"/>
      <c r="R107" s="191"/>
      <c r="S107" s="190"/>
      <c r="T107" s="192"/>
      <c r="U107" s="191"/>
      <c r="V107" s="190"/>
      <c r="W107" s="192"/>
      <c r="X107" s="191"/>
      <c r="Y107" s="190"/>
      <c r="Z107" s="192"/>
      <c r="AA107" s="728"/>
      <c r="AB107" s="715"/>
      <c r="AC107" s="715"/>
      <c r="AD107" s="193"/>
      <c r="AE107" s="190"/>
      <c r="AF107" s="194">
        <f t="shared" ref="AF107:AF110" si="200">+E107+H107+K107+N107+Q107+T107+W107+Z107</f>
        <v>0</v>
      </c>
    </row>
    <row r="108" spans="1:32" ht="13.5" customHeight="1" x14ac:dyDescent="0.2">
      <c r="A108" s="175" t="s">
        <v>218</v>
      </c>
      <c r="B108" s="184" t="s">
        <v>219</v>
      </c>
      <c r="C108" s="191"/>
      <c r="D108" s="182"/>
      <c r="E108" s="187"/>
      <c r="F108" s="191"/>
      <c r="G108" s="182"/>
      <c r="H108" s="187"/>
      <c r="I108" s="191"/>
      <c r="J108" s="182"/>
      <c r="K108" s="187"/>
      <c r="L108" s="191"/>
      <c r="M108" s="182"/>
      <c r="N108" s="187"/>
      <c r="O108" s="191"/>
      <c r="P108" s="182"/>
      <c r="Q108" s="187"/>
      <c r="R108" s="191"/>
      <c r="S108" s="182"/>
      <c r="T108" s="187"/>
      <c r="U108" s="191"/>
      <c r="V108" s="182"/>
      <c r="W108" s="187"/>
      <c r="X108" s="191"/>
      <c r="Y108" s="182"/>
      <c r="Z108" s="187"/>
      <c r="AA108" s="729"/>
      <c r="AB108" s="716"/>
      <c r="AC108" s="716"/>
      <c r="AD108" s="188"/>
      <c r="AE108" s="182"/>
      <c r="AF108" s="183">
        <f t="shared" si="200"/>
        <v>0</v>
      </c>
    </row>
    <row r="109" spans="1:32" ht="13.5" customHeight="1" x14ac:dyDescent="0.2">
      <c r="A109" s="175" t="s">
        <v>220</v>
      </c>
      <c r="B109" s="184" t="s">
        <v>221</v>
      </c>
      <c r="C109" s="191"/>
      <c r="D109" s="182"/>
      <c r="E109" s="187"/>
      <c r="F109" s="191"/>
      <c r="G109" s="182"/>
      <c r="H109" s="187"/>
      <c r="I109" s="191"/>
      <c r="J109" s="182"/>
      <c r="K109" s="187"/>
      <c r="L109" s="191"/>
      <c r="M109" s="182"/>
      <c r="N109" s="187"/>
      <c r="O109" s="191"/>
      <c r="P109" s="182"/>
      <c r="Q109" s="187"/>
      <c r="R109" s="191"/>
      <c r="S109" s="182"/>
      <c r="T109" s="187"/>
      <c r="U109" s="191"/>
      <c r="V109" s="182"/>
      <c r="W109" s="187"/>
      <c r="X109" s="191"/>
      <c r="Y109" s="182"/>
      <c r="Z109" s="187"/>
      <c r="AA109" s="729"/>
      <c r="AB109" s="716"/>
      <c r="AC109" s="716"/>
      <c r="AD109" s="188"/>
      <c r="AE109" s="182"/>
      <c r="AF109" s="183">
        <f t="shared" si="200"/>
        <v>0</v>
      </c>
    </row>
    <row r="110" spans="1:32" ht="13.5" customHeight="1" x14ac:dyDescent="0.2">
      <c r="A110" s="176" t="s">
        <v>222</v>
      </c>
      <c r="B110" s="216" t="s">
        <v>223</v>
      </c>
      <c r="C110" s="191"/>
      <c r="D110" s="202"/>
      <c r="E110" s="187"/>
      <c r="F110" s="191"/>
      <c r="G110" s="202"/>
      <c r="H110" s="203"/>
      <c r="I110" s="191"/>
      <c r="J110" s="202"/>
      <c r="K110" s="203"/>
      <c r="L110" s="191"/>
      <c r="M110" s="202"/>
      <c r="N110" s="203"/>
      <c r="O110" s="191"/>
      <c r="P110" s="202"/>
      <c r="Q110" s="203"/>
      <c r="R110" s="191"/>
      <c r="S110" s="202"/>
      <c r="T110" s="203"/>
      <c r="U110" s="191"/>
      <c r="V110" s="202"/>
      <c r="W110" s="203"/>
      <c r="X110" s="191"/>
      <c r="Y110" s="202"/>
      <c r="Z110" s="203"/>
      <c r="AA110" s="730"/>
      <c r="AB110" s="717"/>
      <c r="AC110" s="717"/>
      <c r="AD110" s="204"/>
      <c r="AE110" s="202"/>
      <c r="AF110" s="205">
        <f t="shared" si="200"/>
        <v>0</v>
      </c>
    </row>
    <row r="111" spans="1:32" s="262" customFormat="1" ht="13.5" customHeight="1" x14ac:dyDescent="0.2">
      <c r="A111" s="177" t="s">
        <v>132</v>
      </c>
      <c r="B111" s="217" t="s">
        <v>92</v>
      </c>
      <c r="C111" s="260">
        <f t="shared" ref="C111:AF111" si="201">SUM(C107:C110)</f>
        <v>0</v>
      </c>
      <c r="D111" s="248">
        <f t="shared" si="201"/>
        <v>0</v>
      </c>
      <c r="E111" s="261">
        <f t="shared" si="201"/>
        <v>0</v>
      </c>
      <c r="F111" s="260">
        <f t="shared" ref="F111" si="202">SUM(F107:F110)</f>
        <v>0</v>
      </c>
      <c r="G111" s="248">
        <f t="shared" si="201"/>
        <v>0</v>
      </c>
      <c r="H111" s="261">
        <f t="shared" si="201"/>
        <v>0</v>
      </c>
      <c r="I111" s="260">
        <f t="shared" si="201"/>
        <v>0</v>
      </c>
      <c r="J111" s="248">
        <f t="shared" si="201"/>
        <v>0</v>
      </c>
      <c r="K111" s="261">
        <f t="shared" si="201"/>
        <v>0</v>
      </c>
      <c r="L111" s="260">
        <f t="shared" ref="L111" si="203">SUM(L107:L110)</f>
        <v>0</v>
      </c>
      <c r="M111" s="248">
        <f t="shared" si="201"/>
        <v>0</v>
      </c>
      <c r="N111" s="261">
        <f t="shared" si="201"/>
        <v>0</v>
      </c>
      <c r="O111" s="260">
        <f t="shared" si="201"/>
        <v>0</v>
      </c>
      <c r="P111" s="248">
        <f t="shared" si="201"/>
        <v>0</v>
      </c>
      <c r="Q111" s="261">
        <f t="shared" si="201"/>
        <v>0</v>
      </c>
      <c r="R111" s="260">
        <f t="shared" ref="R111" si="204">SUM(R107:R110)</f>
        <v>0</v>
      </c>
      <c r="S111" s="248">
        <f t="shared" si="201"/>
        <v>0</v>
      </c>
      <c r="T111" s="261">
        <f t="shared" si="201"/>
        <v>0</v>
      </c>
      <c r="U111" s="260">
        <f t="shared" si="201"/>
        <v>0</v>
      </c>
      <c r="V111" s="248">
        <f t="shared" si="201"/>
        <v>0</v>
      </c>
      <c r="W111" s="261">
        <f t="shared" si="201"/>
        <v>0</v>
      </c>
      <c r="X111" s="260">
        <f t="shared" ref="X111" si="205">SUM(X107:X110)</f>
        <v>0</v>
      </c>
      <c r="Y111" s="248">
        <f t="shared" ref="Y111:Z111" si="206">SUM(Y107:Y110)</f>
        <v>0</v>
      </c>
      <c r="Z111" s="261">
        <f t="shared" si="206"/>
        <v>0</v>
      </c>
      <c r="AA111" s="731"/>
      <c r="AB111" s="718"/>
      <c r="AC111" s="718"/>
      <c r="AD111" s="246">
        <f t="shared" si="201"/>
        <v>0</v>
      </c>
      <c r="AE111" s="248">
        <f t="shared" si="201"/>
        <v>0</v>
      </c>
      <c r="AF111" s="249">
        <f t="shared" si="201"/>
        <v>0</v>
      </c>
    </row>
    <row r="112" spans="1:32" s="262" customFormat="1" ht="13.5" customHeight="1" x14ac:dyDescent="0.2">
      <c r="A112" s="177" t="s">
        <v>133</v>
      </c>
      <c r="B112" s="217" t="s">
        <v>93</v>
      </c>
      <c r="C112" s="260"/>
      <c r="D112" s="248"/>
      <c r="E112" s="261"/>
      <c r="F112" s="260"/>
      <c r="G112" s="248"/>
      <c r="H112" s="261"/>
      <c r="I112" s="260"/>
      <c r="J112" s="248"/>
      <c r="K112" s="261"/>
      <c r="L112" s="260"/>
      <c r="M112" s="248"/>
      <c r="N112" s="261"/>
      <c r="O112" s="260"/>
      <c r="P112" s="248"/>
      <c r="Q112" s="261"/>
      <c r="R112" s="260"/>
      <c r="S112" s="248"/>
      <c r="T112" s="261"/>
      <c r="U112" s="260"/>
      <c r="V112" s="248"/>
      <c r="W112" s="261"/>
      <c r="X112" s="260"/>
      <c r="Y112" s="248"/>
      <c r="Z112" s="261"/>
      <c r="AA112" s="731"/>
      <c r="AB112" s="718"/>
      <c r="AC112" s="718"/>
      <c r="AD112" s="246"/>
      <c r="AE112" s="248"/>
      <c r="AF112" s="249">
        <f t="shared" ref="AF112" si="207">+E112+H112+K112+N112+Q112+T112+W112+Z112</f>
        <v>0</v>
      </c>
    </row>
    <row r="113" spans="1:32" s="262" customFormat="1" ht="13.5" customHeight="1" x14ac:dyDescent="0.2">
      <c r="A113" s="181" t="s">
        <v>134</v>
      </c>
      <c r="B113" s="217" t="s">
        <v>94</v>
      </c>
      <c r="C113" s="260">
        <f t="shared" ref="C113:AD113" si="208">+C61+C62+C94+C98+C106+C111+C112</f>
        <v>0</v>
      </c>
      <c r="D113" s="248">
        <f t="shared" si="208"/>
        <v>0</v>
      </c>
      <c r="E113" s="261">
        <f t="shared" si="208"/>
        <v>0</v>
      </c>
      <c r="F113" s="260">
        <f t="shared" ref="F113" si="209">+F61+F62+F94+F98+F106+F111+F112</f>
        <v>37987.770000000004</v>
      </c>
      <c r="G113" s="248">
        <f t="shared" si="208"/>
        <v>3155</v>
      </c>
      <c r="H113" s="261">
        <f t="shared" si="208"/>
        <v>41142.770000000004</v>
      </c>
      <c r="I113" s="260">
        <f t="shared" si="208"/>
        <v>31765.77</v>
      </c>
      <c r="J113" s="248">
        <f t="shared" si="208"/>
        <v>1384</v>
      </c>
      <c r="K113" s="261">
        <f t="shared" si="208"/>
        <v>33149.769999999997</v>
      </c>
      <c r="L113" s="260">
        <f t="shared" ref="L113" si="210">+L61+L62+L94+L98+L106+L111+L112</f>
        <v>24260.080000000002</v>
      </c>
      <c r="M113" s="248">
        <f t="shared" si="208"/>
        <v>1742</v>
      </c>
      <c r="N113" s="261">
        <f t="shared" si="208"/>
        <v>26002.080000000002</v>
      </c>
      <c r="O113" s="260">
        <f t="shared" si="208"/>
        <v>18535.080000000002</v>
      </c>
      <c r="P113" s="248">
        <f t="shared" si="208"/>
        <v>574</v>
      </c>
      <c r="Q113" s="261">
        <f t="shared" si="208"/>
        <v>19109.080000000002</v>
      </c>
      <c r="R113" s="260">
        <f t="shared" ref="R113" si="211">+R61+R62+R94+R98+R106+R111+R112</f>
        <v>9870.77</v>
      </c>
      <c r="S113" s="248">
        <f t="shared" si="208"/>
        <v>200</v>
      </c>
      <c r="T113" s="261">
        <f t="shared" si="208"/>
        <v>10070.77</v>
      </c>
      <c r="U113" s="260">
        <f t="shared" si="208"/>
        <v>26224.47</v>
      </c>
      <c r="V113" s="248">
        <f t="shared" si="208"/>
        <v>1219</v>
      </c>
      <c r="W113" s="261">
        <f t="shared" si="208"/>
        <v>27443.47</v>
      </c>
      <c r="X113" s="260">
        <f t="shared" ref="X113" si="212">+X61+X62+X94+X98+X106+X111+X112</f>
        <v>3218</v>
      </c>
      <c r="Y113" s="248">
        <f t="shared" si="208"/>
        <v>73</v>
      </c>
      <c r="Z113" s="261">
        <f t="shared" si="208"/>
        <v>3291</v>
      </c>
      <c r="AA113" s="731"/>
      <c r="AB113" s="718">
        <f t="shared" si="208"/>
        <v>797</v>
      </c>
      <c r="AC113" s="718">
        <f t="shared" si="208"/>
        <v>797</v>
      </c>
      <c r="AD113" s="246">
        <f t="shared" si="208"/>
        <v>151861.94</v>
      </c>
      <c r="AE113" s="248">
        <f>+AE61+AE62+AE94+AE98+AE106+AE111+AE112</f>
        <v>9144</v>
      </c>
      <c r="AF113" s="249">
        <f>+AF61+AF62+AF94+AF98+AF106+AF111+AF112</f>
        <v>161005.94</v>
      </c>
    </row>
    <row r="114" spans="1:32" s="262" customFormat="1" ht="13.5" customHeight="1" thickBot="1" x14ac:dyDescent="0.25">
      <c r="A114" s="220" t="s">
        <v>135</v>
      </c>
      <c r="B114" s="221" t="s">
        <v>95</v>
      </c>
      <c r="C114" s="263"/>
      <c r="D114" s="256"/>
      <c r="E114" s="264"/>
      <c r="F114" s="263"/>
      <c r="G114" s="256"/>
      <c r="H114" s="264"/>
      <c r="I114" s="263"/>
      <c r="J114" s="256"/>
      <c r="K114" s="264"/>
      <c r="L114" s="263"/>
      <c r="M114" s="256"/>
      <c r="N114" s="264"/>
      <c r="O114" s="263"/>
      <c r="P114" s="256"/>
      <c r="Q114" s="264"/>
      <c r="R114" s="263"/>
      <c r="S114" s="256"/>
      <c r="T114" s="264"/>
      <c r="U114" s="263"/>
      <c r="V114" s="256"/>
      <c r="W114" s="264"/>
      <c r="X114" s="263"/>
      <c r="Y114" s="256"/>
      <c r="Z114" s="264"/>
      <c r="AA114" s="738"/>
      <c r="AB114" s="365"/>
      <c r="AC114" s="365"/>
      <c r="AD114" s="255"/>
      <c r="AE114" s="256"/>
      <c r="AF114" s="257">
        <f t="shared" ref="AF114" si="213">+E114+H114+K114+N114+Q114+T114+W114+Z114</f>
        <v>0</v>
      </c>
    </row>
    <row r="115" spans="1:32" s="262" customFormat="1" ht="13.5" customHeight="1" thickBot="1" x14ac:dyDescent="0.25">
      <c r="A115" s="794" t="s">
        <v>232</v>
      </c>
      <c r="B115" s="815"/>
      <c r="C115" s="265">
        <f t="shared" ref="C115:AD115" si="214">+SUM(C113:C114)</f>
        <v>0</v>
      </c>
      <c r="D115" s="252">
        <f t="shared" si="214"/>
        <v>0</v>
      </c>
      <c r="E115" s="266">
        <f t="shared" si="214"/>
        <v>0</v>
      </c>
      <c r="F115" s="265">
        <f t="shared" ref="F115" si="215">+SUM(F113:F114)</f>
        <v>37987.770000000004</v>
      </c>
      <c r="G115" s="252">
        <f t="shared" si="214"/>
        <v>3155</v>
      </c>
      <c r="H115" s="266">
        <f t="shared" si="214"/>
        <v>41142.770000000004</v>
      </c>
      <c r="I115" s="265">
        <f t="shared" si="214"/>
        <v>31765.77</v>
      </c>
      <c r="J115" s="252">
        <f t="shared" si="214"/>
        <v>1384</v>
      </c>
      <c r="K115" s="266">
        <f t="shared" si="214"/>
        <v>33149.769999999997</v>
      </c>
      <c r="L115" s="265">
        <f t="shared" ref="L115" si="216">+SUM(L113:L114)</f>
        <v>24260.080000000002</v>
      </c>
      <c r="M115" s="252">
        <f t="shared" si="214"/>
        <v>1742</v>
      </c>
      <c r="N115" s="266">
        <f t="shared" si="214"/>
        <v>26002.080000000002</v>
      </c>
      <c r="O115" s="265">
        <f t="shared" si="214"/>
        <v>18535.080000000002</v>
      </c>
      <c r="P115" s="252">
        <f t="shared" si="214"/>
        <v>574</v>
      </c>
      <c r="Q115" s="266">
        <f t="shared" si="214"/>
        <v>19109.080000000002</v>
      </c>
      <c r="R115" s="265">
        <f t="shared" ref="R115" si="217">+SUM(R113:R114)</f>
        <v>9870.77</v>
      </c>
      <c r="S115" s="252">
        <f t="shared" si="214"/>
        <v>200</v>
      </c>
      <c r="T115" s="266">
        <f t="shared" si="214"/>
        <v>10070.77</v>
      </c>
      <c r="U115" s="265">
        <f t="shared" si="214"/>
        <v>26224.47</v>
      </c>
      <c r="V115" s="252">
        <f t="shared" si="214"/>
        <v>1219</v>
      </c>
      <c r="W115" s="266">
        <f t="shared" si="214"/>
        <v>27443.47</v>
      </c>
      <c r="X115" s="265">
        <f t="shared" ref="X115" si="218">+SUM(X113:X114)</f>
        <v>3218</v>
      </c>
      <c r="Y115" s="252">
        <f t="shared" ref="Y115:AC115" si="219">+SUM(Y113:Y114)</f>
        <v>73</v>
      </c>
      <c r="Z115" s="266">
        <f t="shared" si="219"/>
        <v>3291</v>
      </c>
      <c r="AA115" s="739"/>
      <c r="AB115" s="725">
        <f t="shared" si="219"/>
        <v>797</v>
      </c>
      <c r="AC115" s="725">
        <f t="shared" si="219"/>
        <v>797</v>
      </c>
      <c r="AD115" s="251">
        <f t="shared" si="214"/>
        <v>151861.94</v>
      </c>
      <c r="AE115" s="252">
        <f>+SUM(AE113:AE114)</f>
        <v>9144</v>
      </c>
      <c r="AF115" s="253">
        <f>+SUM(AF113:AF114)</f>
        <v>161005.94</v>
      </c>
    </row>
    <row r="116" spans="1:32" ht="13.5" customHeight="1" thickBot="1" x14ac:dyDescent="0.25">
      <c r="N116" s="46"/>
      <c r="T116" s="46"/>
      <c r="W116" s="46"/>
      <c r="Z116" s="741"/>
      <c r="AA116" s="734"/>
      <c r="AB116" s="46"/>
      <c r="AC116" s="46"/>
    </row>
    <row r="117" spans="1:32" s="262" customFormat="1" ht="13.5" customHeight="1" thickBot="1" x14ac:dyDescent="0.25">
      <c r="A117" s="792" t="s">
        <v>242</v>
      </c>
      <c r="B117" s="793"/>
      <c r="C117" s="265">
        <f t="shared" ref="C117:AD117" si="220">+C41-C115</f>
        <v>0</v>
      </c>
      <c r="D117" s="252">
        <f t="shared" si="220"/>
        <v>0</v>
      </c>
      <c r="E117" s="266">
        <f t="shared" si="220"/>
        <v>0</v>
      </c>
      <c r="F117" s="265">
        <f t="shared" si="220"/>
        <v>0.22999999999592546</v>
      </c>
      <c r="G117" s="252">
        <f t="shared" si="220"/>
        <v>211</v>
      </c>
      <c r="H117" s="266">
        <f t="shared" si="220"/>
        <v>211.22999999999593</v>
      </c>
      <c r="I117" s="265">
        <f t="shared" si="220"/>
        <v>0.22999999999956344</v>
      </c>
      <c r="J117" s="252">
        <f t="shared" si="220"/>
        <v>179</v>
      </c>
      <c r="K117" s="266">
        <f t="shared" si="220"/>
        <v>179.2300000000032</v>
      </c>
      <c r="L117" s="265">
        <f t="shared" si="220"/>
        <v>-8.000000000174623E-2</v>
      </c>
      <c r="M117" s="252">
        <f t="shared" si="220"/>
        <v>81</v>
      </c>
      <c r="N117" s="266">
        <f t="shared" si="220"/>
        <v>80.919999999998254</v>
      </c>
      <c r="O117" s="265">
        <f t="shared" si="220"/>
        <v>-8.000000000174623E-2</v>
      </c>
      <c r="P117" s="252">
        <f t="shared" si="220"/>
        <v>32</v>
      </c>
      <c r="Q117" s="266">
        <f t="shared" si="220"/>
        <v>31.919999999998254</v>
      </c>
      <c r="R117" s="265">
        <f t="shared" si="220"/>
        <v>0.22999999999956344</v>
      </c>
      <c r="S117" s="252">
        <f t="shared" si="220"/>
        <v>0</v>
      </c>
      <c r="T117" s="266">
        <f t="shared" si="220"/>
        <v>0.22999999999956344</v>
      </c>
      <c r="U117" s="265">
        <f t="shared" si="220"/>
        <v>-0.47000000000116415</v>
      </c>
      <c r="V117" s="252">
        <f t="shared" si="220"/>
        <v>294</v>
      </c>
      <c r="W117" s="266">
        <f t="shared" si="220"/>
        <v>293.52999999999884</v>
      </c>
      <c r="X117" s="265">
        <f t="shared" si="220"/>
        <v>0</v>
      </c>
      <c r="Y117" s="252">
        <f t="shared" si="220"/>
        <v>0</v>
      </c>
      <c r="Z117" s="266">
        <f t="shared" si="220"/>
        <v>0</v>
      </c>
      <c r="AA117" s="739"/>
      <c r="AB117" s="725">
        <f t="shared" si="220"/>
        <v>-797</v>
      </c>
      <c r="AC117" s="725">
        <f t="shared" si="220"/>
        <v>-797</v>
      </c>
      <c r="AD117" s="265">
        <f t="shared" si="220"/>
        <v>5.9999999997671694E-2</v>
      </c>
      <c r="AE117" s="252">
        <f>+AE41-AE115</f>
        <v>0</v>
      </c>
      <c r="AF117" s="266">
        <f>+AF41-AF115</f>
        <v>5.9999999997671694E-2</v>
      </c>
    </row>
    <row r="118" spans="1:32" ht="13.5" customHeight="1" x14ac:dyDescent="0.2"/>
    <row r="119" spans="1:32" ht="13.5" customHeight="1" x14ac:dyDescent="0.2"/>
    <row r="120" spans="1:32" ht="13.5" customHeight="1" x14ac:dyDescent="0.2">
      <c r="B120" s="45" t="s">
        <v>237</v>
      </c>
      <c r="C120" s="270">
        <f>+(C71+C74+C84)*0.27</f>
        <v>0</v>
      </c>
      <c r="F120" s="270">
        <f>+(F71+F74+F84)*0.27</f>
        <v>1012.7700000000001</v>
      </c>
      <c r="I120" s="270">
        <f>+(I71+I74+I84)*0.27</f>
        <v>688.7700000000001</v>
      </c>
      <c r="J120" s="47"/>
      <c r="K120" s="47"/>
      <c r="L120" s="270">
        <f>+(L71+L74+L84)*0.27</f>
        <v>703.08</v>
      </c>
      <c r="M120" s="47"/>
      <c r="O120" s="270">
        <f>+(O71+O74+O84)*0.27</f>
        <v>1152.6300000000001</v>
      </c>
      <c r="R120" s="270">
        <f>+(R71+R74+R84)*0.27</f>
        <v>553.77</v>
      </c>
      <c r="S120" s="47"/>
      <c r="U120" s="270">
        <f>+(U71+U74+U84)*0.27</f>
        <v>1247.67</v>
      </c>
      <c r="V120" s="9"/>
      <c r="W120" s="9"/>
      <c r="X120" s="270">
        <f>+(X71+X74+X84)*0.27</f>
        <v>648</v>
      </c>
      <c r="Y120" s="9"/>
      <c r="Z120" s="744"/>
      <c r="AA120" s="745"/>
      <c r="AB120" s="9"/>
      <c r="AC120" s="9"/>
      <c r="AD120" s="9"/>
      <c r="AE120" s="9"/>
      <c r="AF120" s="9"/>
    </row>
    <row r="121" spans="1:32" ht="13.5" customHeight="1" x14ac:dyDescent="0.2">
      <c r="B121" s="45" t="s">
        <v>236</v>
      </c>
      <c r="C121" s="267">
        <v>543</v>
      </c>
      <c r="D121" s="267"/>
      <c r="E121" s="267"/>
      <c r="F121" s="267">
        <v>566</v>
      </c>
      <c r="G121" s="267"/>
      <c r="H121" s="267"/>
      <c r="I121" s="267">
        <v>436</v>
      </c>
      <c r="J121" s="267"/>
      <c r="K121" s="267"/>
      <c r="L121" s="267">
        <v>824</v>
      </c>
      <c r="M121" s="267"/>
      <c r="N121" s="267"/>
      <c r="O121" s="267">
        <v>678</v>
      </c>
      <c r="P121" s="267"/>
      <c r="Q121" s="267"/>
      <c r="R121" s="267">
        <v>476</v>
      </c>
      <c r="S121" s="267"/>
      <c r="T121" s="267"/>
      <c r="U121" s="369">
        <v>66</v>
      </c>
      <c r="V121" s="369"/>
      <c r="W121" s="369"/>
      <c r="X121" s="369">
        <v>66</v>
      </c>
      <c r="Y121" s="369"/>
      <c r="Z121" s="746"/>
      <c r="AA121" s="747"/>
      <c r="AB121" s="369"/>
      <c r="AC121" s="369"/>
      <c r="AD121" s="369"/>
      <c r="AE121" s="369"/>
      <c r="AF121" s="369"/>
    </row>
    <row r="122" spans="1:32" ht="15" customHeight="1" x14ac:dyDescent="0.2">
      <c r="C122" s="267"/>
      <c r="D122" s="267"/>
      <c r="E122" s="267"/>
      <c r="F122" s="267"/>
      <c r="G122" s="267"/>
      <c r="H122" s="267"/>
      <c r="I122" s="267"/>
      <c r="J122" s="267"/>
      <c r="K122" s="267"/>
      <c r="L122" s="267"/>
      <c r="M122" s="267"/>
      <c r="N122" s="267"/>
      <c r="O122" s="267"/>
      <c r="P122" s="267"/>
      <c r="Q122" s="267"/>
      <c r="R122" s="267"/>
      <c r="S122" s="267"/>
      <c r="T122" s="267"/>
      <c r="U122" s="267"/>
      <c r="V122" s="267"/>
      <c r="W122" s="267"/>
      <c r="X122" s="267"/>
      <c r="Y122" s="267"/>
      <c r="Z122" s="746"/>
      <c r="AA122" s="747"/>
      <c r="AB122" s="267"/>
      <c r="AC122" s="267"/>
      <c r="AD122" s="267"/>
      <c r="AE122" s="267"/>
      <c r="AF122" s="267"/>
    </row>
    <row r="125" spans="1:32" ht="15" customHeight="1" x14ac:dyDescent="0.2">
      <c r="B125" s="45" t="s">
        <v>259</v>
      </c>
      <c r="C125" s="46">
        <v>2602</v>
      </c>
      <c r="E125" s="268"/>
      <c r="W125" s="268"/>
      <c r="AB125" s="268"/>
      <c r="AC125" s="268"/>
    </row>
    <row r="126" spans="1:32" ht="15" customHeight="1" x14ac:dyDescent="0.2">
      <c r="B126" s="45" t="s">
        <v>4</v>
      </c>
      <c r="C126" s="46">
        <v>1</v>
      </c>
      <c r="D126" s="269">
        <f>+C126/$C$133</f>
        <v>0.1</v>
      </c>
      <c r="E126" s="270">
        <f>+$C$125*$D126</f>
        <v>260.2</v>
      </c>
      <c r="F126" s="46">
        <v>260</v>
      </c>
      <c r="U126" s="46">
        <v>0</v>
      </c>
      <c r="V126" s="269">
        <f>+U126/$U$133</f>
        <v>0</v>
      </c>
      <c r="W126" s="270">
        <f>+$V$125*$V126</f>
        <v>0</v>
      </c>
      <c r="X126" s="46">
        <v>0</v>
      </c>
      <c r="Y126" s="269">
        <f>+X126/$U$133</f>
        <v>0</v>
      </c>
      <c r="Z126" s="748">
        <f>+$V$125*$V126</f>
        <v>0</v>
      </c>
      <c r="AA126" s="749"/>
      <c r="AB126" s="270"/>
      <c r="AC126" s="270"/>
    </row>
    <row r="127" spans="1:32" ht="15" customHeight="1" x14ac:dyDescent="0.2">
      <c r="B127" s="45" t="s">
        <v>6</v>
      </c>
      <c r="C127" s="46">
        <v>0</v>
      </c>
      <c r="D127" s="269">
        <f t="shared" ref="D127:D131" si="221">+C127/$C$133</f>
        <v>0</v>
      </c>
      <c r="E127" s="270">
        <f t="shared" ref="E127:E131" si="222">+$C$125*$D127</f>
        <v>0</v>
      </c>
      <c r="U127" s="46">
        <v>0</v>
      </c>
      <c r="V127" s="269">
        <f t="shared" ref="V127:V132" si="223">+U127/$U$133</f>
        <v>0</v>
      </c>
      <c r="W127" s="270">
        <f t="shared" ref="W127:W132" si="224">+$V$125*$V127</f>
        <v>0</v>
      </c>
      <c r="X127" s="46">
        <v>0</v>
      </c>
      <c r="Y127" s="269">
        <f t="shared" ref="Y127:Y132" si="225">+X127/$U$133</f>
        <v>0</v>
      </c>
      <c r="Z127" s="748">
        <f t="shared" ref="Z127:Z132" si="226">+$V$125*$V127</f>
        <v>0</v>
      </c>
      <c r="AA127" s="749"/>
      <c r="AB127" s="270"/>
      <c r="AC127" s="270"/>
    </row>
    <row r="128" spans="1:32" ht="15" customHeight="1" x14ac:dyDescent="0.2">
      <c r="B128" s="45" t="s">
        <v>7</v>
      </c>
      <c r="C128" s="46">
        <v>1</v>
      </c>
      <c r="D128" s="269">
        <f t="shared" si="221"/>
        <v>0.1</v>
      </c>
      <c r="E128" s="270">
        <f t="shared" si="222"/>
        <v>260.2</v>
      </c>
      <c r="F128" s="46">
        <v>260</v>
      </c>
      <c r="U128" s="46">
        <v>0</v>
      </c>
      <c r="V128" s="269">
        <f t="shared" si="223"/>
        <v>0</v>
      </c>
      <c r="W128" s="270">
        <f t="shared" si="224"/>
        <v>0</v>
      </c>
      <c r="X128" s="46">
        <v>0</v>
      </c>
      <c r="Y128" s="269">
        <f t="shared" si="225"/>
        <v>0</v>
      </c>
      <c r="Z128" s="748">
        <f t="shared" si="226"/>
        <v>0</v>
      </c>
      <c r="AA128" s="749"/>
      <c r="AB128" s="270"/>
      <c r="AC128" s="270"/>
    </row>
    <row r="129" spans="2:30" ht="15" customHeight="1" x14ac:dyDescent="0.2">
      <c r="B129" s="45" t="s">
        <v>8</v>
      </c>
      <c r="C129" s="46">
        <v>7</v>
      </c>
      <c r="D129" s="269">
        <f t="shared" si="221"/>
        <v>0.7</v>
      </c>
      <c r="E129" s="270">
        <f t="shared" si="222"/>
        <v>1821.3999999999999</v>
      </c>
      <c r="F129" s="46">
        <v>1822</v>
      </c>
      <c r="U129" s="46">
        <v>3</v>
      </c>
      <c r="V129" s="269">
        <f t="shared" si="223"/>
        <v>0.42857142857142855</v>
      </c>
      <c r="W129" s="270">
        <f t="shared" si="224"/>
        <v>0</v>
      </c>
      <c r="X129" s="46">
        <v>3</v>
      </c>
      <c r="Y129" s="269">
        <f t="shared" si="225"/>
        <v>0.42857142857142855</v>
      </c>
      <c r="Z129" s="748">
        <f t="shared" si="226"/>
        <v>0</v>
      </c>
      <c r="AA129" s="749"/>
      <c r="AB129" s="270"/>
      <c r="AC129" s="270"/>
    </row>
    <row r="130" spans="2:30" ht="15" customHeight="1" x14ac:dyDescent="0.2">
      <c r="B130" s="45" t="s">
        <v>9</v>
      </c>
      <c r="C130" s="46">
        <v>1</v>
      </c>
      <c r="D130" s="269">
        <f t="shared" si="221"/>
        <v>0.1</v>
      </c>
      <c r="E130" s="270">
        <f t="shared" si="222"/>
        <v>260.2</v>
      </c>
      <c r="F130" s="46">
        <v>260</v>
      </c>
      <c r="U130" s="46">
        <v>0</v>
      </c>
      <c r="V130" s="269">
        <f t="shared" si="223"/>
        <v>0</v>
      </c>
      <c r="W130" s="270">
        <f t="shared" si="224"/>
        <v>0</v>
      </c>
      <c r="X130" s="46">
        <v>0</v>
      </c>
      <c r="Y130" s="269">
        <f t="shared" si="225"/>
        <v>0</v>
      </c>
      <c r="Z130" s="748">
        <f t="shared" si="226"/>
        <v>0</v>
      </c>
      <c r="AA130" s="749"/>
      <c r="AB130" s="270"/>
      <c r="AC130" s="270"/>
    </row>
    <row r="131" spans="2:30" ht="15" customHeight="1" x14ac:dyDescent="0.2">
      <c r="B131" s="45" t="s">
        <v>10</v>
      </c>
      <c r="C131" s="46">
        <v>0</v>
      </c>
      <c r="D131" s="269">
        <f t="shared" si="221"/>
        <v>0</v>
      </c>
      <c r="E131" s="270">
        <f t="shared" si="222"/>
        <v>0</v>
      </c>
      <c r="U131" s="46">
        <v>4</v>
      </c>
      <c r="V131" s="269">
        <f t="shared" si="223"/>
        <v>0.5714285714285714</v>
      </c>
      <c r="W131" s="270">
        <f t="shared" si="224"/>
        <v>0</v>
      </c>
      <c r="X131" s="46">
        <v>4</v>
      </c>
      <c r="Y131" s="269">
        <f t="shared" si="225"/>
        <v>0.5714285714285714</v>
      </c>
      <c r="Z131" s="748">
        <f t="shared" si="226"/>
        <v>0</v>
      </c>
      <c r="AA131" s="749"/>
      <c r="AB131" s="270"/>
      <c r="AC131" s="270"/>
    </row>
    <row r="132" spans="2:30" ht="15" customHeight="1" x14ac:dyDescent="0.2">
      <c r="B132" s="45" t="s">
        <v>235</v>
      </c>
      <c r="D132" s="269"/>
      <c r="E132" s="270"/>
      <c r="U132" s="46">
        <v>0</v>
      </c>
      <c r="V132" s="269">
        <f t="shared" si="223"/>
        <v>0</v>
      </c>
      <c r="W132" s="270">
        <f t="shared" si="224"/>
        <v>0</v>
      </c>
      <c r="X132" s="46">
        <v>0</v>
      </c>
      <c r="Y132" s="269">
        <f t="shared" si="225"/>
        <v>0</v>
      </c>
      <c r="Z132" s="748">
        <f t="shared" si="226"/>
        <v>0</v>
      </c>
      <c r="AA132" s="749"/>
      <c r="AB132" s="270"/>
      <c r="AC132" s="270"/>
    </row>
    <row r="133" spans="2:30" ht="15" customHeight="1" x14ac:dyDescent="0.2">
      <c r="C133" s="46">
        <f>SUM(C126:C132)</f>
        <v>10</v>
      </c>
      <c r="D133" s="273">
        <f>SUM(D126:D132)</f>
        <v>0.99999999999999989</v>
      </c>
      <c r="E133" s="270">
        <f>SUM(E126:E132)</f>
        <v>2601.9999999999995</v>
      </c>
      <c r="F133" s="270">
        <f>SUM(F126:F132)</f>
        <v>2602</v>
      </c>
      <c r="U133" s="46">
        <f t="shared" ref="U133:AD133" si="227">SUM(U126:U132)</f>
        <v>7</v>
      </c>
      <c r="V133" s="375">
        <f t="shared" si="227"/>
        <v>1</v>
      </c>
      <c r="W133" s="270">
        <f t="shared" si="227"/>
        <v>0</v>
      </c>
      <c r="X133" s="46">
        <f t="shared" si="227"/>
        <v>7</v>
      </c>
      <c r="Y133" s="375">
        <f t="shared" si="227"/>
        <v>1</v>
      </c>
      <c r="Z133" s="748">
        <f t="shared" si="227"/>
        <v>0</v>
      </c>
      <c r="AA133" s="749"/>
      <c r="AB133" s="270"/>
      <c r="AC133" s="270"/>
      <c r="AD133" s="270">
        <f t="shared" si="227"/>
        <v>0</v>
      </c>
    </row>
    <row r="134" spans="2:30" ht="15" customHeight="1" x14ac:dyDescent="0.2">
      <c r="E134" s="271"/>
    </row>
    <row r="135" spans="2:30" ht="15" customHeight="1" x14ac:dyDescent="0.2">
      <c r="B135" s="45" t="s">
        <v>243</v>
      </c>
      <c r="F135" s="46">
        <v>7894</v>
      </c>
      <c r="I135" s="46">
        <v>5534</v>
      </c>
      <c r="L135" s="46">
        <v>818</v>
      </c>
      <c r="O135" s="46">
        <v>2867</v>
      </c>
    </row>
    <row r="136" spans="2:30" ht="15" customHeight="1" x14ac:dyDescent="0.2">
      <c r="B136" s="48" t="s">
        <v>4</v>
      </c>
      <c r="C136" s="272">
        <v>2744</v>
      </c>
      <c r="D136" s="269">
        <f>+C136/$C$143</f>
        <v>0.14691867002195214</v>
      </c>
      <c r="F136" s="270">
        <f>+$F$135*D136</f>
        <v>1159.7759811532901</v>
      </c>
      <c r="G136" s="46">
        <v>1160</v>
      </c>
      <c r="I136" s="270">
        <f>+$I$135*D136</f>
        <v>813.04791990148317</v>
      </c>
      <c r="J136" s="46">
        <v>813</v>
      </c>
      <c r="L136" s="270">
        <f>+$L$135*D136</f>
        <v>120.17947207795685</v>
      </c>
      <c r="M136" s="46">
        <v>120</v>
      </c>
      <c r="O136" s="270">
        <f>+$O$135*D146</f>
        <v>486.88253496719892</v>
      </c>
      <c r="P136" s="46">
        <v>487</v>
      </c>
      <c r="R136" s="46">
        <v>1732</v>
      </c>
    </row>
    <row r="137" spans="2:30" ht="15" customHeight="1" x14ac:dyDescent="0.2">
      <c r="B137" s="48" t="s">
        <v>6</v>
      </c>
      <c r="C137" s="272">
        <v>1246</v>
      </c>
      <c r="D137" s="269">
        <f t="shared" ref="D137:D142" si="228">+C137/$C$143</f>
        <v>6.671306955078439E-2</v>
      </c>
      <c r="F137" s="270">
        <f t="shared" ref="F137:F142" si="229">+$F$135*D137</f>
        <v>526.63297103389198</v>
      </c>
      <c r="G137" s="46">
        <v>527</v>
      </c>
      <c r="I137" s="270">
        <f t="shared" ref="I137:I142" si="230">+$I$135*D137</f>
        <v>369.19012689404082</v>
      </c>
      <c r="J137" s="46">
        <v>369</v>
      </c>
      <c r="L137" s="270">
        <f t="shared" ref="L137:L142" si="231">+$L$135*D137</f>
        <v>54.571290892541633</v>
      </c>
      <c r="M137" s="46">
        <v>55</v>
      </c>
      <c r="O137" s="270">
        <f t="shared" ref="O137:O141" si="232">+$O$135*D147</f>
        <v>221.08441638816686</v>
      </c>
      <c r="P137" s="46">
        <v>221</v>
      </c>
    </row>
    <row r="138" spans="2:30" ht="15" customHeight="1" x14ac:dyDescent="0.2">
      <c r="B138" s="48" t="s">
        <v>7</v>
      </c>
      <c r="C138" s="272">
        <v>1075</v>
      </c>
      <c r="D138" s="269">
        <f t="shared" si="228"/>
        <v>5.7557423569095677E-2</v>
      </c>
      <c r="F138" s="270">
        <f t="shared" si="229"/>
        <v>454.35830165444128</v>
      </c>
      <c r="G138" s="46">
        <v>454</v>
      </c>
      <c r="I138" s="270">
        <f t="shared" si="230"/>
        <v>318.52278203137547</v>
      </c>
      <c r="J138" s="46">
        <v>319</v>
      </c>
      <c r="L138" s="270">
        <f t="shared" si="231"/>
        <v>47.08197247952026</v>
      </c>
      <c r="M138" s="46">
        <v>47</v>
      </c>
      <c r="O138" s="270">
        <f t="shared" si="232"/>
        <v>190.74297561579402</v>
      </c>
      <c r="P138" s="46">
        <v>191</v>
      </c>
    </row>
    <row r="139" spans="2:30" ht="15" customHeight="1" x14ac:dyDescent="0.2">
      <c r="B139" s="48" t="s">
        <v>8</v>
      </c>
      <c r="C139" s="272">
        <v>5668</v>
      </c>
      <c r="D139" s="269">
        <f t="shared" si="228"/>
        <v>0.30347486212989239</v>
      </c>
      <c r="F139" s="270">
        <f t="shared" si="229"/>
        <v>2395.6305616533705</v>
      </c>
      <c r="G139" s="46">
        <v>2395</v>
      </c>
      <c r="I139" s="270">
        <f t="shared" si="230"/>
        <v>1679.4298870268244</v>
      </c>
      <c r="J139" s="46">
        <v>1679</v>
      </c>
      <c r="L139" s="270">
        <f t="shared" si="231"/>
        <v>248.24243722225197</v>
      </c>
      <c r="M139" s="46">
        <v>248</v>
      </c>
      <c r="O139" s="270">
        <f t="shared" si="232"/>
        <v>1005.7034286421588</v>
      </c>
      <c r="P139" s="46">
        <v>1005</v>
      </c>
    </row>
    <row r="140" spans="2:30" ht="15" customHeight="1" x14ac:dyDescent="0.2">
      <c r="B140" s="48" t="s">
        <v>9</v>
      </c>
      <c r="C140" s="272">
        <v>3398</v>
      </c>
      <c r="D140" s="269">
        <f t="shared" si="228"/>
        <v>0.18193500026770895</v>
      </c>
      <c r="F140" s="270">
        <f t="shared" si="229"/>
        <v>1436.1948921132944</v>
      </c>
      <c r="G140" s="46">
        <v>1436</v>
      </c>
      <c r="I140" s="270">
        <f t="shared" si="230"/>
        <v>1006.8282914815013</v>
      </c>
      <c r="J140" s="46">
        <v>1007</v>
      </c>
      <c r="L140" s="270">
        <f t="shared" si="231"/>
        <v>148.82283021898593</v>
      </c>
      <c r="M140" s="46">
        <v>149</v>
      </c>
      <c r="O140" s="270">
        <f t="shared" si="232"/>
        <v>602.92523827206332</v>
      </c>
      <c r="P140" s="46">
        <v>603</v>
      </c>
    </row>
    <row r="141" spans="2:30" ht="15" customHeight="1" x14ac:dyDescent="0.2">
      <c r="B141" s="48" t="s">
        <v>10</v>
      </c>
      <c r="C141" s="272">
        <v>2027</v>
      </c>
      <c r="D141" s="269">
        <f t="shared" si="228"/>
        <v>0.10852920704609947</v>
      </c>
      <c r="E141" s="9"/>
      <c r="F141" s="270">
        <f t="shared" si="229"/>
        <v>856.72956042190924</v>
      </c>
      <c r="G141" s="46">
        <v>857</v>
      </c>
      <c r="I141" s="270">
        <f t="shared" si="230"/>
        <v>600.60063179311453</v>
      </c>
      <c r="J141" s="46">
        <v>601</v>
      </c>
      <c r="L141" s="270">
        <f t="shared" si="231"/>
        <v>88.776891363709368</v>
      </c>
      <c r="M141" s="46">
        <v>89</v>
      </c>
      <c r="O141" s="270">
        <f t="shared" si="232"/>
        <v>359.66140611461816</v>
      </c>
      <c r="P141" s="46">
        <v>360</v>
      </c>
    </row>
    <row r="142" spans="2:30" ht="15" customHeight="1" x14ac:dyDescent="0.2">
      <c r="B142" s="48" t="s">
        <v>235</v>
      </c>
      <c r="C142" s="272">
        <v>2519</v>
      </c>
      <c r="D142" s="269">
        <f t="shared" si="228"/>
        <v>0.13487176741446699</v>
      </c>
      <c r="E142" s="9"/>
      <c r="F142" s="270">
        <f t="shared" si="229"/>
        <v>1064.6777319698024</v>
      </c>
      <c r="G142" s="46">
        <v>1065</v>
      </c>
      <c r="I142" s="270">
        <f t="shared" si="230"/>
        <v>746.38036087166029</v>
      </c>
      <c r="J142" s="46">
        <v>746</v>
      </c>
      <c r="L142" s="270">
        <f t="shared" si="231"/>
        <v>110.32510574503399</v>
      </c>
      <c r="M142" s="46">
        <v>110</v>
      </c>
      <c r="O142" s="270"/>
    </row>
    <row r="143" spans="2:30" ht="15" customHeight="1" x14ac:dyDescent="0.2">
      <c r="B143" s="48"/>
      <c r="C143" s="36">
        <f>SUM(C136:C142)</f>
        <v>18677</v>
      </c>
      <c r="D143" s="273">
        <f>SUM(D136:D142)</f>
        <v>1</v>
      </c>
      <c r="E143" s="9"/>
      <c r="F143" s="270">
        <f>SUM(F136:F142)</f>
        <v>7893.9999999999991</v>
      </c>
      <c r="G143" s="270">
        <f>SUM(G136:G142)</f>
        <v>7894</v>
      </c>
      <c r="I143" s="270">
        <f>SUM(I136:I142)</f>
        <v>5534</v>
      </c>
      <c r="J143" s="270">
        <f>SUM(J136:J142)</f>
        <v>5534</v>
      </c>
      <c r="L143" s="270">
        <f>SUM(L136:L142)</f>
        <v>818</v>
      </c>
      <c r="M143" s="270">
        <f>SUM(M136:M142)</f>
        <v>818</v>
      </c>
      <c r="O143" s="270">
        <f>SUM(O136:O142)</f>
        <v>2867</v>
      </c>
      <c r="P143" s="270">
        <f>SUM(P136:P142)</f>
        <v>2867</v>
      </c>
    </row>
    <row r="145" spans="2:7" ht="15" customHeight="1" x14ac:dyDescent="0.2">
      <c r="B145" s="45" t="s">
        <v>243</v>
      </c>
    </row>
    <row r="146" spans="2:7" ht="15" customHeight="1" x14ac:dyDescent="0.2">
      <c r="B146" s="48" t="s">
        <v>4</v>
      </c>
      <c r="C146" s="272">
        <v>2744</v>
      </c>
      <c r="D146" s="269">
        <f>+C146/$C$152</f>
        <v>0.16982299789577918</v>
      </c>
    </row>
    <row r="147" spans="2:7" ht="15" customHeight="1" x14ac:dyDescent="0.2">
      <c r="B147" s="48" t="s">
        <v>6</v>
      </c>
      <c r="C147" s="272">
        <v>1246</v>
      </c>
      <c r="D147" s="269">
        <f t="shared" ref="D147:D151" si="233">+C147/$C$152</f>
        <v>7.7113504146552797E-2</v>
      </c>
      <c r="F147" s="370"/>
      <c r="G147" s="370"/>
    </row>
    <row r="148" spans="2:7" ht="15" customHeight="1" x14ac:dyDescent="0.2">
      <c r="B148" s="48" t="s">
        <v>7</v>
      </c>
      <c r="C148" s="272">
        <v>1075</v>
      </c>
      <c r="D148" s="269">
        <f t="shared" si="233"/>
        <v>6.6530511201881415E-2</v>
      </c>
      <c r="F148" s="371"/>
      <c r="G148" s="371"/>
    </row>
    <row r="149" spans="2:7" ht="15" customHeight="1" x14ac:dyDescent="0.2">
      <c r="B149" s="48" t="s">
        <v>8</v>
      </c>
      <c r="C149" s="272">
        <v>5668</v>
      </c>
      <c r="D149" s="269">
        <f t="shared" si="233"/>
        <v>0.35078598836489666</v>
      </c>
      <c r="F149" s="370"/>
      <c r="G149" s="370"/>
    </row>
    <row r="150" spans="2:7" ht="15" customHeight="1" x14ac:dyDescent="0.2">
      <c r="B150" s="48" t="s">
        <v>9</v>
      </c>
      <c r="C150" s="272">
        <v>3398</v>
      </c>
      <c r="D150" s="269">
        <f t="shared" si="233"/>
        <v>0.21029830424557494</v>
      </c>
      <c r="F150" s="371"/>
      <c r="G150" s="371"/>
    </row>
    <row r="151" spans="2:7" ht="15" customHeight="1" x14ac:dyDescent="0.2">
      <c r="B151" s="48" t="s">
        <v>10</v>
      </c>
      <c r="C151" s="272">
        <v>2027</v>
      </c>
      <c r="D151" s="269">
        <f t="shared" si="233"/>
        <v>0.12544869414531501</v>
      </c>
      <c r="F151" s="370"/>
      <c r="G151" s="370"/>
    </row>
    <row r="152" spans="2:7" ht="15" customHeight="1" x14ac:dyDescent="0.2">
      <c r="B152" s="48"/>
      <c r="C152" s="36">
        <f>SUM(C146:C151)</f>
        <v>16158</v>
      </c>
      <c r="D152" s="273">
        <f>SUM(D146:D151)</f>
        <v>1</v>
      </c>
      <c r="F152" s="371"/>
      <c r="G152" s="371"/>
    </row>
    <row r="153" spans="2:7" ht="15" customHeight="1" x14ac:dyDescent="0.2">
      <c r="F153" s="370"/>
      <c r="G153" s="370"/>
    </row>
    <row r="154" spans="2:7" ht="15" customHeight="1" x14ac:dyDescent="0.2">
      <c r="F154" s="371"/>
      <c r="G154" s="371"/>
    </row>
    <row r="155" spans="2:7" ht="15" customHeight="1" x14ac:dyDescent="0.2">
      <c r="F155" s="370"/>
      <c r="G155" s="370"/>
    </row>
    <row r="156" spans="2:7" ht="15" customHeight="1" x14ac:dyDescent="0.2">
      <c r="F156" s="371"/>
      <c r="G156" s="371"/>
    </row>
    <row r="157" spans="2:7" ht="15" customHeight="1" x14ac:dyDescent="0.2">
      <c r="F157" s="370"/>
      <c r="G157" s="370"/>
    </row>
    <row r="158" spans="2:7" ht="15" customHeight="1" x14ac:dyDescent="0.2">
      <c r="F158" s="371"/>
      <c r="G158" s="371"/>
    </row>
    <row r="159" spans="2:7" ht="15" customHeight="1" x14ac:dyDescent="0.2">
      <c r="F159" s="370"/>
      <c r="G159" s="370"/>
    </row>
    <row r="160" spans="2:7" ht="15" customHeight="1" x14ac:dyDescent="0.2">
      <c r="F160" s="371"/>
      <c r="G160" s="371"/>
    </row>
    <row r="161" spans="6:7" ht="15" customHeight="1" x14ac:dyDescent="0.2">
      <c r="F161" s="370"/>
      <c r="G161" s="370"/>
    </row>
  </sheetData>
  <mergeCells count="15">
    <mergeCell ref="A117:B117"/>
    <mergeCell ref="A115:B115"/>
    <mergeCell ref="O1:Q1"/>
    <mergeCell ref="I1:K1"/>
    <mergeCell ref="AD1:AF1"/>
    <mergeCell ref="R1:T1"/>
    <mergeCell ref="U1:W1"/>
    <mergeCell ref="L1:N1"/>
    <mergeCell ref="A1:A2"/>
    <mergeCell ref="B1:B2"/>
    <mergeCell ref="A41:B41"/>
    <mergeCell ref="F1:H1"/>
    <mergeCell ref="C1:E1"/>
    <mergeCell ref="X1:Z1"/>
    <mergeCell ref="AA1:AC1"/>
  </mergeCells>
  <phoneticPr fontId="25" type="noConversion"/>
  <printOptions horizontalCentered="1"/>
  <pageMargins left="0.15748031496062992" right="0.15748031496062992" top="1.3385826771653544" bottom="0.51181102362204722" header="0.35433070866141736" footer="0.15748031496062992"/>
  <pageSetup paperSize="8" scale="52" orientation="landscape" r:id="rId1"/>
  <headerFooter alignWithMargins="0">
    <oddHeader>&amp;L&amp;"Times New Roman,Félkövér"&amp;13Szent László Völgye TKT&amp;C&amp;"Times New Roman,Félkövér"&amp;16 2021.ÉVI I. KÖLTSÉGVETÉS MÓDOSÍTÁS&amp;R3. sz. táblázat
SEGÍTŐ SZOLGÁLAT
Adatok: eFt</oddHeader>
    <oddFooter>&amp;L&amp;F&amp;R&amp;P</oddFooter>
  </headerFooter>
  <rowBreaks count="1" manualBreakCount="1">
    <brk id="4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08"/>
  <sheetViews>
    <sheetView tabSelected="1" zoomScale="90" zoomScaleNormal="90" zoomScaleSheetLayoutView="85" workbookViewId="0">
      <selection activeCell="C6" sqref="C6"/>
    </sheetView>
  </sheetViews>
  <sheetFormatPr defaultColWidth="8.85546875" defaultRowHeight="15" x14ac:dyDescent="0.2"/>
  <cols>
    <col min="1" max="1" width="64.7109375" style="83" customWidth="1"/>
    <col min="2" max="2" width="12.7109375" style="84" customWidth="1"/>
    <col min="3" max="3" width="12.28515625" style="85" customWidth="1"/>
    <col min="4" max="4" width="12.7109375" style="66" customWidth="1"/>
    <col min="5" max="5" width="13.140625" style="66" customWidth="1"/>
    <col min="6" max="6" width="11" style="66" customWidth="1"/>
    <col min="7" max="7" width="14" style="66" customWidth="1"/>
    <col min="8" max="9" width="15.7109375" style="66" customWidth="1"/>
    <col min="10" max="10" width="12.5703125" style="66" customWidth="1"/>
    <col min="11" max="11" width="13.85546875" style="101" bestFit="1" customWidth="1"/>
    <col min="12" max="12" width="11.7109375" style="67" customWidth="1"/>
    <col min="13" max="13" width="12.85546875" style="67" customWidth="1"/>
    <col min="14" max="16384" width="8.85546875" style="66"/>
  </cols>
  <sheetData>
    <row r="1" spans="1:13" ht="38.450000000000003" customHeight="1" x14ac:dyDescent="0.2">
      <c r="A1" s="140"/>
      <c r="B1" s="141" t="s">
        <v>379</v>
      </c>
      <c r="C1" s="489" t="s">
        <v>380</v>
      </c>
      <c r="D1" s="492" t="s">
        <v>381</v>
      </c>
      <c r="E1" s="65"/>
      <c r="F1" s="65"/>
      <c r="G1" s="498"/>
      <c r="H1" s="498"/>
      <c r="I1" s="660"/>
    </row>
    <row r="2" spans="1:13" ht="28.5" customHeight="1" x14ac:dyDescent="0.2">
      <c r="A2" s="139" t="s">
        <v>45</v>
      </c>
      <c r="B2" s="501"/>
      <c r="C2" s="491"/>
      <c r="D2" s="518"/>
      <c r="E2" s="68"/>
      <c r="F2" s="68" t="s">
        <v>286</v>
      </c>
      <c r="G2" s="68" t="s">
        <v>288</v>
      </c>
      <c r="H2" s="68" t="s">
        <v>287</v>
      </c>
      <c r="I2" s="68"/>
    </row>
    <row r="3" spans="1:13" x14ac:dyDescent="0.2">
      <c r="A3" s="564" t="s">
        <v>294</v>
      </c>
      <c r="B3" s="73">
        <f>+'[3]4.SZ.TÁBL. SZOCIÁLIS NORMATÍVA'!$C3</f>
        <v>20500000</v>
      </c>
      <c r="C3" s="88"/>
      <c r="D3" s="493">
        <f>SUM(B3:C3)</f>
        <v>20500000</v>
      </c>
      <c r="E3" s="70"/>
      <c r="F3" s="70">
        <f>+'[3]4.SZ.TÁBL. SZOCIÁLIS NORMATÍVA'!$E3</f>
        <v>20500</v>
      </c>
      <c r="G3" s="70"/>
      <c r="H3" s="70">
        <f>F3+G3</f>
        <v>20500</v>
      </c>
      <c r="I3" s="70"/>
    </row>
    <row r="4" spans="1:13" x14ac:dyDescent="0.2">
      <c r="A4" s="74" t="s">
        <v>295</v>
      </c>
      <c r="B4" s="73">
        <f>+'[3]4.SZ.TÁBL. SZOCIÁLIS NORMATÍVA'!$C4</f>
        <v>16060000.000000002</v>
      </c>
      <c r="C4" s="88"/>
      <c r="D4" s="493">
        <f t="shared" ref="D4:D12" si="0">SUM(B4:C4)</f>
        <v>16060000.000000002</v>
      </c>
      <c r="E4" s="70"/>
      <c r="F4" s="70">
        <f>+'[3]4.SZ.TÁBL. SZOCIÁLIS NORMATÍVA'!$E4</f>
        <v>16060</v>
      </c>
      <c r="G4" s="70"/>
      <c r="H4" s="70">
        <f t="shared" ref="H4:H12" si="1">F4+G4</f>
        <v>16060</v>
      </c>
      <c r="I4" s="70"/>
    </row>
    <row r="5" spans="1:13" x14ac:dyDescent="0.2">
      <c r="A5" s="74" t="s">
        <v>318</v>
      </c>
      <c r="B5" s="73">
        <f>+'[3]4.SZ.TÁBL. SZOCIÁLIS NORMATÍVA'!$C5</f>
        <v>11443092</v>
      </c>
      <c r="C5" s="88">
        <v>-4962</v>
      </c>
      <c r="D5" s="493">
        <f t="shared" si="0"/>
        <v>11438130</v>
      </c>
      <c r="E5" s="70"/>
      <c r="F5" s="70">
        <f>+'[3]4.SZ.TÁBL. SZOCIÁLIS NORMATÍVA'!$E5</f>
        <v>11443</v>
      </c>
      <c r="G5" s="70">
        <v>-5</v>
      </c>
      <c r="H5" s="70">
        <f t="shared" si="1"/>
        <v>11438</v>
      </c>
      <c r="I5" s="70"/>
    </row>
    <row r="6" spans="1:13" x14ac:dyDescent="0.2">
      <c r="A6" s="74" t="s">
        <v>296</v>
      </c>
      <c r="B6" s="73">
        <f>+'[3]4.SZ.TÁBL. SZOCIÁLIS NORMATÍVA'!$C6</f>
        <v>875952</v>
      </c>
      <c r="C6" s="88">
        <f>72996+71896</f>
        <v>144892</v>
      </c>
      <c r="D6" s="493">
        <f t="shared" si="0"/>
        <v>1020844</v>
      </c>
      <c r="E6" s="70"/>
      <c r="F6" s="70">
        <f>+'[3]4.SZ.TÁBL. SZOCIÁLIS NORMATÍVA'!$E6</f>
        <v>876</v>
      </c>
      <c r="G6" s="70">
        <v>145</v>
      </c>
      <c r="H6" s="70">
        <f t="shared" si="1"/>
        <v>1021</v>
      </c>
      <c r="I6" s="70"/>
    </row>
    <row r="7" spans="1:13" x14ac:dyDescent="0.2">
      <c r="A7" s="72" t="s">
        <v>302</v>
      </c>
      <c r="B7" s="73">
        <f>+'[3]4.SZ.TÁBL. SZOCIÁLIS NORMATÍVA'!$C7</f>
        <v>25000</v>
      </c>
      <c r="C7" s="88"/>
      <c r="D7" s="493">
        <f t="shared" si="0"/>
        <v>25000</v>
      </c>
      <c r="E7" s="70"/>
      <c r="F7" s="70">
        <f>+'[3]4.SZ.TÁBL. SZOCIÁLIS NORMATÍVA'!$E7</f>
        <v>25</v>
      </c>
      <c r="G7" s="70"/>
      <c r="H7" s="70">
        <f t="shared" si="1"/>
        <v>25</v>
      </c>
      <c r="I7" s="70"/>
    </row>
    <row r="8" spans="1:13" x14ac:dyDescent="0.2">
      <c r="A8" s="72" t="s">
        <v>303</v>
      </c>
      <c r="B8" s="73">
        <f>+'[3]4.SZ.TÁBL. SZOCIÁLIS NORMATÍVA'!$C8</f>
        <v>26426400</v>
      </c>
      <c r="C8" s="88"/>
      <c r="D8" s="493">
        <f t="shared" si="0"/>
        <v>26426400</v>
      </c>
      <c r="E8" s="70"/>
      <c r="F8" s="70">
        <f>+'[3]4.SZ.TÁBL. SZOCIÁLIS NORMATÍVA'!$E8</f>
        <v>26426</v>
      </c>
      <c r="G8" s="70"/>
      <c r="H8" s="70">
        <f t="shared" si="1"/>
        <v>26426</v>
      </c>
      <c r="I8" s="70"/>
    </row>
    <row r="9" spans="1:13" x14ac:dyDescent="0.2">
      <c r="A9" s="74" t="s">
        <v>304</v>
      </c>
      <c r="B9" s="73">
        <f>+'[3]4.SZ.TÁBL. SZOCIÁLIS NORMATÍVA'!$C9</f>
        <v>0</v>
      </c>
      <c r="C9" s="88"/>
      <c r="D9" s="493">
        <f t="shared" si="0"/>
        <v>0</v>
      </c>
      <c r="E9" s="70"/>
      <c r="F9" s="70">
        <f>+'[3]4.SZ.TÁBL. SZOCIÁLIS NORMATÍVA'!$E9</f>
        <v>0</v>
      </c>
      <c r="G9" s="70"/>
      <c r="H9" s="70">
        <f t="shared" si="1"/>
        <v>0</v>
      </c>
      <c r="I9" s="70"/>
    </row>
    <row r="10" spans="1:13" x14ac:dyDescent="0.2">
      <c r="A10" s="74" t="s">
        <v>305</v>
      </c>
      <c r="B10" s="73">
        <f>+'[3]4.SZ.TÁBL. SZOCIÁLIS NORMATÍVA'!$C10</f>
        <v>4479000</v>
      </c>
      <c r="C10" s="88"/>
      <c r="D10" s="493">
        <f t="shared" si="0"/>
        <v>4479000</v>
      </c>
      <c r="E10" s="70"/>
      <c r="F10" s="70">
        <f>+'[3]4.SZ.TÁBL. SZOCIÁLIS NORMATÍVA'!$E10</f>
        <v>4479</v>
      </c>
      <c r="G10" s="70"/>
      <c r="H10" s="70">
        <f t="shared" si="1"/>
        <v>4479</v>
      </c>
      <c r="I10" s="70"/>
    </row>
    <row r="11" spans="1:13" x14ac:dyDescent="0.2">
      <c r="A11" s="565" t="s">
        <v>306</v>
      </c>
      <c r="B11" s="73">
        <f>+'[3]4.SZ.TÁBL. SZOCIÁLIS NORMATÍVA'!$C11</f>
        <v>13795600</v>
      </c>
      <c r="C11" s="88">
        <v>3640000</v>
      </c>
      <c r="D11" s="493">
        <f t="shared" si="0"/>
        <v>17435600</v>
      </c>
      <c r="E11" s="70"/>
      <c r="F11" s="70">
        <f>+'[3]4.SZ.TÁBL. SZOCIÁLIS NORMATÍVA'!$E11</f>
        <v>13796</v>
      </c>
      <c r="G11" s="70">
        <v>3640</v>
      </c>
      <c r="H11" s="70">
        <f t="shared" si="1"/>
        <v>17436</v>
      </c>
      <c r="I11" s="70"/>
    </row>
    <row r="12" spans="1:13" x14ac:dyDescent="0.2">
      <c r="A12" s="566" t="s">
        <v>297</v>
      </c>
      <c r="B12" s="73">
        <f>+'[3]4.SZ.TÁBL. SZOCIÁLIS NORMATÍVA'!$C12</f>
        <v>12240000</v>
      </c>
      <c r="C12" s="88">
        <v>4890000</v>
      </c>
      <c r="D12" s="493">
        <f t="shared" si="0"/>
        <v>17130000</v>
      </c>
      <c r="E12" s="70"/>
      <c r="F12" s="70">
        <f>+'[3]4.SZ.TÁBL. SZOCIÁLIS NORMATÍVA'!$E12</f>
        <v>12240</v>
      </c>
      <c r="G12" s="70">
        <v>4890</v>
      </c>
      <c r="H12" s="70">
        <f t="shared" si="1"/>
        <v>17130</v>
      </c>
      <c r="I12" s="70"/>
    </row>
    <row r="13" spans="1:13" x14ac:dyDescent="0.2">
      <c r="A13" s="77" t="s">
        <v>46</v>
      </c>
      <c r="B13" s="142">
        <f>SUM(B3:B12)</f>
        <v>105845044</v>
      </c>
      <c r="C13" s="490">
        <f>SUM(C3:C12)</f>
        <v>8669930</v>
      </c>
      <c r="D13" s="519">
        <f>SUM(D3:D12)</f>
        <v>114514974</v>
      </c>
      <c r="E13" s="78"/>
      <c r="F13" s="78">
        <f>SUM(F3:F12)</f>
        <v>105845</v>
      </c>
      <c r="G13" s="78">
        <f>SUM(G3:G12)</f>
        <v>8670</v>
      </c>
      <c r="H13" s="78">
        <f t="shared" ref="H13" si="2">SUM(H3:H12)</f>
        <v>114515</v>
      </c>
      <c r="I13" s="78"/>
    </row>
    <row r="14" spans="1:13" x14ac:dyDescent="0.2">
      <c r="A14" s="139"/>
      <c r="B14" s="568"/>
      <c r="C14" s="569"/>
      <c r="D14" s="570"/>
      <c r="E14" s="78"/>
      <c r="F14" s="78"/>
      <c r="G14" s="78"/>
      <c r="H14" s="78"/>
      <c r="I14" s="78"/>
      <c r="J14" s="79"/>
      <c r="K14" s="79"/>
      <c r="M14" s="66"/>
    </row>
    <row r="15" spans="1:13" x14ac:dyDescent="0.2">
      <c r="A15" s="72" t="s">
        <v>307</v>
      </c>
      <c r="B15" s="73"/>
      <c r="C15" s="93">
        <v>0</v>
      </c>
      <c r="D15" s="520">
        <f t="shared" ref="D15:D20" si="3">SUM(B15:C15)</f>
        <v>0</v>
      </c>
      <c r="E15" s="70"/>
      <c r="F15" s="70"/>
      <c r="G15" s="70"/>
      <c r="H15" s="70">
        <f>F15+G15</f>
        <v>0</v>
      </c>
      <c r="I15" s="70"/>
      <c r="J15" s="70"/>
      <c r="K15" s="80"/>
      <c r="M15" s="66"/>
    </row>
    <row r="16" spans="1:13" x14ac:dyDescent="0.2">
      <c r="A16" s="72" t="s">
        <v>301</v>
      </c>
      <c r="B16" s="73"/>
      <c r="C16" s="93"/>
      <c r="D16" s="493">
        <f t="shared" si="3"/>
        <v>0</v>
      </c>
      <c r="E16" s="70"/>
      <c r="F16" s="70"/>
      <c r="G16" s="70"/>
      <c r="H16" s="70">
        <f t="shared" ref="H16:H21" si="4">F16+G16</f>
        <v>0</v>
      </c>
      <c r="I16" s="70"/>
      <c r="J16" s="70"/>
      <c r="K16" s="80"/>
      <c r="M16" s="66"/>
    </row>
    <row r="17" spans="1:13" x14ac:dyDescent="0.2">
      <c r="A17" s="72" t="s">
        <v>283</v>
      </c>
      <c r="B17" s="73"/>
      <c r="C17" s="93"/>
      <c r="D17" s="493">
        <f t="shared" si="3"/>
        <v>0</v>
      </c>
      <c r="E17" s="70"/>
      <c r="F17" s="70"/>
      <c r="G17" s="70"/>
      <c r="H17" s="70">
        <f t="shared" si="4"/>
        <v>0</v>
      </c>
      <c r="I17" s="70"/>
      <c r="J17" s="70"/>
      <c r="K17" s="80"/>
      <c r="M17" s="66"/>
    </row>
    <row r="18" spans="1:13" x14ac:dyDescent="0.2">
      <c r="A18" s="72" t="s">
        <v>300</v>
      </c>
      <c r="B18" s="73"/>
      <c r="C18" s="93"/>
      <c r="D18" s="493">
        <f t="shared" si="3"/>
        <v>0</v>
      </c>
      <c r="E18" s="70"/>
      <c r="F18" s="70"/>
      <c r="G18" s="70"/>
      <c r="H18" s="70">
        <f t="shared" si="4"/>
        <v>0</v>
      </c>
      <c r="I18" s="70"/>
      <c r="J18" s="70"/>
      <c r="K18" s="80"/>
      <c r="M18" s="66"/>
    </row>
    <row r="19" spans="1:13" x14ac:dyDescent="0.2">
      <c r="A19" s="72" t="s">
        <v>352</v>
      </c>
      <c r="B19" s="73"/>
      <c r="C19" s="93"/>
      <c r="D19" s="493">
        <f t="shared" si="3"/>
        <v>0</v>
      </c>
      <c r="E19" s="70"/>
      <c r="F19" s="70"/>
      <c r="G19" s="70"/>
      <c r="H19" s="70">
        <f t="shared" si="4"/>
        <v>0</v>
      </c>
      <c r="I19" s="70"/>
      <c r="J19" s="70"/>
      <c r="K19" s="80"/>
      <c r="M19" s="66"/>
    </row>
    <row r="20" spans="1:13" x14ac:dyDescent="0.2">
      <c r="A20" s="503" t="s">
        <v>364</v>
      </c>
      <c r="B20" s="73"/>
      <c r="C20" s="98"/>
      <c r="D20" s="521">
        <f t="shared" si="3"/>
        <v>0</v>
      </c>
      <c r="E20" s="70"/>
      <c r="F20" s="70"/>
      <c r="G20" s="70"/>
      <c r="H20" s="70">
        <f t="shared" si="4"/>
        <v>0</v>
      </c>
      <c r="I20" s="70"/>
      <c r="J20" s="70"/>
      <c r="K20" s="80"/>
      <c r="M20" s="66"/>
    </row>
    <row r="21" spans="1:13" x14ac:dyDescent="0.2">
      <c r="A21" s="72" t="s">
        <v>354</v>
      </c>
      <c r="B21" s="73"/>
      <c r="C21" s="629"/>
      <c r="D21" s="630">
        <f>+B21+C21</f>
        <v>0</v>
      </c>
      <c r="E21" s="70"/>
      <c r="F21" s="70"/>
      <c r="G21" s="70"/>
      <c r="H21" s="70">
        <f t="shared" si="4"/>
        <v>0</v>
      </c>
      <c r="I21" s="70"/>
      <c r="J21" s="70"/>
      <c r="K21" s="80"/>
      <c r="M21" s="66"/>
    </row>
    <row r="22" spans="1:13" x14ac:dyDescent="0.2">
      <c r="A22" s="77" t="s">
        <v>284</v>
      </c>
      <c r="B22" s="142">
        <f>SUM(B15:B21)</f>
        <v>0</v>
      </c>
      <c r="C22" s="142">
        <f>SUM(C15:C21)</f>
        <v>0</v>
      </c>
      <c r="D22" s="519">
        <f>SUM(D15:D21)</f>
        <v>0</v>
      </c>
      <c r="E22" s="70"/>
      <c r="F22" s="78">
        <f>SUM(F15:F21)</f>
        <v>0</v>
      </c>
      <c r="G22" s="78">
        <f>SUM(G15:G21)</f>
        <v>0</v>
      </c>
      <c r="H22" s="78">
        <f>SUM(H15:H21)</f>
        <v>0</v>
      </c>
      <c r="I22" s="78"/>
      <c r="J22" s="70"/>
      <c r="K22" s="80"/>
      <c r="M22" s="66"/>
    </row>
    <row r="23" spans="1:13" x14ac:dyDescent="0.2">
      <c r="A23" s="69"/>
      <c r="B23" s="71"/>
      <c r="C23" s="88"/>
      <c r="D23" s="493"/>
      <c r="E23" s="70"/>
      <c r="F23" s="70"/>
      <c r="G23" s="70"/>
      <c r="H23" s="70"/>
      <c r="I23" s="70"/>
      <c r="J23" s="70"/>
      <c r="K23" s="80"/>
      <c r="M23" s="66"/>
    </row>
    <row r="24" spans="1:13" x14ac:dyDescent="0.2">
      <c r="A24" s="72" t="s">
        <v>354</v>
      </c>
      <c r="B24" s="73"/>
      <c r="C24" s="93">
        <v>0</v>
      </c>
      <c r="D24" s="493">
        <f t="shared" ref="D24:D30" si="5">SUM(B24:C24)</f>
        <v>0</v>
      </c>
      <c r="E24" s="70"/>
      <c r="F24" s="70"/>
      <c r="G24" s="70"/>
      <c r="H24" s="70">
        <f>F24+G24</f>
        <v>0</v>
      </c>
      <c r="I24" s="70"/>
      <c r="J24" s="70"/>
      <c r="K24" s="80"/>
      <c r="M24" s="66"/>
    </row>
    <row r="25" spans="1:13" x14ac:dyDescent="0.2">
      <c r="A25" s="72" t="s">
        <v>307</v>
      </c>
      <c r="B25" s="73"/>
      <c r="C25" s="93">
        <v>1513157</v>
      </c>
      <c r="D25" s="493">
        <f t="shared" si="5"/>
        <v>1513157</v>
      </c>
      <c r="E25" s="70"/>
      <c r="F25" s="70"/>
      <c r="G25" s="70">
        <v>1513</v>
      </c>
      <c r="H25" s="70">
        <f t="shared" ref="H25:H30" si="6">F25+G25</f>
        <v>1513</v>
      </c>
      <c r="I25" s="70"/>
      <c r="J25" s="70"/>
      <c r="K25" s="80"/>
      <c r="M25" s="66"/>
    </row>
    <row r="26" spans="1:13" x14ac:dyDescent="0.2">
      <c r="A26" s="72" t="s">
        <v>301</v>
      </c>
      <c r="B26" s="73"/>
      <c r="C26" s="93">
        <v>3370986</v>
      </c>
      <c r="D26" s="493">
        <f t="shared" si="5"/>
        <v>3370986</v>
      </c>
      <c r="E26" s="70"/>
      <c r="F26" s="70"/>
      <c r="G26" s="70">
        <v>3371</v>
      </c>
      <c r="H26" s="70">
        <f t="shared" si="6"/>
        <v>3371</v>
      </c>
      <c r="I26" s="70"/>
      <c r="J26" s="70"/>
      <c r="K26" s="80"/>
      <c r="M26" s="66"/>
    </row>
    <row r="27" spans="1:13" x14ac:dyDescent="0.2">
      <c r="A27" s="72" t="s">
        <v>283</v>
      </c>
      <c r="B27" s="73"/>
      <c r="C27" s="93">
        <v>1563490</v>
      </c>
      <c r="D27" s="493">
        <f t="shared" si="5"/>
        <v>1563490</v>
      </c>
      <c r="E27" s="70"/>
      <c r="F27" s="70"/>
      <c r="G27" s="70">
        <v>1563</v>
      </c>
      <c r="H27" s="70">
        <f t="shared" si="6"/>
        <v>1563</v>
      </c>
      <c r="I27" s="70"/>
      <c r="J27" s="70"/>
      <c r="K27" s="80"/>
      <c r="M27" s="66"/>
    </row>
    <row r="28" spans="1:13" x14ac:dyDescent="0.2">
      <c r="A28" s="72" t="s">
        <v>300</v>
      </c>
      <c r="B28" s="73"/>
      <c r="C28" s="93">
        <v>1823165</v>
      </c>
      <c r="D28" s="493">
        <f t="shared" si="5"/>
        <v>1823165</v>
      </c>
      <c r="E28" s="70"/>
      <c r="F28" s="70"/>
      <c r="G28" s="70">
        <v>1823</v>
      </c>
      <c r="H28" s="70">
        <f t="shared" si="6"/>
        <v>1823</v>
      </c>
      <c r="I28" s="70"/>
      <c r="J28" s="70"/>
      <c r="K28" s="80"/>
      <c r="M28" s="66"/>
    </row>
    <row r="29" spans="1:13" x14ac:dyDescent="0.2">
      <c r="A29" s="72" t="s">
        <v>352</v>
      </c>
      <c r="B29" s="73"/>
      <c r="C29" s="93">
        <v>605570</v>
      </c>
      <c r="D29" s="493">
        <f t="shared" si="5"/>
        <v>605570</v>
      </c>
      <c r="E29" s="70"/>
      <c r="F29" s="70"/>
      <c r="G29" s="70">
        <v>606</v>
      </c>
      <c r="H29" s="70">
        <f t="shared" si="6"/>
        <v>606</v>
      </c>
      <c r="I29" s="70"/>
      <c r="J29" s="70"/>
      <c r="K29" s="80"/>
      <c r="M29" s="66"/>
    </row>
    <row r="30" spans="1:13" x14ac:dyDescent="0.2">
      <c r="A30" s="503" t="s">
        <v>364</v>
      </c>
      <c r="B30" s="73"/>
      <c r="C30" s="98">
        <v>199573</v>
      </c>
      <c r="D30" s="493">
        <f t="shared" si="5"/>
        <v>199573</v>
      </c>
      <c r="E30" s="70"/>
      <c r="F30" s="70"/>
      <c r="G30" s="70">
        <v>200</v>
      </c>
      <c r="H30" s="70">
        <f t="shared" si="6"/>
        <v>200</v>
      </c>
      <c r="I30" s="70"/>
      <c r="J30" s="70"/>
      <c r="K30" s="80"/>
      <c r="M30" s="66"/>
    </row>
    <row r="31" spans="1:13" x14ac:dyDescent="0.2">
      <c r="A31" s="77" t="s">
        <v>285</v>
      </c>
      <c r="B31" s="142">
        <f>SUM(B24:B30)</f>
        <v>0</v>
      </c>
      <c r="C31" s="142">
        <f t="shared" ref="C31:D31" si="7">SUM(C24:C30)</f>
        <v>9075941</v>
      </c>
      <c r="D31" s="519">
        <f t="shared" si="7"/>
        <v>9075941</v>
      </c>
      <c r="E31" s="70"/>
      <c r="F31" s="78">
        <f>SUM(F24:F30)</f>
        <v>0</v>
      </c>
      <c r="G31" s="78">
        <f t="shared" ref="G31:H31" si="8">SUM(G24:G30)</f>
        <v>9076</v>
      </c>
      <c r="H31" s="78">
        <f t="shared" si="8"/>
        <v>9076</v>
      </c>
      <c r="I31" s="78"/>
      <c r="J31" s="70"/>
      <c r="K31" s="80"/>
      <c r="M31" s="66"/>
    </row>
    <row r="32" spans="1:13" ht="15.75" thickBot="1" x14ac:dyDescent="0.25">
      <c r="A32" s="75"/>
      <c r="B32" s="76"/>
      <c r="C32" s="62"/>
      <c r="D32" s="521"/>
      <c r="E32" s="70"/>
      <c r="F32" s="70"/>
      <c r="G32" s="70"/>
      <c r="H32" s="70"/>
      <c r="I32" s="70"/>
      <c r="J32" s="70"/>
      <c r="K32" s="80"/>
      <c r="M32" s="66"/>
    </row>
    <row r="33" spans="1:12" s="81" customFormat="1" ht="15.75" thickBot="1" x14ac:dyDescent="0.25">
      <c r="A33" s="82" t="s">
        <v>19</v>
      </c>
      <c r="B33" s="502">
        <f>SUM(B13,B22,B31,)</f>
        <v>105845044</v>
      </c>
      <c r="C33" s="502">
        <f>SUM(C13,C22,C31,)</f>
        <v>17745871</v>
      </c>
      <c r="D33" s="522">
        <f>SUM(D13,D22,D31,)</f>
        <v>123590915</v>
      </c>
      <c r="E33" s="78"/>
      <c r="F33" s="567">
        <f>SUM(F13,F22,F31,)</f>
        <v>105845</v>
      </c>
      <c r="G33" s="567">
        <f>SUM(G13,G22,G31,)</f>
        <v>17746</v>
      </c>
      <c r="H33" s="567">
        <f>SUM(H13,H22,H31,)</f>
        <v>123591</v>
      </c>
      <c r="I33" s="567"/>
      <c r="J33" s="70"/>
      <c r="K33" s="80"/>
      <c r="L33" s="67"/>
    </row>
    <row r="34" spans="1:12" x14ac:dyDescent="0.2">
      <c r="G34" s="70"/>
      <c r="H34" s="70"/>
      <c r="I34" s="70"/>
      <c r="J34" s="70"/>
      <c r="K34" s="80"/>
    </row>
    <row r="35" spans="1:12" x14ac:dyDescent="0.2">
      <c r="K35" s="80"/>
    </row>
    <row r="36" spans="1:12" ht="15.75" thickBot="1" x14ac:dyDescent="0.25">
      <c r="K36" s="80"/>
    </row>
    <row r="37" spans="1:12" ht="41.45" customHeight="1" x14ac:dyDescent="0.2">
      <c r="A37" s="677" t="s">
        <v>45</v>
      </c>
      <c r="B37" s="683" t="s">
        <v>18</v>
      </c>
      <c r="C37" s="685" t="s">
        <v>332</v>
      </c>
      <c r="D37" s="684" t="s">
        <v>338</v>
      </c>
      <c r="E37" s="687" t="s">
        <v>337</v>
      </c>
    </row>
    <row r="38" spans="1:12" x14ac:dyDescent="0.2">
      <c r="A38" s="74" t="s">
        <v>294</v>
      </c>
      <c r="B38" s="678">
        <v>5</v>
      </c>
      <c r="C38" s="686" t="s">
        <v>333</v>
      </c>
      <c r="D38" s="679">
        <v>4100000</v>
      </c>
      <c r="E38" s="680">
        <f>B38*D38</f>
        <v>20500000</v>
      </c>
    </row>
    <row r="39" spans="1:12" x14ac:dyDescent="0.2">
      <c r="A39" s="74" t="s">
        <v>295</v>
      </c>
      <c r="B39" s="678">
        <v>4.4000000000000004</v>
      </c>
      <c r="C39" s="686" t="s">
        <v>333</v>
      </c>
      <c r="D39" s="679">
        <v>3650000</v>
      </c>
      <c r="E39" s="680">
        <f>B39*D39</f>
        <v>16060000.000000002</v>
      </c>
    </row>
    <row r="40" spans="1:12" x14ac:dyDescent="0.2">
      <c r="A40" s="74" t="s">
        <v>318</v>
      </c>
      <c r="B40" s="834" t="s">
        <v>339</v>
      </c>
      <c r="C40" s="834"/>
      <c r="D40" s="834"/>
      <c r="E40" s="680">
        <v>11438130</v>
      </c>
    </row>
    <row r="41" spans="1:12" x14ac:dyDescent="0.2">
      <c r="A41" s="74" t="s">
        <v>296</v>
      </c>
      <c r="B41" s="681">
        <v>13</v>
      </c>
      <c r="C41" s="681" t="s">
        <v>334</v>
      </c>
      <c r="D41" s="679">
        <v>72996</v>
      </c>
      <c r="E41" s="680">
        <f t="shared" ref="E41:E48" si="9">+B41*D41</f>
        <v>948948</v>
      </c>
    </row>
    <row r="42" spans="1:12" x14ac:dyDescent="0.2">
      <c r="A42" s="74" t="s">
        <v>302</v>
      </c>
      <c r="B42" s="681">
        <v>1</v>
      </c>
      <c r="C42" s="681" t="s">
        <v>334</v>
      </c>
      <c r="D42" s="73">
        <v>25000</v>
      </c>
      <c r="E42" s="680">
        <f t="shared" si="9"/>
        <v>25000</v>
      </c>
    </row>
    <row r="43" spans="1:12" x14ac:dyDescent="0.2">
      <c r="A43" s="74" t="s">
        <v>303</v>
      </c>
      <c r="B43" s="681">
        <v>56</v>
      </c>
      <c r="C43" s="681" t="s">
        <v>334</v>
      </c>
      <c r="D43" s="73">
        <v>471900</v>
      </c>
      <c r="E43" s="680">
        <f t="shared" si="9"/>
        <v>26426400</v>
      </c>
    </row>
    <row r="44" spans="1:12" x14ac:dyDescent="0.2">
      <c r="A44" s="74" t="s">
        <v>304</v>
      </c>
      <c r="B44" s="681">
        <v>0</v>
      </c>
      <c r="C44" s="681" t="s">
        <v>334</v>
      </c>
      <c r="D44" s="73">
        <v>163500</v>
      </c>
      <c r="E44" s="680">
        <f t="shared" si="9"/>
        <v>0</v>
      </c>
    </row>
    <row r="45" spans="1:12" x14ac:dyDescent="0.2">
      <c r="A45" s="74" t="s">
        <v>305</v>
      </c>
      <c r="B45" s="682">
        <v>1</v>
      </c>
      <c r="C45" s="688" t="s">
        <v>335</v>
      </c>
      <c r="D45" s="73">
        <v>4479000</v>
      </c>
      <c r="E45" s="680">
        <f t="shared" si="9"/>
        <v>4479000</v>
      </c>
    </row>
    <row r="46" spans="1:12" x14ac:dyDescent="0.2">
      <c r="A46" s="74" t="s">
        <v>306</v>
      </c>
      <c r="B46" s="681">
        <v>14</v>
      </c>
      <c r="C46" s="681" t="s">
        <v>334</v>
      </c>
      <c r="D46" s="73">
        <v>985400</v>
      </c>
      <c r="E46" s="680">
        <f t="shared" si="9"/>
        <v>13795600</v>
      </c>
    </row>
    <row r="47" spans="1:12" x14ac:dyDescent="0.2">
      <c r="A47" s="835" t="s">
        <v>297</v>
      </c>
      <c r="B47" s="681">
        <v>1</v>
      </c>
      <c r="C47" s="688" t="s">
        <v>335</v>
      </c>
      <c r="D47" s="73">
        <v>3000000</v>
      </c>
      <c r="E47" s="680">
        <f t="shared" si="9"/>
        <v>3000000</v>
      </c>
    </row>
    <row r="48" spans="1:12" x14ac:dyDescent="0.2">
      <c r="A48" s="836"/>
      <c r="B48" s="689">
        <v>3300</v>
      </c>
      <c r="C48" s="689" t="s">
        <v>336</v>
      </c>
      <c r="D48" s="690">
        <v>2800</v>
      </c>
      <c r="E48" s="691">
        <f t="shared" si="9"/>
        <v>9240000</v>
      </c>
    </row>
    <row r="49" spans="1:5" ht="15.75" thickBot="1" x14ac:dyDescent="0.25">
      <c r="A49" s="692" t="s">
        <v>46</v>
      </c>
      <c r="B49" s="693"/>
      <c r="C49" s="694"/>
      <c r="D49" s="695"/>
      <c r="E49" s="696">
        <f>SUM(E38:E48)</f>
        <v>105913078</v>
      </c>
    </row>
    <row r="90" spans="1:13" x14ac:dyDescent="0.2">
      <c r="C90" s="66"/>
    </row>
    <row r="91" spans="1:13" x14ac:dyDescent="0.2">
      <c r="A91" s="64"/>
      <c r="K91" s="66"/>
      <c r="L91" s="66"/>
      <c r="M91" s="66"/>
    </row>
    <row r="103" spans="1:13" x14ac:dyDescent="0.2">
      <c r="B103" s="87"/>
      <c r="C103" s="88"/>
      <c r="D103" s="89"/>
      <c r="E103" s="89"/>
    </row>
    <row r="104" spans="1:13" x14ac:dyDescent="0.2">
      <c r="A104" s="86"/>
      <c r="B104" s="92"/>
      <c r="C104" s="93"/>
      <c r="D104" s="94"/>
      <c r="E104" s="94"/>
      <c r="F104" s="89"/>
      <c r="G104" s="89"/>
      <c r="H104" s="89"/>
      <c r="I104" s="89"/>
      <c r="J104" s="89"/>
      <c r="K104" s="90"/>
      <c r="L104" s="66"/>
      <c r="M104" s="66"/>
    </row>
    <row r="105" spans="1:13" x14ac:dyDescent="0.2">
      <c r="A105" s="91"/>
      <c r="B105" s="92"/>
      <c r="C105" s="93"/>
      <c r="D105" s="94"/>
      <c r="E105" s="94"/>
      <c r="F105" s="94"/>
      <c r="G105" s="94"/>
      <c r="H105" s="94"/>
      <c r="I105" s="94"/>
      <c r="J105" s="94"/>
      <c r="K105" s="95"/>
      <c r="L105" s="66"/>
      <c r="M105" s="66"/>
    </row>
    <row r="106" spans="1:13" x14ac:dyDescent="0.2">
      <c r="A106" s="91"/>
      <c r="B106" s="92"/>
      <c r="C106" s="93"/>
      <c r="D106" s="94"/>
      <c r="E106" s="94"/>
      <c r="F106" s="94"/>
      <c r="G106" s="94"/>
      <c r="H106" s="94"/>
      <c r="I106" s="94"/>
      <c r="J106" s="94"/>
      <c r="K106" s="95"/>
      <c r="L106" s="66"/>
      <c r="M106" s="66"/>
    </row>
    <row r="107" spans="1:13" x14ac:dyDescent="0.2">
      <c r="A107" s="91"/>
      <c r="B107" s="97"/>
      <c r="C107" s="98"/>
      <c r="D107" s="99"/>
      <c r="E107" s="99"/>
      <c r="F107" s="94"/>
      <c r="G107" s="94"/>
      <c r="H107" s="94"/>
      <c r="I107" s="94"/>
      <c r="J107" s="94"/>
      <c r="K107" s="95"/>
      <c r="L107" s="66"/>
      <c r="M107" s="66"/>
    </row>
    <row r="108" spans="1:13" x14ac:dyDescent="0.2">
      <c r="A108" s="96"/>
      <c r="F108" s="99"/>
      <c r="G108" s="99"/>
      <c r="H108" s="99"/>
      <c r="I108" s="99"/>
      <c r="J108" s="99"/>
      <c r="K108" s="100"/>
      <c r="L108" s="66"/>
      <c r="M108" s="66"/>
    </row>
  </sheetData>
  <mergeCells count="2">
    <mergeCell ref="B40:D40"/>
    <mergeCell ref="A47:A48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65" orientation="portrait" r:id="rId1"/>
  <headerFooter alignWithMargins="0">
    <oddHeader>&amp;L&amp;"Times New Roman,Félkövér"&amp;13Szent László Völgye TKT&amp;C&amp;"Times New Roman,Félkövér"&amp;16 2021.ÉVI I. KÖLTSÉGVETÉS MÓDOSÍTÁS&amp;R
4. sz. táblázat
SZOCIÁLIS NORMATÍVA
 Adatok: eFt</oddHeader>
    <oddFooter>&amp;L&amp;F&amp;R&amp;P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101"/>
  <sheetViews>
    <sheetView topLeftCell="A4" zoomScaleNormal="100" workbookViewId="0">
      <selection activeCell="F13" sqref="F13"/>
    </sheetView>
  </sheetViews>
  <sheetFormatPr defaultColWidth="8.85546875" defaultRowHeight="12" x14ac:dyDescent="0.2"/>
  <cols>
    <col min="1" max="1" width="40.140625" style="540" customWidth="1"/>
    <col min="2" max="2" width="12.5703125" style="540" customWidth="1"/>
    <col min="3" max="10" width="7.42578125" style="540" customWidth="1"/>
    <col min="11" max="11" width="8.28515625" style="540" customWidth="1"/>
    <col min="12" max="14" width="7.42578125" style="540" customWidth="1"/>
    <col min="15" max="15" width="12.7109375" style="540" customWidth="1"/>
    <col min="16" max="21" width="8.85546875" style="540"/>
    <col min="22" max="22" width="9.28515625" style="540" customWidth="1"/>
    <col min="23" max="16384" width="8.85546875" style="540"/>
  </cols>
  <sheetData>
    <row r="1" spans="1:23" s="529" customFormat="1" ht="36.6" customHeight="1" thickBot="1" x14ac:dyDescent="0.25">
      <c r="A1" s="523"/>
      <c r="B1" s="524" t="s">
        <v>382</v>
      </c>
      <c r="C1" s="525" t="s">
        <v>21</v>
      </c>
      <c r="D1" s="526" t="s">
        <v>22</v>
      </c>
      <c r="E1" s="526" t="s">
        <v>23</v>
      </c>
      <c r="F1" s="527" t="s">
        <v>24</v>
      </c>
      <c r="G1" s="526" t="s">
        <v>25</v>
      </c>
      <c r="H1" s="526" t="s">
        <v>26</v>
      </c>
      <c r="I1" s="526" t="s">
        <v>27</v>
      </c>
      <c r="J1" s="526" t="s">
        <v>28</v>
      </c>
      <c r="K1" s="526" t="s">
        <v>29</v>
      </c>
      <c r="L1" s="526" t="s">
        <v>30</v>
      </c>
      <c r="M1" s="526" t="s">
        <v>31</v>
      </c>
      <c r="N1" s="528" t="s">
        <v>32</v>
      </c>
      <c r="O1" s="524" t="s">
        <v>383</v>
      </c>
    </row>
    <row r="2" spans="1:23" s="529" customFormat="1" ht="34.9" customHeight="1" x14ac:dyDescent="0.2">
      <c r="A2" s="530" t="s">
        <v>291</v>
      </c>
      <c r="B2" s="530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  <c r="N2" s="55"/>
      <c r="O2" s="56"/>
      <c r="Q2" s="531"/>
      <c r="R2" s="532"/>
      <c r="S2" s="532"/>
      <c r="T2" s="532"/>
      <c r="U2" s="532"/>
    </row>
    <row r="3" spans="1:23" ht="12.75" x14ac:dyDescent="0.2">
      <c r="A3" s="533" t="s">
        <v>4</v>
      </c>
      <c r="B3" s="534">
        <f>+'[3]5.SZ.TÁBL. PÉNZE. ÁTAD - ÁTVÉT'!$O3</f>
        <v>12597</v>
      </c>
      <c r="C3" s="535">
        <v>914</v>
      </c>
      <c r="D3" s="536">
        <v>977</v>
      </c>
      <c r="E3" s="536">
        <v>2213</v>
      </c>
      <c r="F3" s="536">
        <v>944</v>
      </c>
      <c r="G3" s="536">
        <v>944</v>
      </c>
      <c r="H3" s="536">
        <v>944</v>
      </c>
      <c r="I3" s="536">
        <v>944</v>
      </c>
      <c r="J3" s="536">
        <v>944</v>
      </c>
      <c r="K3" s="536">
        <v>944</v>
      </c>
      <c r="L3" s="536">
        <v>944</v>
      </c>
      <c r="M3" s="536">
        <v>944</v>
      </c>
      <c r="N3" s="537">
        <v>941</v>
      </c>
      <c r="O3" s="534">
        <f>SUM(B3)</f>
        <v>12597</v>
      </c>
      <c r="P3" s="538"/>
      <c r="Q3" s="15">
        <f>+'2.SZ.TÁBL. BEVÉTELEK'!E5+'2.SZ.TÁBL. BEVÉTELEK'!E14+'2.SZ.TÁBL. BEVÉTELEK'!E22+'2.SZ.TÁBL. BEVÉTELEK'!E31+'2.SZ.TÁBL. BEVÉTELEK'!E55+'2.SZ.TÁBL. BEVÉTELEK'!E64+'2.SZ.TÁBL. BEVÉTELEK'!E41+'2.SZ.TÁBL. BEVÉTELEK'!E48+'2.SZ.TÁBL. BEVÉTELEK'!C78</f>
        <v>12597</v>
      </c>
      <c r="R3" s="17">
        <f t="shared" ref="R3:R10" si="0">+Q3/12</f>
        <v>1049.75</v>
      </c>
      <c r="S3" s="35">
        <v>1050</v>
      </c>
      <c r="T3" s="16"/>
      <c r="U3" s="15">
        <f t="shared" ref="U3:U12" si="1">+Q3-SUM(C3:M3)</f>
        <v>941</v>
      </c>
    </row>
    <row r="4" spans="1:23" ht="12.75" x14ac:dyDescent="0.2">
      <c r="A4" s="541" t="s">
        <v>6</v>
      </c>
      <c r="B4" s="534">
        <f>+'[3]5.SZ.TÁBL. PÉNZE. ÁTAD - ÁTVÉT'!$O4</f>
        <v>3696</v>
      </c>
      <c r="C4" s="535"/>
      <c r="D4" s="536"/>
      <c r="E4" s="536"/>
      <c r="F4" s="536">
        <v>1232</v>
      </c>
      <c r="G4" s="536">
        <v>308</v>
      </c>
      <c r="H4" s="536">
        <v>308</v>
      </c>
      <c r="I4" s="536">
        <v>308</v>
      </c>
      <c r="J4" s="536">
        <v>308</v>
      </c>
      <c r="K4" s="536">
        <v>308</v>
      </c>
      <c r="L4" s="536">
        <v>308</v>
      </c>
      <c r="M4" s="536">
        <v>308</v>
      </c>
      <c r="N4" s="537">
        <v>308</v>
      </c>
      <c r="O4" s="534">
        <f t="shared" ref="O4:O9" si="2">SUM(B4)</f>
        <v>3696</v>
      </c>
      <c r="P4" s="539"/>
      <c r="Q4" s="15">
        <f>+'2.SZ.TÁBL. BEVÉTELEK'!E7+'2.SZ.TÁBL. BEVÉTELEK'!E15+'2.SZ.TÁBL. BEVÉTELEK'!E23+'2.SZ.TÁBL. BEVÉTELEK'!E33+'2.SZ.TÁBL. BEVÉTELEK'!E56+'2.SZ.TÁBL. BEVÉTELEK'!E66+'2.SZ.TÁBL. BEVÉTELEK'!E42+'2.SZ.TÁBL. BEVÉTELEK'!E49+'2.SZ.TÁBL. BEVÉTELEK'!C80</f>
        <v>3696</v>
      </c>
      <c r="R4" s="17">
        <f t="shared" si="0"/>
        <v>308</v>
      </c>
      <c r="S4" s="35">
        <v>308</v>
      </c>
      <c r="T4" s="16"/>
      <c r="U4" s="15">
        <f t="shared" si="1"/>
        <v>308</v>
      </c>
    </row>
    <row r="5" spans="1:23" ht="12.75" x14ac:dyDescent="0.2">
      <c r="A5" s="541" t="s">
        <v>5</v>
      </c>
      <c r="B5" s="534">
        <f>+'[3]5.SZ.TÁBL. PÉNZE. ÁTAD - ÁTVÉT'!$O5</f>
        <v>9582</v>
      </c>
      <c r="C5" s="535"/>
      <c r="D5" s="536"/>
      <c r="E5" s="536"/>
      <c r="F5" s="536"/>
      <c r="G5" s="536">
        <v>1198</v>
      </c>
      <c r="H5" s="536">
        <v>1198</v>
      </c>
      <c r="I5" s="536">
        <v>1198</v>
      </c>
      <c r="J5" s="536">
        <v>1198</v>
      </c>
      <c r="K5" s="536">
        <v>1198</v>
      </c>
      <c r="L5" s="536">
        <v>1198</v>
      </c>
      <c r="M5" s="536">
        <v>1198</v>
      </c>
      <c r="N5" s="537">
        <v>1196</v>
      </c>
      <c r="O5" s="534">
        <f t="shared" si="2"/>
        <v>9582</v>
      </c>
      <c r="Q5" s="15">
        <f>+'2.SZ.TÁBL. BEVÉTELEK'!E6+'2.SZ.TÁBL. BEVÉTELEK'!E32+'2.SZ.TÁBL. BEVÉTELEK'!E65+'2.SZ.TÁBL. BEVÉTELEK'!C79</f>
        <v>9582</v>
      </c>
      <c r="R5" s="17">
        <f t="shared" si="0"/>
        <v>798.5</v>
      </c>
      <c r="S5" s="35">
        <v>799</v>
      </c>
      <c r="T5" s="16"/>
      <c r="U5" s="15">
        <f>+Q5-SUM(C5:M5)</f>
        <v>1196</v>
      </c>
    </row>
    <row r="6" spans="1:23" ht="12.75" x14ac:dyDescent="0.2">
      <c r="A6" s="541" t="s">
        <v>7</v>
      </c>
      <c r="B6" s="534">
        <f>+'[3]5.SZ.TÁBL. PÉNZE. ÁTAD - ÁTVÉT'!$O6</f>
        <v>3310</v>
      </c>
      <c r="C6" s="535"/>
      <c r="D6" s="536"/>
      <c r="E6" s="536"/>
      <c r="F6" s="536"/>
      <c r="G6" s="536">
        <v>1104</v>
      </c>
      <c r="H6" s="536">
        <v>315</v>
      </c>
      <c r="I6" s="536">
        <v>315</v>
      </c>
      <c r="J6" s="536">
        <v>315</v>
      </c>
      <c r="K6" s="536">
        <v>315</v>
      </c>
      <c r="L6" s="536">
        <v>315</v>
      </c>
      <c r="M6" s="536">
        <v>315</v>
      </c>
      <c r="N6" s="537">
        <v>316</v>
      </c>
      <c r="O6" s="534">
        <f t="shared" si="2"/>
        <v>3310</v>
      </c>
      <c r="Q6" s="15">
        <f>+'2.SZ.TÁBL. BEVÉTELEK'!E8+'2.SZ.TÁBL. BEVÉTELEK'!E16+'2.SZ.TÁBL. BEVÉTELEK'!E24+'2.SZ.TÁBL. BEVÉTELEK'!E34+'2.SZ.TÁBL. BEVÉTELEK'!E57+'2.SZ.TÁBL. BEVÉTELEK'!E67+'2.SZ.TÁBL. BEVÉTELEK'!E50+'2.SZ.TÁBL. BEVÉTELEK'!C81</f>
        <v>3310</v>
      </c>
      <c r="R6" s="17">
        <f t="shared" si="0"/>
        <v>275.83333333333331</v>
      </c>
      <c r="S6" s="35">
        <v>276</v>
      </c>
      <c r="T6" s="16"/>
      <c r="U6" s="15">
        <f t="shared" si="1"/>
        <v>316</v>
      </c>
    </row>
    <row r="7" spans="1:23" ht="12.75" x14ac:dyDescent="0.2">
      <c r="A7" s="541" t="s">
        <v>8</v>
      </c>
      <c r="B7" s="534">
        <f>+'[3]5.SZ.TÁBL. PÉNZE. ÁTAD - ÁTVÉT'!$O7</f>
        <v>15977</v>
      </c>
      <c r="C7" s="535"/>
      <c r="D7" s="536"/>
      <c r="E7" s="536"/>
      <c r="F7" s="536"/>
      <c r="G7" s="536">
        <v>3993</v>
      </c>
      <c r="H7" s="536">
        <v>1331</v>
      </c>
      <c r="I7" s="536">
        <v>1776</v>
      </c>
      <c r="J7" s="536">
        <v>1776</v>
      </c>
      <c r="K7" s="536">
        <v>1776</v>
      </c>
      <c r="L7" s="536">
        <v>1776</v>
      </c>
      <c r="M7" s="536">
        <v>1776</v>
      </c>
      <c r="N7" s="537">
        <v>1773</v>
      </c>
      <c r="O7" s="534">
        <f t="shared" si="2"/>
        <v>15977</v>
      </c>
      <c r="P7" s="539"/>
      <c r="Q7" s="15">
        <f>+'2.SZ.TÁBL. BEVÉTELEK'!E9+'2.SZ.TÁBL. BEVÉTELEK'!E17+'2.SZ.TÁBL. BEVÉTELEK'!E25+'2.SZ.TÁBL. BEVÉTELEK'!E35+'2.SZ.TÁBL. BEVÉTELEK'!E58+'2.SZ.TÁBL. BEVÉTELEK'!E43+'2.SZ.TÁBL. BEVÉTELEK'!C82</f>
        <v>15977</v>
      </c>
      <c r="R7" s="17">
        <f t="shared" si="0"/>
        <v>1331.4166666666667</v>
      </c>
      <c r="S7" s="35">
        <v>1331</v>
      </c>
      <c r="T7" s="16"/>
      <c r="U7" s="15">
        <f t="shared" si="1"/>
        <v>1773</v>
      </c>
    </row>
    <row r="8" spans="1:23" ht="12.75" x14ac:dyDescent="0.2">
      <c r="A8" s="541" t="s">
        <v>9</v>
      </c>
      <c r="B8" s="534">
        <f>+'[3]5.SZ.TÁBL. PÉNZE. ÁTAD - ÁTVÉT'!$O8</f>
        <v>8972</v>
      </c>
      <c r="C8" s="535"/>
      <c r="D8" s="536"/>
      <c r="E8" s="536">
        <v>2244</v>
      </c>
      <c r="F8" s="536"/>
      <c r="G8" s="536">
        <v>841</v>
      </c>
      <c r="H8" s="536">
        <v>841</v>
      </c>
      <c r="I8" s="536">
        <v>841</v>
      </c>
      <c r="J8" s="536">
        <v>841</v>
      </c>
      <c r="K8" s="536">
        <v>841</v>
      </c>
      <c r="L8" s="536">
        <v>841</v>
      </c>
      <c r="M8" s="536">
        <v>841</v>
      </c>
      <c r="N8" s="537">
        <v>841</v>
      </c>
      <c r="O8" s="534">
        <f t="shared" si="2"/>
        <v>8972</v>
      </c>
      <c r="P8" s="539"/>
      <c r="Q8" s="15">
        <f>+'2.SZ.TÁBL. BEVÉTELEK'!E10+'2.SZ.TÁBL. BEVÉTELEK'!E26+'2.SZ.TÁBL. BEVÉTELEK'!E36+'2.SZ.TÁBL. BEVÉTELEK'!E59+'2.SZ.TÁBL. BEVÉTELEK'!E68+'2.SZ.TÁBL. BEVÉTELEK'!E44+'2.SZ.TÁBL. BEVÉTELEK'!C83</f>
        <v>8972</v>
      </c>
      <c r="R8" s="17">
        <f t="shared" si="0"/>
        <v>747.66666666666663</v>
      </c>
      <c r="S8" s="35">
        <v>748</v>
      </c>
      <c r="T8" s="16"/>
      <c r="U8" s="15">
        <f t="shared" si="1"/>
        <v>841</v>
      </c>
    </row>
    <row r="9" spans="1:23" ht="12.75" x14ac:dyDescent="0.2">
      <c r="A9" s="542" t="s">
        <v>10</v>
      </c>
      <c r="B9" s="534">
        <f>+'[3]5.SZ.TÁBL. PÉNZE. ÁTAD - ÁTVÉT'!$O9</f>
        <v>6048</v>
      </c>
      <c r="C9" s="543"/>
      <c r="D9" s="544"/>
      <c r="E9" s="544"/>
      <c r="F9" s="544">
        <v>2016</v>
      </c>
      <c r="G9" s="544">
        <v>504</v>
      </c>
      <c r="H9" s="544">
        <v>504</v>
      </c>
      <c r="I9" s="544">
        <v>504</v>
      </c>
      <c r="J9" s="544">
        <v>504</v>
      </c>
      <c r="K9" s="544">
        <v>504</v>
      </c>
      <c r="L9" s="544">
        <v>504</v>
      </c>
      <c r="M9" s="544">
        <v>504</v>
      </c>
      <c r="N9" s="545">
        <v>504</v>
      </c>
      <c r="O9" s="534">
        <f t="shared" si="2"/>
        <v>6048</v>
      </c>
      <c r="P9" s="539"/>
      <c r="Q9" s="15">
        <f>+'2.SZ.TÁBL. BEVÉTELEK'!E11+'2.SZ.TÁBL. BEVÉTELEK'!E18+'2.SZ.TÁBL. BEVÉTELEK'!E27+'2.SZ.TÁBL. BEVÉTELEK'!E37+'2.SZ.TÁBL. BEVÉTELEK'!E60+'2.SZ.TÁBL. BEVÉTELEK'!E69+'2.SZ.TÁBL. BEVÉTELEK'!E45+'2.SZ.TÁBL. BEVÉTELEK'!E51+'2.SZ.TÁBL. BEVÉTELEK'!C84</f>
        <v>6048</v>
      </c>
      <c r="R9" s="17">
        <f t="shared" si="0"/>
        <v>504</v>
      </c>
      <c r="S9" s="35">
        <v>504</v>
      </c>
      <c r="T9" s="16"/>
      <c r="U9" s="15">
        <f t="shared" si="1"/>
        <v>504</v>
      </c>
    </row>
    <row r="10" spans="1:23" ht="13.5" thickBot="1" x14ac:dyDescent="0.25">
      <c r="A10" s="546" t="s">
        <v>235</v>
      </c>
      <c r="B10" s="534">
        <f>+'[3]5.SZ.TÁBL. PÉNZE. ÁTAD - ÁTVÉT'!$O10</f>
        <v>4116</v>
      </c>
      <c r="C10" s="543"/>
      <c r="D10" s="544"/>
      <c r="E10" s="544">
        <v>1029</v>
      </c>
      <c r="F10" s="544">
        <v>343</v>
      </c>
      <c r="G10" s="544">
        <v>343</v>
      </c>
      <c r="H10" s="544">
        <v>343</v>
      </c>
      <c r="I10" s="544">
        <v>343</v>
      </c>
      <c r="J10" s="544">
        <v>343</v>
      </c>
      <c r="K10" s="544">
        <v>343</v>
      </c>
      <c r="L10" s="544">
        <v>343</v>
      </c>
      <c r="M10" s="544">
        <v>343</v>
      </c>
      <c r="N10" s="545">
        <v>343</v>
      </c>
      <c r="O10" s="534">
        <f>SUM(B10)</f>
        <v>4116</v>
      </c>
      <c r="P10" s="539"/>
      <c r="Q10" s="15">
        <f>+'2.SZ.TÁBL. BEVÉTELEK'!E19+'2.SZ.TÁBL. BEVÉTELEK'!E28+'2.SZ.TÁBL. BEVÉTELEK'!E38+'2.SZ.TÁBL. BEVÉTELEK'!E61+'2.SZ.TÁBL. BEVÉTELEK'!E70+'2.SZ.TÁBL. BEVÉTELEK'!E52+'2.SZ.TÁBL. BEVÉTELEK'!C85</f>
        <v>4116</v>
      </c>
      <c r="R10" s="17">
        <f t="shared" si="0"/>
        <v>343</v>
      </c>
      <c r="S10" s="35">
        <v>343</v>
      </c>
      <c r="T10" s="16"/>
      <c r="U10" s="15">
        <f t="shared" si="1"/>
        <v>343</v>
      </c>
    </row>
    <row r="11" spans="1:23" ht="13.5" thickBot="1" x14ac:dyDescent="0.25">
      <c r="A11" s="547" t="s">
        <v>14</v>
      </c>
      <c r="B11" s="548">
        <f>SUM(B3:B10)</f>
        <v>64298</v>
      </c>
      <c r="C11" s="549">
        <f>SUM(C3:C10)</f>
        <v>914</v>
      </c>
      <c r="D11" s="550">
        <f t="shared" ref="D11:N11" si="3">SUM(D3:D10)</f>
        <v>977</v>
      </c>
      <c r="E11" s="550">
        <f t="shared" si="3"/>
        <v>5486</v>
      </c>
      <c r="F11" s="550">
        <f t="shared" si="3"/>
        <v>4535</v>
      </c>
      <c r="G11" s="550">
        <f t="shared" si="3"/>
        <v>9235</v>
      </c>
      <c r="H11" s="550">
        <f t="shared" si="3"/>
        <v>5784</v>
      </c>
      <c r="I11" s="550">
        <f t="shared" si="3"/>
        <v>6229</v>
      </c>
      <c r="J11" s="550">
        <f t="shared" si="3"/>
        <v>6229</v>
      </c>
      <c r="K11" s="550">
        <f t="shared" si="3"/>
        <v>6229</v>
      </c>
      <c r="L11" s="550">
        <f t="shared" si="3"/>
        <v>6229</v>
      </c>
      <c r="M11" s="550">
        <f t="shared" si="3"/>
        <v>6229</v>
      </c>
      <c r="N11" s="550">
        <f t="shared" si="3"/>
        <v>6222</v>
      </c>
      <c r="O11" s="548">
        <f>SUM(O3:O10)</f>
        <v>64298</v>
      </c>
      <c r="Q11" s="17"/>
      <c r="R11" s="17"/>
      <c r="S11" s="17"/>
      <c r="T11" s="17"/>
      <c r="U11" s="17"/>
    </row>
    <row r="12" spans="1:23" s="551" customFormat="1" ht="22.5" customHeight="1" thickBot="1" x14ac:dyDescent="0.25">
      <c r="A12" s="648" t="s">
        <v>260</v>
      </c>
      <c r="B12" s="534">
        <f>+'[3]5.SZ.TÁBL. PÉNZE. ÁTAD - ÁTVÉT'!$O$13</f>
        <v>105845</v>
      </c>
      <c r="C12" s="649">
        <v>15132</v>
      </c>
      <c r="D12" s="650">
        <v>10756</v>
      </c>
      <c r="E12" s="650">
        <v>10734</v>
      </c>
      <c r="F12" s="650">
        <v>10582</v>
      </c>
      <c r="G12" s="650">
        <v>9548</v>
      </c>
      <c r="H12" s="650">
        <v>9548</v>
      </c>
      <c r="I12" s="650">
        <v>9548</v>
      </c>
      <c r="J12" s="650">
        <v>9548</v>
      </c>
      <c r="K12" s="650">
        <v>9548</v>
      </c>
      <c r="L12" s="650">
        <v>9548</v>
      </c>
      <c r="M12" s="650">
        <v>9548</v>
      </c>
      <c r="N12" s="651">
        <v>9551</v>
      </c>
      <c r="O12" s="652">
        <f>+'4.SZ.TÁBL. SZOCIÁLIS NORMATÍVA'!H33</f>
        <v>123591</v>
      </c>
      <c r="Q12" s="571">
        <f>+'2.SZ.TÁBL. BEVÉTELEK'!E72</f>
        <v>123591</v>
      </c>
      <c r="R12" s="572">
        <f>+Q12/12</f>
        <v>10299.25</v>
      </c>
      <c r="S12" s="572">
        <v>8820</v>
      </c>
      <c r="T12" s="573"/>
      <c r="U12" s="37">
        <f t="shared" si="1"/>
        <v>9551</v>
      </c>
      <c r="V12" s="552"/>
    </row>
    <row r="13" spans="1:23" s="551" customFormat="1" ht="22.5" customHeight="1" thickBot="1" x14ac:dyDescent="0.25">
      <c r="A13" s="781" t="s">
        <v>397</v>
      </c>
      <c r="B13" s="761"/>
      <c r="C13" s="782"/>
      <c r="D13" s="783"/>
      <c r="E13" s="783"/>
      <c r="F13" s="783"/>
      <c r="G13" s="783"/>
      <c r="H13" s="783"/>
      <c r="I13" s="783"/>
      <c r="J13" s="783"/>
      <c r="K13" s="783"/>
      <c r="L13" s="783"/>
      <c r="M13" s="783"/>
      <c r="N13" s="784"/>
      <c r="O13" s="785"/>
      <c r="Q13" s="571"/>
      <c r="R13" s="572"/>
      <c r="S13" s="572"/>
      <c r="T13" s="573"/>
      <c r="U13" s="37"/>
      <c r="V13" s="552"/>
    </row>
    <row r="14" spans="1:23" ht="21" customHeight="1" thickBot="1" x14ac:dyDescent="0.25">
      <c r="A14" s="641" t="s">
        <v>261</v>
      </c>
      <c r="B14" s="640">
        <f t="shared" ref="B14:O14" si="4">SUM(B12)</f>
        <v>105845</v>
      </c>
      <c r="C14" s="642">
        <f t="shared" si="4"/>
        <v>15132</v>
      </c>
      <c r="D14" s="642">
        <f t="shared" si="4"/>
        <v>10756</v>
      </c>
      <c r="E14" s="642">
        <f t="shared" si="4"/>
        <v>10734</v>
      </c>
      <c r="F14" s="642">
        <f t="shared" si="4"/>
        <v>10582</v>
      </c>
      <c r="G14" s="642">
        <f t="shared" si="4"/>
        <v>9548</v>
      </c>
      <c r="H14" s="642">
        <f t="shared" si="4"/>
        <v>9548</v>
      </c>
      <c r="I14" s="642">
        <f t="shared" si="4"/>
        <v>9548</v>
      </c>
      <c r="J14" s="642">
        <f t="shared" si="4"/>
        <v>9548</v>
      </c>
      <c r="K14" s="642">
        <f t="shared" si="4"/>
        <v>9548</v>
      </c>
      <c r="L14" s="642">
        <f t="shared" si="4"/>
        <v>9548</v>
      </c>
      <c r="M14" s="642">
        <f t="shared" si="4"/>
        <v>9548</v>
      </c>
      <c r="N14" s="642">
        <f t="shared" si="4"/>
        <v>9551</v>
      </c>
      <c r="O14" s="640">
        <f t="shared" si="4"/>
        <v>123591</v>
      </c>
      <c r="Q14" s="552"/>
      <c r="R14" s="553"/>
      <c r="S14" s="551"/>
      <c r="T14" s="551"/>
      <c r="U14" s="554"/>
      <c r="V14" s="552"/>
      <c r="W14" s="551"/>
    </row>
    <row r="15" spans="1:23" ht="22.5" customHeight="1" thickBot="1" x14ac:dyDescent="0.25">
      <c r="A15" s="555" t="s">
        <v>262</v>
      </c>
      <c r="B15" s="640">
        <f>+B11+B14</f>
        <v>170143</v>
      </c>
      <c r="C15" s="640">
        <f t="shared" ref="C15:N15" si="5">+C11+C14</f>
        <v>16046</v>
      </c>
      <c r="D15" s="640">
        <f t="shared" si="5"/>
        <v>11733</v>
      </c>
      <c r="E15" s="640">
        <f t="shared" si="5"/>
        <v>16220</v>
      </c>
      <c r="F15" s="640">
        <f t="shared" si="5"/>
        <v>15117</v>
      </c>
      <c r="G15" s="640">
        <f t="shared" si="5"/>
        <v>18783</v>
      </c>
      <c r="H15" s="640">
        <f t="shared" si="5"/>
        <v>15332</v>
      </c>
      <c r="I15" s="640">
        <f t="shared" si="5"/>
        <v>15777</v>
      </c>
      <c r="J15" s="640">
        <f t="shared" si="5"/>
        <v>15777</v>
      </c>
      <c r="K15" s="640">
        <f t="shared" si="5"/>
        <v>15777</v>
      </c>
      <c r="L15" s="640">
        <f t="shared" si="5"/>
        <v>15777</v>
      </c>
      <c r="M15" s="640">
        <f t="shared" si="5"/>
        <v>15777</v>
      </c>
      <c r="N15" s="640">
        <f t="shared" si="5"/>
        <v>15773</v>
      </c>
      <c r="O15" s="640">
        <f>+O11+O14</f>
        <v>187889</v>
      </c>
      <c r="Q15" s="552"/>
      <c r="R15" s="553"/>
      <c r="S15" s="551"/>
      <c r="T15" s="551"/>
      <c r="U15" s="554"/>
      <c r="V15" s="552"/>
      <c r="W15" s="551"/>
    </row>
    <row r="16" spans="1:23" ht="28.5" customHeight="1" thickBot="1" x14ac:dyDescent="0.25">
      <c r="A16" s="556"/>
      <c r="B16" s="557"/>
      <c r="C16" s="557"/>
      <c r="D16" s="557"/>
      <c r="E16" s="557"/>
      <c r="F16" s="557"/>
      <c r="G16" s="557"/>
      <c r="H16" s="557"/>
      <c r="I16" s="557"/>
      <c r="J16" s="557"/>
      <c r="K16" s="557"/>
      <c r="L16" s="557"/>
      <c r="M16" s="557"/>
      <c r="N16" s="557"/>
      <c r="O16" s="557"/>
      <c r="Q16" s="552"/>
      <c r="R16" s="553"/>
      <c r="S16" s="551"/>
      <c r="T16" s="551"/>
      <c r="U16" s="554"/>
      <c r="V16" s="552"/>
      <c r="W16" s="551"/>
    </row>
    <row r="17" spans="1:22" ht="37.5" customHeight="1" thickBot="1" x14ac:dyDescent="0.25">
      <c r="A17" s="633" t="s">
        <v>292</v>
      </c>
      <c r="B17" s="524" t="s">
        <v>382</v>
      </c>
      <c r="C17" s="525" t="s">
        <v>21</v>
      </c>
      <c r="D17" s="526" t="s">
        <v>22</v>
      </c>
      <c r="E17" s="526" t="s">
        <v>23</v>
      </c>
      <c r="F17" s="527" t="s">
        <v>24</v>
      </c>
      <c r="G17" s="526" t="s">
        <v>25</v>
      </c>
      <c r="H17" s="526" t="s">
        <v>26</v>
      </c>
      <c r="I17" s="526" t="s">
        <v>27</v>
      </c>
      <c r="J17" s="526" t="s">
        <v>28</v>
      </c>
      <c r="K17" s="526" t="s">
        <v>29</v>
      </c>
      <c r="L17" s="526" t="s">
        <v>30</v>
      </c>
      <c r="M17" s="526" t="s">
        <v>31</v>
      </c>
      <c r="N17" s="528" t="s">
        <v>32</v>
      </c>
      <c r="O17" s="524" t="s">
        <v>383</v>
      </c>
    </row>
    <row r="18" spans="1:22" ht="13.5" thickBot="1" x14ac:dyDescent="0.25">
      <c r="A18" s="632" t="s">
        <v>48</v>
      </c>
      <c r="B18" s="676">
        <f>+'[3]5.SZ.TÁBL. PÉNZE. ÁTAD - ÁTVÉT'!$O$18</f>
        <v>4000</v>
      </c>
      <c r="C18" s="561"/>
      <c r="D18" s="562"/>
      <c r="E18" s="562">
        <v>999</v>
      </c>
      <c r="F18" s="562"/>
      <c r="G18" s="562">
        <v>666</v>
      </c>
      <c r="H18" s="562">
        <v>333</v>
      </c>
      <c r="I18" s="562">
        <v>333</v>
      </c>
      <c r="J18" s="562">
        <v>333</v>
      </c>
      <c r="K18" s="562">
        <v>333</v>
      </c>
      <c r="L18" s="562">
        <v>333</v>
      </c>
      <c r="M18" s="562">
        <v>333</v>
      </c>
      <c r="N18" s="563">
        <v>337</v>
      </c>
      <c r="O18" s="560">
        <f>+'[5]5.SZ.TÁBL. PÉNZE. ÁTAD - ÁTVÉT'!$O$18</f>
        <v>4000</v>
      </c>
      <c r="Q18" s="574">
        <f>+'1.1.SZ.TÁBL. BEV - KIAD'!H87</f>
        <v>24373</v>
      </c>
      <c r="R18" s="17">
        <f>+Q18/12</f>
        <v>2031.0833333333333</v>
      </c>
      <c r="S18" s="15">
        <v>333</v>
      </c>
      <c r="T18" s="15"/>
      <c r="U18" s="15">
        <f>+Q18-SUM(C18:M18)</f>
        <v>20710</v>
      </c>
    </row>
    <row r="19" spans="1:22" ht="12.75" x14ac:dyDescent="0.2">
      <c r="A19" s="757" t="s">
        <v>4</v>
      </c>
      <c r="B19" s="762"/>
      <c r="C19" s="758"/>
      <c r="D19" s="759"/>
      <c r="E19" s="759"/>
      <c r="F19" s="759">
        <v>1161</v>
      </c>
      <c r="G19" s="759"/>
      <c r="H19" s="759"/>
      <c r="I19" s="759"/>
      <c r="J19" s="759"/>
      <c r="K19" s="759"/>
      <c r="L19" s="759"/>
      <c r="M19" s="759"/>
      <c r="N19" s="760"/>
      <c r="O19" s="761">
        <f>SUM(C19:N19)</f>
        <v>1161</v>
      </c>
      <c r="Q19" s="574"/>
      <c r="R19" s="17"/>
      <c r="S19" s="15"/>
      <c r="T19" s="15"/>
      <c r="U19" s="15"/>
    </row>
    <row r="20" spans="1:22" ht="12.75" x14ac:dyDescent="0.2">
      <c r="A20" s="757" t="s">
        <v>5</v>
      </c>
      <c r="B20" s="534"/>
      <c r="C20" s="758"/>
      <c r="D20" s="759"/>
      <c r="E20" s="759"/>
      <c r="F20" s="759">
        <v>169</v>
      </c>
      <c r="G20" s="759"/>
      <c r="H20" s="759"/>
      <c r="I20" s="759"/>
      <c r="J20" s="759"/>
      <c r="K20" s="759"/>
      <c r="L20" s="759"/>
      <c r="M20" s="759"/>
      <c r="N20" s="760"/>
      <c r="O20" s="761">
        <f t="shared" ref="O20:O33" si="6">SUM(C20:N20)</f>
        <v>169</v>
      </c>
      <c r="Q20" s="574"/>
      <c r="R20" s="17"/>
      <c r="S20" s="15"/>
      <c r="T20" s="15"/>
      <c r="U20" s="15"/>
    </row>
    <row r="21" spans="1:22" ht="12.75" x14ac:dyDescent="0.2">
      <c r="A21" s="757" t="s">
        <v>6</v>
      </c>
      <c r="B21" s="763"/>
      <c r="C21" s="758"/>
      <c r="D21" s="759"/>
      <c r="E21" s="759"/>
      <c r="F21" s="759">
        <v>26</v>
      </c>
      <c r="G21" s="759"/>
      <c r="H21" s="759"/>
      <c r="I21" s="759"/>
      <c r="J21" s="759"/>
      <c r="K21" s="759"/>
      <c r="L21" s="759"/>
      <c r="M21" s="759"/>
      <c r="N21" s="760"/>
      <c r="O21" s="761">
        <f t="shared" si="6"/>
        <v>26</v>
      </c>
      <c r="Q21" s="574"/>
      <c r="R21" s="17"/>
      <c r="S21" s="15"/>
      <c r="T21" s="15"/>
      <c r="U21" s="15"/>
    </row>
    <row r="22" spans="1:22" ht="12.75" x14ac:dyDescent="0.2">
      <c r="A22" s="757" t="s">
        <v>7</v>
      </c>
      <c r="B22" s="763"/>
      <c r="C22" s="758"/>
      <c r="D22" s="759"/>
      <c r="E22" s="759"/>
      <c r="F22" s="759">
        <v>791</v>
      </c>
      <c r="G22" s="759"/>
      <c r="H22" s="759"/>
      <c r="I22" s="759"/>
      <c r="J22" s="759"/>
      <c r="K22" s="759"/>
      <c r="L22" s="759"/>
      <c r="M22" s="759"/>
      <c r="N22" s="760"/>
      <c r="O22" s="761">
        <f t="shared" si="6"/>
        <v>791</v>
      </c>
      <c r="Q22" s="574"/>
      <c r="R22" s="17"/>
      <c r="S22" s="15"/>
      <c r="T22" s="15"/>
      <c r="U22" s="15"/>
    </row>
    <row r="23" spans="1:22" ht="12.75" x14ac:dyDescent="0.2">
      <c r="A23" s="757" t="s">
        <v>8</v>
      </c>
      <c r="B23" s="763"/>
      <c r="C23" s="758"/>
      <c r="D23" s="759"/>
      <c r="E23" s="759"/>
      <c r="F23" s="759">
        <v>1473</v>
      </c>
      <c r="G23" s="759"/>
      <c r="H23" s="759"/>
      <c r="I23" s="759"/>
      <c r="J23" s="759"/>
      <c r="K23" s="759"/>
      <c r="L23" s="759"/>
      <c r="M23" s="759"/>
      <c r="N23" s="760"/>
      <c r="O23" s="761">
        <f t="shared" si="6"/>
        <v>1473</v>
      </c>
      <c r="Q23" s="574"/>
      <c r="R23" s="17"/>
      <c r="S23" s="15"/>
      <c r="T23" s="15"/>
      <c r="U23" s="15"/>
    </row>
    <row r="24" spans="1:22" ht="12.75" x14ac:dyDescent="0.2">
      <c r="A24" s="757" t="s">
        <v>9</v>
      </c>
      <c r="B24" s="763"/>
      <c r="C24" s="758"/>
      <c r="D24" s="759"/>
      <c r="E24" s="759"/>
      <c r="F24" s="759">
        <v>70</v>
      </c>
      <c r="G24" s="759"/>
      <c r="H24" s="759"/>
      <c r="I24" s="759"/>
      <c r="J24" s="759"/>
      <c r="K24" s="759"/>
      <c r="L24" s="759"/>
      <c r="M24" s="759"/>
      <c r="N24" s="760"/>
      <c r="O24" s="761">
        <f t="shared" si="6"/>
        <v>70</v>
      </c>
      <c r="Q24" s="574"/>
      <c r="R24" s="17"/>
      <c r="S24" s="15"/>
      <c r="T24" s="15"/>
      <c r="U24" s="15"/>
    </row>
    <row r="25" spans="1:22" ht="12.75" x14ac:dyDescent="0.2">
      <c r="A25" s="757" t="s">
        <v>10</v>
      </c>
      <c r="B25" s="763"/>
      <c r="C25" s="758"/>
      <c r="D25" s="759"/>
      <c r="E25" s="759"/>
      <c r="F25" s="759">
        <v>42</v>
      </c>
      <c r="G25" s="759"/>
      <c r="H25" s="759"/>
      <c r="I25" s="759"/>
      <c r="J25" s="759"/>
      <c r="K25" s="759"/>
      <c r="L25" s="759"/>
      <c r="M25" s="759"/>
      <c r="N25" s="760"/>
      <c r="O25" s="761">
        <f t="shared" si="6"/>
        <v>42</v>
      </c>
      <c r="Q25" s="574"/>
      <c r="R25" s="17"/>
      <c r="S25" s="15"/>
      <c r="T25" s="15"/>
      <c r="U25" s="15"/>
    </row>
    <row r="26" spans="1:22" ht="13.5" thickBot="1" x14ac:dyDescent="0.25">
      <c r="A26" s="757" t="s">
        <v>235</v>
      </c>
      <c r="B26" s="764"/>
      <c r="C26" s="758"/>
      <c r="D26" s="759"/>
      <c r="E26" s="759"/>
      <c r="F26" s="759">
        <v>1409</v>
      </c>
      <c r="G26" s="759"/>
      <c r="H26" s="759"/>
      <c r="I26" s="759"/>
      <c r="J26" s="759"/>
      <c r="K26" s="759"/>
      <c r="L26" s="759"/>
      <c r="M26" s="759"/>
      <c r="N26" s="760"/>
      <c r="O26" s="761">
        <f t="shared" si="6"/>
        <v>1409</v>
      </c>
      <c r="Q26" s="574"/>
      <c r="R26" s="17"/>
      <c r="S26" s="15"/>
      <c r="T26" s="15"/>
      <c r="U26" s="15"/>
    </row>
    <row r="27" spans="1:22" s="769" customFormat="1" ht="13.5" thickBot="1" x14ac:dyDescent="0.25">
      <c r="A27" s="765" t="s">
        <v>393</v>
      </c>
      <c r="B27" s="766"/>
      <c r="C27" s="549"/>
      <c r="D27" s="767"/>
      <c r="E27" s="767"/>
      <c r="F27" s="767">
        <f>SUM(F19:F26)</f>
        <v>5141</v>
      </c>
      <c r="G27" s="767"/>
      <c r="H27" s="767"/>
      <c r="I27" s="767"/>
      <c r="J27" s="767"/>
      <c r="K27" s="767"/>
      <c r="L27" s="767"/>
      <c r="M27" s="767"/>
      <c r="N27" s="768"/>
      <c r="O27" s="548">
        <f t="shared" si="6"/>
        <v>5141</v>
      </c>
      <c r="Q27" s="770"/>
      <c r="R27" s="771"/>
      <c r="S27" s="772"/>
      <c r="T27" s="772"/>
      <c r="U27" s="772"/>
    </row>
    <row r="28" spans="1:22" s="769" customFormat="1" ht="12.75" x14ac:dyDescent="0.2">
      <c r="A28" s="773" t="s">
        <v>394</v>
      </c>
      <c r="B28" s="778"/>
      <c r="C28" s="774"/>
      <c r="D28" s="775"/>
      <c r="E28" s="775"/>
      <c r="F28" s="775">
        <v>429</v>
      </c>
      <c r="G28" s="775"/>
      <c r="H28" s="775"/>
      <c r="I28" s="775"/>
      <c r="J28" s="775"/>
      <c r="K28" s="775"/>
      <c r="L28" s="775"/>
      <c r="M28" s="775"/>
      <c r="N28" s="776"/>
      <c r="O28" s="777">
        <f t="shared" si="6"/>
        <v>429</v>
      </c>
      <c r="Q28" s="770"/>
      <c r="R28" s="771"/>
      <c r="S28" s="772"/>
      <c r="T28" s="772"/>
      <c r="U28" s="772"/>
    </row>
    <row r="29" spans="1:22" s="769" customFormat="1" ht="12.75" x14ac:dyDescent="0.2">
      <c r="A29" s="773" t="s">
        <v>395</v>
      </c>
      <c r="B29" s="779"/>
      <c r="C29" s="774"/>
      <c r="D29" s="775"/>
      <c r="E29" s="775"/>
      <c r="F29" s="775">
        <v>197</v>
      </c>
      <c r="G29" s="775"/>
      <c r="H29" s="775"/>
      <c r="I29" s="775"/>
      <c r="J29" s="775"/>
      <c r="K29" s="775"/>
      <c r="L29" s="775"/>
      <c r="M29" s="775"/>
      <c r="N29" s="776"/>
      <c r="O29" s="777">
        <f t="shared" si="6"/>
        <v>197</v>
      </c>
      <c r="Q29" s="770"/>
      <c r="R29" s="771"/>
      <c r="S29" s="772"/>
      <c r="T29" s="772"/>
      <c r="U29" s="772"/>
    </row>
    <row r="30" spans="1:22" s="769" customFormat="1" ht="12.75" x14ac:dyDescent="0.2">
      <c r="A30" s="773" t="s">
        <v>396</v>
      </c>
      <c r="B30" s="779"/>
      <c r="C30" s="774"/>
      <c r="D30" s="775"/>
      <c r="E30" s="775"/>
      <c r="F30" s="775">
        <v>14606</v>
      </c>
      <c r="G30" s="775"/>
      <c r="H30" s="775"/>
      <c r="I30" s="775"/>
      <c r="J30" s="775"/>
      <c r="K30" s="775"/>
      <c r="L30" s="775"/>
      <c r="M30" s="775"/>
      <c r="N30" s="776"/>
      <c r="O30" s="777">
        <f t="shared" si="6"/>
        <v>14606</v>
      </c>
      <c r="Q30" s="770"/>
      <c r="R30" s="771"/>
      <c r="S30" s="772"/>
      <c r="T30" s="772"/>
      <c r="U30" s="772"/>
    </row>
    <row r="31" spans="1:22" s="769" customFormat="1" ht="13.5" thickBot="1" x14ac:dyDescent="0.25">
      <c r="A31" s="773"/>
      <c r="B31" s="780"/>
      <c r="C31" s="774"/>
      <c r="D31" s="775"/>
      <c r="E31" s="775"/>
      <c r="F31" s="775"/>
      <c r="G31" s="775"/>
      <c r="H31" s="775"/>
      <c r="I31" s="775"/>
      <c r="J31" s="775"/>
      <c r="K31" s="775"/>
      <c r="L31" s="775"/>
      <c r="M31" s="775"/>
      <c r="N31" s="776"/>
      <c r="O31" s="777"/>
      <c r="Q31" s="770"/>
      <c r="R31" s="771"/>
      <c r="S31" s="772"/>
      <c r="T31" s="772"/>
      <c r="U31" s="772"/>
    </row>
    <row r="32" spans="1:22" ht="24.75" thickBot="1" x14ac:dyDescent="0.25">
      <c r="A32" s="653" t="s">
        <v>317</v>
      </c>
      <c r="B32" s="676"/>
      <c r="C32" s="655"/>
      <c r="D32" s="656"/>
      <c r="E32" s="656"/>
      <c r="F32" s="656"/>
      <c r="G32" s="656"/>
      <c r="H32" s="656"/>
      <c r="I32" s="656"/>
      <c r="J32" s="656"/>
      <c r="K32" s="656"/>
      <c r="L32" s="656"/>
      <c r="M32" s="656"/>
      <c r="N32" s="657"/>
      <c r="O32" s="654"/>
      <c r="Q32" s="558"/>
      <c r="R32" s="539"/>
      <c r="S32" s="539"/>
      <c r="T32" s="539"/>
      <c r="U32" s="539"/>
      <c r="V32" s="539"/>
    </row>
    <row r="33" spans="1:15" ht="12.75" thickBot="1" x14ac:dyDescent="0.25">
      <c r="A33" s="547" t="s">
        <v>14</v>
      </c>
      <c r="B33" s="548">
        <f>SUM(B18)</f>
        <v>4000</v>
      </c>
      <c r="C33" s="548">
        <f>SUM(C18)</f>
        <v>0</v>
      </c>
      <c r="D33" s="548">
        <f>SUM(D18)</f>
        <v>0</v>
      </c>
      <c r="E33" s="548">
        <f>SUM(E18)</f>
        <v>999</v>
      </c>
      <c r="F33" s="548">
        <f>F27+F28+F29+F30</f>
        <v>20373</v>
      </c>
      <c r="G33" s="548">
        <f t="shared" ref="G33:N33" si="7">SUM(G18)</f>
        <v>666</v>
      </c>
      <c r="H33" s="548">
        <f t="shared" si="7"/>
        <v>333</v>
      </c>
      <c r="I33" s="548">
        <f t="shared" si="7"/>
        <v>333</v>
      </c>
      <c r="J33" s="548">
        <f t="shared" si="7"/>
        <v>333</v>
      </c>
      <c r="K33" s="548">
        <f t="shared" si="7"/>
        <v>333</v>
      </c>
      <c r="L33" s="548">
        <f t="shared" si="7"/>
        <v>333</v>
      </c>
      <c r="M33" s="548">
        <f t="shared" si="7"/>
        <v>333</v>
      </c>
      <c r="N33" s="548">
        <f t="shared" si="7"/>
        <v>337</v>
      </c>
      <c r="O33" s="548">
        <f t="shared" si="6"/>
        <v>24373</v>
      </c>
    </row>
    <row r="101" spans="1:5" x14ac:dyDescent="0.2">
      <c r="A101" s="559"/>
      <c r="B101" s="559"/>
      <c r="C101" s="559"/>
      <c r="D101" s="559"/>
      <c r="E101" s="559"/>
    </row>
  </sheetData>
  <phoneticPr fontId="33" type="noConversion"/>
  <printOptions horizontalCentered="1"/>
  <pageMargins left="0.15748031496062992" right="0.15748031496062992" top="1.2204724409448819" bottom="0.51181102362204722" header="0.35433070866141736" footer="0.15748031496062992"/>
  <pageSetup paperSize="9" orientation="landscape" r:id="rId1"/>
  <headerFooter alignWithMargins="0">
    <oddHeader>&amp;L&amp;"Times New Roman,Félkövér"&amp;13Szent László Völgye TKT&amp;C&amp;"Times New Roman,Félkövér"&amp;16 2021.ÉVI I. KÖLTSÉGVETÉS MÓDOSÍTÁS&amp;R5. sz. táblázat
PÉNZESZKÖZ ÁTADÁS - ÁTVÉTEL
Adatok: eFt</oddHeader>
    <oddFooter>&amp;L&amp;F&amp;R&amp;P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90"/>
  <sheetViews>
    <sheetView topLeftCell="A7" zoomScaleNormal="100" workbookViewId="0">
      <selection activeCell="N21" sqref="N21"/>
    </sheetView>
  </sheetViews>
  <sheetFormatPr defaultColWidth="9.140625" defaultRowHeight="15" x14ac:dyDescent="0.25"/>
  <cols>
    <col min="1" max="1" width="32.42578125" style="22" customWidth="1"/>
    <col min="2" max="2" width="9.7109375" style="423" customWidth="1"/>
    <col min="3" max="10" width="8" style="423" bestFit="1" customWidth="1"/>
    <col min="11" max="11" width="10.140625" style="423" bestFit="1" customWidth="1"/>
    <col min="12" max="12" width="8" style="423" bestFit="1" customWidth="1"/>
    <col min="13" max="13" width="8.7109375" style="423" customWidth="1"/>
    <col min="14" max="14" width="8.85546875" style="424" bestFit="1" customWidth="1"/>
    <col min="15" max="15" width="9.7109375" style="423" customWidth="1"/>
    <col min="16" max="16" width="11.5703125" style="22" bestFit="1" customWidth="1"/>
    <col min="17" max="16384" width="9.140625" style="22"/>
  </cols>
  <sheetData>
    <row r="1" spans="1:17" ht="24.75" customHeight="1" x14ac:dyDescent="0.25">
      <c r="A1" s="401" t="s">
        <v>119</v>
      </c>
      <c r="B1" s="394" t="s">
        <v>309</v>
      </c>
      <c r="C1" s="414" t="s">
        <v>34</v>
      </c>
      <c r="D1" s="393" t="s">
        <v>35</v>
      </c>
      <c r="E1" s="393" t="s">
        <v>36</v>
      </c>
      <c r="F1" s="393" t="s">
        <v>37</v>
      </c>
      <c r="G1" s="393" t="s">
        <v>38</v>
      </c>
      <c r="H1" s="393" t="s">
        <v>39</v>
      </c>
      <c r="I1" s="393" t="s">
        <v>40</v>
      </c>
      <c r="J1" s="393" t="s">
        <v>263</v>
      </c>
      <c r="K1" s="393" t="s">
        <v>41</v>
      </c>
      <c r="L1" s="393" t="s">
        <v>42</v>
      </c>
      <c r="M1" s="393" t="s">
        <v>43</v>
      </c>
      <c r="N1" s="418" t="s">
        <v>44</v>
      </c>
      <c r="O1" s="395" t="s">
        <v>264</v>
      </c>
    </row>
    <row r="2" spans="1:17" ht="23.25" customHeight="1" x14ac:dyDescent="0.25">
      <c r="A2" s="402" t="s">
        <v>20</v>
      </c>
      <c r="B2" s="417"/>
      <c r="C2" s="415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419"/>
      <c r="O2" s="421"/>
    </row>
    <row r="3" spans="1:17" ht="15" customHeight="1" x14ac:dyDescent="0.25">
      <c r="A3" s="403" t="s">
        <v>270</v>
      </c>
      <c r="B3" s="429">
        <f>+'1.SZ.TÁBL. TÁRSULÁS KON. MÉRLEG'!D2</f>
        <v>187889</v>
      </c>
      <c r="C3" s="430">
        <v>15657</v>
      </c>
      <c r="D3" s="430">
        <v>15657</v>
      </c>
      <c r="E3" s="430">
        <v>15657</v>
      </c>
      <c r="F3" s="430">
        <v>15657</v>
      </c>
      <c r="G3" s="430">
        <v>15657</v>
      </c>
      <c r="H3" s="430">
        <v>15657</v>
      </c>
      <c r="I3" s="430">
        <v>15657</v>
      </c>
      <c r="J3" s="430">
        <v>15657</v>
      </c>
      <c r="K3" s="430">
        <v>15657</v>
      </c>
      <c r="L3" s="430">
        <v>15657</v>
      </c>
      <c r="M3" s="430">
        <v>15657</v>
      </c>
      <c r="N3" s="430">
        <v>15662</v>
      </c>
      <c r="O3" s="431">
        <f>SUM(C3:N3)</f>
        <v>187889</v>
      </c>
      <c r="P3" s="23"/>
    </row>
    <row r="4" spans="1:17" ht="15" customHeight="1" x14ac:dyDescent="0.25">
      <c r="A4" s="403" t="s">
        <v>74</v>
      </c>
      <c r="B4" s="429">
        <f>+'1.SZ.TÁBL. TÁRSULÁS KON. MÉRLEG'!D3</f>
        <v>17762</v>
      </c>
      <c r="C4" s="430">
        <v>1480</v>
      </c>
      <c r="D4" s="430">
        <v>1480</v>
      </c>
      <c r="E4" s="430">
        <v>1480</v>
      </c>
      <c r="F4" s="430">
        <v>1480</v>
      </c>
      <c r="G4" s="430">
        <v>1480</v>
      </c>
      <c r="H4" s="430">
        <v>1480</v>
      </c>
      <c r="I4" s="430">
        <v>1480</v>
      </c>
      <c r="J4" s="430">
        <v>1480</v>
      </c>
      <c r="K4" s="430">
        <v>1480</v>
      </c>
      <c r="L4" s="430">
        <v>1480</v>
      </c>
      <c r="M4" s="430">
        <v>1480</v>
      </c>
      <c r="N4" s="430">
        <v>1482</v>
      </c>
      <c r="O4" s="431">
        <f t="shared" ref="O4:O5" si="0">SUM(C4:N4)</f>
        <v>17762</v>
      </c>
    </row>
    <row r="5" spans="1:17" ht="15" customHeight="1" x14ac:dyDescent="0.25">
      <c r="A5" s="404" t="s">
        <v>351</v>
      </c>
      <c r="B5" s="434"/>
      <c r="C5" s="435"/>
      <c r="D5" s="436"/>
      <c r="E5" s="436"/>
      <c r="F5" s="436"/>
      <c r="G5" s="436"/>
      <c r="H5" s="436"/>
      <c r="I5" s="436"/>
      <c r="J5" s="436"/>
      <c r="K5" s="436"/>
      <c r="L5" s="436"/>
      <c r="M5" s="436"/>
      <c r="N5" s="437"/>
      <c r="O5" s="438">
        <f t="shared" si="0"/>
        <v>0</v>
      </c>
    </row>
    <row r="6" spans="1:17" ht="15" customHeight="1" x14ac:dyDescent="0.25">
      <c r="A6" s="405" t="s">
        <v>356</v>
      </c>
      <c r="B6" s="439">
        <f>+SUM(B3:B5)</f>
        <v>205651</v>
      </c>
      <c r="C6" s="440">
        <f t="shared" ref="C6:O6" si="1">+SUM(C3:C5)</f>
        <v>17137</v>
      </c>
      <c r="D6" s="441">
        <f t="shared" si="1"/>
        <v>17137</v>
      </c>
      <c r="E6" s="441">
        <f t="shared" si="1"/>
        <v>17137</v>
      </c>
      <c r="F6" s="441">
        <f t="shared" si="1"/>
        <v>17137</v>
      </c>
      <c r="G6" s="441">
        <f t="shared" si="1"/>
        <v>17137</v>
      </c>
      <c r="H6" s="441">
        <f t="shared" si="1"/>
        <v>17137</v>
      </c>
      <c r="I6" s="441">
        <f t="shared" si="1"/>
        <v>17137</v>
      </c>
      <c r="J6" s="441">
        <f t="shared" si="1"/>
        <v>17137</v>
      </c>
      <c r="K6" s="441">
        <f t="shared" si="1"/>
        <v>17137</v>
      </c>
      <c r="L6" s="441">
        <f t="shared" si="1"/>
        <v>17137</v>
      </c>
      <c r="M6" s="441">
        <f t="shared" si="1"/>
        <v>17137</v>
      </c>
      <c r="N6" s="442">
        <f t="shared" si="1"/>
        <v>17144</v>
      </c>
      <c r="O6" s="443">
        <f t="shared" si="1"/>
        <v>205651</v>
      </c>
    </row>
    <row r="7" spans="1:17" s="38" customFormat="1" ht="15" customHeight="1" x14ac:dyDescent="0.2">
      <c r="A7" s="406" t="s">
        <v>269</v>
      </c>
      <c r="B7" s="444">
        <f>+'[6]1.SZ.TÁBL. TÁRSULÁS KON. MÉRLEG'!C11</f>
        <v>0</v>
      </c>
      <c r="C7" s="445"/>
      <c r="D7" s="446"/>
      <c r="E7" s="446"/>
      <c r="F7" s="446"/>
      <c r="G7" s="446"/>
      <c r="H7" s="446"/>
      <c r="I7" s="446"/>
      <c r="J7" s="446"/>
      <c r="K7" s="446"/>
      <c r="L7" s="446"/>
      <c r="M7" s="446"/>
      <c r="N7" s="447"/>
      <c r="O7" s="448">
        <f>SUM(C7:N7)</f>
        <v>0</v>
      </c>
    </row>
    <row r="8" spans="1:17" ht="15" customHeight="1" x14ac:dyDescent="0.25">
      <c r="A8" s="403" t="s">
        <v>75</v>
      </c>
      <c r="B8" s="429"/>
      <c r="C8" s="430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3"/>
      <c r="O8" s="449">
        <f t="shared" ref="O8:O9" si="2">SUM(C8:N8)</f>
        <v>0</v>
      </c>
      <c r="P8" s="23"/>
    </row>
    <row r="9" spans="1:17" ht="25.9" customHeight="1" x14ac:dyDescent="0.25">
      <c r="A9" s="404" t="s">
        <v>362</v>
      </c>
      <c r="B9" s="434"/>
      <c r="C9" s="435"/>
      <c r="D9" s="436"/>
      <c r="E9" s="436"/>
      <c r="F9" s="436"/>
      <c r="G9" s="436"/>
      <c r="H9" s="436"/>
      <c r="I9" s="436"/>
      <c r="J9" s="436"/>
      <c r="K9" s="436"/>
      <c r="L9" s="436"/>
      <c r="M9" s="436"/>
      <c r="N9" s="437"/>
      <c r="O9" s="450">
        <f t="shared" si="2"/>
        <v>0</v>
      </c>
      <c r="P9" s="23"/>
      <c r="Q9" s="23"/>
    </row>
    <row r="10" spans="1:17" ht="15" customHeight="1" x14ac:dyDescent="0.25">
      <c r="A10" s="405" t="s">
        <v>271</v>
      </c>
      <c r="B10" s="439">
        <f>+SUM(B7:B9)</f>
        <v>0</v>
      </c>
      <c r="C10" s="440">
        <f t="shared" ref="C10:N10" si="3">+SUM(C7:C9)</f>
        <v>0</v>
      </c>
      <c r="D10" s="441">
        <f t="shared" si="3"/>
        <v>0</v>
      </c>
      <c r="E10" s="441">
        <f t="shared" si="3"/>
        <v>0</v>
      </c>
      <c r="F10" s="441">
        <f t="shared" si="3"/>
        <v>0</v>
      </c>
      <c r="G10" s="441">
        <f t="shared" si="3"/>
        <v>0</v>
      </c>
      <c r="H10" s="441">
        <f t="shared" si="3"/>
        <v>0</v>
      </c>
      <c r="I10" s="441">
        <f t="shared" si="3"/>
        <v>0</v>
      </c>
      <c r="J10" s="441">
        <f t="shared" si="3"/>
        <v>0</v>
      </c>
      <c r="K10" s="441">
        <f t="shared" si="3"/>
        <v>0</v>
      </c>
      <c r="L10" s="441">
        <f t="shared" si="3"/>
        <v>0</v>
      </c>
      <c r="M10" s="441">
        <f t="shared" si="3"/>
        <v>0</v>
      </c>
      <c r="N10" s="442">
        <f t="shared" si="3"/>
        <v>0</v>
      </c>
      <c r="O10" s="443">
        <f>+SUM(O7:O9)</f>
        <v>0</v>
      </c>
      <c r="Q10" s="23"/>
    </row>
    <row r="11" spans="1:17" ht="24" customHeight="1" x14ac:dyDescent="0.25">
      <c r="A11" s="406" t="s">
        <v>265</v>
      </c>
      <c r="B11" s="444"/>
      <c r="C11" s="445"/>
      <c r="D11" s="446"/>
      <c r="E11" s="446"/>
      <c r="F11" s="446"/>
      <c r="G11" s="446"/>
      <c r="H11" s="446"/>
      <c r="I11" s="446"/>
      <c r="J11" s="446"/>
      <c r="K11" s="446"/>
      <c r="L11" s="446"/>
      <c r="M11" s="446"/>
      <c r="N11" s="447"/>
      <c r="O11" s="448"/>
      <c r="P11" s="23"/>
      <c r="Q11" s="23"/>
    </row>
    <row r="12" spans="1:17" ht="15" customHeight="1" x14ac:dyDescent="0.25">
      <c r="A12" s="403" t="s">
        <v>79</v>
      </c>
      <c r="B12" s="429">
        <f>+'1.SZ.TÁBL. TÁRSULÁS KON. MÉRLEG'!D5</f>
        <v>36387</v>
      </c>
      <c r="C12" s="430"/>
      <c r="D12" s="432"/>
      <c r="E12" s="432"/>
      <c r="F12" s="432">
        <v>36387</v>
      </c>
      <c r="G12" s="432"/>
      <c r="H12" s="432"/>
      <c r="I12" s="432"/>
      <c r="J12" s="432"/>
      <c r="K12" s="432"/>
      <c r="L12" s="432"/>
      <c r="M12" s="432"/>
      <c r="N12" s="433"/>
      <c r="O12" s="449">
        <f>SUM(C12:N12)</f>
        <v>36387</v>
      </c>
      <c r="P12" s="23"/>
    </row>
    <row r="13" spans="1:17" ht="15" customHeight="1" x14ac:dyDescent="0.25">
      <c r="A13" s="404"/>
      <c r="B13" s="434"/>
      <c r="C13" s="435"/>
      <c r="D13" s="436"/>
      <c r="E13" s="436"/>
      <c r="F13" s="436"/>
      <c r="G13" s="436"/>
      <c r="H13" s="436"/>
      <c r="I13" s="436"/>
      <c r="J13" s="436"/>
      <c r="K13" s="436"/>
      <c r="L13" s="436"/>
      <c r="M13" s="436"/>
      <c r="N13" s="437"/>
      <c r="O13" s="450"/>
      <c r="P13" s="23"/>
    </row>
    <row r="14" spans="1:17" ht="15" customHeight="1" x14ac:dyDescent="0.25">
      <c r="A14" s="124" t="s">
        <v>79</v>
      </c>
      <c r="B14" s="439">
        <f t="shared" ref="B14:O14" si="4">+B13+B12</f>
        <v>36387</v>
      </c>
      <c r="C14" s="440">
        <f t="shared" si="4"/>
        <v>0</v>
      </c>
      <c r="D14" s="441">
        <f t="shared" si="4"/>
        <v>0</v>
      </c>
      <c r="E14" s="441">
        <f t="shared" si="4"/>
        <v>0</v>
      </c>
      <c r="F14" s="441">
        <f t="shared" si="4"/>
        <v>36387</v>
      </c>
      <c r="G14" s="441">
        <f t="shared" si="4"/>
        <v>0</v>
      </c>
      <c r="H14" s="441">
        <f t="shared" si="4"/>
        <v>0</v>
      </c>
      <c r="I14" s="441">
        <f t="shared" si="4"/>
        <v>0</v>
      </c>
      <c r="J14" s="441">
        <f t="shared" si="4"/>
        <v>0</v>
      </c>
      <c r="K14" s="441">
        <f t="shared" si="4"/>
        <v>0</v>
      </c>
      <c r="L14" s="441">
        <f t="shared" si="4"/>
        <v>0</v>
      </c>
      <c r="M14" s="441">
        <f t="shared" si="4"/>
        <v>0</v>
      </c>
      <c r="N14" s="442">
        <f t="shared" si="4"/>
        <v>0</v>
      </c>
      <c r="O14" s="443">
        <f t="shared" si="4"/>
        <v>36387</v>
      </c>
    </row>
    <row r="15" spans="1:17" s="38" customFormat="1" ht="15" customHeight="1" x14ac:dyDescent="0.2">
      <c r="A15" s="124" t="s">
        <v>266</v>
      </c>
      <c r="B15" s="439">
        <f t="shared" ref="B15:O15" si="5">+B14</f>
        <v>36387</v>
      </c>
      <c r="C15" s="440">
        <f t="shared" si="5"/>
        <v>0</v>
      </c>
      <c r="D15" s="441">
        <f t="shared" si="5"/>
        <v>0</v>
      </c>
      <c r="E15" s="441">
        <f t="shared" si="5"/>
        <v>0</v>
      </c>
      <c r="F15" s="441">
        <f t="shared" si="5"/>
        <v>36387</v>
      </c>
      <c r="G15" s="441">
        <f t="shared" si="5"/>
        <v>0</v>
      </c>
      <c r="H15" s="441">
        <f t="shared" si="5"/>
        <v>0</v>
      </c>
      <c r="I15" s="441">
        <f t="shared" si="5"/>
        <v>0</v>
      </c>
      <c r="J15" s="441">
        <f t="shared" si="5"/>
        <v>0</v>
      </c>
      <c r="K15" s="441">
        <f t="shared" si="5"/>
        <v>0</v>
      </c>
      <c r="L15" s="441">
        <f t="shared" si="5"/>
        <v>0</v>
      </c>
      <c r="M15" s="441">
        <f t="shared" si="5"/>
        <v>0</v>
      </c>
      <c r="N15" s="442">
        <f t="shared" si="5"/>
        <v>0</v>
      </c>
      <c r="O15" s="443">
        <f t="shared" si="5"/>
        <v>36387</v>
      </c>
    </row>
    <row r="16" spans="1:17" ht="16.5" customHeight="1" x14ac:dyDescent="0.25">
      <c r="A16" s="407" t="s">
        <v>0</v>
      </c>
      <c r="B16" s="451">
        <f t="shared" ref="B16:O16" si="6">+B15+B10+B6</f>
        <v>242038</v>
      </c>
      <c r="C16" s="452">
        <f t="shared" si="6"/>
        <v>17137</v>
      </c>
      <c r="D16" s="453">
        <f t="shared" si="6"/>
        <v>17137</v>
      </c>
      <c r="E16" s="453">
        <f t="shared" si="6"/>
        <v>17137</v>
      </c>
      <c r="F16" s="453">
        <f t="shared" si="6"/>
        <v>53524</v>
      </c>
      <c r="G16" s="453">
        <f t="shared" si="6"/>
        <v>17137</v>
      </c>
      <c r="H16" s="453">
        <f t="shared" si="6"/>
        <v>17137</v>
      </c>
      <c r="I16" s="453">
        <f t="shared" si="6"/>
        <v>17137</v>
      </c>
      <c r="J16" s="453">
        <f t="shared" si="6"/>
        <v>17137</v>
      </c>
      <c r="K16" s="453">
        <f t="shared" si="6"/>
        <v>17137</v>
      </c>
      <c r="L16" s="453">
        <f t="shared" si="6"/>
        <v>17137</v>
      </c>
      <c r="M16" s="453">
        <f t="shared" si="6"/>
        <v>17137</v>
      </c>
      <c r="N16" s="454">
        <f t="shared" si="6"/>
        <v>17144</v>
      </c>
      <c r="O16" s="455">
        <f t="shared" si="6"/>
        <v>242038</v>
      </c>
    </row>
    <row r="17" spans="1:15" ht="23.25" customHeight="1" x14ac:dyDescent="0.25">
      <c r="A17" s="402" t="s">
        <v>47</v>
      </c>
      <c r="B17" s="456"/>
      <c r="C17" s="457"/>
      <c r="D17" s="458"/>
      <c r="E17" s="458"/>
      <c r="F17" s="458"/>
      <c r="G17" s="458"/>
      <c r="H17" s="458"/>
      <c r="I17" s="458"/>
      <c r="J17" s="458"/>
      <c r="K17" s="458"/>
      <c r="L17" s="458"/>
      <c r="M17" s="458"/>
      <c r="N17" s="459"/>
      <c r="O17" s="460"/>
    </row>
    <row r="18" spans="1:15" s="24" customFormat="1" x14ac:dyDescent="0.25">
      <c r="A18" s="408" t="s">
        <v>83</v>
      </c>
      <c r="B18" s="429">
        <f>+'1.SZ.TÁBL. TÁRSULÁS KON. MÉRLEG'!I2</f>
        <v>110175</v>
      </c>
      <c r="C18" s="430">
        <v>9181</v>
      </c>
      <c r="D18" s="430">
        <v>9181</v>
      </c>
      <c r="E18" s="430">
        <v>9181</v>
      </c>
      <c r="F18" s="430">
        <v>9181</v>
      </c>
      <c r="G18" s="430">
        <v>9181</v>
      </c>
      <c r="H18" s="430">
        <v>9181</v>
      </c>
      <c r="I18" s="430">
        <v>9181</v>
      </c>
      <c r="J18" s="430">
        <v>9181</v>
      </c>
      <c r="K18" s="430">
        <v>9181</v>
      </c>
      <c r="L18" s="430">
        <v>9181</v>
      </c>
      <c r="M18" s="430">
        <v>9181</v>
      </c>
      <c r="N18" s="433">
        <v>9184</v>
      </c>
      <c r="O18" s="431">
        <f>SUM(C18:N18)</f>
        <v>110175</v>
      </c>
    </row>
    <row r="19" spans="1:15" s="24" customFormat="1" ht="25.5" x14ac:dyDescent="0.25">
      <c r="A19" s="408" t="s">
        <v>84</v>
      </c>
      <c r="B19" s="429">
        <f>+'1.SZ.TÁBL. TÁRSULÁS KON. MÉRLEG'!I3</f>
        <v>19825</v>
      </c>
      <c r="C19" s="430">
        <v>1652</v>
      </c>
      <c r="D19" s="430">
        <v>1652</v>
      </c>
      <c r="E19" s="430">
        <v>1652</v>
      </c>
      <c r="F19" s="430">
        <v>1652</v>
      </c>
      <c r="G19" s="430">
        <v>1652</v>
      </c>
      <c r="H19" s="430">
        <v>1652</v>
      </c>
      <c r="I19" s="430">
        <v>1652</v>
      </c>
      <c r="J19" s="430">
        <v>1652</v>
      </c>
      <c r="K19" s="430">
        <v>1652</v>
      </c>
      <c r="L19" s="430">
        <v>1652</v>
      </c>
      <c r="M19" s="430">
        <v>1652</v>
      </c>
      <c r="N19" s="432">
        <v>1653</v>
      </c>
      <c r="O19" s="431">
        <f t="shared" ref="O19:O23" si="7">SUM(C19:N19)</f>
        <v>19825</v>
      </c>
    </row>
    <row r="20" spans="1:15" s="24" customFormat="1" x14ac:dyDescent="0.25">
      <c r="A20" s="408" t="s">
        <v>90</v>
      </c>
      <c r="B20" s="429">
        <f>+'1.SZ.TÁBL. TÁRSULÁS KON. MÉRLEG'!I4</f>
        <v>57261.94</v>
      </c>
      <c r="C20" s="430">
        <v>4059</v>
      </c>
      <c r="D20" s="430">
        <v>4059</v>
      </c>
      <c r="E20" s="430">
        <v>4059</v>
      </c>
      <c r="F20" s="430">
        <v>4772</v>
      </c>
      <c r="G20" s="430">
        <v>4772</v>
      </c>
      <c r="H20" s="430">
        <v>4059</v>
      </c>
      <c r="I20" s="430">
        <v>4059</v>
      </c>
      <c r="J20" s="430">
        <v>4059</v>
      </c>
      <c r="K20" s="430">
        <v>4059</v>
      </c>
      <c r="L20" s="430">
        <v>4059</v>
      </c>
      <c r="M20" s="430">
        <v>4059</v>
      </c>
      <c r="N20" s="432">
        <v>4061</v>
      </c>
      <c r="O20" s="431">
        <f t="shared" si="7"/>
        <v>50136</v>
      </c>
    </row>
    <row r="21" spans="1:15" x14ac:dyDescent="0.25">
      <c r="A21" s="409" t="s">
        <v>267</v>
      </c>
      <c r="B21" s="429"/>
      <c r="C21" s="430"/>
      <c r="D21" s="432"/>
      <c r="E21" s="432"/>
      <c r="F21" s="432"/>
      <c r="G21" s="432"/>
      <c r="H21" s="432"/>
      <c r="I21" s="432"/>
      <c r="J21" s="432"/>
      <c r="K21" s="432"/>
      <c r="L21" s="432"/>
      <c r="M21" s="432"/>
      <c r="N21" s="433"/>
      <c r="O21" s="431">
        <f t="shared" si="7"/>
        <v>0</v>
      </c>
    </row>
    <row r="22" spans="1:15" x14ac:dyDescent="0.25">
      <c r="A22" s="408" t="s">
        <v>91</v>
      </c>
      <c r="B22" s="429">
        <f>+'1.SZ.TÁBL. TÁRSULÁS KON. MÉRLEG'!I6</f>
        <v>26941</v>
      </c>
      <c r="C22" s="430">
        <v>2245</v>
      </c>
      <c r="D22" s="430">
        <v>2245</v>
      </c>
      <c r="E22" s="430">
        <v>2245</v>
      </c>
      <c r="F22" s="430">
        <v>37919</v>
      </c>
      <c r="G22" s="430">
        <v>1087</v>
      </c>
      <c r="H22" s="430">
        <v>2245</v>
      </c>
      <c r="I22" s="430">
        <v>2245</v>
      </c>
      <c r="J22" s="430">
        <v>2245</v>
      </c>
      <c r="K22" s="430">
        <v>2245</v>
      </c>
      <c r="L22" s="430">
        <v>2245</v>
      </c>
      <c r="M22" s="430">
        <v>2245</v>
      </c>
      <c r="N22" s="432">
        <v>2246</v>
      </c>
      <c r="O22" s="431">
        <f t="shared" si="7"/>
        <v>61457</v>
      </c>
    </row>
    <row r="23" spans="1:15" x14ac:dyDescent="0.25">
      <c r="A23" s="410" t="s">
        <v>241</v>
      </c>
      <c r="B23" s="434">
        <f>+'1.SZ.TÁBL. TÁRSULÁS KON. MÉRLEG'!I7</f>
        <v>27390</v>
      </c>
      <c r="C23" s="435"/>
      <c r="D23" s="436"/>
      <c r="E23" s="436"/>
      <c r="F23" s="436"/>
      <c r="G23" s="436"/>
      <c r="H23" s="436"/>
      <c r="I23" s="436"/>
      <c r="J23" s="436"/>
      <c r="K23" s="436"/>
      <c r="L23" s="436"/>
      <c r="M23" s="436"/>
      <c r="N23" s="437"/>
      <c r="O23" s="438">
        <f t="shared" si="7"/>
        <v>0</v>
      </c>
    </row>
    <row r="24" spans="1:15" x14ac:dyDescent="0.25">
      <c r="A24" s="405" t="s">
        <v>357</v>
      </c>
      <c r="B24" s="397">
        <f>SUM(B18:B23)</f>
        <v>241592.94</v>
      </c>
      <c r="C24" s="416">
        <f>SUM(C18:C23)</f>
        <v>17137</v>
      </c>
      <c r="D24" s="400">
        <f t="shared" ref="D24:N24" si="8">SUM(D18:D23)</f>
        <v>17137</v>
      </c>
      <c r="E24" s="400">
        <f t="shared" si="8"/>
        <v>17137</v>
      </c>
      <c r="F24" s="400">
        <f t="shared" si="8"/>
        <v>53524</v>
      </c>
      <c r="G24" s="400">
        <f t="shared" si="8"/>
        <v>16692</v>
      </c>
      <c r="H24" s="400">
        <f t="shared" si="8"/>
        <v>17137</v>
      </c>
      <c r="I24" s="400">
        <f t="shared" si="8"/>
        <v>17137</v>
      </c>
      <c r="J24" s="400">
        <f t="shared" si="8"/>
        <v>17137</v>
      </c>
      <c r="K24" s="400">
        <f t="shared" si="8"/>
        <v>17137</v>
      </c>
      <c r="L24" s="400">
        <f t="shared" si="8"/>
        <v>17137</v>
      </c>
      <c r="M24" s="400">
        <f t="shared" si="8"/>
        <v>17137</v>
      </c>
      <c r="N24" s="420">
        <f t="shared" si="8"/>
        <v>17144</v>
      </c>
      <c r="O24" s="398">
        <f>SUM(O18:O23)</f>
        <v>241593</v>
      </c>
    </row>
    <row r="25" spans="1:15" x14ac:dyDescent="0.25">
      <c r="A25" s="411" t="s">
        <v>53</v>
      </c>
      <c r="B25" s="444">
        <f>+'1.SZ.TÁBL. TÁRSULÁS KON. MÉRLEG'!I11</f>
        <v>445</v>
      </c>
      <c r="C25" s="445"/>
      <c r="D25" s="446"/>
      <c r="E25" s="446"/>
      <c r="F25" s="446"/>
      <c r="G25" s="446">
        <v>445</v>
      </c>
      <c r="H25" s="446"/>
      <c r="I25" s="446"/>
      <c r="J25" s="446"/>
      <c r="K25" s="446"/>
      <c r="L25" s="446"/>
      <c r="M25" s="446"/>
      <c r="N25" s="447"/>
      <c r="O25" s="460">
        <f>SUM(C25:N25)</f>
        <v>445</v>
      </c>
    </row>
    <row r="26" spans="1:15" x14ac:dyDescent="0.25">
      <c r="A26" s="408" t="s">
        <v>92</v>
      </c>
      <c r="B26" s="429"/>
      <c r="C26" s="430"/>
      <c r="D26" s="432"/>
      <c r="E26" s="432"/>
      <c r="F26" s="432"/>
      <c r="G26" s="432"/>
      <c r="H26" s="432"/>
      <c r="I26" s="432"/>
      <c r="J26" s="432"/>
      <c r="K26" s="432"/>
      <c r="L26" s="432"/>
      <c r="M26" s="432"/>
      <c r="N26" s="433"/>
      <c r="O26" s="431">
        <f>SUM(C26:N26)</f>
        <v>0</v>
      </c>
    </row>
    <row r="27" spans="1:15" x14ac:dyDescent="0.25">
      <c r="A27" s="410" t="s">
        <v>93</v>
      </c>
      <c r="B27" s="434"/>
      <c r="C27" s="435"/>
      <c r="D27" s="436"/>
      <c r="E27" s="436"/>
      <c r="F27" s="436"/>
      <c r="G27" s="436"/>
      <c r="H27" s="436"/>
      <c r="I27" s="436"/>
      <c r="J27" s="436"/>
      <c r="K27" s="436"/>
      <c r="L27" s="436"/>
      <c r="M27" s="436"/>
      <c r="N27" s="437"/>
      <c r="O27" s="438">
        <f>SUM(C27:N27)</f>
        <v>0</v>
      </c>
    </row>
    <row r="28" spans="1:15" x14ac:dyDescent="0.25">
      <c r="A28" s="405" t="s">
        <v>272</v>
      </c>
      <c r="B28" s="439">
        <f>SUM(B25:B27)</f>
        <v>445</v>
      </c>
      <c r="C28" s="440">
        <f t="shared" ref="C28:O28" si="9">SUM(C25:C27)</f>
        <v>0</v>
      </c>
      <c r="D28" s="441">
        <f t="shared" si="9"/>
        <v>0</v>
      </c>
      <c r="E28" s="441">
        <f t="shared" si="9"/>
        <v>0</v>
      </c>
      <c r="F28" s="441">
        <f t="shared" si="9"/>
        <v>0</v>
      </c>
      <c r="G28" s="441">
        <f t="shared" si="9"/>
        <v>445</v>
      </c>
      <c r="H28" s="441">
        <f t="shared" si="9"/>
        <v>0</v>
      </c>
      <c r="I28" s="441">
        <f t="shared" si="9"/>
        <v>0</v>
      </c>
      <c r="J28" s="441">
        <f t="shared" si="9"/>
        <v>0</v>
      </c>
      <c r="K28" s="441">
        <f t="shared" si="9"/>
        <v>0</v>
      </c>
      <c r="L28" s="441">
        <f t="shared" si="9"/>
        <v>0</v>
      </c>
      <c r="M28" s="441">
        <f t="shared" si="9"/>
        <v>0</v>
      </c>
      <c r="N28" s="442">
        <f t="shared" si="9"/>
        <v>0</v>
      </c>
      <c r="O28" s="443">
        <f t="shared" si="9"/>
        <v>445</v>
      </c>
    </row>
    <row r="29" spans="1:15" x14ac:dyDescent="0.25">
      <c r="A29" s="412" t="s">
        <v>95</v>
      </c>
      <c r="B29" s="439"/>
      <c r="C29" s="461"/>
      <c r="D29" s="462"/>
      <c r="E29" s="462"/>
      <c r="F29" s="462"/>
      <c r="G29" s="462"/>
      <c r="H29" s="462"/>
      <c r="I29" s="462"/>
      <c r="J29" s="462"/>
      <c r="K29" s="462"/>
      <c r="L29" s="462"/>
      <c r="M29" s="462"/>
      <c r="N29" s="463"/>
      <c r="O29" s="455">
        <f>SUM(C29:N29)</f>
        <v>0</v>
      </c>
    </row>
    <row r="30" spans="1:15" ht="15.75" thickBot="1" x14ac:dyDescent="0.3">
      <c r="A30" s="413" t="s">
        <v>232</v>
      </c>
      <c r="B30" s="464">
        <f>+B29+B28+B24</f>
        <v>242037.94</v>
      </c>
      <c r="C30" s="465">
        <f>+C29+C28+C24</f>
        <v>17137</v>
      </c>
      <c r="D30" s="466">
        <f t="shared" ref="D30:O30" si="10">+D29+D28+D24</f>
        <v>17137</v>
      </c>
      <c r="E30" s="466">
        <f t="shared" si="10"/>
        <v>17137</v>
      </c>
      <c r="F30" s="466">
        <f t="shared" si="10"/>
        <v>53524</v>
      </c>
      <c r="G30" s="466">
        <f t="shared" si="10"/>
        <v>17137</v>
      </c>
      <c r="H30" s="466">
        <f t="shared" si="10"/>
        <v>17137</v>
      </c>
      <c r="I30" s="466">
        <f t="shared" si="10"/>
        <v>17137</v>
      </c>
      <c r="J30" s="466">
        <f t="shared" si="10"/>
        <v>17137</v>
      </c>
      <c r="K30" s="466">
        <f t="shared" si="10"/>
        <v>17137</v>
      </c>
      <c r="L30" s="466">
        <f t="shared" si="10"/>
        <v>17137</v>
      </c>
      <c r="M30" s="466">
        <f t="shared" si="10"/>
        <v>17137</v>
      </c>
      <c r="N30" s="467">
        <f t="shared" si="10"/>
        <v>17144</v>
      </c>
      <c r="O30" s="468">
        <f t="shared" si="10"/>
        <v>242038</v>
      </c>
    </row>
    <row r="31" spans="1:15" x14ac:dyDescent="0.25">
      <c r="A31" s="396"/>
      <c r="B31" s="469"/>
      <c r="C31" s="469"/>
      <c r="D31" s="469"/>
      <c r="E31" s="469"/>
      <c r="F31" s="469"/>
      <c r="G31" s="469"/>
      <c r="H31" s="469"/>
      <c r="I31" s="469"/>
      <c r="J31" s="469"/>
      <c r="K31" s="469"/>
      <c r="L31" s="469"/>
      <c r="M31" s="469"/>
      <c r="N31" s="469"/>
      <c r="O31" s="469"/>
    </row>
    <row r="32" spans="1:15" x14ac:dyDescent="0.25">
      <c r="A32" s="422" t="s">
        <v>268</v>
      </c>
      <c r="B32" s="451">
        <f t="shared" ref="B32:O32" si="11">+B16-B30</f>
        <v>5.9999999997671694E-2</v>
      </c>
      <c r="C32" s="451">
        <f t="shared" si="11"/>
        <v>0</v>
      </c>
      <c r="D32" s="451">
        <f t="shared" si="11"/>
        <v>0</v>
      </c>
      <c r="E32" s="451">
        <f t="shared" si="11"/>
        <v>0</v>
      </c>
      <c r="F32" s="451">
        <f t="shared" si="11"/>
        <v>0</v>
      </c>
      <c r="G32" s="451">
        <f t="shared" si="11"/>
        <v>0</v>
      </c>
      <c r="H32" s="451">
        <f t="shared" si="11"/>
        <v>0</v>
      </c>
      <c r="I32" s="451">
        <f t="shared" si="11"/>
        <v>0</v>
      </c>
      <c r="J32" s="451">
        <f t="shared" si="11"/>
        <v>0</v>
      </c>
      <c r="K32" s="451">
        <f t="shared" si="11"/>
        <v>0</v>
      </c>
      <c r="L32" s="451">
        <f t="shared" si="11"/>
        <v>0</v>
      </c>
      <c r="M32" s="451">
        <f t="shared" si="11"/>
        <v>0</v>
      </c>
      <c r="N32" s="451">
        <f t="shared" si="11"/>
        <v>0</v>
      </c>
      <c r="O32" s="451">
        <f t="shared" si="11"/>
        <v>0</v>
      </c>
    </row>
    <row r="73" spans="1:4" x14ac:dyDescent="0.25">
      <c r="A73" s="24"/>
      <c r="B73" s="425"/>
      <c r="C73" s="425"/>
      <c r="D73" s="425"/>
    </row>
    <row r="86" spans="1:8" x14ac:dyDescent="0.25">
      <c r="A86" s="39"/>
      <c r="B86" s="426"/>
      <c r="C86" s="426"/>
      <c r="D86" s="426"/>
      <c r="E86" s="426"/>
      <c r="F86" s="426"/>
      <c r="G86" s="426"/>
      <c r="H86" s="426"/>
    </row>
    <row r="87" spans="1:8" x14ac:dyDescent="0.25">
      <c r="A87" s="40"/>
      <c r="B87" s="427"/>
      <c r="C87" s="427"/>
      <c r="D87" s="427"/>
      <c r="E87" s="427"/>
      <c r="F87" s="427"/>
      <c r="G87" s="427"/>
      <c r="H87" s="427"/>
    </row>
    <row r="88" spans="1:8" x14ac:dyDescent="0.25">
      <c r="A88" s="40"/>
      <c r="B88" s="427"/>
      <c r="C88" s="427"/>
      <c r="D88" s="427"/>
      <c r="E88" s="427"/>
      <c r="F88" s="427"/>
      <c r="G88" s="427"/>
      <c r="H88" s="427"/>
    </row>
    <row r="89" spans="1:8" x14ac:dyDescent="0.25">
      <c r="A89" s="40"/>
      <c r="B89" s="427"/>
      <c r="C89" s="427"/>
      <c r="D89" s="427"/>
      <c r="E89" s="427"/>
      <c r="F89" s="427"/>
      <c r="G89" s="427"/>
      <c r="H89" s="427"/>
    </row>
    <row r="90" spans="1:8" x14ac:dyDescent="0.25">
      <c r="A90" s="41"/>
      <c r="B90" s="428"/>
      <c r="C90" s="428"/>
      <c r="D90" s="428"/>
      <c r="E90" s="428"/>
      <c r="F90" s="428"/>
      <c r="G90" s="428"/>
      <c r="H90" s="428"/>
    </row>
  </sheetData>
  <phoneticPr fontId="25" type="noConversion"/>
  <printOptions horizontalCentered="1"/>
  <pageMargins left="0.15748031496062992" right="0.15748031496062992" top="1.2598425196850394" bottom="0.51181102362204722" header="0.35433070866141736" footer="0.15748031496062992"/>
  <pageSetup paperSize="9" scale="92" orientation="landscape" r:id="rId1"/>
  <headerFooter alignWithMargins="0">
    <oddHeader>&amp;L&amp;"Times New Roman,Félkövér"&amp;13Szent László Völgye TKT&amp;C&amp;"Times New Roman,Félkövér"&amp;16 2021.ÉVI I. KÖLTSÉGVETÉS MÓDOSÍTÁS
&amp;R
6. sz. táblázat
ELŐIRÁNYZAT FELHASZNÁLÁS
Adatok: eFt</oddHeader>
    <oddFooter>&amp;L&amp;F&amp;R&amp;P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65"/>
  <sheetViews>
    <sheetView zoomScaleNormal="100" workbookViewId="0">
      <selection activeCell="A26" sqref="A26"/>
    </sheetView>
  </sheetViews>
  <sheetFormatPr defaultColWidth="9.140625" defaultRowHeight="15" x14ac:dyDescent="0.25"/>
  <cols>
    <col min="1" max="1" width="29" style="21" customWidth="1"/>
    <col min="2" max="6" width="14" style="21" customWidth="1"/>
    <col min="7" max="16384" width="9.140625" style="21"/>
  </cols>
  <sheetData>
    <row r="1" spans="1:4" s="29" customFormat="1" ht="45" customHeight="1" x14ac:dyDescent="0.2">
      <c r="A1" s="622" t="s">
        <v>13</v>
      </c>
      <c r="B1" s="837" t="s">
        <v>279</v>
      </c>
      <c r="C1" s="838"/>
      <c r="D1" s="839"/>
    </row>
    <row r="2" spans="1:4" s="29" customFormat="1" ht="26.45" customHeight="1" x14ac:dyDescent="0.2">
      <c r="A2" s="623" t="s">
        <v>15</v>
      </c>
      <c r="B2" s="495" t="s">
        <v>379</v>
      </c>
      <c r="C2" s="495" t="s">
        <v>380</v>
      </c>
      <c r="D2" s="624" t="s">
        <v>384</v>
      </c>
    </row>
    <row r="3" spans="1:4" s="29" customFormat="1" ht="16.5" customHeight="1" x14ac:dyDescent="0.2">
      <c r="A3" s="625" t="s">
        <v>16</v>
      </c>
      <c r="B3" s="496"/>
      <c r="C3" s="496"/>
      <c r="D3" s="626"/>
    </row>
    <row r="4" spans="1:4" s="29" customFormat="1" ht="16.5" customHeight="1" x14ac:dyDescent="0.2">
      <c r="A4" s="634" t="s">
        <v>354</v>
      </c>
      <c r="B4" s="497">
        <f>+'[3]7.SZ.TÁBL. LÉTSZÁMADATOK'!$C4</f>
        <v>0</v>
      </c>
      <c r="C4" s="635"/>
      <c r="D4" s="627">
        <f>+'[7]7.SZ.TÁBL. LÉTSZÁMADATOK'!$D4</f>
        <v>0.5</v>
      </c>
    </row>
    <row r="5" spans="1:4" s="29" customFormat="1" ht="16.5" customHeight="1" x14ac:dyDescent="0.2">
      <c r="A5" s="634" t="s">
        <v>313</v>
      </c>
      <c r="B5" s="497">
        <f>+'[3]7.SZ.TÁBL. LÉTSZÁMADATOK'!$C5</f>
        <v>7</v>
      </c>
      <c r="C5" s="635"/>
      <c r="D5" s="627">
        <f>+'[7]7.SZ.TÁBL. LÉTSZÁMADATOK'!$D5</f>
        <v>7</v>
      </c>
    </row>
    <row r="6" spans="1:4" s="29" customFormat="1" ht="16.5" customHeight="1" x14ac:dyDescent="0.2">
      <c r="A6" s="634" t="s">
        <v>283</v>
      </c>
      <c r="B6" s="497">
        <f>+'[3]7.SZ.TÁBL. LÉTSZÁMADATOK'!$C6</f>
        <v>9</v>
      </c>
      <c r="C6" s="635"/>
      <c r="D6" s="627">
        <f>+'[7]7.SZ.TÁBL. LÉTSZÁMADATOK'!$D6</f>
        <v>9</v>
      </c>
    </row>
    <row r="7" spans="1:4" s="29" customFormat="1" ht="16.5" customHeight="1" x14ac:dyDescent="0.2">
      <c r="A7" s="634" t="s">
        <v>314</v>
      </c>
      <c r="B7" s="497">
        <f>+'[3]7.SZ.TÁBL. LÉTSZÁMADATOK'!$C7</f>
        <v>6</v>
      </c>
      <c r="C7" s="635"/>
      <c r="D7" s="627">
        <f>+'[7]7.SZ.TÁBL. LÉTSZÁMADATOK'!$D7</f>
        <v>6</v>
      </c>
    </row>
    <row r="8" spans="1:4" s="29" customFormat="1" ht="16.5" customHeight="1" x14ac:dyDescent="0.2">
      <c r="A8" s="634" t="s">
        <v>355</v>
      </c>
      <c r="B8" s="497">
        <f>+'[3]7.SZ.TÁBL. LÉTSZÁMADATOK'!$C8</f>
        <v>3.5</v>
      </c>
      <c r="C8" s="635"/>
      <c r="D8" s="627">
        <f>+'[7]7.SZ.TÁBL. LÉTSZÁMADATOK'!$D8</f>
        <v>3.5</v>
      </c>
    </row>
    <row r="9" spans="1:4" s="29" customFormat="1" ht="16.5" customHeight="1" x14ac:dyDescent="0.2">
      <c r="A9" s="634" t="s">
        <v>353</v>
      </c>
      <c r="B9" s="497">
        <f>+'[3]7.SZ.TÁBL. LÉTSZÁMADATOK'!$C9</f>
        <v>1</v>
      </c>
      <c r="C9" s="635"/>
      <c r="D9" s="627">
        <f>+'[7]7.SZ.TÁBL. LÉTSZÁMADATOK'!$D9</f>
        <v>1</v>
      </c>
    </row>
    <row r="10" spans="1:4" s="29" customFormat="1" ht="16.5" customHeight="1" x14ac:dyDescent="0.2">
      <c r="A10" s="634" t="s">
        <v>315</v>
      </c>
      <c r="B10" s="497">
        <f>+'[3]7.SZ.TÁBL. LÉTSZÁMADATOK'!$C10</f>
        <v>6</v>
      </c>
      <c r="C10" s="636"/>
      <c r="D10" s="627">
        <f>+'[7]7.SZ.TÁBL. LÉTSZÁMADATOK'!$D10</f>
        <v>5</v>
      </c>
    </row>
    <row r="11" spans="1:4" s="29" customFormat="1" ht="16.5" customHeight="1" thickBot="1" x14ac:dyDescent="0.25">
      <c r="A11" s="637" t="s">
        <v>17</v>
      </c>
      <c r="B11" s="638">
        <f>SUM(B4:B10)</f>
        <v>32.5</v>
      </c>
      <c r="C11" s="638">
        <f>SUM(C4:C10)</f>
        <v>0</v>
      </c>
      <c r="D11" s="639">
        <f>SUM(D4:D10)</f>
        <v>32</v>
      </c>
    </row>
    <row r="61" spans="1:5" x14ac:dyDescent="0.25">
      <c r="A61" s="30"/>
      <c r="B61" s="30"/>
      <c r="C61" s="30"/>
      <c r="D61" s="621"/>
      <c r="E61" s="621"/>
    </row>
    <row r="62" spans="1:5" x14ac:dyDescent="0.25">
      <c r="A62" s="31"/>
      <c r="B62" s="31"/>
      <c r="C62" s="31"/>
      <c r="D62" s="621"/>
      <c r="E62" s="621"/>
    </row>
    <row r="63" spans="1:5" x14ac:dyDescent="0.25">
      <c r="A63" s="31"/>
      <c r="B63" s="31"/>
      <c r="C63" s="31"/>
      <c r="D63" s="621"/>
      <c r="E63" s="621"/>
    </row>
    <row r="64" spans="1:5" x14ac:dyDescent="0.25">
      <c r="A64" s="31"/>
      <c r="B64" s="31"/>
      <c r="C64" s="31"/>
      <c r="D64" s="621"/>
      <c r="E64" s="621"/>
    </row>
    <row r="65" spans="1:5" x14ac:dyDescent="0.25">
      <c r="A65" s="32"/>
      <c r="B65" s="32"/>
      <c r="C65" s="32"/>
      <c r="D65" s="621"/>
      <c r="E65" s="621"/>
    </row>
  </sheetData>
  <mergeCells count="1">
    <mergeCell ref="B1:D1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91" orientation="portrait" r:id="rId1"/>
  <headerFooter alignWithMargins="0">
    <oddHeader>&amp;L&amp;"Times New Roman,Félkövér"&amp;13Szent László Völgye TKT&amp;C&amp;"Times New Roman,Félkövér"&amp;16
 2021.ÉVI I. KÖLTSÉGVETÉS MÓDOSÍTÁS&amp;R
9. sz. táblázat
LÉTSZÁMADATOK
Adatok: fő</oddHeader>
    <oddFooter>&amp;L&amp;F&amp;R&amp;P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11</vt:i4>
      </vt:variant>
    </vt:vector>
  </HeadingPairs>
  <TitlesOfParts>
    <vt:vector size="19" baseType="lpstr">
      <vt:lpstr>1.SZ.TÁBL. TÁRSULÁS KON. MÉRLEG</vt:lpstr>
      <vt:lpstr>1.1.SZ.TÁBL. BEV - KIAD</vt:lpstr>
      <vt:lpstr>2.SZ.TÁBL. BEVÉTELEK</vt:lpstr>
      <vt:lpstr>3.SZ.TÁBL. SEGÍTŐ SZOLGÁLAT</vt:lpstr>
      <vt:lpstr>4.SZ.TÁBL. SZOCIÁLIS NORMATÍVA</vt:lpstr>
      <vt:lpstr>5.SZ.TÁBL. PÉNZE. ÁTAD - ÁTVÉT</vt:lpstr>
      <vt:lpstr>6.SZ.TÁBL. ELŐIRÁNYZAT FELHASZN</vt:lpstr>
      <vt:lpstr>7.SZ.TÁBL. LÉTSZÁMADATOK</vt:lpstr>
      <vt:lpstr>'1.1.SZ.TÁBL. BEV - KIAD'!Nyomtatási_cím</vt:lpstr>
      <vt:lpstr>'2.SZ.TÁBL. BEVÉTELEK'!Nyomtatási_cím</vt:lpstr>
      <vt:lpstr>'3.SZ.TÁBL. SEGÍTŐ SZOLGÁLAT'!Nyomtatási_cím</vt:lpstr>
      <vt:lpstr>'1.1.SZ.TÁBL. BEV - KIAD'!Nyomtatási_terület</vt:lpstr>
      <vt:lpstr>'1.SZ.TÁBL. TÁRSULÁS KON. MÉRLEG'!Nyomtatási_terület</vt:lpstr>
      <vt:lpstr>'2.SZ.TÁBL. BEVÉTELEK'!Nyomtatási_terület</vt:lpstr>
      <vt:lpstr>'3.SZ.TÁBL. SEGÍTŐ SZOLGÁLAT'!Nyomtatási_terület</vt:lpstr>
      <vt:lpstr>'4.SZ.TÁBL. SZOCIÁLIS NORMATÍVA'!Nyomtatási_terület</vt:lpstr>
      <vt:lpstr>'5.SZ.TÁBL. PÉNZE. ÁTAD - ÁTVÉT'!Nyomtatási_terület</vt:lpstr>
      <vt:lpstr>'6.SZ.TÁBL. ELŐIRÁNYZAT FELHASZN'!Nyomtatási_terület</vt:lpstr>
      <vt:lpstr>'7.SZ.TÁBL. LÉTSZÁMADATOK'!Nyomtatási_terület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Hajnalka</dc:creator>
  <cp:lastModifiedBy>SzSKatalinE</cp:lastModifiedBy>
  <cp:lastPrinted>2021-05-31T08:43:38Z</cp:lastPrinted>
  <dcterms:created xsi:type="dcterms:W3CDTF">2011-02-23T07:11:55Z</dcterms:created>
  <dcterms:modified xsi:type="dcterms:W3CDTF">2021-06-03T09:46:58Z</dcterms:modified>
</cp:coreProperties>
</file>